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ENERAL FUND" sheetId="1" r:id="rId1"/>
    <sheet name="ECONOMIC ENTERPRISE" sheetId="2" r:id="rId2"/>
    <sheet name="EDF" sheetId="3" r:id="rId3"/>
    <sheet name="AID TO BRGYS" sheetId="4" r:id="rId4"/>
    <sheet name="5% DRRMF" sheetId="5" r:id="rId5"/>
  </sheets>
  <definedNames>
    <definedName name="_xlnm.Print_Titles" localSheetId="4">'5% DRRMF'!$7:$9</definedName>
    <definedName name="_xlnm.Print_Titles" localSheetId="3">'AID TO BRGYS'!$7:$9</definedName>
    <definedName name="_xlnm.Print_Titles" localSheetId="2">EDF!$7:$9</definedName>
  </definedNames>
  <calcPr calcId="145621"/>
</workbook>
</file>

<file path=xl/calcChain.xml><?xml version="1.0" encoding="utf-8"?>
<calcChain xmlns="http://schemas.openxmlformats.org/spreadsheetml/2006/main">
  <c r="D286" i="5" l="1"/>
  <c r="G274" i="5"/>
  <c r="E274" i="5"/>
  <c r="D274" i="5"/>
  <c r="F272" i="5"/>
  <c r="F217" i="5"/>
  <c r="F216" i="5"/>
  <c r="F213" i="5"/>
  <c r="F125" i="5"/>
  <c r="F124" i="5"/>
  <c r="F123" i="5"/>
  <c r="F103" i="5"/>
  <c r="F102" i="5"/>
  <c r="F101" i="5"/>
  <c r="F100" i="5"/>
  <c r="F52" i="5"/>
  <c r="F35" i="5"/>
  <c r="F30" i="5"/>
  <c r="F28" i="5"/>
  <c r="F26" i="5"/>
  <c r="F25" i="5"/>
  <c r="F24" i="5"/>
  <c r="F20" i="5"/>
  <c r="F19" i="5"/>
  <c r="F18" i="5"/>
  <c r="F17" i="5"/>
  <c r="F16" i="5"/>
  <c r="F15" i="5"/>
  <c r="F274" i="5" s="1"/>
  <c r="F14" i="5"/>
  <c r="G13" i="4"/>
  <c r="G11" i="4"/>
  <c r="E11" i="4"/>
  <c r="D11" i="4"/>
  <c r="D20" i="4" s="1"/>
  <c r="D22" i="4" s="1"/>
  <c r="F10" i="4"/>
  <c r="F11" i="4" s="1"/>
  <c r="F10" i="3"/>
  <c r="F163" i="3" s="1"/>
  <c r="F28" i="3"/>
  <c r="F29" i="3"/>
  <c r="F30" i="3"/>
  <c r="F31" i="3"/>
  <c r="F33" i="3"/>
  <c r="F68" i="3"/>
  <c r="F69" i="3"/>
  <c r="F103" i="3"/>
  <c r="F124" i="3"/>
  <c r="F125" i="3"/>
  <c r="F126" i="3"/>
  <c r="F130" i="3"/>
  <c r="D163" i="3"/>
  <c r="E163" i="3"/>
  <c r="G163" i="3"/>
  <c r="G166" i="3"/>
  <c r="D175" i="3"/>
  <c r="E12" i="2"/>
  <c r="E30" i="2" s="1"/>
  <c r="E13" i="2"/>
  <c r="E14" i="2"/>
  <c r="E15" i="2"/>
  <c r="E16" i="2"/>
  <c r="E18" i="2"/>
  <c r="E19" i="2"/>
  <c r="E20" i="2"/>
  <c r="E21" i="2"/>
  <c r="E22" i="2"/>
  <c r="E23" i="2"/>
  <c r="E25" i="2"/>
  <c r="E26" i="2"/>
  <c r="C30" i="2"/>
  <c r="D30" i="2"/>
  <c r="F30" i="2"/>
  <c r="G30" i="2"/>
  <c r="E33" i="2"/>
  <c r="E34" i="2"/>
  <c r="E35" i="2"/>
  <c r="E36" i="2"/>
  <c r="E37" i="2"/>
  <c r="E38" i="2"/>
  <c r="E39" i="2"/>
  <c r="E40" i="2"/>
  <c r="C41" i="2"/>
  <c r="C57" i="2" s="1"/>
  <c r="D41" i="2"/>
  <c r="E41" i="2"/>
  <c r="F41" i="2"/>
  <c r="G41" i="2"/>
  <c r="G57" i="2" s="1"/>
  <c r="E44" i="2"/>
  <c r="E45" i="2"/>
  <c r="C47" i="2"/>
  <c r="D47" i="2"/>
  <c r="E47" i="2"/>
  <c r="F47" i="2"/>
  <c r="G47" i="2"/>
  <c r="E51" i="2"/>
  <c r="E54" i="2" s="1"/>
  <c r="E55" i="2" s="1"/>
  <c r="C54" i="2"/>
  <c r="D54" i="2"/>
  <c r="D55" i="2" s="1"/>
  <c r="F54" i="2"/>
  <c r="F55" i="2" s="1"/>
  <c r="G54" i="2"/>
  <c r="C55" i="2"/>
  <c r="G55" i="2"/>
  <c r="D57" i="2"/>
  <c r="F57" i="2"/>
  <c r="E74" i="2"/>
  <c r="E93" i="2" s="1"/>
  <c r="E115" i="2" s="1"/>
  <c r="E75" i="2"/>
  <c r="E76" i="2"/>
  <c r="E77" i="2"/>
  <c r="E78" i="2"/>
  <c r="E79" i="2"/>
  <c r="E80" i="2"/>
  <c r="E81" i="2"/>
  <c r="E82" i="2"/>
  <c r="E83" i="2"/>
  <c r="E84" i="2"/>
  <c r="E85" i="2"/>
  <c r="E86" i="2"/>
  <c r="E88" i="2"/>
  <c r="E89" i="2"/>
  <c r="C93" i="2"/>
  <c r="D93" i="2"/>
  <c r="F93" i="2"/>
  <c r="G93" i="2"/>
  <c r="E96" i="2"/>
  <c r="E97" i="2"/>
  <c r="E98" i="2"/>
  <c r="E99" i="2"/>
  <c r="E100" i="2"/>
  <c r="E101" i="2"/>
  <c r="E102" i="2"/>
  <c r="E103" i="2"/>
  <c r="E104" i="2"/>
  <c r="E105" i="2"/>
  <c r="C106" i="2"/>
  <c r="C115" i="2" s="1"/>
  <c r="D106" i="2"/>
  <c r="E106" i="2"/>
  <c r="F106" i="2"/>
  <c r="G106" i="2"/>
  <c r="G115" i="2" s="1"/>
  <c r="G120" i="2" s="1"/>
  <c r="E110" i="2"/>
  <c r="E111" i="2"/>
  <c r="E112" i="2"/>
  <c r="C113" i="2"/>
  <c r="D113" i="2"/>
  <c r="E113" i="2"/>
  <c r="F113" i="2"/>
  <c r="G113" i="2"/>
  <c r="D115" i="2"/>
  <c r="F115" i="2"/>
  <c r="E136" i="2"/>
  <c r="E137" i="2"/>
  <c r="E140" i="2" s="1"/>
  <c r="E149" i="2" s="1"/>
  <c r="E138" i="2"/>
  <c r="E139" i="2"/>
  <c r="C140" i="2"/>
  <c r="D140" i="2"/>
  <c r="F140" i="2"/>
  <c r="G140" i="2"/>
  <c r="E143" i="2"/>
  <c r="E144" i="2"/>
  <c r="C147" i="2"/>
  <c r="C149" i="2" s="1"/>
  <c r="D147" i="2"/>
  <c r="E147" i="2"/>
  <c r="F147" i="2"/>
  <c r="G147" i="2"/>
  <c r="G149" i="2" s="1"/>
  <c r="D149" i="2"/>
  <c r="F149" i="2"/>
  <c r="E11" i="1"/>
  <c r="E12" i="1"/>
  <c r="E37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3" i="1"/>
  <c r="E34" i="1"/>
  <c r="E35" i="1"/>
  <c r="E36" i="1"/>
  <c r="C37" i="1"/>
  <c r="D37" i="1"/>
  <c r="F37" i="1"/>
  <c r="G37" i="1"/>
  <c r="E40" i="1"/>
  <c r="E78" i="1" s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66" i="1"/>
  <c r="E67" i="1"/>
  <c r="E68" i="1"/>
  <c r="E70" i="1"/>
  <c r="E71" i="1"/>
  <c r="E72" i="1"/>
  <c r="E73" i="1"/>
  <c r="E74" i="1"/>
  <c r="E75" i="1"/>
  <c r="E76" i="1"/>
  <c r="E77" i="1"/>
  <c r="C78" i="1"/>
  <c r="D78" i="1"/>
  <c r="F78" i="1"/>
  <c r="G78" i="1"/>
  <c r="E81" i="1"/>
  <c r="E82" i="1"/>
  <c r="E95" i="1" s="1"/>
  <c r="E83" i="1"/>
  <c r="E84" i="1"/>
  <c r="E85" i="1"/>
  <c r="E86" i="1"/>
  <c r="E87" i="1"/>
  <c r="E88" i="1"/>
  <c r="E89" i="1"/>
  <c r="E90" i="1"/>
  <c r="E91" i="1"/>
  <c r="E92" i="1"/>
  <c r="E93" i="1"/>
  <c r="E94" i="1"/>
  <c r="C95" i="1"/>
  <c r="D95" i="1"/>
  <c r="F95" i="1"/>
  <c r="G95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6" i="1"/>
  <c r="E117" i="1"/>
  <c r="E118" i="1"/>
  <c r="E120" i="1"/>
  <c r="E121" i="1"/>
  <c r="E122" i="1"/>
  <c r="E123" i="1"/>
  <c r="E124" i="1"/>
  <c r="E125" i="1"/>
  <c r="E126" i="1"/>
  <c r="E127" i="1"/>
  <c r="E128" i="1"/>
  <c r="E154" i="1" s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3" i="1"/>
  <c r="C154" i="1"/>
  <c r="C333" i="1" s="1"/>
  <c r="C340" i="1" s="1"/>
  <c r="D154" i="1"/>
  <c r="D333" i="1" s="1"/>
  <c r="D340" i="1" s="1"/>
  <c r="F154" i="1"/>
  <c r="G154" i="1"/>
  <c r="G333" i="1" s="1"/>
  <c r="G340" i="1" s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5" i="1"/>
  <c r="E218" i="1"/>
  <c r="E219" i="1"/>
  <c r="E221" i="1"/>
  <c r="E222" i="1"/>
  <c r="E225" i="1"/>
  <c r="E226" i="1"/>
  <c r="E228" i="1"/>
  <c r="E231" i="1"/>
  <c r="E232" i="1"/>
  <c r="E233" i="1"/>
  <c r="E234" i="1"/>
  <c r="E235" i="1"/>
  <c r="E236" i="1"/>
  <c r="E237" i="1"/>
  <c r="E238" i="1"/>
  <c r="E239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9" i="1"/>
  <c r="E272" i="1"/>
  <c r="E273" i="1"/>
  <c r="E284" i="1"/>
  <c r="E285" i="1"/>
  <c r="E286" i="1"/>
  <c r="E287" i="1"/>
  <c r="E295" i="1"/>
  <c r="E296" i="1"/>
  <c r="E297" i="1"/>
  <c r="E298" i="1"/>
  <c r="E299" i="1"/>
  <c r="E300" i="1"/>
  <c r="E301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30" i="1"/>
  <c r="E331" i="1"/>
  <c r="C332" i="1"/>
  <c r="D332" i="1"/>
  <c r="F332" i="1"/>
  <c r="F333" i="1" s="1"/>
  <c r="F340" i="1" s="1"/>
  <c r="G332" i="1"/>
  <c r="E336" i="1"/>
  <c r="E337" i="1"/>
  <c r="E339" i="1" s="1"/>
  <c r="C339" i="1"/>
  <c r="D339" i="1"/>
  <c r="F339" i="1"/>
  <c r="G339" i="1"/>
  <c r="G345" i="1"/>
  <c r="G343" i="1" s="1"/>
  <c r="E360" i="1"/>
  <c r="E361" i="1"/>
  <c r="E380" i="1" s="1"/>
  <c r="E362" i="1"/>
  <c r="E363" i="1"/>
  <c r="E364" i="1"/>
  <c r="E365" i="1"/>
  <c r="E366" i="1"/>
  <c r="E367" i="1"/>
  <c r="E369" i="1"/>
  <c r="E370" i="1"/>
  <c r="E371" i="1"/>
  <c r="E372" i="1"/>
  <c r="E373" i="1"/>
  <c r="E374" i="1"/>
  <c r="E375" i="1"/>
  <c r="E376" i="1"/>
  <c r="E378" i="1"/>
  <c r="E379" i="1"/>
  <c r="C380" i="1"/>
  <c r="D380" i="1"/>
  <c r="F380" i="1"/>
  <c r="G380" i="1"/>
  <c r="E383" i="1"/>
  <c r="E391" i="1" s="1"/>
  <c r="E384" i="1"/>
  <c r="E385" i="1"/>
  <c r="E386" i="1"/>
  <c r="E387" i="1"/>
  <c r="E388" i="1"/>
  <c r="E389" i="1"/>
  <c r="E390" i="1"/>
  <c r="C391" i="1"/>
  <c r="C415" i="1" s="1"/>
  <c r="D391" i="1"/>
  <c r="F391" i="1"/>
  <c r="G391" i="1"/>
  <c r="G415" i="1" s="1"/>
  <c r="E397" i="1"/>
  <c r="E398" i="1"/>
  <c r="E403" i="1" s="1"/>
  <c r="E413" i="1" s="1"/>
  <c r="E399" i="1"/>
  <c r="E400" i="1"/>
  <c r="E401" i="1"/>
  <c r="E402" i="1"/>
  <c r="C403" i="1"/>
  <c r="D403" i="1"/>
  <c r="D413" i="1" s="1"/>
  <c r="D415" i="1" s="1"/>
  <c r="F403" i="1"/>
  <c r="F413" i="1" s="1"/>
  <c r="F415" i="1" s="1"/>
  <c r="G403" i="1"/>
  <c r="E407" i="1"/>
  <c r="E412" i="1" s="1"/>
  <c r="E408" i="1"/>
  <c r="E409" i="1"/>
  <c r="E410" i="1"/>
  <c r="E411" i="1"/>
  <c r="C412" i="1"/>
  <c r="D412" i="1"/>
  <c r="F412" i="1"/>
  <c r="G412" i="1"/>
  <c r="C413" i="1"/>
  <c r="G413" i="1"/>
  <c r="E436" i="1"/>
  <c r="E437" i="1"/>
  <c r="E438" i="1"/>
  <c r="E439" i="1"/>
  <c r="E440" i="1"/>
  <c r="E441" i="1"/>
  <c r="E442" i="1"/>
  <c r="E443" i="1"/>
  <c r="E445" i="1"/>
  <c r="E446" i="1"/>
  <c r="E447" i="1"/>
  <c r="E448" i="1"/>
  <c r="E449" i="1"/>
  <c r="E451" i="1"/>
  <c r="C456" i="1"/>
  <c r="C485" i="1" s="1"/>
  <c r="D456" i="1"/>
  <c r="E456" i="1"/>
  <c r="F456" i="1"/>
  <c r="G456" i="1"/>
  <c r="G485" i="1" s="1"/>
  <c r="E458" i="1"/>
  <c r="E459" i="1"/>
  <c r="E478" i="1" s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C478" i="1"/>
  <c r="D478" i="1"/>
  <c r="D485" i="1" s="1"/>
  <c r="F478" i="1"/>
  <c r="G478" i="1"/>
  <c r="C483" i="1"/>
  <c r="D483" i="1"/>
  <c r="E483" i="1"/>
  <c r="F483" i="1"/>
  <c r="G483" i="1"/>
  <c r="F485" i="1"/>
  <c r="E509" i="1"/>
  <c r="E510" i="1"/>
  <c r="E511" i="1"/>
  <c r="E527" i="1" s="1"/>
  <c r="E512" i="1"/>
  <c r="E513" i="1"/>
  <c r="E514" i="1"/>
  <c r="E515" i="1"/>
  <c r="E517" i="1"/>
  <c r="E518" i="1"/>
  <c r="E519" i="1"/>
  <c r="E520" i="1"/>
  <c r="E521" i="1"/>
  <c r="E523" i="1"/>
  <c r="E524" i="1"/>
  <c r="C527" i="1"/>
  <c r="D527" i="1"/>
  <c r="F527" i="1"/>
  <c r="G527" i="1"/>
  <c r="E530" i="1"/>
  <c r="E531" i="1"/>
  <c r="E549" i="1" s="1"/>
  <c r="E532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C549" i="1"/>
  <c r="D549" i="1"/>
  <c r="D588" i="1" s="1"/>
  <c r="F549" i="1"/>
  <c r="F588" i="1" s="1"/>
  <c r="G549" i="1"/>
  <c r="E553" i="1"/>
  <c r="E554" i="1"/>
  <c r="E555" i="1"/>
  <c r="E580" i="1" s="1"/>
  <c r="E556" i="1"/>
  <c r="E557" i="1"/>
  <c r="E558" i="1"/>
  <c r="E559" i="1"/>
  <c r="E560" i="1"/>
  <c r="E561" i="1"/>
  <c r="E562" i="1"/>
  <c r="E568" i="1"/>
  <c r="E569" i="1"/>
  <c r="E570" i="1"/>
  <c r="E571" i="1"/>
  <c r="E572" i="1"/>
  <c r="C580" i="1"/>
  <c r="D580" i="1"/>
  <c r="F580" i="1"/>
  <c r="G580" i="1"/>
  <c r="E583" i="1"/>
  <c r="E584" i="1"/>
  <c r="C585" i="1"/>
  <c r="D585" i="1"/>
  <c r="E585" i="1"/>
  <c r="F585" i="1"/>
  <c r="G585" i="1"/>
  <c r="C586" i="1"/>
  <c r="D586" i="1"/>
  <c r="E586" i="1"/>
  <c r="F586" i="1"/>
  <c r="G586" i="1"/>
  <c r="C588" i="1"/>
  <c r="G588" i="1"/>
  <c r="G590" i="1"/>
  <c r="E607" i="1"/>
  <c r="E626" i="1" s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C626" i="1"/>
  <c r="D626" i="1"/>
  <c r="D640" i="1" s="1"/>
  <c r="F626" i="1"/>
  <c r="F640" i="1" s="1"/>
  <c r="G626" i="1"/>
  <c r="E629" i="1"/>
  <c r="E636" i="1" s="1"/>
  <c r="E630" i="1"/>
  <c r="E631" i="1"/>
  <c r="E632" i="1"/>
  <c r="E633" i="1"/>
  <c r="E634" i="1"/>
  <c r="E635" i="1"/>
  <c r="C636" i="1"/>
  <c r="D636" i="1"/>
  <c r="F636" i="1"/>
  <c r="G636" i="1"/>
  <c r="C640" i="1"/>
  <c r="G640" i="1"/>
  <c r="E660" i="1"/>
  <c r="E661" i="1"/>
  <c r="E679" i="1" s="1"/>
  <c r="E662" i="1"/>
  <c r="E663" i="1"/>
  <c r="E664" i="1"/>
  <c r="E665" i="1"/>
  <c r="E666" i="1"/>
  <c r="E667" i="1"/>
  <c r="E669" i="1"/>
  <c r="E670" i="1"/>
  <c r="E671" i="1"/>
  <c r="E672" i="1"/>
  <c r="E673" i="1"/>
  <c r="E675" i="1"/>
  <c r="C679" i="1"/>
  <c r="D679" i="1"/>
  <c r="D817" i="1" s="1"/>
  <c r="F679" i="1"/>
  <c r="F817" i="1" s="1"/>
  <c r="G679" i="1"/>
  <c r="E682" i="1"/>
  <c r="E684" i="1"/>
  <c r="E685" i="1"/>
  <c r="E686" i="1"/>
  <c r="E687" i="1"/>
  <c r="E688" i="1"/>
  <c r="E689" i="1"/>
  <c r="E690" i="1"/>
  <c r="E691" i="1"/>
  <c r="E692" i="1"/>
  <c r="E693" i="1"/>
  <c r="E694" i="1"/>
  <c r="C695" i="1"/>
  <c r="D695" i="1"/>
  <c r="E695" i="1"/>
  <c r="F695" i="1"/>
  <c r="G695" i="1"/>
  <c r="E700" i="1"/>
  <c r="E701" i="1"/>
  <c r="E721" i="1" s="1"/>
  <c r="E702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20" i="1"/>
  <c r="C721" i="1"/>
  <c r="D721" i="1"/>
  <c r="F721" i="1"/>
  <c r="G721" i="1"/>
  <c r="E725" i="1"/>
  <c r="E726" i="1"/>
  <c r="E727" i="1"/>
  <c r="E736" i="1" s="1"/>
  <c r="E728" i="1"/>
  <c r="E729" i="1"/>
  <c r="E730" i="1"/>
  <c r="E732" i="1"/>
  <c r="E733" i="1"/>
  <c r="E734" i="1"/>
  <c r="E735" i="1"/>
  <c r="C736" i="1"/>
  <c r="C815" i="1" s="1"/>
  <c r="C817" i="1" s="1"/>
  <c r="D736" i="1"/>
  <c r="F736" i="1"/>
  <c r="G736" i="1"/>
  <c r="G815" i="1" s="1"/>
  <c r="G817" i="1" s="1"/>
  <c r="E740" i="1"/>
  <c r="E741" i="1"/>
  <c r="E742" i="1"/>
  <c r="E752" i="1"/>
  <c r="E814" i="1" s="1"/>
  <c r="E793" i="1"/>
  <c r="E806" i="1"/>
  <c r="E807" i="1"/>
  <c r="C814" i="1"/>
  <c r="D814" i="1"/>
  <c r="F814" i="1"/>
  <c r="G814" i="1"/>
  <c r="D815" i="1"/>
  <c r="F815" i="1"/>
  <c r="E836" i="1"/>
  <c r="E837" i="1"/>
  <c r="E854" i="1" s="1"/>
  <c r="E930" i="1" s="1"/>
  <c r="E838" i="1"/>
  <c r="E839" i="1"/>
  <c r="E840" i="1"/>
  <c r="E841" i="1"/>
  <c r="E842" i="1"/>
  <c r="E844" i="1"/>
  <c r="E845" i="1"/>
  <c r="E846" i="1"/>
  <c r="E847" i="1"/>
  <c r="E848" i="1"/>
  <c r="E850" i="1"/>
  <c r="C854" i="1"/>
  <c r="D854" i="1"/>
  <c r="F854" i="1"/>
  <c r="G854" i="1"/>
  <c r="E857" i="1"/>
  <c r="E858" i="1"/>
  <c r="E871" i="1" s="1"/>
  <c r="E859" i="1"/>
  <c r="E860" i="1"/>
  <c r="E861" i="1"/>
  <c r="E862" i="1"/>
  <c r="E863" i="1"/>
  <c r="E864" i="1"/>
  <c r="E865" i="1"/>
  <c r="E866" i="1"/>
  <c r="E867" i="1"/>
  <c r="E868" i="1"/>
  <c r="E869" i="1"/>
  <c r="E870" i="1"/>
  <c r="C871" i="1"/>
  <c r="D871" i="1"/>
  <c r="D930" i="1" s="1"/>
  <c r="F871" i="1"/>
  <c r="F930" i="1" s="1"/>
  <c r="G871" i="1"/>
  <c r="E875" i="1"/>
  <c r="E905" i="1" s="1"/>
  <c r="E876" i="1"/>
  <c r="E877" i="1"/>
  <c r="E878" i="1"/>
  <c r="E880" i="1"/>
  <c r="E881" i="1"/>
  <c r="E882" i="1"/>
  <c r="E883" i="1"/>
  <c r="E885" i="1"/>
  <c r="E887" i="1"/>
  <c r="E888" i="1"/>
  <c r="E889" i="1"/>
  <c r="E890" i="1"/>
  <c r="E891" i="1"/>
  <c r="E892" i="1"/>
  <c r="E893" i="1"/>
  <c r="E895" i="1"/>
  <c r="E899" i="1"/>
  <c r="E900" i="1"/>
  <c r="E901" i="1"/>
  <c r="E902" i="1"/>
  <c r="E903" i="1"/>
  <c r="E904" i="1"/>
  <c r="C905" i="1"/>
  <c r="D905" i="1"/>
  <c r="F905" i="1"/>
  <c r="G905" i="1"/>
  <c r="E908" i="1"/>
  <c r="E909" i="1"/>
  <c r="E910" i="1"/>
  <c r="E911" i="1"/>
  <c r="E912" i="1"/>
  <c r="E913" i="1"/>
  <c r="E914" i="1"/>
  <c r="E915" i="1"/>
  <c r="E916" i="1"/>
  <c r="E917" i="1"/>
  <c r="E918" i="1"/>
  <c r="E920" i="1"/>
  <c r="E921" i="1"/>
  <c r="E922" i="1"/>
  <c r="E923" i="1"/>
  <c r="E924" i="1"/>
  <c r="E925" i="1"/>
  <c r="E926" i="1"/>
  <c r="C927" i="1"/>
  <c r="C928" i="1" s="1"/>
  <c r="C930" i="1" s="1"/>
  <c r="D927" i="1"/>
  <c r="E927" i="1"/>
  <c r="E928" i="1" s="1"/>
  <c r="F927" i="1"/>
  <c r="G927" i="1"/>
  <c r="G928" i="1" s="1"/>
  <c r="G930" i="1" s="1"/>
  <c r="D928" i="1"/>
  <c r="F928" i="1"/>
  <c r="E949" i="1"/>
  <c r="E950" i="1"/>
  <c r="E951" i="1"/>
  <c r="E952" i="1"/>
  <c r="E953" i="1"/>
  <c r="E954" i="1"/>
  <c r="E955" i="1"/>
  <c r="E957" i="1"/>
  <c r="E958" i="1"/>
  <c r="E959" i="1"/>
  <c r="E960" i="1"/>
  <c r="E961" i="1"/>
  <c r="E963" i="1"/>
  <c r="C967" i="1"/>
  <c r="C997" i="1" s="1"/>
  <c r="D967" i="1"/>
  <c r="E967" i="1"/>
  <c r="F967" i="1"/>
  <c r="G967" i="1"/>
  <c r="G997" i="1" s="1"/>
  <c r="E970" i="1"/>
  <c r="E971" i="1"/>
  <c r="E980" i="1" s="1"/>
  <c r="E972" i="1"/>
  <c r="E973" i="1"/>
  <c r="E974" i="1"/>
  <c r="E975" i="1"/>
  <c r="E976" i="1"/>
  <c r="E977" i="1"/>
  <c r="E978" i="1"/>
  <c r="E979" i="1"/>
  <c r="C980" i="1"/>
  <c r="D980" i="1"/>
  <c r="F980" i="1"/>
  <c r="G980" i="1"/>
  <c r="E983" i="1"/>
  <c r="E987" i="1"/>
  <c r="E988" i="1"/>
  <c r="E989" i="1"/>
  <c r="C991" i="1"/>
  <c r="D991" i="1"/>
  <c r="E991" i="1"/>
  <c r="F991" i="1"/>
  <c r="G991" i="1"/>
  <c r="E994" i="1"/>
  <c r="C995" i="1"/>
  <c r="D995" i="1"/>
  <c r="E995" i="1"/>
  <c r="F995" i="1"/>
  <c r="G995" i="1"/>
  <c r="D997" i="1"/>
  <c r="F997" i="1"/>
  <c r="G999" i="1"/>
  <c r="E1018" i="1"/>
  <c r="E1019" i="1"/>
  <c r="E1036" i="1" s="1"/>
  <c r="E1020" i="1"/>
  <c r="E1021" i="1"/>
  <c r="E1022" i="1"/>
  <c r="E1023" i="1"/>
  <c r="E1024" i="1"/>
  <c r="E1026" i="1"/>
  <c r="E1027" i="1"/>
  <c r="E1028" i="1"/>
  <c r="E1029" i="1"/>
  <c r="E1030" i="1"/>
  <c r="E1032" i="1"/>
  <c r="C1036" i="1"/>
  <c r="C1151" i="1" s="1"/>
  <c r="D1036" i="1"/>
  <c r="F1036" i="1"/>
  <c r="G1036" i="1"/>
  <c r="G1151" i="1" s="1"/>
  <c r="E1039" i="1"/>
  <c r="E1040" i="1"/>
  <c r="E1041" i="1"/>
  <c r="E1042" i="1"/>
  <c r="E1059" i="1" s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C1059" i="1"/>
  <c r="D1059" i="1"/>
  <c r="F1059" i="1"/>
  <c r="G1059" i="1"/>
  <c r="E1065" i="1"/>
  <c r="E1069" i="1"/>
  <c r="E1129" i="1" s="1"/>
  <c r="E1070" i="1"/>
  <c r="E1071" i="1"/>
  <c r="E1072" i="1"/>
  <c r="E1074" i="1"/>
  <c r="E1081" i="1"/>
  <c r="E1083" i="1"/>
  <c r="E1084" i="1"/>
  <c r="E1085" i="1"/>
  <c r="E1086" i="1"/>
  <c r="E1087" i="1"/>
  <c r="E1113" i="1"/>
  <c r="E1114" i="1"/>
  <c r="E1115" i="1"/>
  <c r="E1118" i="1"/>
  <c r="E1123" i="1"/>
  <c r="E1126" i="1"/>
  <c r="E1127" i="1"/>
  <c r="E1128" i="1"/>
  <c r="C1129" i="1"/>
  <c r="D1129" i="1"/>
  <c r="F1129" i="1"/>
  <c r="G1129" i="1"/>
  <c r="E1132" i="1"/>
  <c r="E1133" i="1"/>
  <c r="E1134" i="1"/>
  <c r="E1136" i="1" s="1"/>
  <c r="E1149" i="1" s="1"/>
  <c r="E1135" i="1"/>
  <c r="C1136" i="1"/>
  <c r="D1136" i="1"/>
  <c r="F1136" i="1"/>
  <c r="F1149" i="1" s="1"/>
  <c r="F1151" i="1" s="1"/>
  <c r="G1136" i="1"/>
  <c r="C1148" i="1"/>
  <c r="D1148" i="1"/>
  <c r="D1149" i="1" s="1"/>
  <c r="D1151" i="1" s="1"/>
  <c r="E1148" i="1"/>
  <c r="F1148" i="1"/>
  <c r="G1148" i="1"/>
  <c r="C1149" i="1"/>
  <c r="G1149" i="1"/>
  <c r="E1173" i="1"/>
  <c r="E1174" i="1"/>
  <c r="E1175" i="1"/>
  <c r="E1192" i="1" s="1"/>
  <c r="E1176" i="1"/>
  <c r="E1177" i="1"/>
  <c r="E1178" i="1"/>
  <c r="E1179" i="1"/>
  <c r="E1180" i="1"/>
  <c r="E1182" i="1"/>
  <c r="E1183" i="1"/>
  <c r="E1184" i="1"/>
  <c r="E1185" i="1"/>
  <c r="E1186" i="1"/>
  <c r="E1188" i="1"/>
  <c r="C1192" i="1"/>
  <c r="D1192" i="1"/>
  <c r="F1192" i="1"/>
  <c r="G1192" i="1"/>
  <c r="E1195" i="1"/>
  <c r="E1196" i="1"/>
  <c r="E1197" i="1"/>
  <c r="E1198" i="1"/>
  <c r="E1199" i="1"/>
  <c r="E1200" i="1"/>
  <c r="E1201" i="1"/>
  <c r="E1202" i="1"/>
  <c r="E1203" i="1"/>
  <c r="C1204" i="1"/>
  <c r="D1204" i="1"/>
  <c r="E1204" i="1"/>
  <c r="F1204" i="1"/>
  <c r="G1204" i="1"/>
  <c r="E1207" i="1"/>
  <c r="E1208" i="1"/>
  <c r="E1213" i="1" s="1"/>
  <c r="E1210" i="1"/>
  <c r="E1212" i="1"/>
  <c r="C1213" i="1"/>
  <c r="D1213" i="1"/>
  <c r="D1215" i="1" s="1"/>
  <c r="F1213" i="1"/>
  <c r="F1215" i="1" s="1"/>
  <c r="G1213" i="1"/>
  <c r="C1215" i="1"/>
  <c r="G1215" i="1"/>
  <c r="E1233" i="1"/>
  <c r="E1234" i="1"/>
  <c r="E1252" i="1" s="1"/>
  <c r="E1235" i="1"/>
  <c r="E1236" i="1"/>
  <c r="E1237" i="1"/>
  <c r="E1238" i="1"/>
  <c r="E1239" i="1"/>
  <c r="E1240" i="1"/>
  <c r="E1242" i="1"/>
  <c r="E1243" i="1"/>
  <c r="E1244" i="1"/>
  <c r="E1245" i="1"/>
  <c r="E1246" i="1"/>
  <c r="E1248" i="1"/>
  <c r="C1252" i="1"/>
  <c r="D1252" i="1"/>
  <c r="D1291" i="1" s="1"/>
  <c r="F1252" i="1"/>
  <c r="F1291" i="1" s="1"/>
  <c r="G1252" i="1"/>
  <c r="E1255" i="1"/>
  <c r="E1272" i="1" s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C1272" i="1"/>
  <c r="D1272" i="1"/>
  <c r="F1272" i="1"/>
  <c r="G1272" i="1"/>
  <c r="E1275" i="1"/>
  <c r="E1289" i="1" s="1"/>
  <c r="E1276" i="1"/>
  <c r="E1277" i="1"/>
  <c r="E1278" i="1"/>
  <c r="E1279" i="1"/>
  <c r="E1280" i="1"/>
  <c r="E1281" i="1"/>
  <c r="E1284" i="1"/>
  <c r="E1285" i="1"/>
  <c r="E1286" i="1"/>
  <c r="E1288" i="1"/>
  <c r="C1289" i="1"/>
  <c r="D1289" i="1"/>
  <c r="F1289" i="1"/>
  <c r="G1289" i="1"/>
  <c r="C1291" i="1"/>
  <c r="G1291" i="1"/>
  <c r="G1293" i="1"/>
  <c r="E1309" i="1"/>
  <c r="E1329" i="1" s="1"/>
  <c r="E1310" i="1"/>
  <c r="E1311" i="1"/>
  <c r="E1312" i="1"/>
  <c r="E1313" i="1"/>
  <c r="E1314" i="1"/>
  <c r="E1315" i="1"/>
  <c r="E1316" i="1"/>
  <c r="E1317" i="1"/>
  <c r="E1319" i="1"/>
  <c r="E1320" i="1"/>
  <c r="E1321" i="1"/>
  <c r="E1322" i="1"/>
  <c r="E1323" i="1"/>
  <c r="E1325" i="1"/>
  <c r="C1329" i="1"/>
  <c r="D1329" i="1"/>
  <c r="D1391" i="1" s="1"/>
  <c r="F1329" i="1"/>
  <c r="F1391" i="1" s="1"/>
  <c r="G1329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C1346" i="1"/>
  <c r="D1346" i="1"/>
  <c r="E1346" i="1"/>
  <c r="F1346" i="1"/>
  <c r="G1346" i="1"/>
  <c r="E1352" i="1"/>
  <c r="E1353" i="1"/>
  <c r="E1377" i="1" s="1"/>
  <c r="E1355" i="1"/>
  <c r="E1356" i="1"/>
  <c r="E1357" i="1"/>
  <c r="E1360" i="1"/>
  <c r="E1361" i="1"/>
  <c r="E1362" i="1"/>
  <c r="E1363" i="1"/>
  <c r="E1364" i="1"/>
  <c r="E1367" i="1"/>
  <c r="E1368" i="1"/>
  <c r="E1369" i="1"/>
  <c r="E1370" i="1"/>
  <c r="E1371" i="1"/>
  <c r="E1374" i="1"/>
  <c r="E1375" i="1"/>
  <c r="E1376" i="1"/>
  <c r="C1377" i="1"/>
  <c r="D1377" i="1"/>
  <c r="F1377" i="1"/>
  <c r="G1377" i="1"/>
  <c r="E1381" i="1"/>
  <c r="E1382" i="1"/>
  <c r="C1383" i="1"/>
  <c r="C1389" i="1" s="1"/>
  <c r="C1391" i="1" s="1"/>
  <c r="D1383" i="1"/>
  <c r="E1383" i="1"/>
  <c r="E1389" i="1" s="1"/>
  <c r="F1383" i="1"/>
  <c r="G1383" i="1"/>
  <c r="G1389" i="1" s="1"/>
  <c r="G1391" i="1" s="1"/>
  <c r="E1387" i="1"/>
  <c r="C1388" i="1"/>
  <c r="D1388" i="1"/>
  <c r="E1388" i="1"/>
  <c r="F1388" i="1"/>
  <c r="G1388" i="1"/>
  <c r="D1389" i="1"/>
  <c r="F1389" i="1"/>
  <c r="E1412" i="1"/>
  <c r="E1413" i="1"/>
  <c r="E1431" i="1" s="1"/>
  <c r="E1414" i="1"/>
  <c r="E1415" i="1"/>
  <c r="E1416" i="1"/>
  <c r="E1417" i="1"/>
  <c r="E1418" i="1"/>
  <c r="E1419" i="1"/>
  <c r="E1421" i="1"/>
  <c r="E1422" i="1"/>
  <c r="E1423" i="1"/>
  <c r="E1424" i="1"/>
  <c r="E1425" i="1"/>
  <c r="E1427" i="1"/>
  <c r="C1431" i="1"/>
  <c r="D1431" i="1"/>
  <c r="F1431" i="1"/>
  <c r="G1431" i="1"/>
  <c r="E1434" i="1"/>
  <c r="E1445" i="1" s="1"/>
  <c r="E1435" i="1"/>
  <c r="E1436" i="1"/>
  <c r="E1437" i="1"/>
  <c r="E1438" i="1"/>
  <c r="E1439" i="1"/>
  <c r="E1440" i="1"/>
  <c r="E1441" i="1"/>
  <c r="E1442" i="1"/>
  <c r="E1443" i="1"/>
  <c r="E1444" i="1"/>
  <c r="C1445" i="1"/>
  <c r="D1445" i="1"/>
  <c r="F1445" i="1"/>
  <c r="G1445" i="1"/>
  <c r="E1449" i="1"/>
  <c r="E1468" i="1" s="1"/>
  <c r="E1450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C1468" i="1"/>
  <c r="D1468" i="1"/>
  <c r="F1468" i="1"/>
  <c r="G1468" i="1"/>
  <c r="E1472" i="1"/>
  <c r="E1474" i="1" s="1"/>
  <c r="E1475" i="1" s="1"/>
  <c r="C1474" i="1"/>
  <c r="D1474" i="1"/>
  <c r="D1475" i="1" s="1"/>
  <c r="D1477" i="1" s="1"/>
  <c r="F1474" i="1"/>
  <c r="F1475" i="1" s="1"/>
  <c r="F1477" i="1" s="1"/>
  <c r="G1474" i="1"/>
  <c r="C1475" i="1"/>
  <c r="C1477" i="1" s="1"/>
  <c r="G1475" i="1"/>
  <c r="G1477" i="1" s="1"/>
  <c r="E1496" i="1"/>
  <c r="E1497" i="1"/>
  <c r="E1498" i="1"/>
  <c r="E1499" i="1"/>
  <c r="E1500" i="1"/>
  <c r="E1501" i="1"/>
  <c r="E1502" i="1"/>
  <c r="E1503" i="1"/>
  <c r="E1505" i="1"/>
  <c r="E1506" i="1"/>
  <c r="E1507" i="1"/>
  <c r="E1508" i="1"/>
  <c r="E1509" i="1"/>
  <c r="E1511" i="1"/>
  <c r="C1515" i="1"/>
  <c r="C1554" i="1" s="1"/>
  <c r="D1515" i="1"/>
  <c r="E1515" i="1"/>
  <c r="F1515" i="1"/>
  <c r="G1515" i="1"/>
  <c r="G1554" i="1" s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C1530" i="1"/>
  <c r="D1530" i="1"/>
  <c r="D1554" i="1" s="1"/>
  <c r="F1530" i="1"/>
  <c r="G1530" i="1"/>
  <c r="E1534" i="1"/>
  <c r="E1535" i="1"/>
  <c r="E1536" i="1"/>
  <c r="E1537" i="1"/>
  <c r="E1538" i="1"/>
  <c r="E1541" i="1"/>
  <c r="E1542" i="1"/>
  <c r="E1543" i="1"/>
  <c r="E1544" i="1"/>
  <c r="E1545" i="1"/>
  <c r="C1547" i="1"/>
  <c r="D1547" i="1"/>
  <c r="E1547" i="1"/>
  <c r="F1547" i="1"/>
  <c r="G1547" i="1"/>
  <c r="C1551" i="1"/>
  <c r="D1551" i="1"/>
  <c r="D1552" i="1" s="1"/>
  <c r="E1551" i="1"/>
  <c r="F1551" i="1"/>
  <c r="F1552" i="1" s="1"/>
  <c r="G1551" i="1"/>
  <c r="C1552" i="1"/>
  <c r="E1552" i="1"/>
  <c r="G1552" i="1"/>
  <c r="F1554" i="1"/>
  <c r="E1574" i="1"/>
  <c r="E1575" i="1"/>
  <c r="E1576" i="1"/>
  <c r="E1577" i="1"/>
  <c r="E1578" i="1"/>
  <c r="E1579" i="1"/>
  <c r="E1581" i="1"/>
  <c r="E1582" i="1"/>
  <c r="E1583" i="1"/>
  <c r="E1584" i="1"/>
  <c r="E1585" i="1"/>
  <c r="E1587" i="1"/>
  <c r="E1591" i="1"/>
  <c r="C1592" i="1"/>
  <c r="D1592" i="1"/>
  <c r="D1618" i="1" s="1"/>
  <c r="F1592" i="1"/>
  <c r="G1592" i="1"/>
  <c r="E1595" i="1"/>
  <c r="E1599" i="1" s="1"/>
  <c r="E1596" i="1"/>
  <c r="E1597" i="1"/>
  <c r="E1598" i="1"/>
  <c r="C1599" i="1"/>
  <c r="C1618" i="1" s="1"/>
  <c r="D1599" i="1"/>
  <c r="F1599" i="1"/>
  <c r="G1599" i="1"/>
  <c r="G1618" i="1" s="1"/>
  <c r="E1602" i="1"/>
  <c r="E1603" i="1"/>
  <c r="E1616" i="1" s="1"/>
  <c r="E1604" i="1"/>
  <c r="E1606" i="1"/>
  <c r="E1607" i="1"/>
  <c r="E1608" i="1"/>
  <c r="E1609" i="1"/>
  <c r="E1611" i="1"/>
  <c r="E1612" i="1"/>
  <c r="E1613" i="1"/>
  <c r="E1614" i="1"/>
  <c r="E1615" i="1"/>
  <c r="C1616" i="1"/>
  <c r="D1616" i="1"/>
  <c r="F1616" i="1"/>
  <c r="G1616" i="1"/>
  <c r="E1639" i="1"/>
  <c r="E1640" i="1"/>
  <c r="E1641" i="1"/>
  <c r="E1642" i="1"/>
  <c r="E1643" i="1"/>
  <c r="E1644" i="1"/>
  <c r="E1645" i="1"/>
  <c r="E1646" i="1"/>
  <c r="E1647" i="1"/>
  <c r="E1648" i="1"/>
  <c r="E1649" i="1"/>
  <c r="E1651" i="1"/>
  <c r="E1652" i="1"/>
  <c r="E1653" i="1"/>
  <c r="E1654" i="1"/>
  <c r="E1655" i="1"/>
  <c r="E1656" i="1"/>
  <c r="E1658" i="1"/>
  <c r="E1659" i="1"/>
  <c r="E1660" i="1"/>
  <c r="E1661" i="1"/>
  <c r="C1662" i="1"/>
  <c r="C1750" i="1" s="1"/>
  <c r="D1662" i="1"/>
  <c r="F1662" i="1"/>
  <c r="G1662" i="1"/>
  <c r="E1665" i="1"/>
  <c r="E1667" i="1"/>
  <c r="E1668" i="1"/>
  <c r="E1669" i="1"/>
  <c r="E1670" i="1"/>
  <c r="E1671" i="1"/>
  <c r="E1672" i="1"/>
  <c r="E1673" i="1"/>
  <c r="E1675" i="1"/>
  <c r="E1676" i="1"/>
  <c r="E1677" i="1"/>
  <c r="E1678" i="1"/>
  <c r="E1679" i="1"/>
  <c r="E1680" i="1"/>
  <c r="C1681" i="1"/>
  <c r="D1681" i="1"/>
  <c r="F1681" i="1"/>
  <c r="G1681" i="1"/>
  <c r="E1685" i="1"/>
  <c r="E1686" i="1"/>
  <c r="E1687" i="1"/>
  <c r="E1690" i="1"/>
  <c r="E1691" i="1"/>
  <c r="E1692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C1711" i="1"/>
  <c r="D1711" i="1"/>
  <c r="D1750" i="1" s="1"/>
  <c r="F1711" i="1"/>
  <c r="G1711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6" i="1"/>
  <c r="C1737" i="1"/>
  <c r="D1737" i="1"/>
  <c r="D1748" i="1" s="1"/>
  <c r="E1737" i="1"/>
  <c r="E1748" i="1" s="1"/>
  <c r="F1737" i="1"/>
  <c r="G1737" i="1"/>
  <c r="G1747" i="1"/>
  <c r="C1748" i="1"/>
  <c r="F1748" i="1"/>
  <c r="G1748" i="1"/>
  <c r="F1750" i="1"/>
  <c r="E1771" i="1"/>
  <c r="E1772" i="1"/>
  <c r="E1773" i="1"/>
  <c r="E1774" i="1"/>
  <c r="E1775" i="1"/>
  <c r="E1776" i="1"/>
  <c r="E1777" i="1"/>
  <c r="E1778" i="1"/>
  <c r="E1779" i="1"/>
  <c r="E1780" i="1"/>
  <c r="E1782" i="1"/>
  <c r="E1783" i="1"/>
  <c r="E1784" i="1"/>
  <c r="E1785" i="1"/>
  <c r="E1786" i="1"/>
  <c r="E1788" i="1"/>
  <c r="E1792" i="1"/>
  <c r="C1793" i="1"/>
  <c r="D1793" i="1"/>
  <c r="F1793" i="1"/>
  <c r="G1793" i="1"/>
  <c r="E1796" i="1"/>
  <c r="E1797" i="1"/>
  <c r="E1798" i="1"/>
  <c r="E1799" i="1"/>
  <c r="E1800" i="1"/>
  <c r="E1801" i="1"/>
  <c r="E1802" i="1"/>
  <c r="E1803" i="1"/>
  <c r="E1806" i="1"/>
  <c r="E1808" i="1"/>
  <c r="E1809" i="1"/>
  <c r="E1810" i="1"/>
  <c r="C1811" i="1"/>
  <c r="C1882" i="1" s="1"/>
  <c r="D1811" i="1"/>
  <c r="F1811" i="1"/>
  <c r="G1811" i="1"/>
  <c r="E1815" i="1"/>
  <c r="E1816" i="1"/>
  <c r="E1821" i="1" s="1"/>
  <c r="E1817" i="1"/>
  <c r="E1820" i="1"/>
  <c r="C1821" i="1"/>
  <c r="D1821" i="1"/>
  <c r="F1821" i="1"/>
  <c r="G1821" i="1"/>
  <c r="E1825" i="1"/>
  <c r="E1827" i="1"/>
  <c r="E1828" i="1"/>
  <c r="E1829" i="1"/>
  <c r="E1830" i="1"/>
  <c r="E1831" i="1"/>
  <c r="E1832" i="1"/>
  <c r="E1833" i="1"/>
  <c r="E1834" i="1"/>
  <c r="E1835" i="1"/>
  <c r="C1836" i="1"/>
  <c r="C1880" i="1" s="1"/>
  <c r="D1836" i="1"/>
  <c r="F1836" i="1"/>
  <c r="G1836" i="1"/>
  <c r="G1880" i="1" s="1"/>
  <c r="G1882" i="1" s="1"/>
  <c r="E1838" i="1"/>
  <c r="E1841" i="1"/>
  <c r="E1842" i="1"/>
  <c r="E1844" i="1"/>
  <c r="E1845" i="1"/>
  <c r="E1846" i="1"/>
  <c r="E1852" i="1"/>
  <c r="E1853" i="1"/>
  <c r="E1854" i="1"/>
  <c r="E1855" i="1"/>
  <c r="E1857" i="1"/>
  <c r="E1858" i="1"/>
  <c r="E1861" i="1"/>
  <c r="E1862" i="1"/>
  <c r="E1864" i="1"/>
  <c r="E1865" i="1"/>
  <c r="E1866" i="1"/>
  <c r="E1867" i="1"/>
  <c r="E1869" i="1"/>
  <c r="E1871" i="1"/>
  <c r="E1872" i="1"/>
  <c r="E1873" i="1"/>
  <c r="E1874" i="1"/>
  <c r="E1877" i="1"/>
  <c r="E1878" i="1"/>
  <c r="C1879" i="1"/>
  <c r="D1879" i="1"/>
  <c r="E1879" i="1"/>
  <c r="F1879" i="1"/>
  <c r="G1879" i="1"/>
  <c r="D1880" i="1"/>
  <c r="F1880" i="1"/>
  <c r="E1902" i="1"/>
  <c r="E1903" i="1"/>
  <c r="E1921" i="1" s="1"/>
  <c r="E1904" i="1"/>
  <c r="E1905" i="1"/>
  <c r="E1906" i="1"/>
  <c r="E1907" i="1"/>
  <c r="E1908" i="1"/>
  <c r="E1909" i="1"/>
  <c r="E1911" i="1"/>
  <c r="E1912" i="1"/>
  <c r="E1913" i="1"/>
  <c r="E1914" i="1"/>
  <c r="E1915" i="1"/>
  <c r="E1917" i="1"/>
  <c r="C1921" i="1"/>
  <c r="D1921" i="1"/>
  <c r="F1921" i="1"/>
  <c r="F2082" i="1" s="1"/>
  <c r="G1921" i="1"/>
  <c r="E1924" i="1"/>
  <c r="E1926" i="1"/>
  <c r="E1927" i="1"/>
  <c r="E1928" i="1"/>
  <c r="E1929" i="1"/>
  <c r="E1930" i="1"/>
  <c r="E1931" i="1"/>
  <c r="E1939" i="1"/>
  <c r="E1940" i="1"/>
  <c r="E1941" i="1"/>
  <c r="E1944" i="1"/>
  <c r="E1945" i="1"/>
  <c r="E1946" i="1"/>
  <c r="C1947" i="1"/>
  <c r="D1947" i="1"/>
  <c r="F1947" i="1"/>
  <c r="G1947" i="1"/>
  <c r="E1958" i="1"/>
  <c r="E1959" i="1"/>
  <c r="E1960" i="1"/>
  <c r="E1961" i="1"/>
  <c r="E1964" i="1"/>
  <c r="E1965" i="1"/>
  <c r="E1978" i="1"/>
  <c r="E1979" i="1"/>
  <c r="E1980" i="1"/>
  <c r="E1981" i="1"/>
  <c r="E1985" i="1"/>
  <c r="E1986" i="1"/>
  <c r="E1987" i="1"/>
  <c r="E1988" i="1"/>
  <c r="E1989" i="1"/>
  <c r="E1990" i="1"/>
  <c r="E1991" i="1"/>
  <c r="E1999" i="1"/>
  <c r="E2007" i="1"/>
  <c r="E2008" i="1"/>
  <c r="E2012" i="1"/>
  <c r="E2013" i="1"/>
  <c r="E2014" i="1"/>
  <c r="E2015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8" i="1"/>
  <c r="E2043" i="1"/>
  <c r="C2044" i="1"/>
  <c r="D2044" i="1"/>
  <c r="F2044" i="1"/>
  <c r="G2044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1" i="1"/>
  <c r="E2076" i="1"/>
  <c r="E2077" i="1"/>
  <c r="E2078" i="1"/>
  <c r="C2079" i="1"/>
  <c r="C2080" i="1" s="1"/>
  <c r="D2079" i="1"/>
  <c r="E2079" i="1"/>
  <c r="E2080" i="1" s="1"/>
  <c r="F2079" i="1"/>
  <c r="G2079" i="1"/>
  <c r="G2080" i="1" s="1"/>
  <c r="D2080" i="1"/>
  <c r="F2080" i="1"/>
  <c r="C2082" i="1"/>
  <c r="G2082" i="1"/>
  <c r="E2101" i="1"/>
  <c r="E2102" i="1"/>
  <c r="E2103" i="1"/>
  <c r="E2104" i="1"/>
  <c r="E2105" i="1"/>
  <c r="E2106" i="1"/>
  <c r="E2107" i="1"/>
  <c r="E2108" i="1"/>
  <c r="E2109" i="1"/>
  <c r="E2110" i="1"/>
  <c r="E2111" i="1"/>
  <c r="E2113" i="1"/>
  <c r="E2114" i="1"/>
  <c r="E2115" i="1"/>
  <c r="E2116" i="1"/>
  <c r="E2117" i="1"/>
  <c r="E2119" i="1"/>
  <c r="C2123" i="1"/>
  <c r="C2196" i="1" s="1"/>
  <c r="D2123" i="1"/>
  <c r="E2123" i="1"/>
  <c r="F2123" i="1"/>
  <c r="G2123" i="1"/>
  <c r="G2196" i="1" s="1"/>
  <c r="E2126" i="1"/>
  <c r="E2127" i="1"/>
  <c r="E2128" i="1"/>
  <c r="E2129" i="1"/>
  <c r="E2130" i="1"/>
  <c r="E2131" i="1"/>
  <c r="E2132" i="1"/>
  <c r="E2134" i="1"/>
  <c r="C2135" i="1"/>
  <c r="D2135" i="1"/>
  <c r="F2135" i="1"/>
  <c r="G2135" i="1"/>
  <c r="E2139" i="1"/>
  <c r="E2140" i="1"/>
  <c r="E2141" i="1"/>
  <c r="E2142" i="1"/>
  <c r="E2144" i="1"/>
  <c r="E2145" i="1"/>
  <c r="E2147" i="1"/>
  <c r="E2148" i="1"/>
  <c r="E2149" i="1"/>
  <c r="E2150" i="1"/>
  <c r="E2151" i="1"/>
  <c r="E2153" i="1"/>
  <c r="E2154" i="1"/>
  <c r="E2161" i="1"/>
  <c r="E2162" i="1"/>
  <c r="E2171" i="1"/>
  <c r="E2172" i="1"/>
  <c r="E2173" i="1"/>
  <c r="E2174" i="1"/>
  <c r="E2175" i="1"/>
  <c r="E2176" i="1"/>
  <c r="E2178" i="1"/>
  <c r="C2179" i="1"/>
  <c r="D2179" i="1"/>
  <c r="E2179" i="1"/>
  <c r="F2179" i="1"/>
  <c r="G2179" i="1"/>
  <c r="G2201" i="1" s="1"/>
  <c r="E2182" i="1"/>
  <c r="E2183" i="1"/>
  <c r="E2184" i="1"/>
  <c r="E2185" i="1"/>
  <c r="E2187" i="1"/>
  <c r="E2188" i="1"/>
  <c r="E2189" i="1"/>
  <c r="E2190" i="1"/>
  <c r="E2191" i="1"/>
  <c r="E2192" i="1"/>
  <c r="C2193" i="1"/>
  <c r="D2193" i="1"/>
  <c r="D2194" i="1" s="1"/>
  <c r="F2193" i="1"/>
  <c r="F2194" i="1" s="1"/>
  <c r="F2196" i="1" s="1"/>
  <c r="G2193" i="1"/>
  <c r="C2194" i="1"/>
  <c r="G2194" i="1"/>
  <c r="D2196" i="1"/>
  <c r="G2199" i="1"/>
  <c r="E2216" i="1"/>
  <c r="E2217" i="1"/>
  <c r="E2218" i="1"/>
  <c r="E2219" i="1"/>
  <c r="E2220" i="1"/>
  <c r="E2221" i="1"/>
  <c r="E2222" i="1"/>
  <c r="E2223" i="1"/>
  <c r="E2225" i="1"/>
  <c r="E2226" i="1"/>
  <c r="E2227" i="1"/>
  <c r="E2228" i="1"/>
  <c r="E2229" i="1"/>
  <c r="E2231" i="1"/>
  <c r="C2235" i="1"/>
  <c r="D2235" i="1"/>
  <c r="F2235" i="1"/>
  <c r="G2235" i="1"/>
  <c r="G2325" i="1" s="1"/>
  <c r="E2238" i="1"/>
  <c r="E2240" i="1"/>
  <c r="E2241" i="1"/>
  <c r="E2242" i="1"/>
  <c r="E2243" i="1"/>
  <c r="E2244" i="1"/>
  <c r="E2245" i="1"/>
  <c r="E2246" i="1"/>
  <c r="E2247" i="1"/>
  <c r="E2250" i="1"/>
  <c r="E2251" i="1"/>
  <c r="E2252" i="1"/>
  <c r="E2253" i="1"/>
  <c r="E2254" i="1"/>
  <c r="E2255" i="1"/>
  <c r="C2256" i="1"/>
  <c r="D2256" i="1"/>
  <c r="F2256" i="1"/>
  <c r="G2256" i="1"/>
  <c r="E2261" i="1"/>
  <c r="E2263" i="1"/>
  <c r="E2268" i="1" s="1"/>
  <c r="E2264" i="1"/>
  <c r="E2265" i="1"/>
  <c r="E2266" i="1"/>
  <c r="E2267" i="1"/>
  <c r="C2268" i="1"/>
  <c r="D2268" i="1"/>
  <c r="F2268" i="1"/>
  <c r="G2268" i="1"/>
  <c r="E2272" i="1"/>
  <c r="E2273" i="1"/>
  <c r="E2274" i="1"/>
  <c r="E2275" i="1"/>
  <c r="E2276" i="1"/>
  <c r="E2277" i="1"/>
  <c r="E2278" i="1"/>
  <c r="E2279" i="1"/>
  <c r="C2282" i="1"/>
  <c r="D2282" i="1"/>
  <c r="F2282" i="1"/>
  <c r="G2282" i="1"/>
  <c r="G2330" i="1" s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9" i="1"/>
  <c r="E2321" i="1"/>
  <c r="C2322" i="1"/>
  <c r="D2322" i="1"/>
  <c r="D2323" i="1" s="1"/>
  <c r="F2322" i="1"/>
  <c r="F2323" i="1" s="1"/>
  <c r="G2322" i="1"/>
  <c r="C2323" i="1"/>
  <c r="G2323" i="1"/>
  <c r="F2325" i="1"/>
  <c r="E2345" i="1"/>
  <c r="E2346" i="1"/>
  <c r="E2347" i="1"/>
  <c r="E2348" i="1"/>
  <c r="E2349" i="1"/>
  <c r="E2350" i="1"/>
  <c r="E2351" i="1"/>
  <c r="E2352" i="1"/>
  <c r="E2354" i="1"/>
  <c r="E2355" i="1"/>
  <c r="E2356" i="1"/>
  <c r="E2357" i="1"/>
  <c r="E2358" i="1"/>
  <c r="E2359" i="1"/>
  <c r="E2360" i="1"/>
  <c r="C2364" i="1"/>
  <c r="D2364" i="1"/>
  <c r="E2364" i="1"/>
  <c r="F2364" i="1"/>
  <c r="G2364" i="1"/>
  <c r="E2367" i="1"/>
  <c r="E2368" i="1"/>
  <c r="E2369" i="1"/>
  <c r="E2370" i="1"/>
  <c r="E2371" i="1"/>
  <c r="E2372" i="1"/>
  <c r="E2374" i="1"/>
  <c r="C2375" i="1"/>
  <c r="D2375" i="1"/>
  <c r="E2375" i="1"/>
  <c r="F2375" i="1"/>
  <c r="G2375" i="1"/>
  <c r="E2380" i="1"/>
  <c r="E2381" i="1"/>
  <c r="E2382" i="1"/>
  <c r="E2383" i="1"/>
  <c r="E2386" i="1"/>
  <c r="E2387" i="1"/>
  <c r="E2388" i="1"/>
  <c r="E2389" i="1"/>
  <c r="E2390" i="1"/>
  <c r="E2391" i="1"/>
  <c r="E2395" i="1"/>
  <c r="E2396" i="1"/>
  <c r="E2397" i="1"/>
  <c r="E2398" i="1"/>
  <c r="E2400" i="1"/>
  <c r="C2401" i="1"/>
  <c r="D2401" i="1"/>
  <c r="E2401" i="1"/>
  <c r="F2401" i="1"/>
  <c r="G2401" i="1"/>
  <c r="E2405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C2419" i="1"/>
  <c r="C2420" i="1" s="1"/>
  <c r="C2422" i="1" s="1"/>
  <c r="D2419" i="1"/>
  <c r="F2419" i="1"/>
  <c r="G2419" i="1"/>
  <c r="D2420" i="1"/>
  <c r="D2422" i="1" s="1"/>
  <c r="F2420" i="1"/>
  <c r="F2422" i="1" s="1"/>
  <c r="E57" i="2" l="1"/>
  <c r="E2419" i="1"/>
  <c r="E2420" i="1" s="1"/>
  <c r="E2422" i="1" s="1"/>
  <c r="E2256" i="1"/>
  <c r="E1811" i="1"/>
  <c r="E1711" i="1"/>
  <c r="E485" i="1"/>
  <c r="G2420" i="1"/>
  <c r="G2422" i="1" s="1"/>
  <c r="G2424" i="1"/>
  <c r="E2322" i="1"/>
  <c r="D2325" i="1"/>
  <c r="E2044" i="1"/>
  <c r="D2082" i="1"/>
  <c r="E1793" i="1"/>
  <c r="E1681" i="1"/>
  <c r="E1592" i="1"/>
  <c r="E1618" i="1" s="1"/>
  <c r="E1530" i="1"/>
  <c r="E1554" i="1" s="1"/>
  <c r="E640" i="1"/>
  <c r="E588" i="1"/>
  <c r="E2282" i="1"/>
  <c r="E2323" i="1" s="1"/>
  <c r="E1947" i="1"/>
  <c r="E1836" i="1"/>
  <c r="E1880" i="1" s="1"/>
  <c r="F1882" i="1"/>
  <c r="E1662" i="1"/>
  <c r="F1618" i="1"/>
  <c r="E1477" i="1"/>
  <c r="E1391" i="1"/>
  <c r="E1291" i="1"/>
  <c r="E815" i="1"/>
  <c r="E817" i="1" s="1"/>
  <c r="E415" i="1"/>
  <c r="C2325" i="1"/>
  <c r="E2235" i="1"/>
  <c r="E2325" i="1" s="1"/>
  <c r="E2193" i="1"/>
  <c r="E2194" i="1" s="1"/>
  <c r="E2135" i="1"/>
  <c r="E2196" i="1" s="1"/>
  <c r="E2082" i="1"/>
  <c r="D1882" i="1"/>
  <c r="G1750" i="1"/>
  <c r="E1215" i="1"/>
  <c r="E1151" i="1"/>
  <c r="E997" i="1"/>
  <c r="E332" i="1"/>
  <c r="E333" i="1" s="1"/>
  <c r="E340" i="1" s="1"/>
  <c r="E1882" i="1" l="1"/>
  <c r="E1750" i="1"/>
</calcChain>
</file>

<file path=xl/comments1.xml><?xml version="1.0" encoding="utf-8"?>
<comments xmlns="http://schemas.openxmlformats.org/spreadsheetml/2006/main">
  <authors>
    <author>HANNAH Z. GUTIERREZ</author>
  </authors>
  <commentList>
    <comment ref="F886" authorId="0">
      <text>
        <r>
          <rPr>
            <b/>
            <sz val="9"/>
            <color indexed="81"/>
            <rFont val="Tahoma"/>
            <family val="2"/>
          </rPr>
          <t>portable address system &amp; multi media projector</t>
        </r>
      </text>
    </comment>
    <comment ref="G886" authorId="0">
      <text>
        <r>
          <rPr>
            <b/>
            <sz val="9"/>
            <color indexed="81"/>
            <rFont val="Tahoma"/>
            <family val="2"/>
          </rPr>
          <t>portable address system &amp; multi media projector</t>
        </r>
      </text>
    </comment>
    <comment ref="A2059" authorId="0">
      <text>
        <r>
          <rPr>
            <b/>
            <sz val="9"/>
            <color indexed="81"/>
            <rFont val="Tahoma"/>
            <family val="2"/>
          </rPr>
          <t xml:space="preserve">from Sugarcane Production </t>
        </r>
      </text>
    </comment>
  </commentList>
</comments>
</file>

<file path=xl/comments2.xml><?xml version="1.0" encoding="utf-8"?>
<comments xmlns="http://schemas.openxmlformats.org/spreadsheetml/2006/main">
  <authors>
    <author>LORITA TASPIL C. SARIENTAS</author>
  </authors>
  <commentList>
    <comment ref="C234" authorId="0">
      <text>
        <r>
          <rPr>
            <b/>
            <sz val="9"/>
            <color indexed="81"/>
            <rFont val="Tahoma"/>
            <family val="2"/>
          </rPr>
          <t>LORITA TASPIL C. SARIENTAS: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<sst xmlns="http://schemas.openxmlformats.org/spreadsheetml/2006/main" count="5377" uniqueCount="1887">
  <si>
    <t>Local Chief Executive</t>
  </si>
  <si>
    <t>Department Head                                                  Local Budget Officer</t>
  </si>
  <si>
    <t>PRYDE HENRY A. TEVES</t>
  </si>
  <si>
    <r>
      <t>EFREN M. TUISA</t>
    </r>
    <r>
      <rPr>
        <b/>
        <sz val="11"/>
        <rFont val="Arial Narrow"/>
        <family val="2"/>
      </rPr>
      <t xml:space="preserve">                                                     </t>
    </r>
    <r>
      <rPr>
        <b/>
        <u/>
        <sz val="11"/>
        <rFont val="Arial Narrow"/>
        <family val="2"/>
      </rPr>
      <t>LANI T. PATAJO</t>
    </r>
  </si>
  <si>
    <t>Approved:</t>
  </si>
  <si>
    <t>Prepared:                                                                      Reviewed:</t>
  </si>
  <si>
    <t>TOTAL APPROPRIATIONS</t>
  </si>
  <si>
    <t>TOTAL OTHER SPECIAL PURPOSE APPROPRIATION</t>
  </si>
  <si>
    <t xml:space="preserve">    Total MOOE</t>
  </si>
  <si>
    <t>5-02-99-990</t>
  </si>
  <si>
    <t xml:space="preserve">          "Our Barrio Doctor-Our Scholar" Program</t>
  </si>
  <si>
    <t xml:space="preserve">          Scholarship Program</t>
  </si>
  <si>
    <t xml:space="preserve">         Aid to Rural Based Organizations</t>
  </si>
  <si>
    <t xml:space="preserve">        Subsidy to Livelihood Program for Women's Association/Organization</t>
  </si>
  <si>
    <t xml:space="preserve">         Financial Assistance to Cooperatives, POs and Farmers' Organization</t>
  </si>
  <si>
    <t xml:space="preserve">         CCMDO Support Services</t>
  </si>
  <si>
    <t xml:space="preserve">         Socialized Housing Maintenance &amp; Operation</t>
  </si>
  <si>
    <t xml:space="preserve">         GK Sibol Program</t>
  </si>
  <si>
    <t xml:space="preserve">         Bayawan City TLDC Programs &amp; Services</t>
  </si>
  <si>
    <t xml:space="preserve">         TESDA Skills Training Program &amp; Services</t>
  </si>
  <si>
    <t xml:space="preserve">         DOLE/PESO Programs &amp; Services</t>
  </si>
  <si>
    <t xml:space="preserve">          DTI Programs &amp; Services </t>
  </si>
  <si>
    <t xml:space="preserve">         City Cooperative Development Programs &amp; Services</t>
  </si>
  <si>
    <t xml:space="preserve">          CDA Mandated Programs &amp; Services</t>
  </si>
  <si>
    <t xml:space="preserve">    MAINTENANCE &amp; OTHER OPERATING EXPENSES</t>
  </si>
  <si>
    <t>OTHER SPECIAL PURPOSE APPROPRIATION</t>
  </si>
  <si>
    <t>TOTAL CAPITAL OUTLAY</t>
  </si>
  <si>
    <t>1-07-99-990</t>
  </si>
  <si>
    <t xml:space="preserve">      5 Units Heavy Duty Emergency Light</t>
  </si>
  <si>
    <t xml:space="preserve">      1 Unit Vacuum Cleaner</t>
  </si>
  <si>
    <t>Other Property, Plant &amp; Equipment</t>
  </si>
  <si>
    <t>1-07-07-010</t>
  </si>
  <si>
    <t xml:space="preserve">      Fabrication of 10 Office Tables &amp; 1 Shelf/Rack</t>
  </si>
  <si>
    <t xml:space="preserve">      4 Units Electric Stand Fan</t>
  </si>
  <si>
    <t xml:space="preserve">      1 Unit Sala Set</t>
  </si>
  <si>
    <t xml:space="preserve">      Fabrication of  Cabinet </t>
  </si>
  <si>
    <t xml:space="preserve">      Fabrication of Filing Cabinet with Wheels</t>
  </si>
  <si>
    <t xml:space="preserve">      Fabrication of  Foldable Room Divider</t>
  </si>
  <si>
    <t>Furniture and Fixtures</t>
  </si>
  <si>
    <t>1-07-06-010</t>
  </si>
  <si>
    <t xml:space="preserve">      1 Unit Motorcycle</t>
  </si>
  <si>
    <t>Motor Vehicles</t>
  </si>
  <si>
    <t>1-07-05-140</t>
  </si>
  <si>
    <t xml:space="preserve">      1 Unit Video Camera</t>
  </si>
  <si>
    <t>Technical &amp; Scientific Equipment</t>
  </si>
  <si>
    <t>1-07-05-070</t>
  </si>
  <si>
    <t xml:space="preserve">      1 Unit Portable Speaker/Sound System</t>
  </si>
  <si>
    <t xml:space="preserve">      1 Set Wireless Microphone</t>
  </si>
  <si>
    <t xml:space="preserve">      2 Units Multi-Media Projector</t>
  </si>
  <si>
    <t>Communication Equipment</t>
  </si>
  <si>
    <t>1-07-05-030</t>
  </si>
  <si>
    <t xml:space="preserve">      1 Unit Ink-jet Printer</t>
  </si>
  <si>
    <t>Information &amp; Communication Technology Equipment</t>
  </si>
  <si>
    <t>1-07-05-020</t>
  </si>
  <si>
    <t xml:space="preserve">      1 Unit Photo Copier Machine</t>
  </si>
  <si>
    <t xml:space="preserve">      1 Airconditioning Unit</t>
  </si>
  <si>
    <t>Office Equipment</t>
  </si>
  <si>
    <t xml:space="preserve">CAPITAL OUTLAY  </t>
  </si>
  <si>
    <t>TOTAL MOOE</t>
  </si>
  <si>
    <t>5-02-13-990</t>
  </si>
  <si>
    <t>Repairs &amp; Maintenance - Other Property,Plant &amp; Equipment</t>
  </si>
  <si>
    <t>5-02-13-070</t>
  </si>
  <si>
    <t>Repairs &amp; Maintenance - Furniture &amp; Fixtures</t>
  </si>
  <si>
    <t xml:space="preserve">   Rep. &amp; Maint. - Office Equipment</t>
  </si>
  <si>
    <t>5-02-13-050</t>
  </si>
  <si>
    <t>Repairs &amp; Maintenance - Machinery &amp; Equipment</t>
  </si>
  <si>
    <t>5-02-03-090</t>
  </si>
  <si>
    <t>Fuel, Oil &amp; Lubricants Expenses</t>
  </si>
  <si>
    <t>5-02-03-010</t>
  </si>
  <si>
    <t>Office Supplies Expenses</t>
  </si>
  <si>
    <t>5-02-02-010</t>
  </si>
  <si>
    <t>Training Expenses</t>
  </si>
  <si>
    <t>5-02-01-010</t>
  </si>
  <si>
    <t>Traveling Expenses - Local</t>
  </si>
  <si>
    <t>MAINTENANCE &amp; OTHER OPERATING EXPENSES</t>
  </si>
  <si>
    <t>TOTAL PERSONAL SERVICES</t>
  </si>
  <si>
    <t>5-01-04-990</t>
  </si>
  <si>
    <t xml:space="preserve">      Collective Negotiation  Agreement Incentive</t>
  </si>
  <si>
    <t xml:space="preserve">      Exemplary Services Incentive Bonus</t>
  </si>
  <si>
    <t xml:space="preserve">      Productivity Enhancement Incentive</t>
  </si>
  <si>
    <t xml:space="preserve">      Loyalty Award</t>
  </si>
  <si>
    <t>Other Personnel Benefits</t>
  </si>
  <si>
    <t>5-01-03-040</t>
  </si>
  <si>
    <t>Employees Compensation Insurance Premiums</t>
  </si>
  <si>
    <t>5-01-03-030</t>
  </si>
  <si>
    <t>PHILHEALTH Contributions</t>
  </si>
  <si>
    <t>5-01-03-020</t>
  </si>
  <si>
    <t>PAG-IBIG Contributions</t>
  </si>
  <si>
    <t>5-01-03-010</t>
  </si>
  <si>
    <t>Retirement &amp; Life Insurance Premiums</t>
  </si>
  <si>
    <t>5-01-02-990</t>
  </si>
  <si>
    <t xml:space="preserve">      Mid-Year Bonus</t>
  </si>
  <si>
    <t>Other Bonuses &amp; Allowances</t>
  </si>
  <si>
    <t>5-01-02-150</t>
  </si>
  <si>
    <t>Cash Gift</t>
  </si>
  <si>
    <t>5-01-02-140</t>
  </si>
  <si>
    <t>Year-End Bonus</t>
  </si>
  <si>
    <t xml:space="preserve">  Productivity Incentive Benefits</t>
  </si>
  <si>
    <t>5-01-02-040</t>
  </si>
  <si>
    <t>Clothing /Uniform Allowance</t>
  </si>
  <si>
    <t>5-01-02-030</t>
  </si>
  <si>
    <t>Transportation Allowance (TA)</t>
  </si>
  <si>
    <t>5-01-02-020</t>
  </si>
  <si>
    <t>Representation Allowance (RA)</t>
  </si>
  <si>
    <t>5-01-02-010</t>
  </si>
  <si>
    <t>Personnel Economic Relief Allowance (PERA)</t>
  </si>
  <si>
    <t>5-01-01-010</t>
  </si>
  <si>
    <t>Salaries &amp; Wages - Regular Pay</t>
  </si>
  <si>
    <t>PERSONAL SERVICES</t>
  </si>
  <si>
    <t>[7]</t>
  </si>
  <si>
    <t>[6]</t>
  </si>
  <si>
    <t>[5]</t>
  </si>
  <si>
    <t>[4]</t>
  </si>
  <si>
    <t>[3]</t>
  </si>
  <si>
    <t>[2]</t>
  </si>
  <si>
    <t>[1]</t>
  </si>
  <si>
    <t>(Proposed) 2020</t>
  </si>
  <si>
    <t>Total</t>
  </si>
  <si>
    <t>Second Semester (Actual)</t>
  </si>
  <si>
    <t>First Semester (Actual)</t>
  </si>
  <si>
    <t>Code</t>
  </si>
  <si>
    <t>Object of Expenditures</t>
  </si>
  <si>
    <t>Budget Year</t>
  </si>
  <si>
    <t>Current Year (Estimate) 2019</t>
  </si>
  <si>
    <t>Past Year (Actual)</t>
  </si>
  <si>
    <t>Account</t>
  </si>
  <si>
    <t>Office/Department:   Office of the City Cooperative &amp; Manpower Dev't. Officer  -8761</t>
  </si>
  <si>
    <t>LGU: Bayawan City, Negros Oriental</t>
  </si>
  <si>
    <t>PROGRAMMED  APPROPRIATION AND OBLIGATION BY OBJECT OF EXPENDITURES</t>
  </si>
  <si>
    <t xml:space="preserve">                  Local Chief Executive</t>
  </si>
  <si>
    <t xml:space="preserve">                                 Department Head                                                       Local Budget Officer</t>
  </si>
  <si>
    <r>
      <t xml:space="preserve">                </t>
    </r>
    <r>
      <rPr>
        <b/>
        <u/>
        <sz val="11"/>
        <rFont val="Arial Narrow"/>
        <family val="2"/>
      </rPr>
      <t xml:space="preserve"> PRYDE HENRY A. TEVES</t>
    </r>
  </si>
  <si>
    <r>
      <t xml:space="preserve">                                 </t>
    </r>
    <r>
      <rPr>
        <b/>
        <u/>
        <sz val="11"/>
        <rFont val="Arial Narrow"/>
        <family val="2"/>
      </rPr>
      <t xml:space="preserve">JOEL P. BATERNA </t>
    </r>
    <r>
      <rPr>
        <b/>
        <sz val="11"/>
        <rFont val="Arial Narrow"/>
        <family val="2"/>
      </rPr>
      <t xml:space="preserve">                                                   </t>
    </r>
    <r>
      <rPr>
        <b/>
        <u/>
        <sz val="11"/>
        <rFont val="Arial Narrow"/>
        <family val="2"/>
      </rPr>
      <t xml:space="preserve"> LANI T. PATAJO</t>
    </r>
  </si>
  <si>
    <t xml:space="preserve">                         Approved:</t>
  </si>
  <si>
    <t xml:space="preserve">                            Prepared:                                                                                      Reviewed:</t>
  </si>
  <si>
    <t xml:space="preserve">    Total Capital Outlay</t>
  </si>
  <si>
    <t xml:space="preserve">          6 Units Rolling Trash Receptacle</t>
  </si>
  <si>
    <t xml:space="preserve">          1 Unit Bundy Clock</t>
  </si>
  <si>
    <t xml:space="preserve">    Other Property, Plant &amp; Equipment</t>
  </si>
  <si>
    <t xml:space="preserve">          2 Units Ceiling Fan</t>
  </si>
  <si>
    <t xml:space="preserve">    Furniture &amp; Fixtures</t>
  </si>
  <si>
    <t>1-07-05-990</t>
  </si>
  <si>
    <t xml:space="preserve">          1 Unit Water Pump</t>
  </si>
  <si>
    <t xml:space="preserve">          1 Unit Welding Machine</t>
  </si>
  <si>
    <t xml:space="preserve">    Other Machinery &amp; Equipment</t>
  </si>
  <si>
    <t xml:space="preserve">          Weighing Scale Computer System</t>
  </si>
  <si>
    <t xml:space="preserve">    Technical &amp; Scientific Equipment</t>
  </si>
  <si>
    <t xml:space="preserve">          5 Units Handheld Radio</t>
  </si>
  <si>
    <t xml:space="preserve">          1 Unit Radio BaseVHF</t>
  </si>
  <si>
    <t xml:space="preserve">      Communication Equipment</t>
  </si>
  <si>
    <t xml:space="preserve">          Purchase of Printer for Weighing Bridge Data</t>
  </si>
  <si>
    <t xml:space="preserve">      Information &amp; Communication Technology Equipment </t>
  </si>
  <si>
    <t>1-07-04-990</t>
  </si>
  <si>
    <t xml:space="preserve">          Construction of Flag Pole</t>
  </si>
  <si>
    <t xml:space="preserve">          Rehabilitation of Weighing Scale Shed</t>
  </si>
  <si>
    <t xml:space="preserve">          Rehabilitation of BCWMEC Guard House</t>
  </si>
  <si>
    <t xml:space="preserve">          Construction of Wash Rack</t>
  </si>
  <si>
    <t xml:space="preserve">          Construction of Monitoring Pond</t>
  </si>
  <si>
    <t xml:space="preserve">          Expansion of Central Materials Recovery Facility</t>
  </si>
  <si>
    <t xml:space="preserve">          Construction of Briefing Board @ BCWMEC</t>
  </si>
  <si>
    <t xml:space="preserve">          Construction of 2 Units Sludge Drying Beds</t>
  </si>
  <si>
    <t xml:space="preserve">    Other Structures</t>
  </si>
  <si>
    <t>1-07-04-010</t>
  </si>
  <si>
    <t xml:space="preserve">          Rehabilitation of Admin. Building</t>
  </si>
  <si>
    <t xml:space="preserve">    Buildings</t>
  </si>
  <si>
    <t>1-07-03-010</t>
  </si>
  <si>
    <t xml:space="preserve">          BCWMEC Road Surfacing</t>
  </si>
  <si>
    <t xml:space="preserve">    Road Networks</t>
  </si>
  <si>
    <t xml:space="preserve"> Operation of Bayawan City Waste Management &amp; Ecology Center</t>
  </si>
  <si>
    <t xml:space="preserve">          1 Unit Motorcycle- 125cc</t>
  </si>
  <si>
    <t xml:space="preserve">          1 Unit Motorcycle- 150 cc</t>
  </si>
  <si>
    <t xml:space="preserve">      Motor Vehicles</t>
  </si>
  <si>
    <t xml:space="preserve">          2 Units Global Positioning System</t>
  </si>
  <si>
    <t xml:space="preserve">      Technical &amp; Scientific Equipment</t>
  </si>
  <si>
    <t xml:space="preserve">          1 Unit Laptop </t>
  </si>
  <si>
    <t xml:space="preserve">                    Management Services</t>
  </si>
  <si>
    <t>Purchase of Various Equipment for Forest &amp; Forestland</t>
  </si>
  <si>
    <t xml:space="preserve">    CAPITAL OUTLAY</t>
  </si>
  <si>
    <t xml:space="preserve">          Septage Management Operation</t>
  </si>
  <si>
    <t xml:space="preserve">          Integrated Solid Waste Management Program</t>
  </si>
  <si>
    <t xml:space="preserve">          CENRO Support Services</t>
  </si>
  <si>
    <t xml:space="preserve">          Operation of City Plaza</t>
  </si>
  <si>
    <t xml:space="preserve">          Septage Management Services</t>
  </si>
  <si>
    <t xml:space="preserve">          Integrated Solid Waste Management Services</t>
  </si>
  <si>
    <t xml:space="preserve">          Fuelwood Production in Marginal and Idle Lands</t>
  </si>
  <si>
    <t xml:space="preserve">          Wastewater Management Services</t>
  </si>
  <si>
    <t xml:space="preserve">          Forest and Forestland Management Services</t>
  </si>
  <si>
    <t xml:space="preserve">          City Sanitation Services</t>
  </si>
  <si>
    <t xml:space="preserve">      1 Unit Water Dispenser</t>
  </si>
  <si>
    <t xml:space="preserve">      5 Units Table Top Glass</t>
  </si>
  <si>
    <t xml:space="preserve">      2 Units Desktop Computer</t>
  </si>
  <si>
    <t xml:space="preserve">      1 Unit Computer Set</t>
  </si>
  <si>
    <t xml:space="preserve">      1 Unit Aircon</t>
  </si>
  <si>
    <t xml:space="preserve"> Office Equipment</t>
  </si>
  <si>
    <t xml:space="preserve">   Rep. &amp; Maint. - Other Machinery &amp; Equipment</t>
  </si>
  <si>
    <t xml:space="preserve">   Rep. &amp; Maint. - Technical &amp; Scientific Equipment</t>
  </si>
  <si>
    <t xml:space="preserve">   Rep. &amp; Maint. -Agri.,Fishery &amp; Forestry Equipt. </t>
  </si>
  <si>
    <t>5-02-13-060</t>
  </si>
  <si>
    <t>Repairs &amp; Maintenance - Transportation Equipment</t>
  </si>
  <si>
    <t>5-02-13-030</t>
  </si>
  <si>
    <t xml:space="preserve">      Repair &amp; Maintenance of Road at Windrow Composting in BCWMEC</t>
  </si>
  <si>
    <t>Repairs &amp; Maintenance - Infrastructure Assets</t>
  </si>
  <si>
    <t>5-02-05-020</t>
  </si>
  <si>
    <t>Telephone Expenses</t>
  </si>
  <si>
    <t>5-02-05-010</t>
  </si>
  <si>
    <t>Postage &amp; Courier Services</t>
  </si>
  <si>
    <t xml:space="preserve">    Other Supplies Expenses</t>
  </si>
  <si>
    <t>5-02-03-990</t>
  </si>
  <si>
    <t>Other Supplies &amp; Materials Expenses</t>
  </si>
  <si>
    <t xml:space="preserve">      LGU Sponsored Training &amp; Seminars</t>
  </si>
  <si>
    <t xml:space="preserve">      CENRO Personnel</t>
  </si>
  <si>
    <t>Office/Department:   Office of the City Environment &amp; Natural Resources Officer  (CENRO) -8731</t>
  </si>
  <si>
    <t>City Veterinarian                                                                 City Budget Officer</t>
  </si>
  <si>
    <r>
      <t xml:space="preserve"> </t>
    </r>
    <r>
      <rPr>
        <b/>
        <u/>
        <sz val="11"/>
        <rFont val="Arial Narrow"/>
        <family val="2"/>
      </rPr>
      <t xml:space="preserve">SATURNINO T. DAYANAN  </t>
    </r>
    <r>
      <rPr>
        <b/>
        <sz val="11"/>
        <rFont val="Arial Narrow"/>
        <family val="2"/>
      </rPr>
      <t xml:space="preserve">                                           </t>
    </r>
    <r>
      <rPr>
        <b/>
        <u/>
        <sz val="11"/>
        <rFont val="Arial Narrow"/>
        <family val="2"/>
      </rPr>
      <t xml:space="preserve"> LANI T. PATAJO</t>
    </r>
  </si>
  <si>
    <t>Prepared:                                                                              Reviewed:</t>
  </si>
  <si>
    <t xml:space="preserve">          Veterinary Support Services</t>
  </si>
  <si>
    <t xml:space="preserve">          Duck Egg "Balut" Production</t>
  </si>
  <si>
    <t xml:space="preserve">          Assistance to Muscovy Egg Producers </t>
  </si>
  <si>
    <t xml:space="preserve">          Livestock Development Program</t>
  </si>
  <si>
    <t xml:space="preserve">          Task Force Hot Meat</t>
  </si>
  <si>
    <t xml:space="preserve">          Operation &amp; Maintenance of Dairy Demonstration Farm</t>
  </si>
  <si>
    <t xml:space="preserve">          Napier Plantation</t>
  </si>
  <si>
    <t xml:space="preserve">          Veterinary Services &amp; Livestock Health Maintenance</t>
  </si>
  <si>
    <t xml:space="preserve">Operation of  Livestock Auction Market, Foot &amp; Wheel Bath &amp; Pooling Places </t>
  </si>
  <si>
    <t xml:space="preserve">          Rabies Prevention and Control Program</t>
  </si>
  <si>
    <t>1-08-01-010</t>
  </si>
  <si>
    <t xml:space="preserve">      Livestock Livelihood Program</t>
  </si>
  <si>
    <t>Breeding Stocks</t>
  </si>
  <si>
    <t xml:space="preserve">      1 Pc Electric Burner</t>
  </si>
  <si>
    <t xml:space="preserve">     4 units Wheelbarrow</t>
  </si>
  <si>
    <t xml:space="preserve">      2 Units Milking Cans</t>
  </si>
  <si>
    <t xml:space="preserve">      1 Unit Mother Tank, wide mouth</t>
  </si>
  <si>
    <t xml:space="preserve">      2 Units Baby Tank</t>
  </si>
  <si>
    <t xml:space="preserve">      1 Unit Hatcher</t>
  </si>
  <si>
    <t xml:space="preserve">      1 Unit Ear Tag Applicator</t>
  </si>
  <si>
    <t xml:space="preserve">      4 Units AVR</t>
  </si>
  <si>
    <t xml:space="preserve">      2 Units Milk Cans (Stainless Steel with Cover, 20 lits. Capacity)</t>
  </si>
  <si>
    <t xml:space="preserve">      4 Units Milk Cans (Stainless Steel with Cover, 10 lits. Capacity)</t>
  </si>
  <si>
    <t xml:space="preserve">      6 Units Butcher's Knife (Good Quality) </t>
  </si>
  <si>
    <t xml:space="preserve">      1 Unit Portable Electric Knife &amp; Tool Sharpener</t>
  </si>
  <si>
    <t xml:space="preserve">      1 Unit Chest-type Freezer, Top-open, 7.3 cu ft</t>
  </si>
  <si>
    <t xml:space="preserve">      2 Units Hot &amp; Cold Water Dispenser</t>
  </si>
  <si>
    <t xml:space="preserve">      6 Units Visitor's Chair </t>
  </si>
  <si>
    <t xml:space="preserve">      2 Units Plastic Bench with Back Rest</t>
  </si>
  <si>
    <t xml:space="preserve">      1 Unit Filing Cabinet</t>
  </si>
  <si>
    <t xml:space="preserve">      1 Unit Steel Cabinet</t>
  </si>
  <si>
    <t xml:space="preserve">      7 Units Office Table</t>
  </si>
  <si>
    <t xml:space="preserve">      1 Unit White Board, Wall Type, 4 x 8</t>
  </si>
  <si>
    <t>Furniture &amp; Fixtures</t>
  </si>
  <si>
    <t xml:space="preserve">      2 Units Motorcycle</t>
  </si>
  <si>
    <t xml:space="preserve">      1 Unit Service Vehicle</t>
  </si>
  <si>
    <t xml:space="preserve">      1 Unit Setter Incubator</t>
  </si>
  <si>
    <t xml:space="preserve">      3 Units Drenching Gun </t>
  </si>
  <si>
    <t>Other Machinery &amp; Equipment</t>
  </si>
  <si>
    <t xml:space="preserve">      1 Unit Portable Address System with Wireless Microphone</t>
  </si>
  <si>
    <t xml:space="preserve">      1 Unit Multi-media Projector with Screen &amp; Complete Accessories</t>
  </si>
  <si>
    <t>Communication  Equipment</t>
  </si>
  <si>
    <t xml:space="preserve">      1 Unit Desktop computer with Complete Accessories</t>
  </si>
  <si>
    <t xml:space="preserve">      1 Unit Laptop</t>
  </si>
  <si>
    <t>1-07-05-010</t>
  </si>
  <si>
    <t xml:space="preserve">      1 Unit Generator</t>
  </si>
  <si>
    <t>Machinery</t>
  </si>
  <si>
    <t xml:space="preserve">      Construction of Piggery</t>
  </si>
  <si>
    <t>Other Structures</t>
  </si>
  <si>
    <t>5-02-03-080</t>
  </si>
  <si>
    <t>Medical, Dental &amp; Laboratory Supplies Expenses</t>
  </si>
  <si>
    <t>5-01-02-110</t>
  </si>
  <si>
    <t>Hazard Pay</t>
  </si>
  <si>
    <t>5-01-02-060</t>
  </si>
  <si>
    <t>Laundry Allowance</t>
  </si>
  <si>
    <t>5-01-02-050</t>
  </si>
  <si>
    <t>Subsistence Allowance</t>
  </si>
  <si>
    <t>Office/Department:   Office of the City Veterinarian  -8721</t>
  </si>
  <si>
    <t>OIC - City Agriculturist                                                     Local Budget Officer</t>
  </si>
  <si>
    <r>
      <rPr>
        <b/>
        <sz val="11"/>
        <rFont val="Arial Narrow"/>
        <family val="2"/>
      </rPr>
      <t xml:space="preserve">ENGR. KENNETH S. ARTES                                                  </t>
    </r>
    <r>
      <rPr>
        <b/>
        <u/>
        <sz val="11"/>
        <rFont val="Arial Narrow"/>
        <family val="2"/>
      </rPr>
      <t>LANI T. PATAJO</t>
    </r>
  </si>
  <si>
    <t>Prepared:                                                                                      Reviewed:</t>
  </si>
  <si>
    <t xml:space="preserve">          Agricultural Support Services</t>
  </si>
  <si>
    <t xml:space="preserve">          Soil Amelioration &amp; Rehabilitation Project</t>
  </si>
  <si>
    <t xml:space="preserve">          Cotton Production Project</t>
  </si>
  <si>
    <t xml:space="preserve">          Development of Electronic Farm Assistance &amp; Registry Mgt. System</t>
  </si>
  <si>
    <t xml:space="preserve">          Operations of Agri-Engineering Services</t>
  </si>
  <si>
    <t xml:space="preserve">          Coffee &amp; Cacao  Production</t>
  </si>
  <si>
    <t xml:space="preserve">          Oyster Mushroom Production</t>
  </si>
  <si>
    <t xml:space="preserve">          Mudcrab Production</t>
  </si>
  <si>
    <t xml:space="preserve">          Crab Production</t>
  </si>
  <si>
    <t xml:space="preserve">          Hito Production/Catfish Production</t>
  </si>
  <si>
    <t xml:space="preserve">          Tractor Operations</t>
  </si>
  <si>
    <t xml:space="preserve">      Cassava Production Program</t>
  </si>
  <si>
    <t xml:space="preserve">          Market Linkaging &amp; Agri-business Support Program</t>
  </si>
  <si>
    <t xml:space="preserve">          Vegetable Production Program</t>
  </si>
  <si>
    <t xml:space="preserve">          Banana Production Program</t>
  </si>
  <si>
    <t xml:space="preserve">          Organic Agriculture Program</t>
  </si>
  <si>
    <t xml:space="preserve">          Enhanced Corn Production Program</t>
  </si>
  <si>
    <t xml:space="preserve">          Enhanced Rice Production Program</t>
  </si>
  <si>
    <t xml:space="preserve">          Operation of Agricultural Development Centers &amp; Nurseries</t>
  </si>
  <si>
    <t xml:space="preserve">          Plantation Crop Production Program</t>
  </si>
  <si>
    <t xml:space="preserve">      ECOSAN-UDDT Re-use Phase Operations</t>
  </si>
  <si>
    <t xml:space="preserve">          Essential Oil Crops  Production</t>
  </si>
  <si>
    <t xml:space="preserve">       Biodiesel Production</t>
  </si>
  <si>
    <t xml:space="preserve">          Farmer's Information &amp; Technology Services (FITS) Promotion</t>
  </si>
  <si>
    <t xml:space="preserve">          Aid to Rural Based Organizations</t>
  </si>
  <si>
    <t xml:space="preserve">          Rubber Production Program</t>
  </si>
  <si>
    <t xml:space="preserve">          Operation &amp; Maintenance of Bio-N Mixing  Plant</t>
  </si>
  <si>
    <t xml:space="preserve">          Agro Celebration &amp; Related Activities</t>
  </si>
  <si>
    <t xml:space="preserve">          Fish Farm Development Project</t>
  </si>
  <si>
    <t xml:space="preserve">          Operation of Inland Aquaculture Facility</t>
  </si>
  <si>
    <t xml:space="preserve">          Coastal Resource Management Program</t>
  </si>
  <si>
    <t xml:space="preserve">TOTAL CAPITAL OUTLAY </t>
  </si>
  <si>
    <t xml:space="preserve">      1 Unit Electric Sealer</t>
  </si>
  <si>
    <t xml:space="preserve">      1 Set Oxy-acetylene Outfit with Gauges</t>
  </si>
  <si>
    <t xml:space="preserve">     10 Units Wheel Barrow, Single Wheel, 50 kgs. Capacity</t>
  </si>
  <si>
    <t xml:space="preserve">     2 Units Impulse Sealer, 12 inches</t>
  </si>
  <si>
    <t xml:space="preserve">      1 Set Industrial Burner with Gas Tank</t>
  </si>
  <si>
    <t xml:space="preserve">     4 Units Steel Filing Cabinets (4 drawers)</t>
  </si>
  <si>
    <t xml:space="preserve">     3 Units Storage Steel Cabinet (2 doors)</t>
  </si>
  <si>
    <t xml:space="preserve">     10 Units Office Revolving Chair (Heavy Duty)</t>
  </si>
  <si>
    <t xml:space="preserve">      8 Units Executive Swivel Chair with Arm Rest</t>
  </si>
  <si>
    <t xml:space="preserve">      Fabrication of 27 Units Office Table</t>
  </si>
  <si>
    <t xml:space="preserve">      Fabrication of Boat Structure</t>
  </si>
  <si>
    <t xml:space="preserve">      Major Repair of Patrol Boat</t>
  </si>
  <si>
    <t xml:space="preserve">   Watercrafts</t>
  </si>
  <si>
    <t xml:space="preserve">   Technical &amp; Scientific Equipment</t>
  </si>
  <si>
    <t xml:space="preserve">   Agricultural, Fishery &amp; Forestry Equipment</t>
  </si>
  <si>
    <t xml:space="preserve">       Essential Oil Project</t>
  </si>
  <si>
    <t xml:space="preserve">   Machineries/Machinery</t>
  </si>
  <si>
    <t xml:space="preserve">   IT Equipment &amp; Software</t>
  </si>
  <si>
    <t xml:space="preserve">     Fabrication of 1 unit Wooden Sofa &amp; Divider</t>
  </si>
  <si>
    <t xml:space="preserve">      Fabrication of 1 unit Office Table</t>
  </si>
  <si>
    <t xml:space="preserve">      2 Units Stainless Table with Sink &amp; Faucet</t>
  </si>
  <si>
    <t xml:space="preserve">       Freezer Van</t>
  </si>
  <si>
    <t xml:space="preserve">      1 Unit Pick-up type Vehicle with Camper Shell</t>
  </si>
  <si>
    <t xml:space="preserve">      1 Unit Drop Side TypeTruck </t>
  </si>
  <si>
    <t xml:space="preserve">     10 Units Motorcycle</t>
  </si>
  <si>
    <t xml:space="preserve">      1 Unit Weighing Scale, 10kg. Capacity</t>
  </si>
  <si>
    <t xml:space="preserve">      2 Units Weighing Scale, 10kg. Capacity</t>
  </si>
  <si>
    <t xml:space="preserve">      1 Unit Weighing Scale, 100kg. Capacity</t>
  </si>
  <si>
    <t xml:space="preserve">      2 Units Electric Motor, 5.0 Hp</t>
  </si>
  <si>
    <t xml:space="preserve">      1 Unit Electric Waterpump, 1.0 Hp</t>
  </si>
  <si>
    <t xml:space="preserve">      1 Unit Automatic Surveyor's Level</t>
  </si>
  <si>
    <t xml:space="preserve">      13 Units Global Positioning System</t>
  </si>
  <si>
    <t xml:space="preserve">      6 Units UPS</t>
  </si>
  <si>
    <t xml:space="preserve">      1 Unit Digital Camera</t>
  </si>
  <si>
    <t xml:space="preserve">      1 Unit Digital Moisture Meter </t>
  </si>
  <si>
    <t xml:space="preserve">      1 Unit Thermometer, Digital (Laser Type)</t>
  </si>
  <si>
    <t xml:space="preserve">      1 Unit Flowmeter, Digital (Laser Type)</t>
  </si>
  <si>
    <t xml:space="preserve">      1 Unit Tachometer, Digital (Laser Type)</t>
  </si>
  <si>
    <t xml:space="preserve">      1 Unit Altimeter (Digital)</t>
  </si>
  <si>
    <t>1-07-05-080</t>
  </si>
  <si>
    <t xml:space="preserve">      1 Unit Concrete Cutter</t>
  </si>
  <si>
    <t xml:space="preserve">      1 Unit Portable Jack Hammer with Complete Accessories</t>
  </si>
  <si>
    <t xml:space="preserve">      1-Bagger Concrete Mixer with Prime Mover </t>
  </si>
  <si>
    <t>Construction &amp; Heavy Equipment</t>
  </si>
  <si>
    <t xml:space="preserve">      9 Units Handheld 2-way Radio with Battery Pack</t>
  </si>
  <si>
    <t xml:space="preserve">      1 Unit Projector</t>
  </si>
  <si>
    <t>1-07-05-050</t>
  </si>
  <si>
    <t xml:space="preserve">      3 Units Water Pump with Accessories</t>
  </si>
  <si>
    <t>Marine &amp; Fishery Equipment</t>
  </si>
  <si>
    <t>1-07-05-040</t>
  </si>
  <si>
    <t xml:space="preserve">      Purchase of Various Farm Equipment &amp; Implements</t>
  </si>
  <si>
    <t xml:space="preserve">      Purchase of pH Meters</t>
  </si>
  <si>
    <t xml:space="preserve">      Purchase of Tractors</t>
  </si>
  <si>
    <t xml:space="preserve">      Purchase of  Cane Loaders</t>
  </si>
  <si>
    <t xml:space="preserve">      10 Units Soil pH Tester (pH Meter)</t>
  </si>
  <si>
    <t xml:space="preserve">      10 Units Knapsack Sprayer, Stainless Steel, 16 liters Capacity</t>
  </si>
  <si>
    <t xml:space="preserve">      1 Unit Floating Tiller</t>
  </si>
  <si>
    <t xml:space="preserve">      1 Unit Rice Thresher</t>
  </si>
  <si>
    <t xml:space="preserve">      2 Units Chainsaw</t>
  </si>
  <si>
    <t xml:space="preserve">      4 Units Grass Cutter</t>
  </si>
  <si>
    <t xml:space="preserve">     10 Units Knapsack Sprayer</t>
  </si>
  <si>
    <t>Agricultural &amp; Forestry Equipment</t>
  </si>
  <si>
    <t xml:space="preserve">      4 Units CIS Computer Printer</t>
  </si>
  <si>
    <t xml:space="preserve">      1 Unit Photo Printer</t>
  </si>
  <si>
    <t xml:space="preserve">      2 Units Desktop Computer with UPS &amp; Complete Accessories, i7</t>
  </si>
  <si>
    <t xml:space="preserve">      8 Units Desktop Computer with UPS &amp; Complete Accessories, i5</t>
  </si>
  <si>
    <t xml:space="preserve">      6 Units Laptop Computer, i5</t>
  </si>
  <si>
    <t xml:space="preserve">      1 Unit Photocopier/Printer</t>
  </si>
  <si>
    <t xml:space="preserve">      5 Units Split Type Aircon </t>
  </si>
  <si>
    <t xml:space="preserve">      1 Unit Generator, 5 to 10 KVA, Single Phase</t>
  </si>
  <si>
    <t xml:space="preserve">      1 Unit Inventer, Welding Machine, 350 Amperes</t>
  </si>
  <si>
    <t xml:space="preserve">      2 Units External Hard Drive</t>
  </si>
  <si>
    <t xml:space="preserve">      2 Units Printer</t>
  </si>
  <si>
    <t xml:space="preserve">      1 Unit Laptop Computer</t>
  </si>
  <si>
    <t xml:space="preserve">      1 Unit Desktop Computers with Complete Accessories</t>
  </si>
  <si>
    <t xml:space="preserve">      Construction of Catfish Hatchery</t>
  </si>
  <si>
    <t>Renovation of Training Center &amp; Laboratory @ Danapa Inland Aquaculture Facility</t>
  </si>
  <si>
    <t xml:space="preserve">      Major Repair of ADC Bugay</t>
  </si>
  <si>
    <t xml:space="preserve">      Major Repair of ADC Manduao</t>
  </si>
  <si>
    <t xml:space="preserve">      Major Repair of ADC Kalumboyan</t>
  </si>
  <si>
    <t xml:space="preserve">      Major Repair of ADC Magsulay</t>
  </si>
  <si>
    <t xml:space="preserve">      Major Repair of ADC Tayawan</t>
  </si>
  <si>
    <t xml:space="preserve">      Perimeter Fencing &amp; Lightings of Danapa Aquaculture Facility</t>
  </si>
  <si>
    <t xml:space="preserve">       Completion of Mushroom Shed</t>
  </si>
  <si>
    <t xml:space="preserve">CAPITAL OUTLAY </t>
  </si>
  <si>
    <t xml:space="preserve">         Coastal &amp; Inland Resource Management</t>
  </si>
  <si>
    <t>Other Maintenance &amp; Operating Expenses</t>
  </si>
  <si>
    <t>5-02-99-080</t>
  </si>
  <si>
    <t xml:space="preserve">      Aid to CAFC</t>
  </si>
  <si>
    <t>Donations</t>
  </si>
  <si>
    <t>5-02-16-010</t>
  </si>
  <si>
    <t>Taxes, Duties &amp; Licenses</t>
  </si>
  <si>
    <t>5-02-13-040</t>
  </si>
  <si>
    <t xml:space="preserve">      Malabugas Nursery</t>
  </si>
  <si>
    <t xml:space="preserve">      Tan-ayan Nursery</t>
  </si>
  <si>
    <t xml:space="preserve">      Cabcabon Nursery</t>
  </si>
  <si>
    <t>Repairs &amp; Maintenance - Buildings &amp; Other Structures</t>
  </si>
  <si>
    <t xml:space="preserve">      Repairs &amp; Maintenance of Communal Irrigation System (CIS)</t>
  </si>
  <si>
    <t xml:space="preserve">      Repairs &amp; Maintenance of Small Irrigation System (SIS)</t>
  </si>
  <si>
    <t xml:space="preserve">      Training &amp; Seminar on Farmer's/Fishermen Level</t>
  </si>
  <si>
    <t xml:space="preserve">      Training &amp; Seminar - City Agriculture Staff</t>
  </si>
  <si>
    <t>Office/Department:  Office of the City Agriculturist  -8711</t>
  </si>
  <si>
    <t xml:space="preserve">                           Local Chief Executive</t>
  </si>
  <si>
    <t xml:space="preserve">                        Department Head                                                                   Local Budget Officer</t>
  </si>
  <si>
    <r>
      <t xml:space="preserve">                          </t>
    </r>
    <r>
      <rPr>
        <b/>
        <u/>
        <sz val="11"/>
        <rFont val="Arial Narrow"/>
        <family val="2"/>
      </rPr>
      <t>PRYDE HENRY A. TEVES</t>
    </r>
  </si>
  <si>
    <r>
      <t xml:space="preserve">                     </t>
    </r>
    <r>
      <rPr>
        <b/>
        <u/>
        <sz val="11"/>
        <rFont val="Arial Narrow"/>
        <family val="2"/>
      </rPr>
      <t xml:space="preserve"> MARCHITA P. TUALE</t>
    </r>
    <r>
      <rPr>
        <b/>
        <sz val="11"/>
        <rFont val="Arial Narrow"/>
        <family val="2"/>
      </rPr>
      <t xml:space="preserve">      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</si>
  <si>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   Approved:</t>
  </si>
  <si>
    <t xml:space="preserve">                             Prepared:                                                                                      Reviewed:</t>
  </si>
  <si>
    <t>TOTAL OTHER SPECIAL PURPOSE APPROPIATION</t>
  </si>
  <si>
    <t xml:space="preserve">    Total Capital Outlay </t>
  </si>
  <si>
    <t xml:space="preserve">   Other Machinery &amp; Equipment</t>
  </si>
  <si>
    <t>Day Care Service Program</t>
  </si>
  <si>
    <t xml:space="preserve">      1 Unit Printer </t>
  </si>
  <si>
    <t xml:space="preserve">         Fencing of PWD Day Center</t>
  </si>
  <si>
    <t xml:space="preserve">  Other Structures</t>
  </si>
  <si>
    <t xml:space="preserve">        Elderly Person &amp; Persons with Disability Program</t>
  </si>
  <si>
    <t xml:space="preserve">      1 Unit  Camera</t>
  </si>
  <si>
    <r>
      <t xml:space="preserve">Fabrication &amp; Installation of Logo for OB-PAGSASARILI ECCD    CENTERS (Brgy. Kalumboyan, Boyco, Malabugas &amp; Villareal @ </t>
    </r>
    <r>
      <rPr>
        <sz val="11"/>
        <rFont val="Calibri"/>
        <family val="2"/>
      </rPr>
      <t>₽</t>
    </r>
    <r>
      <rPr>
        <i/>
        <sz val="11"/>
        <rFont val="Arial Narrow"/>
        <family val="2"/>
      </rPr>
      <t>100,000.00 each)</t>
    </r>
  </si>
  <si>
    <t xml:space="preserve">          Construction of Sports Center &amp; Children's Playground</t>
  </si>
  <si>
    <t xml:space="preserve"> Early Child Care and Development (ECCD) Program</t>
  </si>
  <si>
    <t xml:space="preserve">    1 Unit Hair Clipper</t>
  </si>
  <si>
    <t xml:space="preserve">       3 Units Stand Fan</t>
  </si>
  <si>
    <t xml:space="preserve">     1 Unit Handheld Radio</t>
  </si>
  <si>
    <t xml:space="preserve">      1 Unit Printer for T-shirt Printing</t>
  </si>
  <si>
    <t xml:space="preserve">    Motor Vehicles</t>
  </si>
  <si>
    <t xml:space="preserve">   Furniture and Fixtures</t>
  </si>
  <si>
    <t xml:space="preserve"> Operation of CICL Center</t>
  </si>
  <si>
    <t xml:space="preserve">     1 Unit Native Rack for Display</t>
  </si>
  <si>
    <t xml:space="preserve">     1 Unit Glass Stand for Display</t>
  </si>
  <si>
    <t xml:space="preserve">       2 Units Ceiling Fan</t>
  </si>
  <si>
    <t>Gender and Development Program</t>
  </si>
  <si>
    <t xml:space="preserve">     1 Unit Rice Cooker</t>
  </si>
  <si>
    <t xml:space="preserve">     1 Unit Stand Fan</t>
  </si>
  <si>
    <t xml:space="preserve">      1 Unit Television Set</t>
  </si>
  <si>
    <t>Paglaum Center Operation</t>
  </si>
  <si>
    <t xml:space="preserve">      CAPITAL OUTLAY  </t>
  </si>
  <si>
    <t xml:space="preserve">      Total MOOE</t>
  </si>
  <si>
    <t xml:space="preserve">              Livelihood Project for Women's Organizations</t>
  </si>
  <si>
    <t xml:space="preserve">              Management &amp; Supervision of Housing Projects</t>
  </si>
  <si>
    <t xml:space="preserve">              Socialized Housing Operation</t>
  </si>
  <si>
    <t xml:space="preserve">              Operation of CICL Center</t>
  </si>
  <si>
    <t xml:space="preserve">              Elderly Person &amp; Persons with Disability Program</t>
  </si>
  <si>
    <t xml:space="preserve">              Gender &amp; Development Program</t>
  </si>
  <si>
    <t xml:space="preserve">              Paglaum Center Operation</t>
  </si>
  <si>
    <t xml:space="preserve">              Burial Assistance - Fabrication of Coffin</t>
  </si>
  <si>
    <t xml:space="preserve">              Family Welfare Program</t>
  </si>
  <si>
    <t xml:space="preserve">              Day Care Service Program</t>
  </si>
  <si>
    <t xml:space="preserve">              Early Child Care and Development (ECCD) Program</t>
  </si>
  <si>
    <t>OTHER SPECIAL PURPOSE APPROPIATION</t>
  </si>
  <si>
    <t xml:space="preserve">      2 Units Printer CIS 3 in 1</t>
  </si>
  <si>
    <t xml:space="preserve">      Purchase of Photocopier/Scanner</t>
  </si>
  <si>
    <t>Financial Assistance to Patients of Vehicular Accident Involving LGU Vehicles</t>
  </si>
  <si>
    <t xml:space="preserve">      Assistance to Psychiatric Program Implementation</t>
  </si>
  <si>
    <t xml:space="preserve">      Emergency Assistance</t>
  </si>
  <si>
    <t>5-02-15-020</t>
  </si>
  <si>
    <t>LGU Equity to UNDP for the Completion of Ground Floor of Multi-  Purpose Building for Senior Citizen</t>
  </si>
  <si>
    <t xml:space="preserve">   Rep. &amp; Maint. - Motor Vehicles</t>
  </si>
  <si>
    <t>Transfer for Project Equity share/LGU Counterpart</t>
  </si>
  <si>
    <t xml:space="preserve">   Rep. &amp; Maint. - IT Equipment &amp; Software </t>
  </si>
  <si>
    <t>TOTAL PERSONAL EXPENSES</t>
  </si>
  <si>
    <t xml:space="preserve">      On Call Pay</t>
  </si>
  <si>
    <t>PERSONAL EXPENSES</t>
  </si>
  <si>
    <t>Office/Department:   Office of the City Social Welfare &amp; Development Officer -7611</t>
  </si>
  <si>
    <t xml:space="preserve">                     Local Chief Executive</t>
  </si>
  <si>
    <t xml:space="preserve">                              Department Head                                                            Local Budget Officer</t>
  </si>
  <si>
    <r>
      <t xml:space="preserve">                      </t>
    </r>
    <r>
      <rPr>
        <b/>
        <u/>
        <sz val="11"/>
        <rFont val="Arial Narrow"/>
        <family val="2"/>
      </rPr>
      <t>PRYDE HENRY A. TEVES</t>
    </r>
  </si>
  <si>
    <r>
      <t xml:space="preserve">                      </t>
    </r>
    <r>
      <rPr>
        <b/>
        <u/>
        <sz val="11"/>
        <rFont val="Arial Narrow"/>
        <family val="2"/>
      </rPr>
      <t xml:space="preserve"> DR. KERWIN R. VILLARETE</t>
    </r>
    <r>
      <rPr>
        <b/>
        <sz val="11"/>
        <rFont val="Arial Narrow"/>
        <family val="2"/>
      </rPr>
      <t xml:space="preserve">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</si>
  <si>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Approved:</t>
  </si>
  <si>
    <t xml:space="preserve">                                  Prepared:                                                                                    Reviewed:</t>
  </si>
  <si>
    <t xml:space="preserve">   Total Capital Outlay </t>
  </si>
  <si>
    <t>1-07-05-090</t>
  </si>
  <si>
    <t xml:space="preserve">      1 Unit Fire Extinguisher</t>
  </si>
  <si>
    <t>Disaster Response &amp; Rescue Equipment</t>
  </si>
  <si>
    <t xml:space="preserve">      13 Units UPS</t>
  </si>
  <si>
    <t xml:space="preserve">      5 Units External Hard Disk</t>
  </si>
  <si>
    <t xml:space="preserve">      28 Units Pocket Wifi</t>
  </si>
  <si>
    <t xml:space="preserve">      35 Units Computer </t>
  </si>
  <si>
    <t>IClinicSys</t>
  </si>
  <si>
    <t xml:space="preserve">    CAPITAL OUTLAY  </t>
  </si>
  <si>
    <t xml:space="preserve">          Monetary Incentive for BHW's</t>
  </si>
  <si>
    <t xml:space="preserve">          IClinicSys</t>
  </si>
  <si>
    <t xml:space="preserve">          Subsidy to Sta Bayabas BHWs</t>
  </si>
  <si>
    <t xml:space="preserve">          Support Staff for Health Services Delivery</t>
  </si>
  <si>
    <t xml:space="preserve">          National Leprosy Control Program</t>
  </si>
  <si>
    <t xml:space="preserve">          Tobacco Control Program</t>
  </si>
  <si>
    <t xml:space="preserve">          Newborn Screening Project</t>
  </si>
  <si>
    <t xml:space="preserve">          Safe Motherhood Program</t>
  </si>
  <si>
    <t xml:space="preserve">          Nutrition Program</t>
  </si>
  <si>
    <t xml:space="preserve">          Dental Health Program</t>
  </si>
  <si>
    <t xml:space="preserve">          Healthy Barangay Sustainability &amp; Outreach Program</t>
  </si>
  <si>
    <t xml:space="preserve">          Mother Nutri-Craft Feeding Program</t>
  </si>
  <si>
    <t xml:space="preserve">          National Tuberculosis Program</t>
  </si>
  <si>
    <t xml:space="preserve">          Sexually Transmitted Infection (STI) Clinic &amp; Program</t>
  </si>
  <si>
    <t xml:space="preserve">          Health Promotion &amp; Healthy Lifestyle Program</t>
  </si>
  <si>
    <t xml:space="preserve">          Mosquito &amp; Vermin Control Program</t>
  </si>
  <si>
    <t xml:space="preserve">          Dugo ko, Kinabuhi Mo Program</t>
  </si>
  <si>
    <t xml:space="preserve">          Environmental Sanitation</t>
  </si>
  <si>
    <t xml:space="preserve">          Promotion of  Healthy Lifestyle </t>
  </si>
  <si>
    <t xml:space="preserve">          Infectious Disease Control Program</t>
  </si>
  <si>
    <t xml:space="preserve">          Child Care Program</t>
  </si>
  <si>
    <t xml:space="preserve">          Safe Motherhood, Family Planning &amp; POPCOM Program</t>
  </si>
  <si>
    <t xml:space="preserve">TOTAL CAPITAL OUTLAY  </t>
  </si>
  <si>
    <t xml:space="preserve">      38 Units Height/Length Board (Portable)</t>
  </si>
  <si>
    <t xml:space="preserve">      15 Units Weighing Scale</t>
  </si>
  <si>
    <t xml:space="preserve">      2 Units Stand Fan</t>
  </si>
  <si>
    <t>1-07-05-110</t>
  </si>
  <si>
    <t xml:space="preserve">      2 Units Hematocrit Centrifuge</t>
  </si>
  <si>
    <t xml:space="preserve">      1 Unit Test Tube Centrifuge</t>
  </si>
  <si>
    <t xml:space="preserve">      1 Unit Hema Analyzer</t>
  </si>
  <si>
    <t xml:space="preserve">      1 Pc. Neonatal Sphygmomanometer</t>
  </si>
  <si>
    <t xml:space="preserve">      1 Pc. Neonatal Stethoscope</t>
  </si>
  <si>
    <t xml:space="preserve">      83 Pcs. Newborn Screening Kit (regular)</t>
  </si>
  <si>
    <t xml:space="preserve">      35 Pcs. Umbilical Cord Scissor</t>
  </si>
  <si>
    <t xml:space="preserve">      1 Unit Suction Machine</t>
  </si>
  <si>
    <t xml:space="preserve">      5 Units Delivery Table</t>
  </si>
  <si>
    <t xml:space="preserve">      30 Sets Delivery Set</t>
  </si>
  <si>
    <t xml:space="preserve">      40 Pcs. BP Apparatus</t>
  </si>
  <si>
    <t xml:space="preserve">      6 Units Autoclave</t>
  </si>
  <si>
    <t>Medical Equipment</t>
  </si>
  <si>
    <t xml:space="preserve">      11 Sets Desktop Computer with Printer</t>
  </si>
  <si>
    <t xml:space="preserve">      1 Unit CISS Printer 3 in 1</t>
  </si>
  <si>
    <t xml:space="preserve">      1 Unit A3 Printer </t>
  </si>
  <si>
    <t xml:space="preserve">      2 Sets Computer with Printer</t>
  </si>
  <si>
    <t xml:space="preserve">      3 Units Laptop</t>
  </si>
  <si>
    <t xml:space="preserve">      Fabrication of Sign Board</t>
  </si>
  <si>
    <t xml:space="preserve">   Rep. &amp; Maint. - Communication Equipment</t>
  </si>
  <si>
    <t>5-02-03-070</t>
  </si>
  <si>
    <t>Drugs &amp; Medicines Expenses</t>
  </si>
  <si>
    <t xml:space="preserve">      Training &amp; Seminars - Brgy. Health Workers</t>
  </si>
  <si>
    <t xml:space="preserve">      Training &amp; Seminars - CHO Personnel</t>
  </si>
  <si>
    <t xml:space="preserve">      Medico Legal Allowance</t>
  </si>
  <si>
    <t>Office/Department:  Office of the  City Health Officer - 4411</t>
  </si>
  <si>
    <t xml:space="preserve">                              Local Chief Executive</t>
  </si>
  <si>
    <t xml:space="preserve">                                   Principal                                                                           Local Budget Officer</t>
  </si>
  <si>
    <r>
      <t xml:space="preserve">                            </t>
    </r>
    <r>
      <rPr>
        <b/>
        <u/>
        <sz val="11"/>
        <rFont val="Arial Narrow"/>
        <family val="2"/>
      </rPr>
      <t>PRYDE HENRY A. TEVES</t>
    </r>
  </si>
  <si>
    <r>
      <t xml:space="preserve">                 </t>
    </r>
    <r>
      <rPr>
        <b/>
        <u/>
        <sz val="11"/>
        <rFont val="Arial Narrow"/>
        <family val="2"/>
      </rPr>
      <t xml:space="preserve"> CHRISTINE LORRAINE T. TIJING</t>
    </r>
    <r>
      <rPr>
        <b/>
        <sz val="11"/>
        <rFont val="Arial Narrow"/>
        <family val="2"/>
      </rPr>
      <t xml:space="preserve">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</si>
  <si>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       Approved:</t>
  </si>
  <si>
    <t xml:space="preserve">      1 Unit DSLR Camera</t>
  </si>
  <si>
    <t>1-07-05-100</t>
  </si>
  <si>
    <t xml:space="preserve">      Purchase &amp; Installation of CCTV Cameras</t>
  </si>
  <si>
    <t>Military, Police &amp; Security Equipment</t>
  </si>
  <si>
    <t xml:space="preserve">      2 Units Multi-media Projector</t>
  </si>
  <si>
    <t xml:space="preserve">      1 Set Sound System with Accessories</t>
  </si>
  <si>
    <t xml:space="preserve">      1 Unit Printer</t>
  </si>
  <si>
    <t xml:space="preserve">      3 Units Desktop Computer</t>
  </si>
  <si>
    <t xml:space="preserve">      Fabrication of Railings for the Pathway Beside BNHS Fence</t>
  </si>
  <si>
    <t xml:space="preserve">      Proportional Vacation Pay</t>
  </si>
  <si>
    <t>Office/Department:   Bayawan National High School -3322</t>
  </si>
  <si>
    <t xml:space="preserve">              Local Chief Executive</t>
  </si>
  <si>
    <t xml:space="preserve">            Assistant City Legal Officer                                                          Local Budget Officer</t>
  </si>
  <si>
    <r>
      <t xml:space="preserve">            </t>
    </r>
    <r>
      <rPr>
        <b/>
        <u/>
        <sz val="11"/>
        <rFont val="Arial Narrow"/>
        <family val="2"/>
      </rPr>
      <t xml:space="preserve"> PRYDE HENRY A. TEVES</t>
    </r>
  </si>
  <si>
    <r>
      <t xml:space="preserve">            </t>
    </r>
    <r>
      <rPr>
        <b/>
        <u/>
        <sz val="11"/>
        <rFont val="Arial Narrow"/>
        <family val="2"/>
      </rPr>
      <t xml:space="preserve"> ATTY RAMON Q. CARBO</t>
    </r>
    <r>
      <rPr>
        <b/>
        <sz val="11"/>
        <rFont val="Arial Narrow"/>
        <family val="2"/>
      </rPr>
      <t xml:space="preserve">   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</si>
  <si>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Approved:</t>
  </si>
  <si>
    <t xml:space="preserve">                       Prepared:                                                                                      Reviewed:</t>
  </si>
  <si>
    <t xml:space="preserve">          Legal Support Services</t>
  </si>
  <si>
    <t xml:space="preserve">    Maintenance &amp; Other Operating Expenses</t>
  </si>
  <si>
    <t xml:space="preserve">      1 Unit Hot &amp; Cold Water Dispenser</t>
  </si>
  <si>
    <t xml:space="preserve">      3 Units Steel Filing Cabinet</t>
  </si>
  <si>
    <t xml:space="preserve">      3 Units Office Table</t>
  </si>
  <si>
    <t xml:space="preserve">      8 Units  Chair with Armrest</t>
  </si>
  <si>
    <t xml:space="preserve">      2 Units  Junior Swivel Chair</t>
  </si>
  <si>
    <t xml:space="preserve">      1 Unit Conference Table</t>
  </si>
  <si>
    <t xml:space="preserve">      1 Set Venetian Blinds</t>
  </si>
  <si>
    <t xml:space="preserve">      1 Unit External Hardrive</t>
  </si>
  <si>
    <t xml:space="preserve">      2 Units Desktop Computer </t>
  </si>
  <si>
    <t xml:space="preserve">      1 Unit CIS Printer</t>
  </si>
  <si>
    <t>5-02-11-010</t>
  </si>
  <si>
    <t>Legal Services</t>
  </si>
  <si>
    <t xml:space="preserve">   Telephone Expenses-Mobile</t>
  </si>
  <si>
    <t xml:space="preserve">    Postage &amp; Deliveries</t>
  </si>
  <si>
    <t>Office/Department:  Office of the  City Legal Officer -1131</t>
  </si>
  <si>
    <t xml:space="preserve">                         Department Head                                                                Local Budget Officer</t>
  </si>
  <si>
    <r>
      <t xml:space="preserve">                            </t>
    </r>
    <r>
      <rPr>
        <b/>
        <u/>
        <sz val="11"/>
        <rFont val="Arial Narrow"/>
        <family val="2"/>
      </rPr>
      <t xml:space="preserve"> PRYDE HENRY A. TEVES</t>
    </r>
  </si>
  <si>
    <r>
      <t xml:space="preserve">                </t>
    </r>
    <r>
      <rPr>
        <b/>
        <u/>
        <sz val="11"/>
        <rFont val="Arial Narrow"/>
        <family val="2"/>
      </rPr>
      <t xml:space="preserve"> REYNALDO S. BELINGAN</t>
    </r>
    <r>
      <rPr>
        <b/>
        <sz val="11"/>
        <rFont val="Arial Narrow"/>
        <family val="2"/>
      </rPr>
      <t xml:space="preserve"> 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</si>
  <si>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    Approved:</t>
  </si>
  <si>
    <t xml:space="preserve">                         Prepared:                                                                                          Reviewed:</t>
  </si>
  <si>
    <t xml:space="preserve">          Public Land Application (PLA) &amp; Titling</t>
  </si>
  <si>
    <t xml:space="preserve">          Tax Mapping Operation</t>
  </si>
  <si>
    <t xml:space="preserve">      10 Units UPS </t>
  </si>
  <si>
    <t xml:space="preserve">      Fabrication of 2 Units Executive Table </t>
  </si>
  <si>
    <t xml:space="preserve">      Purchase of 1 Unit File Compactor B</t>
  </si>
  <si>
    <t xml:space="preserve">      32 Units Swivel Chair</t>
  </si>
  <si>
    <t xml:space="preserve">      2 Units GPS</t>
  </si>
  <si>
    <t xml:space="preserve">      4 Units Professional Lazer Measuring for Buildings</t>
  </si>
  <si>
    <t xml:space="preserve">      2 Units Scanner</t>
  </si>
  <si>
    <t xml:space="preserve">      1 Unit License Data Base Software</t>
  </si>
  <si>
    <t xml:space="preserve">      1 Unit Large Format Printer</t>
  </si>
  <si>
    <t xml:space="preserve">      5 Units Desktop Computer </t>
  </si>
  <si>
    <t xml:space="preserve">      4 Units Printer</t>
  </si>
  <si>
    <t xml:space="preserve">      2 Units Network Attach Storage</t>
  </si>
  <si>
    <t xml:space="preserve">      1 Unit Document Scanner</t>
  </si>
  <si>
    <t xml:space="preserve">      1 Unit Copier</t>
  </si>
  <si>
    <t xml:space="preserve">    Advertising Expenses</t>
  </si>
  <si>
    <t>5-02-99-060</t>
  </si>
  <si>
    <t>Membership Dues &amp; Contributions to Organizations</t>
  </si>
  <si>
    <t>5-02-99-020</t>
  </si>
  <si>
    <t>Printing &amp; Publication Expenses</t>
  </si>
  <si>
    <t>Office/Department:   Office of the City Assessor -1101</t>
  </si>
  <si>
    <t xml:space="preserve">                                 Local Chief Executive</t>
  </si>
  <si>
    <t xml:space="preserve">                           Department Head                                                                  Local Budget Officer</t>
  </si>
  <si>
    <r>
      <t xml:space="preserve">                               </t>
    </r>
    <r>
      <rPr>
        <b/>
        <u/>
        <sz val="11"/>
        <rFont val="Arial Narrow"/>
        <family val="2"/>
      </rPr>
      <t>PRYDE HENRY A. TEVES</t>
    </r>
  </si>
  <si>
    <r>
      <t xml:space="preserve">                        </t>
    </r>
    <r>
      <rPr>
        <b/>
        <u/>
        <sz val="11"/>
        <rFont val="Arial Narrow"/>
        <family val="2"/>
      </rPr>
      <t>GEMMA G. SUMALPONG</t>
    </r>
    <r>
      <rPr>
        <b/>
        <sz val="11"/>
        <rFont val="Arial Narrow"/>
        <family val="2"/>
      </rPr>
      <t xml:space="preserve">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</si>
  <si>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        Approved:</t>
  </si>
  <si>
    <t xml:space="preserve">                           Prepared:                                                                                      Reviewed:</t>
  </si>
  <si>
    <t xml:space="preserve">    TOTAL CAPITAL OUTLAY  </t>
  </si>
  <si>
    <t xml:space="preserve">              Fabrication of Tambiolo</t>
  </si>
  <si>
    <t xml:space="preserve">         Other Property, Plant &amp; Equipment</t>
  </si>
  <si>
    <t xml:space="preserve">                         Premyo sa Resibo Program</t>
  </si>
  <si>
    <t xml:space="preserve">           Premyo sa Resibo Program</t>
  </si>
  <si>
    <t xml:space="preserve">          Enhanced Tax Revenue Assessment &amp; Collection Services</t>
  </si>
  <si>
    <t xml:space="preserve">   Communication Equipment</t>
  </si>
  <si>
    <t xml:space="preserve">      5 Units Container Van</t>
  </si>
  <si>
    <t xml:space="preserve">      Fabrication of Shelves/Cabinets &amp; Office Conference Tables</t>
  </si>
  <si>
    <t xml:space="preserve">      1 Sheet Table Top Glass</t>
  </si>
  <si>
    <t xml:space="preserve">      1 Unit Senior Executive Swivel Chair</t>
  </si>
  <si>
    <t xml:space="preserve">      Fabrication of  3 Units Office Cabinet</t>
  </si>
  <si>
    <t xml:space="preserve">      Fabrication of  4 Units Office Table</t>
  </si>
  <si>
    <t xml:space="preserve">      24 Units Cash Boxes</t>
  </si>
  <si>
    <t xml:space="preserve">      1 Unit Night safety Deposity Box</t>
  </si>
  <si>
    <t xml:space="preserve">      5 Units Dot Matrix Printer</t>
  </si>
  <si>
    <t xml:space="preserve">      11 Units Dot Matrix Printer</t>
  </si>
  <si>
    <t xml:space="preserve">      10 Units Computer Set</t>
  </si>
  <si>
    <t xml:space="preserve">      Purchase of 2 Units Laser Jet Printer</t>
  </si>
  <si>
    <t xml:space="preserve">      2 Sets Desktop Computer </t>
  </si>
  <si>
    <t xml:space="preserve">      8 Units Desktop Computer Sets</t>
  </si>
  <si>
    <t xml:space="preserve">      2 Units Adding Machine</t>
  </si>
  <si>
    <t xml:space="preserve">      1 Unit Adding Machine</t>
  </si>
  <si>
    <t xml:space="preserve">   Office Equipment</t>
  </si>
  <si>
    <t xml:space="preserve">    TOTAL MOOE</t>
  </si>
  <si>
    <t>Repairs &amp; Maintenance - Other Property, Plant &amp; Equipment</t>
  </si>
  <si>
    <t>5-02-03-020</t>
  </si>
  <si>
    <t>Accountable Forms Expenses</t>
  </si>
  <si>
    <t>TOTAL PERSONAL SERVICE</t>
  </si>
  <si>
    <t>5-01-02-130</t>
  </si>
  <si>
    <t>Overtime &amp; Night Pay</t>
  </si>
  <si>
    <t>Office/Department:   Office of the City Treasurer  -1091</t>
  </si>
  <si>
    <t xml:space="preserve">                            Local Chief Executive</t>
  </si>
  <si>
    <t xml:space="preserve">                         Department Head                                                                     Local Budget Officer</t>
  </si>
  <si>
    <r>
      <t xml:space="preserve">                     </t>
    </r>
    <r>
      <rPr>
        <b/>
        <u/>
        <sz val="11"/>
        <rFont val="Arial Narrow"/>
        <family val="2"/>
      </rPr>
      <t xml:space="preserve"> CORAZON P. LIRAZAN</t>
    </r>
    <r>
      <rPr>
        <b/>
        <sz val="11"/>
        <rFont val="Arial Narrow"/>
        <family val="2"/>
      </rPr>
      <t xml:space="preserve">      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</si>
  <si>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2 Units Container Van</t>
  </si>
  <si>
    <t xml:space="preserve">      Fabrication &amp; Installation of Shelves at Storage Room</t>
  </si>
  <si>
    <t xml:space="preserve">      Fabrication &amp; Installation of Shelves at Container Van</t>
  </si>
  <si>
    <t xml:space="preserve">       5 Units Swivel Chair </t>
  </si>
  <si>
    <t xml:space="preserve">       4 Units Office Table </t>
  </si>
  <si>
    <t xml:space="preserve">       6 Units Desktop Computer</t>
  </si>
  <si>
    <t xml:space="preserve">       1 Unit Laptop</t>
  </si>
  <si>
    <t xml:space="preserve">   Rep. &amp; Maint. - IT Equipment &amp; Software</t>
  </si>
  <si>
    <t xml:space="preserve">   Printing &amp; Binding Expenses</t>
  </si>
  <si>
    <t xml:space="preserve">      Technical Training for eNGAS Version 1.2.2</t>
  </si>
  <si>
    <t>Office/Department:  Office of the  City Accountant -1081</t>
  </si>
  <si>
    <t xml:space="preserve">             Department Head                                                                 Local Budget Officer</t>
  </si>
  <si>
    <r>
      <t xml:space="preserve">              </t>
    </r>
    <r>
      <rPr>
        <b/>
        <u/>
        <sz val="11"/>
        <rFont val="Arial Narrow"/>
        <family val="2"/>
      </rPr>
      <t>LANI T. PATAJO</t>
    </r>
    <r>
      <rPr>
        <b/>
        <sz val="11"/>
        <rFont val="Arial Narrow"/>
        <family val="2"/>
      </rPr>
      <t xml:space="preserve">        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</si>
  <si>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Approved:</t>
  </si>
  <si>
    <t xml:space="preserve">              Prepared:                                                                                      Reviewed:</t>
  </si>
  <si>
    <t xml:space="preserve">      Purchase of 2 Units UPS</t>
  </si>
  <si>
    <t xml:space="preserve">      Purchase of 1 Unit Motorcycle</t>
  </si>
  <si>
    <t>Office/Department:   Office of the City Budget Officer -1071</t>
  </si>
  <si>
    <t xml:space="preserve">                       Local Chief Executive</t>
  </si>
  <si>
    <r>
      <t xml:space="preserve">                     </t>
    </r>
    <r>
      <rPr>
        <b/>
        <u/>
        <sz val="11"/>
        <rFont val="Arial Narrow"/>
        <family val="2"/>
      </rPr>
      <t xml:space="preserve"> PRYDE HENRY A. TEVES</t>
    </r>
  </si>
  <si>
    <r>
      <t xml:space="preserve">                   </t>
    </r>
    <r>
      <rPr>
        <b/>
        <u/>
        <sz val="11"/>
        <rFont val="Arial Narrow"/>
        <family val="2"/>
      </rPr>
      <t>ENGR.  WILFREDO  TUALE</t>
    </r>
    <r>
      <rPr>
        <b/>
        <sz val="11"/>
        <rFont val="Arial Narrow"/>
        <family val="2"/>
      </rPr>
      <t xml:space="preserve">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</si>
  <si>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Prepared:                                                                                        Reviewed:</t>
  </si>
  <si>
    <t xml:space="preserve">      60 Units Rechargeable Lights</t>
  </si>
  <si>
    <t xml:space="preserve">      3 Units Exhaust Fan-ceiling type</t>
  </si>
  <si>
    <t xml:space="preserve">      5 Units Exhaust Fan-wall type</t>
  </si>
  <si>
    <t xml:space="preserve">      10 Units Smoke Detectors</t>
  </si>
  <si>
    <t xml:space="preserve">      30 Units Fire Alarm Bells</t>
  </si>
  <si>
    <t xml:space="preserve">      70 Tanks Fire Extinguishers</t>
  </si>
  <si>
    <t xml:space="preserve">          MATERIALS &amp; EQUIPMENT FOR FSIC COMPLIANCE</t>
  </si>
  <si>
    <t xml:space="preserve">          GSO Support Services</t>
  </si>
  <si>
    <t xml:space="preserve">          Integrated Solid Waste Management Program (Garbage Collection)</t>
  </si>
  <si>
    <t xml:space="preserve">          Operation of Transportation Services </t>
  </si>
  <si>
    <t xml:space="preserve">      Maintenance &amp; Other Operating Expenses</t>
  </si>
  <si>
    <t xml:space="preserve">      100 Pcs. Pallets for safekeeping and storing of cement</t>
  </si>
  <si>
    <t xml:space="preserve">      1 Unit Smart TV</t>
  </si>
  <si>
    <t xml:space="preserve">      1 Lot Monitor Amplifier and Speaker with CCTV Monitor</t>
  </si>
  <si>
    <t xml:space="preserve">      14 Units Clerical Swivel Chair</t>
  </si>
  <si>
    <t xml:space="preserve">      7 Units Junior Swivel Chair</t>
  </si>
  <si>
    <t xml:space="preserve">      1 Unit Senior Swivel Chair</t>
  </si>
  <si>
    <t xml:space="preserve">      Fabrication of 5 units Office Table</t>
  </si>
  <si>
    <t xml:space="preserve">      Purchase of 2 Units Street Sweeper Truck</t>
  </si>
  <si>
    <t xml:space="preserve">      1 Unit Motorcycle to be converted to Tricycle</t>
  </si>
  <si>
    <t xml:space="preserve">      1 Unit Multi-Tester, Analog</t>
  </si>
  <si>
    <t xml:space="preserve">      1 Unit Launch X431 V Pro</t>
  </si>
  <si>
    <t xml:space="preserve">      1 Unit Fuel Injector Pump Test Bench</t>
  </si>
  <si>
    <t xml:space="preserve">      2 Units High Pressure Pump</t>
  </si>
  <si>
    <t xml:space="preserve">      3 Units Angle Grinder/Sander or Portable Disc Sander</t>
  </si>
  <si>
    <t xml:space="preserve">      1 Set Magnetic Base Dial Indicator</t>
  </si>
  <si>
    <t xml:space="preserve">      1 Unit Press Drill General International 75-030 M1-Amps:3.5</t>
  </si>
  <si>
    <t xml:space="preserve">      1 Unit Vise</t>
  </si>
  <si>
    <t xml:space="preserve">      2 Units Torque Wrench</t>
  </si>
  <si>
    <t xml:space="preserve">      2 Pcs. Double Insulated 1/2" Square Drive Impactr Wrench</t>
  </si>
  <si>
    <t>2 Pcs. 18 Pcs. 1/2" Drive Deep Metric Socket Sets Packaged in Metal Tool Box</t>
  </si>
  <si>
    <t xml:space="preserve">      1 Pc. 25 Pcs. 1/4" Drive Socket Sets Package in Metal Tool Box</t>
  </si>
  <si>
    <t xml:space="preserve">      2 Pcs. 44 Pcs. 3/8" Drive Metric Socket Sets Package in Metal Tool Box</t>
  </si>
  <si>
    <t xml:space="preserve">      3 Sets Metric Combination Wrench</t>
  </si>
  <si>
    <t xml:space="preserve">      1 Pc. Lightweight Monkey Wrench (15")</t>
  </si>
  <si>
    <t xml:space="preserve">      1 Pc. Lightweight Monkey Wrench (11")</t>
  </si>
  <si>
    <t xml:space="preserve">      1 Pc. Lightweight Monkey Wrench (9")</t>
  </si>
  <si>
    <t xml:space="preserve">      1 Pc. Heavy Duty Variable Speed Drill</t>
  </si>
  <si>
    <t xml:space="preserve">      1 Pc. Compressor Head</t>
  </si>
  <si>
    <t xml:space="preserve">      1 Pc. Portable Pneumatic Pump</t>
  </si>
  <si>
    <t xml:space="preserve">      1 Pc. Multi Press Portable Bucket Pump</t>
  </si>
  <si>
    <t xml:space="preserve">      1 Pc. Gear Lubricant Dispenser</t>
  </si>
  <si>
    <t xml:space="preserve">      1 Pc. Hydraulic Service &amp; Positioning Jack</t>
  </si>
  <si>
    <t xml:space="preserve">      10 Pcs. Floor Jack/Crocodile Jack (5 Tons)</t>
  </si>
  <si>
    <t xml:space="preserve">      1 Pc. Floor Jack/Crocodile Jack (10 Tons)</t>
  </si>
  <si>
    <t xml:space="preserve">      4 Sets Allen Wrench</t>
  </si>
  <si>
    <t xml:space="preserve">      1 Unit Air Compressor</t>
  </si>
  <si>
    <t xml:space="preserve">      1 Set CCTV Cameras and Monitor</t>
  </si>
  <si>
    <t xml:space="preserve">      1 Unit Air Compressor-Driven Jack Hammer</t>
  </si>
  <si>
    <t xml:space="preserve">      5 Units Public Address System for Garbage Compactors </t>
  </si>
  <si>
    <t xml:space="preserve">      7 Units Desktop Computer</t>
  </si>
  <si>
    <t xml:space="preserve">      4 Units Inkjet Printer</t>
  </si>
  <si>
    <t xml:space="preserve">      2 Units Hi Speed Printer</t>
  </si>
  <si>
    <t xml:space="preserve">      5 Units Desktop Computer</t>
  </si>
  <si>
    <t xml:space="preserve">       1 Unit Laptop Computer</t>
  </si>
  <si>
    <t xml:space="preserve">       1 Unit Printer</t>
  </si>
  <si>
    <t xml:space="preserve">      Fabrication of Steel Chute for City Veterinary Office</t>
  </si>
  <si>
    <t xml:space="preserve">      Fabrication of Collapsible Canopies for Brgy. Poblacion</t>
  </si>
  <si>
    <t xml:space="preserve">      Fabrication of Warehouse Rack</t>
  </si>
  <si>
    <t xml:space="preserve">      Major Repair of GK Fishermen's Village Multi-Purpose Hall</t>
  </si>
  <si>
    <t xml:space="preserve">      Fencing &amp; Riprapping of Warehouse Area</t>
  </si>
  <si>
    <t xml:space="preserve">      Fabrication &amp; Installation of Street Signages</t>
  </si>
  <si>
    <t xml:space="preserve">      Construction of Second Floor Extension Inside City Warehouse</t>
  </si>
  <si>
    <t xml:space="preserve">      Construction of Guardhouse at Light Vehicle Maintenance Shop</t>
  </si>
  <si>
    <t xml:space="preserve">      Construction of Warehouse Extension</t>
  </si>
  <si>
    <t>Buildings</t>
  </si>
  <si>
    <t>5-02-16-030</t>
  </si>
  <si>
    <t>Insurance Expenses</t>
  </si>
  <si>
    <t>Repairs &amp; Maintenance-Transportation Equipment</t>
  </si>
  <si>
    <t xml:space="preserve">      Repair of Existing Canopies</t>
  </si>
  <si>
    <t xml:space="preserve">      Repair of Existing Portable Stage</t>
  </si>
  <si>
    <t>Repairs &amp; Maintenance - Buidlings &amp; Other Structures</t>
  </si>
  <si>
    <t>Office/Department:  Office of the City General Services Officer  -1061</t>
  </si>
  <si>
    <t xml:space="preserve">                          Local Chief Executive</t>
  </si>
  <si>
    <t xml:space="preserve">             Department Head                                                                    Local Budget Officer</t>
  </si>
  <si>
    <r>
      <t xml:space="preserve">                        </t>
    </r>
    <r>
      <rPr>
        <b/>
        <u/>
        <sz val="11"/>
        <rFont val="Arial Narrow"/>
        <family val="2"/>
      </rPr>
      <t>PRYDE HENRY A. TEVES</t>
    </r>
  </si>
  <si>
    <r>
      <t xml:space="preserve">            </t>
    </r>
    <r>
      <rPr>
        <b/>
        <u/>
        <sz val="11"/>
        <rFont val="Arial Narrow"/>
        <family val="2"/>
      </rPr>
      <t>VIRGINIA D. SADIASA</t>
    </r>
    <r>
      <rPr>
        <b/>
        <sz val="11"/>
        <rFont val="Arial Narrow"/>
        <family val="2"/>
      </rPr>
      <t xml:space="preserve">     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</si>
  <si>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Approved:</t>
  </si>
  <si>
    <t xml:space="preserve">               Prepared:                                                                                      Reviewed:</t>
  </si>
  <si>
    <t>TOTAL FINANCIAL EXPENSES</t>
  </si>
  <si>
    <t>5-03-01-040</t>
  </si>
  <si>
    <t xml:space="preserve">      Bank Charges</t>
  </si>
  <si>
    <t>FINANCIAL EXPENSES</t>
  </si>
  <si>
    <t xml:space="preserve">      4 Units UPS</t>
  </si>
  <si>
    <t xml:space="preserve">      2 Units Dry Seal</t>
  </si>
  <si>
    <t xml:space="preserve">      2 Units Document Scanner</t>
  </si>
  <si>
    <t xml:space="preserve">       1 Unit Desktop Computer</t>
  </si>
  <si>
    <t xml:space="preserve">   Rep. &amp; Maint. - Other Property, Plant &amp; Equipment</t>
  </si>
  <si>
    <t>Office/Department:   Office of the City Civil Registrar  -1051</t>
  </si>
  <si>
    <t xml:space="preserve">            Local Chief Executive</t>
  </si>
  <si>
    <t xml:space="preserve">             OIC - CPDC                                                              Local Budget Officer</t>
  </si>
  <si>
    <r>
      <t xml:space="preserve">         </t>
    </r>
    <r>
      <rPr>
        <b/>
        <u/>
        <sz val="11"/>
        <rFont val="Arial Narrow"/>
        <family val="2"/>
      </rPr>
      <t xml:space="preserve"> PRYDE HENRY A. TEVES</t>
    </r>
  </si>
  <si>
    <r>
      <t xml:space="preserve">   </t>
    </r>
    <r>
      <rPr>
        <b/>
        <u/>
        <sz val="11"/>
        <rFont val="Arial Narrow"/>
        <family val="2"/>
      </rPr>
      <t>ERJIEN R. TENEFRANCIA</t>
    </r>
    <r>
      <rPr>
        <b/>
        <sz val="11"/>
        <rFont val="Arial Narrow"/>
        <family val="2"/>
      </rPr>
      <t xml:space="preserve">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</si>
  <si>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Prepared:                                                                                 Reviewed:</t>
  </si>
  <si>
    <t xml:space="preserve">          Area Master Planning for  Business District Expansion</t>
  </si>
  <si>
    <t xml:space="preserve">         ELA Formulation Workshop 2019-2022</t>
  </si>
  <si>
    <t xml:space="preserve">         Comprehensive Land Use Plan (CLUP) Enhancement</t>
  </si>
  <si>
    <t xml:space="preserve">          Conduct of Socio Economic Survey</t>
  </si>
  <si>
    <t xml:space="preserve">         Updating of Comprehensive Development Plan </t>
  </si>
  <si>
    <t xml:space="preserve">         Operation of Environmental Impact Statement System for LGU Projects</t>
  </si>
  <si>
    <t xml:space="preserve">          Enforcement of Zoning Ordinance and National Building Code</t>
  </si>
  <si>
    <t xml:space="preserve">          Performance Governance System (PGS)</t>
  </si>
  <si>
    <t xml:space="preserve">         Quad Media Information System</t>
  </si>
  <si>
    <t xml:space="preserve">          Operation of Performance Governance System (PGS)</t>
  </si>
  <si>
    <t xml:space="preserve">          Area Master Planning for Bayawan City</t>
  </si>
  <si>
    <t xml:space="preserve">          Operation of Community Based Monitoring System (CBMS)</t>
  </si>
  <si>
    <t xml:space="preserve">          Operation of Local Special Bodies</t>
  </si>
  <si>
    <t xml:space="preserve">          Parks, Playgrounds &amp; Open Spaces Development Plan</t>
  </si>
  <si>
    <t xml:space="preserve">          Land Tenure Security Improvement Project</t>
  </si>
  <si>
    <t xml:space="preserve">       Establishment of Community Based Monitoring System</t>
  </si>
  <si>
    <t xml:space="preserve">          Monitoring &amp; Evaluation &amp; Related Activities</t>
  </si>
  <si>
    <t xml:space="preserve">          LGU Sponsored Training/Seminar &amp; Other Related Activities</t>
  </si>
  <si>
    <t xml:space="preserve">      Fabrication of Scale Model for Area Master Plan of CBD Expansion</t>
  </si>
  <si>
    <t xml:space="preserve">      5 Units UPS</t>
  </si>
  <si>
    <t xml:space="preserve">      3 Units UPS</t>
  </si>
  <si>
    <t xml:space="preserve">      2 Units UPS</t>
  </si>
  <si>
    <t xml:space="preserve">      1 Unit Removable Base Cabinet</t>
  </si>
  <si>
    <t xml:space="preserve">      1 Unit Executive Chair</t>
  </si>
  <si>
    <t xml:space="preserve">      8 Units Computer Chair </t>
  </si>
  <si>
    <t xml:space="preserve">      Fabrication of Shelves &amp; Conference Tables</t>
  </si>
  <si>
    <t xml:space="preserve">      1 Unit Motorcycle </t>
  </si>
  <si>
    <t xml:space="preserve">      1 Unit GPS Camera addt'l</t>
  </si>
  <si>
    <t xml:space="preserve">      Purchase of 1 Unit GPS</t>
  </si>
  <si>
    <t xml:space="preserve">      2 Units Table Top Microphone </t>
  </si>
  <si>
    <t xml:space="preserve">      Expandable Wireless Microphone System</t>
  </si>
  <si>
    <t xml:space="preserve">                     Area Master Planning for Bayawan City</t>
  </si>
  <si>
    <t>Purchase of Information &amp; Communication Technology Equipment for</t>
  </si>
  <si>
    <t xml:space="preserve">      Purchase of 1 set Desktop Computer</t>
  </si>
  <si>
    <t xml:space="preserve">      2 Units 4G Random Access Memory (RAM)</t>
  </si>
  <si>
    <t xml:space="preserve">    1 Digital A3 Copier</t>
  </si>
  <si>
    <t xml:space="preserve">      Improvement of City Planning &amp; Development Office</t>
  </si>
  <si>
    <t>5-02-07-010</t>
  </si>
  <si>
    <t>Survey Expenses</t>
  </si>
  <si>
    <t>Office/Department:  Office of the City Planning &amp; Dev't. Officer -1041</t>
  </si>
  <si>
    <t xml:space="preserve">             Department Head                                                    Local Budget Officer</t>
  </si>
  <si>
    <r>
      <t xml:space="preserve">           JEREMIAS C. GALLO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</si>
  <si>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Approved:</t>
  </si>
  <si>
    <t xml:space="preserve">             Prepared:                                                                             Reviewed:</t>
  </si>
  <si>
    <t>TOTAL OTHER PURPOSE APPROPRIATION</t>
  </si>
  <si>
    <t xml:space="preserve">          1 Unit Dry Seal</t>
  </si>
  <si>
    <t xml:space="preserve">          1 Unit Papercutter</t>
  </si>
  <si>
    <t xml:space="preserve">          1 Unit Water Boiler</t>
  </si>
  <si>
    <t xml:space="preserve">          1 Unit Wall Clock</t>
  </si>
  <si>
    <t xml:space="preserve">          1 Unit LED Smart TV 55"</t>
  </si>
  <si>
    <t xml:space="preserve">      Other Property, Plant &amp; Equipment</t>
  </si>
  <si>
    <t xml:space="preserve">          Fabrication of  6 Units High Chair/Stool</t>
  </si>
  <si>
    <t xml:space="preserve">          Fabrication of  3 Units Filing Cabinet</t>
  </si>
  <si>
    <t xml:space="preserve">          1 Unit Executive Chair</t>
  </si>
  <si>
    <t xml:space="preserve">          Fabrication of  Customer Counter</t>
  </si>
  <si>
    <t xml:space="preserve">          Fabrication of  1 Unit Office Table</t>
  </si>
  <si>
    <t xml:space="preserve">      Furniture and Fixtures</t>
  </si>
  <si>
    <t xml:space="preserve">          1 Unit Inkjet Printer 3 in 1</t>
  </si>
  <si>
    <t xml:space="preserve">      Information &amp; Communication Technology Equipment</t>
  </si>
  <si>
    <t xml:space="preserve">          1 Unit Laminator Machine</t>
  </si>
  <si>
    <t xml:space="preserve">      Office Equipment</t>
  </si>
  <si>
    <t xml:space="preserve">          BOSS Customized Clear Acrylic &amp; Frosted Plexiglass Sign</t>
  </si>
  <si>
    <t xml:space="preserve">      Other Structures</t>
  </si>
  <si>
    <t>Purchase of Various Equipment for the Operation of BOSS</t>
  </si>
  <si>
    <t xml:space="preserve">          1 Unit UPS </t>
  </si>
  <si>
    <t xml:space="preserve">          1 Unit Laptop</t>
  </si>
  <si>
    <t xml:space="preserve">          1 Unit External Hard Drive  </t>
  </si>
  <si>
    <t xml:space="preserve">          1 Unit Printer with Scanner</t>
  </si>
  <si>
    <t xml:space="preserve">          1 Unit Laminator</t>
  </si>
  <si>
    <t>Cultural Activities and Development Program</t>
  </si>
  <si>
    <t xml:space="preserve">          1 Unit Coffee Maker</t>
  </si>
  <si>
    <t xml:space="preserve">          1 Unit Water Dispenser</t>
  </si>
  <si>
    <t xml:space="preserve">          4 Units Visitor's Chair with Armrest</t>
  </si>
  <si>
    <t xml:space="preserve">          4 Units Swivel Chair</t>
  </si>
  <si>
    <t xml:space="preserve">          4 Units Office Table</t>
  </si>
  <si>
    <t xml:space="preserve">          1 Unit Motorcycle</t>
  </si>
  <si>
    <t xml:space="preserve">          Construction of 1 Christmas Tree</t>
  </si>
  <si>
    <t xml:space="preserve">          Construction of 3 Pcs. "Bay" Icon</t>
  </si>
  <si>
    <t xml:space="preserve">          Construction of 6 Sets Brand Icons (Welcome Arc)</t>
  </si>
  <si>
    <t xml:space="preserve">          Construction of Stage for Tawo-tawo Festival Season</t>
  </si>
  <si>
    <t>Cultural Heritage and the Arts Promotion Program</t>
  </si>
  <si>
    <t>1-07-099-990</t>
  </si>
  <si>
    <t xml:space="preserve">          1 Unit Movable Ladder</t>
  </si>
  <si>
    <t xml:space="preserve">          5 Units UPS </t>
  </si>
  <si>
    <t xml:space="preserve">          2 Units 5-seater Gang Chair </t>
  </si>
  <si>
    <t xml:space="preserve">          Fabrication of  12 Units Office Table</t>
  </si>
  <si>
    <t xml:space="preserve">          Fabrication of  Built-in  Cabinets</t>
  </si>
  <si>
    <t xml:space="preserve">          12 Units Swivel Conference Chair</t>
  </si>
  <si>
    <t xml:space="preserve">          1 Unit Wooden Conference Table</t>
  </si>
  <si>
    <t xml:space="preserve"> 1 Unit Portable Public Address Speaker System with Wireless  Microphone</t>
  </si>
  <si>
    <t xml:space="preserve">          1 Unit Multimedia Interactive Projector</t>
  </si>
  <si>
    <t xml:space="preserve">      Communication  Equipment</t>
  </si>
  <si>
    <t xml:space="preserve">          1 Unit Document Scanner</t>
  </si>
  <si>
    <t xml:space="preserve">          3 Sets Computer with UPS</t>
  </si>
  <si>
    <t xml:space="preserve">          2 Units External Hard Drive (ITB) </t>
  </si>
  <si>
    <t>HRMO Section</t>
  </si>
  <si>
    <t xml:space="preserve">          Fabrication of Display &amp; Storage Cabinet</t>
  </si>
  <si>
    <t>1-07-05-130</t>
  </si>
  <si>
    <t xml:space="preserve">          1 Set  Archery Target with Stand &amp; Paper</t>
  </si>
  <si>
    <t xml:space="preserve">          3 Sets Training Bows with Arrows for Archery</t>
  </si>
  <si>
    <t xml:space="preserve">          4 Units Multi-Functional Fitness System Equipment</t>
  </si>
  <si>
    <t xml:space="preserve">          5 Pcs. Pair-Bumper Weight 1.5 Kg (Weightlifting)</t>
  </si>
  <si>
    <t xml:space="preserve">          5 Pcs. Mens Bar with Collar (Weightlifting)</t>
  </si>
  <si>
    <t xml:space="preserve">          5 Pcs. Wrestling Kettle Bells (14Kg)</t>
  </si>
  <si>
    <t xml:space="preserve">          5 Pcs. Wrestling Kettle Bells (12Kg)</t>
  </si>
  <si>
    <t xml:space="preserve">          5 Pcs. Wrestling Kettle Bells (10Kg)</t>
  </si>
  <si>
    <t xml:space="preserve">          6 Pcs. Wrestling Kettle Bells (8Kg)</t>
  </si>
  <si>
    <t xml:space="preserve">   Other Property, Plant &amp; Equipment</t>
  </si>
  <si>
    <t xml:space="preserve">      Sports Equipment</t>
  </si>
  <si>
    <t xml:space="preserve">        Sports Development &amp; Other Amusement Program</t>
  </si>
  <si>
    <t xml:space="preserve">    Capital Outlay</t>
  </si>
  <si>
    <t xml:space="preserve">          Operation of Business One Stop Shop (BOSS)</t>
  </si>
  <si>
    <t xml:space="preserve">          Socialized Housing Operation</t>
  </si>
  <si>
    <t xml:space="preserve">          Public Service Excellence Program (PSEP)</t>
  </si>
  <si>
    <t xml:space="preserve">          Sports Development &amp; Other Amusement Program</t>
  </si>
  <si>
    <t xml:space="preserve">          Bayawan City Weekly Cultural Activities</t>
  </si>
  <si>
    <t xml:space="preserve">          Cultural Development Program</t>
  </si>
  <si>
    <t xml:space="preserve">          Cultural Heritage &amp; The Arts Promotion Program</t>
  </si>
  <si>
    <t>969/5-02-99-990</t>
  </si>
  <si>
    <t xml:space="preserve">        Culture &amp; Tourism Promotions Program</t>
  </si>
  <si>
    <t xml:space="preserve">          Charter Day Celebration</t>
  </si>
  <si>
    <t xml:space="preserve">          Program on Awards &amp; Incentives Services Excellence (PRAISE)</t>
  </si>
  <si>
    <t xml:space="preserve">          CSC Month Celebration</t>
  </si>
  <si>
    <t>OTHER PURPOSE APPROPRIATION</t>
  </si>
  <si>
    <t xml:space="preserve">       4 Units UPS</t>
  </si>
  <si>
    <t xml:space="preserve">      12 Units Visitor's Chair</t>
  </si>
  <si>
    <t xml:space="preserve">      12 Units Swivel Chair</t>
  </si>
  <si>
    <t xml:space="preserve">      8 Units Visitor's Chair</t>
  </si>
  <si>
    <t xml:space="preserve">      10 Units Biometric</t>
  </si>
  <si>
    <t xml:space="preserve">      3 Units Printer</t>
  </si>
  <si>
    <t xml:space="preserve">      2 Units Laptop Computer</t>
  </si>
  <si>
    <t xml:space="preserve">      4 Units Desktop Computer with UPS </t>
  </si>
  <si>
    <t xml:space="preserve">      3 Units Printer with Scanner</t>
  </si>
  <si>
    <t xml:space="preserve">      1 Unit Binding Machine</t>
  </si>
  <si>
    <t xml:space="preserve">      1 Unit Laminator</t>
  </si>
  <si>
    <t xml:space="preserve">      1 Unit Photocopier</t>
  </si>
  <si>
    <t xml:space="preserve">      1 Unit Risographing Machine</t>
  </si>
  <si>
    <r>
      <t xml:space="preserve">    </t>
    </r>
    <r>
      <rPr>
        <b/>
        <sz val="11"/>
        <rFont val="Arial Narrow"/>
        <family val="2"/>
      </rPr>
      <t>TOTAL MOOE</t>
    </r>
  </si>
  <si>
    <t xml:space="preserve">      Capability Development Program</t>
  </si>
  <si>
    <t xml:space="preserve">      LGU Sponsored HRD Training/Seminar</t>
  </si>
  <si>
    <t xml:space="preserve">      LGU Personnel</t>
  </si>
  <si>
    <t>Office/Department:  Office of the City Administrator -1031</t>
  </si>
  <si>
    <t xml:space="preserve">                   Local Chief Executive</t>
  </si>
  <si>
    <t xml:space="preserve">      Department Head                                                                          Local Budget Officer</t>
  </si>
  <si>
    <r>
      <t xml:space="preserve">                    </t>
    </r>
    <r>
      <rPr>
        <b/>
        <u/>
        <sz val="11"/>
        <rFont val="Arial Narrow"/>
        <family val="2"/>
      </rPr>
      <t>PRYDE HENRY A. TEVES</t>
    </r>
  </si>
  <si>
    <r>
      <t xml:space="preserve">  </t>
    </r>
    <r>
      <rPr>
        <b/>
        <u/>
        <sz val="11"/>
        <rFont val="Arial Narrow"/>
        <family val="2"/>
      </rPr>
      <t xml:space="preserve">  JULIUS T. ESPARTERO</t>
    </r>
    <r>
      <rPr>
        <b/>
        <sz val="11"/>
        <rFont val="Arial Narrow"/>
        <family val="2"/>
      </rPr>
      <t xml:space="preserve">                                                                  </t>
    </r>
    <r>
      <rPr>
        <b/>
        <u/>
        <sz val="11"/>
        <rFont val="Arial Narrow"/>
        <family val="2"/>
      </rPr>
      <t xml:space="preserve"> LANI T. PATAJO</t>
    </r>
  </si>
  <si>
    <t xml:space="preserve">                  Prepared:                                                                                      Reviewed:</t>
  </si>
  <si>
    <t>1. CURRENT OPERATING EXPENSES  (100)</t>
  </si>
  <si>
    <t>Office/Department:  Office of the SP Secretary -1022</t>
  </si>
  <si>
    <t xml:space="preserve">   Department Head                                                                          Local Budget Officer</t>
  </si>
  <si>
    <t xml:space="preserve">          PRYDE HENRY A. TEVES</t>
  </si>
  <si>
    <t xml:space="preserve">   ISMAEL P. MARTINEZ                                                                       LANI T. PATAJO</t>
  </si>
  <si>
    <t xml:space="preserve">                     Approved:</t>
  </si>
  <si>
    <t xml:space="preserve">         Prepared:                                                                                      Reviewed:</t>
  </si>
  <si>
    <t xml:space="preserve">          Legislative Support Services</t>
  </si>
  <si>
    <t xml:space="preserve">      2 Units Nameplates</t>
  </si>
  <si>
    <t xml:space="preserve">      1 Unit Blender</t>
  </si>
  <si>
    <t xml:space="preserve">      1 Unit Hot &amp; Cold Dispenser</t>
  </si>
  <si>
    <t xml:space="preserve">      1 Unit Rice Cooker 1.8L</t>
  </si>
  <si>
    <t xml:space="preserve">      2 Units Coffee Maker</t>
  </si>
  <si>
    <t xml:space="preserve">      1 Unit Microwave Oven</t>
  </si>
  <si>
    <t xml:space="preserve">        Fabrication of Built-in Cabinets</t>
  </si>
  <si>
    <t xml:space="preserve">      2 Units Service Vehicle</t>
  </si>
  <si>
    <t xml:space="preserve">      1 Unit Ipad Air II</t>
  </si>
  <si>
    <t xml:space="preserve">      2 Units Hardrive</t>
  </si>
  <si>
    <t xml:space="preserve">      1 Unit Ipad</t>
  </si>
  <si>
    <t xml:space="preserve">      1 Unit Scanner</t>
  </si>
  <si>
    <t xml:space="preserve">      1 Unit Hard Disk</t>
  </si>
  <si>
    <t xml:space="preserve">      2 Sets Desktop Computer</t>
  </si>
  <si>
    <t xml:space="preserve">      2 Units Laptop</t>
  </si>
  <si>
    <t xml:space="preserve">      1 Terrabyte Hard Disk</t>
  </si>
  <si>
    <t xml:space="preserve">      1 Unit Desktop</t>
  </si>
  <si>
    <t xml:space="preserve">        Partition/Divider &amp; Waiting Area @ Annex Building</t>
  </si>
  <si>
    <t xml:space="preserve">   Office Building</t>
  </si>
  <si>
    <t xml:space="preserve">             Codification of Ordinances</t>
  </si>
  <si>
    <t xml:space="preserve">      PCL Membership Dues</t>
  </si>
  <si>
    <t>5-02-05-030</t>
  </si>
  <si>
    <t>Internet Subscription Expenses</t>
  </si>
  <si>
    <t>Telephone Expenses-Mobile</t>
  </si>
  <si>
    <t>Local Legislation Seminar/Workshop for the Sanggunian &amp; Secretariat</t>
  </si>
  <si>
    <t>Office/Department:  Office of the Sangguniang Panlungsod -1021</t>
  </si>
  <si>
    <t xml:space="preserve">   ISMAEL P.MARTINEZ                                                                       LANI T. PATAJO</t>
  </si>
  <si>
    <t xml:space="preserve">           </t>
  </si>
  <si>
    <t xml:space="preserve">      Aid to VMLP</t>
  </si>
  <si>
    <t xml:space="preserve">      VMLP Membership Dues</t>
  </si>
  <si>
    <t>Membership, Dues &amp; Contributions to Organizations</t>
  </si>
  <si>
    <t xml:space="preserve">    Rep. &amp; Maint. - Communication Equipment</t>
  </si>
  <si>
    <t xml:space="preserve">    Rep. &amp; Maint. - IT Equipment &amp; Software </t>
  </si>
  <si>
    <t xml:space="preserve">    Rep. &amp; Maint. - Office Equipment</t>
  </si>
  <si>
    <t>760/5-02-03-080</t>
  </si>
  <si>
    <t xml:space="preserve">    Medical, Dental &amp; Lab. Supplies Expenses</t>
  </si>
  <si>
    <t xml:space="preserve">     Collective Negotiation  Agreement Incentives</t>
  </si>
  <si>
    <t>749/5-01-04-990</t>
  </si>
  <si>
    <t>Office/Department:  Office of the City Vice Mayor -1016</t>
  </si>
  <si>
    <t>Department Head                                                            Local Budget Officer</t>
  </si>
  <si>
    <r>
      <t>CINDY H. SALIMBAGAT</t>
    </r>
    <r>
      <rPr>
        <b/>
        <sz val="11"/>
        <rFont val="Arial Narrow"/>
        <family val="2"/>
      </rPr>
      <t xml:space="preserve">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</si>
  <si>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2 Units Printer</t>
  </si>
  <si>
    <t xml:space="preserve">          1 Set Desktop Computer </t>
  </si>
  <si>
    <t>CPSO Extension Office</t>
  </si>
  <si>
    <t xml:space="preserve">           1 Unit 16 Terrabyte NAS </t>
  </si>
  <si>
    <t>Traffic &amp; CCTV Operations</t>
  </si>
  <si>
    <t xml:space="preserve">    Capital Outlay  </t>
  </si>
  <si>
    <t xml:space="preserve">          Program for Resiliency in Disaster &amp; Emergency Responsiveness</t>
  </si>
  <si>
    <t xml:space="preserve">          Anti- Drug Campaign Program</t>
  </si>
  <si>
    <t xml:space="preserve">          Reinforcement to PNP Operations</t>
  </si>
  <si>
    <t xml:space="preserve">          Traffic &amp; CCTV Operations</t>
  </si>
  <si>
    <t xml:space="preserve">          Counter Insurgency Program</t>
  </si>
  <si>
    <t xml:space="preserve">          Pulisya Laban sa Krimen</t>
  </si>
  <si>
    <t>CAPITAL OUTLAY</t>
  </si>
  <si>
    <t xml:space="preserve">   Rep. &amp; Maint. - Furniture &amp; Fixtures</t>
  </si>
  <si>
    <t xml:space="preserve">     Productivity Enhancement Incentive</t>
  </si>
  <si>
    <t>Office/Department:  Office of the City Public Safety Officer -1013</t>
  </si>
  <si>
    <t xml:space="preserve">                        Local Chief Executive</t>
  </si>
  <si>
    <t xml:space="preserve">                             Administrative Officer V                                                 Local Budget Officer</t>
  </si>
  <si>
    <r>
      <t xml:space="preserve">                                </t>
    </r>
    <r>
      <rPr>
        <b/>
        <u/>
        <sz val="11"/>
        <rFont val="Arial Narrow"/>
        <family val="2"/>
      </rPr>
      <t>JASMINE T. CATALAN</t>
    </r>
    <r>
      <rPr>
        <b/>
        <sz val="11"/>
        <rFont val="Arial Narrow"/>
        <family val="2"/>
      </rPr>
      <t xml:space="preserve">                                                   </t>
    </r>
    <r>
      <rPr>
        <b/>
        <u/>
        <sz val="11"/>
        <rFont val="Arial Narrow"/>
        <family val="2"/>
      </rPr>
      <t xml:space="preserve"> LANI T. PATAJO</t>
    </r>
  </si>
  <si>
    <t xml:space="preserve">                                 Prepared:                                                                                      Reviewed:</t>
  </si>
  <si>
    <t>Total  Financial Expenses</t>
  </si>
  <si>
    <t xml:space="preserve">    Documentary Stamp Expenses</t>
  </si>
  <si>
    <t>5-03-01-990</t>
  </si>
  <si>
    <t>Other Financial Charges</t>
  </si>
  <si>
    <t>Bank Charges</t>
  </si>
  <si>
    <t xml:space="preserve">               1 Unit Action Cam</t>
  </si>
  <si>
    <t xml:space="preserve">               1 Unit LED Video Light</t>
  </si>
  <si>
    <t xml:space="preserve">               1 Unit DSLR Stabilizer</t>
  </si>
  <si>
    <t xml:space="preserve">               1 Unit DSLR Camera with Lens </t>
  </si>
  <si>
    <t xml:space="preserve">          Technical &amp; Scientific Equipment</t>
  </si>
  <si>
    <t xml:space="preserve">                1 Unit Network Attached Storage</t>
  </si>
  <si>
    <t xml:space="preserve">               2 Units Desktop Computer </t>
  </si>
  <si>
    <t xml:space="preserve">          Information &amp; Communication Technology Equipment</t>
  </si>
  <si>
    <t>Operation of LGU Bayawan City Press Corps</t>
  </si>
  <si>
    <t xml:space="preserve">               Banner Stand</t>
  </si>
  <si>
    <t xml:space="preserve">               1 Unit Water Dispenser</t>
  </si>
  <si>
    <t xml:space="preserve">          Other Property, Plant &amp; Equipment</t>
  </si>
  <si>
    <t xml:space="preserve">               2 Units Wooden Cabinet</t>
  </si>
  <si>
    <t xml:space="preserve">          Furniture &amp; Fixtures</t>
  </si>
  <si>
    <t xml:space="preserve">               1 Unit Motorcycle</t>
  </si>
  <si>
    <t xml:space="preserve">               1 Unit Service Vehicle</t>
  </si>
  <si>
    <t xml:space="preserve">          Motor Vehicles</t>
  </si>
  <si>
    <t xml:space="preserve">               1 Unit Digital Voice Recorder</t>
  </si>
  <si>
    <t xml:space="preserve">          Communication Equipment</t>
  </si>
  <si>
    <t xml:space="preserve">      Establishment of Tourist Information Center</t>
  </si>
  <si>
    <t>Tourism &amp; Investment Promotion Program</t>
  </si>
  <si>
    <t xml:space="preserve">               6 Units Office Chair</t>
  </si>
  <si>
    <t xml:space="preserve">               3 Units Office Table</t>
  </si>
  <si>
    <t xml:space="preserve">               1 Unit Filing Cabinet</t>
  </si>
  <si>
    <t xml:space="preserve">               1 Portable Public Announcement System</t>
  </si>
  <si>
    <t xml:space="preserve">               6 Units Waistband Lapel Microphone with Amplifier Speaker</t>
  </si>
  <si>
    <t xml:space="preserve">               1 Unit Laptop</t>
  </si>
  <si>
    <t>Tourism Development Program</t>
  </si>
  <si>
    <t xml:space="preserve">               1 Unit Printer</t>
  </si>
  <si>
    <t xml:space="preserve">               1 Unit Desktop Computer </t>
  </si>
  <si>
    <t>Dumaguete Satelite Office</t>
  </si>
  <si>
    <t xml:space="preserve">               1 Unit PVC ID Cutter</t>
  </si>
  <si>
    <t>1 Unit Fiberglass Extension Ladder, Load Capacity 300 lbs.; 14 ft. to an extendable length of 25 ft.</t>
  </si>
  <si>
    <t>1 Unit Fiberglass Extension Ladder, Load Capacity 300 lbs.; 8 ft. to an extendable length of 13 ft.</t>
  </si>
  <si>
    <t xml:space="preserve">               1 Unit Vacuum Cleaner</t>
  </si>
  <si>
    <t xml:space="preserve">               1 Unit DC Power Supply</t>
  </si>
  <si>
    <t xml:space="preserve">               30 Units UPS, 625VA/325 Watts</t>
  </si>
  <si>
    <t xml:space="preserve">               2 Units Smart TV (for Discussion Board)</t>
  </si>
  <si>
    <t xml:space="preserve">       Bayawan City Procurement &amp; Inventory System (BPIS)</t>
  </si>
  <si>
    <t xml:space="preserve">               1 Unit Digital Multi-Tester</t>
  </si>
  <si>
    <t xml:space="preserve">               Socket Wrench, 40 piece/set</t>
  </si>
  <si>
    <t xml:space="preserve">               1 Unit Air Compressor</t>
  </si>
  <si>
    <t xml:space="preserve">               1 Unit Cordless Hand Drill</t>
  </si>
  <si>
    <t xml:space="preserve">               2 Units Crimping Tool</t>
  </si>
  <si>
    <t xml:space="preserve">               2 Units Digital Multi-tester</t>
  </si>
  <si>
    <t xml:space="preserve">               1 Pc. Hammer Drill 570W 5/8"</t>
  </si>
  <si>
    <t xml:space="preserve">               1 Unit Handheld Digital Multimeter</t>
  </si>
  <si>
    <t xml:space="preserve">               1 Unit Hot Air Repair  Rework Station</t>
  </si>
  <si>
    <t xml:space="preserve">               1 Unit ESR Capacitance OHM Meter</t>
  </si>
  <si>
    <t xml:space="preserve">               2 Units Ultrasonic Cleaner</t>
  </si>
  <si>
    <t xml:space="preserve">               2 Units Industrial Blower</t>
  </si>
  <si>
    <t xml:space="preserve">          Other Machinery &amp; Equipment</t>
  </si>
  <si>
    <t xml:space="preserve">               2 Units Drone</t>
  </si>
  <si>
    <t xml:space="preserve">               1 Unit Industrial Video Microscope</t>
  </si>
  <si>
    <t xml:space="preserve">               10 Pcs. Biometrics Reader, Digital Persona</t>
  </si>
  <si>
    <t xml:space="preserve">               1 Unit Operator IP Phone with 2 Expansion Module</t>
  </si>
  <si>
    <t xml:space="preserve">               15 Units Unifi VoIP Phone </t>
  </si>
  <si>
    <t xml:space="preserve">               1 Unit CISS Printer</t>
  </si>
  <si>
    <t xml:space="preserve">               15 Units eSignature Pad</t>
  </si>
  <si>
    <t xml:space="preserve">               1 Unit Desktop Computer</t>
  </si>
  <si>
    <t xml:space="preserve">               2 Units Laptop Computer</t>
  </si>
  <si>
    <t xml:space="preserve">               3 Units VoIP Gateway</t>
  </si>
  <si>
    <t xml:space="preserve">               1 Unit Manageable Access Switch</t>
  </si>
  <si>
    <t xml:space="preserve">               3 Units Unifi AP (indoor)</t>
  </si>
  <si>
    <t xml:space="preserve">               Computer Server</t>
  </si>
  <si>
    <t xml:space="preserve">               Optical Network Unit (ONU)/N GPON</t>
  </si>
  <si>
    <t xml:space="preserve">               Optic Stripper</t>
  </si>
  <si>
    <t xml:space="preserve">               Manage Switch, 24 ports</t>
  </si>
  <si>
    <t xml:space="preserve">               Manage Switch, 8 ports</t>
  </si>
  <si>
    <t xml:space="preserve">               Unifi AC Mesh Pro</t>
  </si>
  <si>
    <t>1 Pc. Fluke Networks Cable IQ LAN Test Equipment of Ethernet Port Length, PoE Detection, Remote ID Locator</t>
  </si>
  <si>
    <t xml:space="preserve">               1 Unit Security Gateway</t>
  </si>
  <si>
    <t xml:space="preserve">               5 Pcs. Fiber Optic Enclosure, 12/24 ports, Outdoor</t>
  </si>
  <si>
    <t xml:space="preserve">               10 Units Fiber Optic Enclosure, 8-ports, Wall or Pole Mountable</t>
  </si>
  <si>
    <t xml:space="preserve">               5 Units Iron Wolf 8 TB, HDD, Seagate</t>
  </si>
  <si>
    <t>10 Pcs. SFP+10G Bidirectional Optical Module, Single Strand Tx:1330/Rx:1270nm 10Km Type B</t>
  </si>
  <si>
    <t>10 Pcs. SFP+10G Bidirectional Optical Module, Single Strand Tx:1270/Rx:1330nm 10Km Type A</t>
  </si>
  <si>
    <t xml:space="preserve">               2 Units Data Switch-Core</t>
  </si>
  <si>
    <t xml:space="preserve">               15 Units Data Switch, 24 Ports</t>
  </si>
  <si>
    <t xml:space="preserve">               1 Unit Internal NAS Hard Drive</t>
  </si>
  <si>
    <t xml:space="preserve">               4 Units Desktop Computer (for FAMS Implementation)</t>
  </si>
  <si>
    <t xml:space="preserve">               3 Units Kiosk Computer with Fabricated Casing Stand, UPS</t>
  </si>
  <si>
    <t xml:space="preserve">               3 Sets Computer Server</t>
  </si>
  <si>
    <t xml:space="preserve">           Information &amp; Communication Technology Equipment</t>
  </si>
  <si>
    <t xml:space="preserve">               1 Unit Laminator</t>
  </si>
  <si>
    <t xml:space="preserve">          Office Equipment</t>
  </si>
  <si>
    <t>Construction of  Wireless Radio Pole for Danapa, Sanitary Landfill and New Slaughterhouse</t>
  </si>
  <si>
    <t xml:space="preserve">                Construction of Guyed Mast Tower</t>
  </si>
  <si>
    <t xml:space="preserve">          Other Structures</t>
  </si>
  <si>
    <t>1-07-03-050</t>
  </si>
  <si>
    <t xml:space="preserve">               Solar Back-up Power, 2.6KWP (Hybrid)</t>
  </si>
  <si>
    <t xml:space="preserve">          Power Supply Systems</t>
  </si>
  <si>
    <t>IT Section</t>
  </si>
  <si>
    <t xml:space="preserve">               4 Units UPS 660 Watts</t>
  </si>
  <si>
    <t xml:space="preserve">               4 Units UPS 625 VA</t>
  </si>
  <si>
    <t xml:space="preserve">               3 Units UPS</t>
  </si>
  <si>
    <t xml:space="preserve">               1 Unit  660 Watts/1100 VA UPS </t>
  </si>
  <si>
    <t xml:space="preserve">               3 Units UPS 625VA2AVR/230V/Universal Outlets</t>
  </si>
  <si>
    <t xml:space="preserve">               4 Units Office Swivel Chair</t>
  </si>
  <si>
    <t xml:space="preserve">               4 Units Office Table</t>
  </si>
  <si>
    <t xml:space="preserve">               2 Units Swivel Chair</t>
  </si>
  <si>
    <t xml:space="preserve">               2 Units Filing Cabinet, 4 Drawers</t>
  </si>
  <si>
    <t xml:space="preserve">               3 Units Visitor's Chair</t>
  </si>
  <si>
    <t xml:space="preserve">               2 Units Office Table</t>
  </si>
  <si>
    <t xml:space="preserve">               Fabrication of 1 Unit Conference Table</t>
  </si>
  <si>
    <t xml:space="preserve">               2 Airconditioning Units</t>
  </si>
  <si>
    <t xml:space="preserve">               2 Units Motorcycle</t>
  </si>
  <si>
    <t xml:space="preserve">               2 Units Office Tablet</t>
  </si>
  <si>
    <t xml:space="preserve">               4 Units Inkjet Printer</t>
  </si>
  <si>
    <t xml:space="preserve">               5 Units Desktop Computer </t>
  </si>
  <si>
    <t xml:space="preserve">               2 Units Inkjet Printer</t>
  </si>
  <si>
    <t xml:space="preserve">               3 Units  Printer</t>
  </si>
  <si>
    <t xml:space="preserve">               4 Sets Branded Desktop Computer </t>
  </si>
  <si>
    <t xml:space="preserve">               1 Unit Photocopier</t>
  </si>
  <si>
    <t>Procurement Services</t>
  </si>
  <si>
    <t xml:space="preserve">               7 Pcs. Swivel Chair</t>
  </si>
  <si>
    <t xml:space="preserve">                1 Unit Projector</t>
  </si>
  <si>
    <t>Internal Audit Services Section</t>
  </si>
  <si>
    <t xml:space="preserve">               1 Unit Stove (2 Burners) with LPG Tank &amp; Regulator</t>
  </si>
  <si>
    <t xml:space="preserve">               2 Units C40 Burner with Tank &amp; Regulator</t>
  </si>
  <si>
    <t xml:space="preserve">                1 Unit Multi-purpose Wireless Portable PA Speaker System</t>
  </si>
  <si>
    <t>Character First Bayawanihan Program</t>
  </si>
  <si>
    <t xml:space="preserve">          Purchase of IT Equipment for COMELEC</t>
  </si>
  <si>
    <t>1-07-03-090</t>
  </si>
  <si>
    <t xml:space="preserve">          Rehabilitation of Tennis Clay Court</t>
  </si>
  <si>
    <t xml:space="preserve">          Purchase of Airconditioning Units for LTO Office</t>
  </si>
  <si>
    <t xml:space="preserve">          Rehabilitation &amp; Renovation of LTO Bayawan District Office</t>
  </si>
  <si>
    <t xml:space="preserve">                    Purchase of Airconditioning Unit</t>
  </si>
  <si>
    <t xml:space="preserve">                    Fabrication of Cabinet</t>
  </si>
  <si>
    <t xml:space="preserve">               Furniture &amp; Fixtures</t>
  </si>
  <si>
    <t xml:space="preserve">                    1 Unit Laptop</t>
  </si>
  <si>
    <t xml:space="preserve">               Information &amp; Communication Technology Equipment</t>
  </si>
  <si>
    <t xml:space="preserve">          Purchase of Various Equipment for Parole &amp; Probation Administration</t>
  </si>
  <si>
    <t xml:space="preserve">          Purchase of IT Equipment for DILG</t>
  </si>
  <si>
    <t xml:space="preserve">                    2 Units Steel Cabinet</t>
  </si>
  <si>
    <t xml:space="preserve">                    2 Units Aircon</t>
  </si>
  <si>
    <t xml:space="preserve">                    1 Unit Scanner</t>
  </si>
  <si>
    <t xml:space="preserve">                    1 Unit Printer CISS</t>
  </si>
  <si>
    <t xml:space="preserve">                     1 Unit Photocopier</t>
  </si>
  <si>
    <t xml:space="preserve">               Office  Equipment</t>
  </si>
  <si>
    <t xml:space="preserve">          Purchase of Various Equipment for NBI Office</t>
  </si>
  <si>
    <t xml:space="preserve">          Purchase of  3 Units Motor Vehicle for PNP</t>
  </si>
  <si>
    <t xml:space="preserve">          Purchase of Motor Vehicle for PNP</t>
  </si>
  <si>
    <t xml:space="preserve">                    16 Units Body Vest Plates</t>
  </si>
  <si>
    <t xml:space="preserve">                    16 Units Kevlar Helmet</t>
  </si>
  <si>
    <t xml:space="preserve">               Military, Police &amp; Security Equipment</t>
  </si>
  <si>
    <t xml:space="preserve">          Purchase of Various Equipment for PNP</t>
  </si>
  <si>
    <t xml:space="preserve">          Purchase of Motor Vehicle for City Prosecutor's Office</t>
  </si>
  <si>
    <t>LGU Bayawan City Equity for the National Housing Authority (NHA) for the Slope Protection at ENZO Town Homes, Phase 1</t>
  </si>
  <si>
    <t xml:space="preserve">          Sangguniang Kabataan Youth Development Program</t>
  </si>
  <si>
    <t xml:space="preserve">          Katarungang Pambarangay</t>
  </si>
  <si>
    <t xml:space="preserve">          Support Services Program</t>
  </si>
  <si>
    <t xml:space="preserve">          Assistance to Ohot Rice Farmers Irrigators Association</t>
  </si>
  <si>
    <t xml:space="preserve">          Assistance to Brgys. -MedicalMortuary/Fuel</t>
  </si>
  <si>
    <t xml:space="preserve">          Protective Services Program - Local Assistance to Individuals in Crisis Situation</t>
  </si>
  <si>
    <t xml:space="preserve">          Financial Assistance to City Government Employees</t>
  </si>
  <si>
    <t xml:space="preserve">          Aid to Auditing Services</t>
  </si>
  <si>
    <t xml:space="preserve">          Election Expenses</t>
  </si>
  <si>
    <t xml:space="preserve">          Aid to COMELEC</t>
  </si>
  <si>
    <t xml:space="preserve">          Aid to Regional Development Council</t>
  </si>
  <si>
    <t xml:space="preserve">          Assistance to City School Division (Honoraria for Public Shool Teachers)</t>
  </si>
  <si>
    <t xml:space="preserve">          Assistance to City School Division</t>
  </si>
  <si>
    <t xml:space="preserve">          Aid to National Commission on Indigenous Peoples</t>
  </si>
  <si>
    <t xml:space="preserve">           Aid to Public Attorney's Office</t>
  </si>
  <si>
    <t xml:space="preserve">          Aid to Parole &amp; Probation Administration</t>
  </si>
  <si>
    <t xml:space="preserve">          Aid to GSP</t>
  </si>
  <si>
    <t xml:space="preserve">          Aid to BSP</t>
  </si>
  <si>
    <t xml:space="preserve">          Aid to Liga ng mga Barangay</t>
  </si>
  <si>
    <t xml:space="preserve">          Aid to BIR</t>
  </si>
  <si>
    <t xml:space="preserve">          Aid to DILG</t>
  </si>
  <si>
    <t xml:space="preserve">          Aid to NBI</t>
  </si>
  <si>
    <t xml:space="preserve">          Aid to Bureau of Fire Protection</t>
  </si>
  <si>
    <t xml:space="preserve">          Aid to BJMP</t>
  </si>
  <si>
    <t xml:space="preserve">          Aid to PNP</t>
  </si>
  <si>
    <t xml:space="preserve">          Aid to MTCC</t>
  </si>
  <si>
    <t xml:space="preserve">          Aid to Regional Trial Court</t>
  </si>
  <si>
    <t xml:space="preserve">           Aid to City Prosecutor's Office</t>
  </si>
  <si>
    <t xml:space="preserve">          Subsidy to Sta Bayabas District Health System</t>
  </si>
  <si>
    <t xml:space="preserve">          Aid to Dawis Hospital</t>
  </si>
  <si>
    <t xml:space="preserve">          Aid to Kalumboyan Primary Hospital</t>
  </si>
  <si>
    <t xml:space="preserve">          BDH Contractual Personnel</t>
  </si>
  <si>
    <t xml:space="preserve">          Aid to Bayawan District Hospital</t>
  </si>
  <si>
    <t xml:space="preserve">               Blood Screening Fee</t>
  </si>
  <si>
    <t xml:space="preserve">          Aid to Red Cross</t>
  </si>
  <si>
    <t xml:space="preserve">          Aid to Anti-TB</t>
  </si>
  <si>
    <t xml:space="preserve">          Aid to Talay Rehab Center</t>
  </si>
  <si>
    <t xml:space="preserve">          Rural Impact Sourcing</t>
  </si>
  <si>
    <t xml:space="preserve">          Operation of Bayawan Ibayaw Band</t>
  </si>
  <si>
    <t xml:space="preserve">         Operation of LGU Bayawan City Press Corps</t>
  </si>
  <si>
    <t xml:space="preserve">          Tourism &amp; Investment Promotion Program</t>
  </si>
  <si>
    <t xml:space="preserve">          Investment Promotion Program</t>
  </si>
  <si>
    <t xml:space="preserve">          Tourism Promotion Program</t>
  </si>
  <si>
    <t xml:space="preserve">          Tourism Development Program</t>
  </si>
  <si>
    <t xml:space="preserve">          LGU Public-Private Partnership Services</t>
  </si>
  <si>
    <t xml:space="preserve">          Inter Agency Best Practices Sharing Program</t>
  </si>
  <si>
    <t xml:space="preserve">          eTRACS Subscription</t>
  </si>
  <si>
    <t xml:space="preserve">         Support Services</t>
  </si>
  <si>
    <t xml:space="preserve">          Operation &amp; Maintenance of PLEB</t>
  </si>
  <si>
    <t xml:space="preserve">          Procurement Services</t>
  </si>
  <si>
    <t xml:space="preserve">          Peace &amp; Order Services</t>
  </si>
  <si>
    <t xml:space="preserve">          Character First Bayawanihan Program</t>
  </si>
  <si>
    <t xml:space="preserve">          City Informatization Program</t>
  </si>
  <si>
    <t xml:space="preserve">          Community Dev't. Info Radio/TV Broadcasting</t>
  </si>
  <si>
    <t xml:space="preserve">    MAINTENANCE &amp; OTHER OPERATING EXPENSE</t>
  </si>
  <si>
    <t xml:space="preserve">   Motor Vehicles</t>
  </si>
  <si>
    <t xml:space="preserve">      1 Unit Portable  Sound System</t>
  </si>
  <si>
    <t xml:space="preserve">       Ventilation of City Gym</t>
  </si>
  <si>
    <t xml:space="preserve">        Fabrication of 1 unit 3 Shelve Magazine Rack &amp; 7 Units Wooden Bench</t>
  </si>
  <si>
    <t xml:space="preserve">      1 Unit Inkjet Printer</t>
  </si>
  <si>
    <t xml:space="preserve">      1 Unit Printer, CIS</t>
  </si>
  <si>
    <t xml:space="preserve">      1 Unit Desktop Computer</t>
  </si>
  <si>
    <t>Information &amp;  Communication Technology Equipment</t>
  </si>
  <si>
    <t>5-02-99-070</t>
  </si>
  <si>
    <t>Subscription Expenses</t>
  </si>
  <si>
    <t xml:space="preserve">      Annual Dues to Regional Peace &amp; Order Council</t>
  </si>
  <si>
    <t xml:space="preserve">      Annual Dues to League of Cities/Municipalities/Cities Alliance/ULAP </t>
  </si>
  <si>
    <t>5-02-99-010</t>
  </si>
  <si>
    <t>Advertising Expenses</t>
  </si>
  <si>
    <t>5-02-16-020</t>
  </si>
  <si>
    <t>Fidelity Bond Premiums</t>
  </si>
  <si>
    <t>5-02-14-030</t>
  </si>
  <si>
    <t xml:space="preserve">               Tayawan Water System, Phase 2</t>
  </si>
  <si>
    <t xml:space="preserve">               Minaba Water System</t>
  </si>
  <si>
    <t xml:space="preserve">               San Miguel Water System</t>
  </si>
  <si>
    <t xml:space="preserve">               Banay-banay Water System</t>
  </si>
  <si>
    <t xml:space="preserve">               Villasol Water System</t>
  </si>
  <si>
    <t xml:space="preserve">               Tayawan Water System, Phase 1</t>
  </si>
  <si>
    <t xml:space="preserve">          LGU Equity to Bottom-up Budgeting (BUB)</t>
  </si>
  <si>
    <t>5-02-11-030</t>
  </si>
  <si>
    <t>Consultancy Services</t>
  </si>
  <si>
    <t>5-02-10-030</t>
  </si>
  <si>
    <t>Extraordinary &amp; Miscellaneous Expenses</t>
  </si>
  <si>
    <t>5-02-10-010</t>
  </si>
  <si>
    <t>Confidential Expenses</t>
  </si>
  <si>
    <t xml:space="preserve">      Vehicle Tracker System Subscription</t>
  </si>
  <si>
    <t xml:space="preserve">      Mobile</t>
  </si>
  <si>
    <t xml:space="preserve">      Landline </t>
  </si>
  <si>
    <t>5-02-04-020</t>
  </si>
  <si>
    <t>Electricity Expenses</t>
  </si>
  <si>
    <t>5-02-04-010</t>
  </si>
  <si>
    <t>Water Expenses</t>
  </si>
  <si>
    <t xml:space="preserve">      Rehabilitation Incentive Benefits</t>
  </si>
  <si>
    <t xml:space="preserve">      Commutable Fringe Benefits</t>
  </si>
  <si>
    <t xml:space="preserve">      Monetization</t>
  </si>
  <si>
    <t>5-01-04-030</t>
  </si>
  <si>
    <t>Terminal Leave Benefits</t>
  </si>
  <si>
    <t>5-01-01-020</t>
  </si>
  <si>
    <t>Salaries &amp; Wages - Casual/Contractual</t>
  </si>
  <si>
    <t>Second Semester (Actual )</t>
  </si>
  <si>
    <r>
      <t xml:space="preserve">Office/Department:  </t>
    </r>
    <r>
      <rPr>
        <b/>
        <sz val="10"/>
        <rFont val="Verdana"/>
        <family val="2"/>
      </rPr>
      <t>Office of the City Mayor - 1011</t>
    </r>
  </si>
  <si>
    <t xml:space="preserve">                                ICO- Cemetery Operation                                                      Local Budget Officer</t>
  </si>
  <si>
    <r>
      <t xml:space="preserve">                              </t>
    </r>
    <r>
      <rPr>
        <b/>
        <u/>
        <sz val="11"/>
        <rFont val="Arial Narrow"/>
        <family val="2"/>
      </rPr>
      <t>NEFREDO CAMILO A. VILLARUBIA</t>
    </r>
    <r>
      <rPr>
        <b/>
        <sz val="11"/>
        <rFont val="Arial Narrow"/>
        <family val="2"/>
      </rPr>
      <t xml:space="preserve">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</si>
  <si>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   Prepared:                                                                                      Reviewed:</t>
  </si>
  <si>
    <t xml:space="preserve">      2 Units Brushcutter</t>
  </si>
  <si>
    <t>Medical, Dental &amp; Lab. Supplies Expenses</t>
  </si>
  <si>
    <t>Office/Department:   Cemetery Operation-8841</t>
  </si>
  <si>
    <t xml:space="preserve">                           Slaughterhouse Master II                                               Local Budget Officer</t>
  </si>
  <si>
    <r>
      <t xml:space="preserve">                           </t>
    </r>
    <r>
      <rPr>
        <b/>
        <u/>
        <sz val="11"/>
        <rFont val="Arial Narrow"/>
        <family val="2"/>
      </rPr>
      <t xml:space="preserve"> WENDELL S. MUÑEZ</t>
    </r>
    <r>
      <rPr>
        <b/>
        <sz val="11"/>
        <rFont val="Arial Narrow"/>
        <family val="2"/>
      </rPr>
      <t xml:space="preserve">                                                          </t>
    </r>
    <r>
      <rPr>
        <b/>
        <u/>
        <sz val="11"/>
        <rFont val="Arial Narrow"/>
        <family val="2"/>
      </rPr>
      <t>LANI T. PATAJO</t>
    </r>
  </si>
  <si>
    <t xml:space="preserve">                             Prepared:                                                                                    Reviewed:</t>
  </si>
  <si>
    <t xml:space="preserve">      Purchase of Computer Table</t>
  </si>
  <si>
    <t xml:space="preserve">      1 Set Desktop Computer with Printer</t>
  </si>
  <si>
    <t xml:space="preserve">   Other Maintenance &amp; Operating Expenses</t>
  </si>
  <si>
    <t xml:space="preserve">   Repair &amp; Maint.- Market &amp; Slaughterhouses</t>
  </si>
  <si>
    <t>Repairs &amp; Maint.- Buildings &amp; Other Structures</t>
  </si>
  <si>
    <t xml:space="preserve">   Other Supplies Expenses</t>
  </si>
  <si>
    <t>742/5-01-04-030</t>
  </si>
  <si>
    <t xml:space="preserve"> Terminal Leave Benefits</t>
  </si>
  <si>
    <t>Office/Department:   Slaughterhouse Operation- 8812</t>
  </si>
  <si>
    <t xml:space="preserve">                                ICO-Public Market Operation                                                 Local Budget Officer</t>
  </si>
  <si>
    <t xml:space="preserve">   Purchase of Public Address System</t>
  </si>
  <si>
    <t xml:space="preserve">   Construction of Storage Room</t>
  </si>
  <si>
    <t xml:space="preserve">          Operation &amp; Maintenance of Public Market</t>
  </si>
  <si>
    <t>Office/Department:   Public Market Operation - 8811</t>
  </si>
  <si>
    <t>CO</t>
  </si>
  <si>
    <t>Loan/MOOE</t>
  </si>
  <si>
    <t xml:space="preserve">                                            Local Chief Executive</t>
  </si>
  <si>
    <r>
      <t xml:space="preserve">                                           </t>
    </r>
    <r>
      <rPr>
        <b/>
        <u/>
        <sz val="11"/>
        <rFont val="Arial Narrow"/>
        <family val="2"/>
      </rPr>
      <t>PRYDE HENRY A. TEVES</t>
    </r>
  </si>
  <si>
    <r>
      <t>ENGR. ERIC O. TORRES</t>
    </r>
    <r>
      <rPr>
        <b/>
        <sz val="11"/>
        <rFont val="Arial Narrow"/>
        <family val="2"/>
      </rPr>
      <t xml:space="preserve">                                                     </t>
    </r>
    <r>
      <rPr>
        <b/>
        <u/>
        <sz val="11"/>
        <rFont val="Arial Narrow"/>
        <family val="2"/>
      </rPr>
      <t>LANI T. PATAJO</t>
    </r>
  </si>
  <si>
    <t>Purchase of Livestock Breeding Stocks</t>
  </si>
  <si>
    <t>Economic</t>
  </si>
  <si>
    <t>8000-2-09-31</t>
  </si>
  <si>
    <t>Purchase of Vacuum Declogger Truck</t>
  </si>
  <si>
    <t>Environmental</t>
  </si>
  <si>
    <t>8000-2-09-30</t>
  </si>
  <si>
    <t>Purchase of Garbage Compactor Truck</t>
  </si>
  <si>
    <t>8000-2-09-29</t>
  </si>
  <si>
    <t>Other Transportation Equipment</t>
  </si>
  <si>
    <t>Purchase of 1 Unit Dump Truck for Barangay Tabuan</t>
  </si>
  <si>
    <t>2020-8000-2-09-45</t>
  </si>
  <si>
    <t xml:space="preserve"> Purchase of  Mini-Dumptruck for Barangay Minaba</t>
  </si>
  <si>
    <t>2020-8000-2-09-34</t>
  </si>
  <si>
    <t xml:space="preserve"> Purchase of  Mini-Dumptruck for Barangay Boyco</t>
  </si>
  <si>
    <t>2020-8000-2-09-24</t>
  </si>
  <si>
    <t>1 Unit Mini-Dumptruck</t>
  </si>
  <si>
    <t>2020-8000-2-09-19</t>
  </si>
  <si>
    <t>1 Unit Backhoe (0.5 cu.m)</t>
  </si>
  <si>
    <t>2020-8000-2-09-18</t>
  </si>
  <si>
    <t>1 Unit Water Tanker</t>
  </si>
  <si>
    <t>2020-8000-2-09-17</t>
  </si>
  <si>
    <t>1 Unit Transit Mixer (5 cu.m)</t>
  </si>
  <si>
    <t>2020-8000-2-09-16</t>
  </si>
  <si>
    <t>2 Units Vibratory Roller</t>
  </si>
  <si>
    <t>2020-8000-2-09-15</t>
  </si>
  <si>
    <t>2 Units Payloader</t>
  </si>
  <si>
    <t>2020-8000-2-09-14</t>
  </si>
  <si>
    <t>1 Unit Backhoe (1 cu.m)</t>
  </si>
  <si>
    <t>2020-8000-2-09-13</t>
  </si>
  <si>
    <t>1 Unit Motor Grader</t>
  </si>
  <si>
    <t>2020-8000-2-09-12</t>
  </si>
  <si>
    <t>6 Units Dump Truck</t>
  </si>
  <si>
    <t>2020-8000-2-09-11</t>
  </si>
  <si>
    <t>Major Repair of Manduao Barangay Agricultural Development Center (BADC)</t>
  </si>
  <si>
    <t>8000-2-09-031</t>
  </si>
  <si>
    <t>Major Repair of Narra Barangay Agricultural Development Center (BADC)</t>
  </si>
  <si>
    <t>8000-2-09-030</t>
  </si>
  <si>
    <t>Construction of Fish Processing Center @ Brgy. Suba</t>
  </si>
  <si>
    <t>8000-2-09-023</t>
  </si>
  <si>
    <t>Construction of Concrete Perimeter Fence of Covered Court and Evacuation Center, Brgy. Pagatban</t>
  </si>
  <si>
    <t>Social</t>
  </si>
  <si>
    <t>8000-2-09-057</t>
  </si>
  <si>
    <t>Construction of Multi-Purpose Pavement at Sitio Mantapi, Nangka</t>
  </si>
  <si>
    <t>8000-2-09-048</t>
  </si>
  <si>
    <t>Construction of Bleachers at Barangay Evacuation Center, Ali-is</t>
  </si>
  <si>
    <t>8000-2-09-033</t>
  </si>
  <si>
    <t xml:space="preserve">      e.  Brgy. Kalamtukan</t>
  </si>
  <si>
    <t>8000-2-09-003</t>
  </si>
  <si>
    <t xml:space="preserve">      d.  Brgy. Manduao</t>
  </si>
  <si>
    <t xml:space="preserve">      c.  Brgy. Cansumalig</t>
  </si>
  <si>
    <t xml:space="preserve">      b.  Brgy. Tayawan</t>
  </si>
  <si>
    <t xml:space="preserve">      a.  Brgy. San Miguel</t>
  </si>
  <si>
    <t>Construction of Rainwater Harvesting Systems for Nurseries</t>
  </si>
  <si>
    <t>Establishment of Agricultural Research Center</t>
  </si>
  <si>
    <t>8000-2-09-32</t>
  </si>
  <si>
    <t>Construction of Barangay Multi-Purpose Building, Tinago (Phase 3)</t>
  </si>
  <si>
    <t>8000-2-09-28</t>
  </si>
  <si>
    <t>Construction of Perimeter Fence at San Roque Elementary School</t>
  </si>
  <si>
    <t>8000-2-09-27</t>
  </si>
  <si>
    <t>Construction of Multi-Purpose Building, Barangay San Isidro (Phase 3)</t>
  </si>
  <si>
    <t>8000-2-09-26</t>
  </si>
  <si>
    <t>Construction of Concrete Fence of Bolirocon Elementary School, San Isidro</t>
  </si>
  <si>
    <t>8000-2-09-25</t>
  </si>
  <si>
    <t>Construction of 2-Storey Multi-Purpose Building, Barangay Poblacion</t>
  </si>
  <si>
    <t>8000-2-09-24</t>
  </si>
  <si>
    <t>Construction of Barangay Multi-Purpose Building, Nangka</t>
  </si>
  <si>
    <t>8000-2-09-23</t>
  </si>
  <si>
    <t>Construction of Concrete Fence of Minaba High School</t>
  </si>
  <si>
    <t>8000-2-09-22</t>
  </si>
  <si>
    <t>Construction of Concrete Fence of Canabuan Elementary School</t>
  </si>
  <si>
    <t>8000-2-09-21</t>
  </si>
  <si>
    <t>Construction of Concrete Fence of Minaba Elementary School</t>
  </si>
  <si>
    <t>8000-2-09-20</t>
  </si>
  <si>
    <t>Completion of Lapay Multi-Purpose Pavement</t>
  </si>
  <si>
    <t>8000-2-09-19</t>
  </si>
  <si>
    <t>Construction of Multi-Purpose Hall, Brgy. Ubos (Phase 1)</t>
  </si>
  <si>
    <t>2020-8000-2-09-49</t>
  </si>
  <si>
    <t>Construction of Barangay Multi-Purpose Hall, Tinago (Phase 4),</t>
  </si>
  <si>
    <t>2020-8000-2-09-48</t>
  </si>
  <si>
    <t>Improvement of Barangay Multi-Purpose Building, Suba</t>
  </si>
  <si>
    <t>2020-8000-2-09-43</t>
  </si>
  <si>
    <t>Construction of Multi-Purpose Hall, Brgy. San Miguel (Phase V)</t>
  </si>
  <si>
    <t>2020-8000-2-09-41</t>
  </si>
  <si>
    <t xml:space="preserve"> Construction of Multi-Purpose Building at Sitio Bia-as, San Miguel</t>
  </si>
  <si>
    <t>2020-8000-2-09-40</t>
  </si>
  <si>
    <t>Construction of Multi-Purpose Building (Phase II), Brgy. Poblacion</t>
  </si>
  <si>
    <t>2020-8000-2-09-38</t>
  </si>
  <si>
    <t>Construction of Barangay Nangka Multi-Purpose Hall (Phase II)</t>
  </si>
  <si>
    <t>2020-8000-2-09-35</t>
  </si>
  <si>
    <t>Construction of Multi-Purpose Hall at Niludhan, Dawis</t>
  </si>
  <si>
    <t>2020-8000-2-09-26</t>
  </si>
  <si>
    <t>Construction of Barangay Multi-Purpose Hall (Phase II), Cansumalig</t>
  </si>
  <si>
    <t>2020-8000-2-09-25</t>
  </si>
  <si>
    <t>Construction of 10 Units Residual Waste Containment for Upland Barangays</t>
  </si>
  <si>
    <t>2020-8000-2-09-10</t>
  </si>
  <si>
    <t>Construction of Toxic and Hazardous Waste Vault Phase 2</t>
  </si>
  <si>
    <t>2020-8000-2-09-09</t>
  </si>
  <si>
    <t>Construction of New Central Materials Recovery Facility</t>
  </si>
  <si>
    <t>2020-8000-2-09-08</t>
  </si>
  <si>
    <t>Construction of Cattle Shed at Sitio Cabcabon, Barangay Banga</t>
  </si>
  <si>
    <t>2020-8000-2-09-07</t>
  </si>
  <si>
    <t>Construction of Perimeter &amp; Divisional Fences for Cattle at Sitio Cabcabon, Brgy. Banga</t>
  </si>
  <si>
    <t>2020-8000-2-09-06</t>
  </si>
  <si>
    <t>Construction of Bunker Silo</t>
  </si>
  <si>
    <t>2020-8000-2-09-05</t>
  </si>
  <si>
    <t>Other Structure</t>
  </si>
  <si>
    <t>Completion of Minaba Mini Slaughterhouse Phase III</t>
  </si>
  <si>
    <t>8000-2-09-038</t>
  </si>
  <si>
    <t>Slaughterhouses</t>
  </si>
  <si>
    <t>Construction of Public Market Stalls in Omod, Maninihon (Phase 1)</t>
  </si>
  <si>
    <t>8000-2-09-18</t>
  </si>
  <si>
    <t xml:space="preserve">Construction of Public Market Building, Maninihon </t>
  </si>
  <si>
    <t>2020-8000-2-09-33</t>
  </si>
  <si>
    <t>Construction of Barangay Public Market, Banaybanay</t>
  </si>
  <si>
    <t>2020-8000-2-09-21</t>
  </si>
  <si>
    <t>Markets</t>
  </si>
  <si>
    <t>Construction of Health Center at Sitio Mantapi, Nangka</t>
  </si>
  <si>
    <t>8000-2-09-049</t>
  </si>
  <si>
    <t>Hospitals &amp; Health Centers</t>
  </si>
  <si>
    <t>Construction of Day Care Center at Sitio Mantapi, Nangka</t>
  </si>
  <si>
    <t>8000-2-09-050</t>
  </si>
  <si>
    <t xml:space="preserve">      b.  Brgy. Malabugas</t>
  </si>
  <si>
    <t>8000-2-09-001</t>
  </si>
  <si>
    <t>Establishment of Early Child Care Development Centers</t>
  </si>
  <si>
    <t>Construction of Day Care Center, Barangay San Miguel</t>
  </si>
  <si>
    <t>8000-2-09-17</t>
  </si>
  <si>
    <t>School Buildings</t>
  </si>
  <si>
    <t>Site Improvement of Bayawan City Waste Management &amp; Ecology Center</t>
  </si>
  <si>
    <t>8000-2-09-16</t>
  </si>
  <si>
    <t>Establishment of Cotton Ginnery and Spinning Center</t>
  </si>
  <si>
    <t>8000-2-09-15</t>
  </si>
  <si>
    <t>Other Infrastructure Assets</t>
  </si>
  <si>
    <t>Installation of Street Lighting from Purok 1 to Purok IV, Brgy. Tayawan</t>
  </si>
  <si>
    <t>8000-2-09-065</t>
  </si>
  <si>
    <t>Electrification Project at Purok Ipil-ipil, San Roque</t>
  </si>
  <si>
    <t>8000-2-09-14</t>
  </si>
  <si>
    <t>Barangay Electrification Project, San Jose</t>
  </si>
  <si>
    <t>2020-8000-2-09-39</t>
  </si>
  <si>
    <t>Installation of Streetlighting System at Bulibuli, Banga</t>
  </si>
  <si>
    <t>2020-8000-2-09-23</t>
  </si>
  <si>
    <t>Power Supply Systems</t>
  </si>
  <si>
    <t>Development of Water System at Brgy. Villareal</t>
  </si>
  <si>
    <t>8000-2-09-068</t>
  </si>
  <si>
    <t>Water System Development at Bugay Proper</t>
  </si>
  <si>
    <t>Rehabilitation of Irrigation Canal at Brgy. Tabuan</t>
  </si>
  <si>
    <t>8000-2-09-008</t>
  </si>
  <si>
    <t xml:space="preserve">      c.  Upper Canlinte, Brgy Ali-is</t>
  </si>
  <si>
    <t>8000-2-09-004</t>
  </si>
  <si>
    <t xml:space="preserve">      b.  Sitio Dita, Brgy. Tabuan</t>
  </si>
  <si>
    <t xml:space="preserve">      a.  Purok Mangga, Brgy. Manduao</t>
  </si>
  <si>
    <t>Construction of Small Scale Irrigation Projects (SSIP)</t>
  </si>
  <si>
    <t>Construction &amp; Installation of Water Supply Systems for Barangays Malabugas, San Roque, Minaba, San Miguel and Tayawan</t>
  </si>
  <si>
    <t>8000-2-09-13</t>
  </si>
  <si>
    <t>Installation of Water Supply System at Sitios Bantolinao, Patag and Proper I, Brgy. Tabuan</t>
  </si>
  <si>
    <t>Water System Development at Sitio Calumpang, Kalumboyan</t>
  </si>
  <si>
    <t>2020-8000-2-09-29</t>
  </si>
  <si>
    <t>Water System Development for Sitio Balastro-Pulang Yuta-Tower, Brgy. Kalamtukan</t>
  </si>
  <si>
    <t>2020-8000-2-09-27</t>
  </si>
  <si>
    <t>Water Supply Systems</t>
  </si>
  <si>
    <t>Covering of Drainage Canals along Gomez St., Brgy. Ubos</t>
  </si>
  <si>
    <t>8000-2-09-066</t>
  </si>
  <si>
    <t>Installation of Cylindrical Culvert with Riprap at Proper Narra</t>
  </si>
  <si>
    <t>8000-2-09-054</t>
  </si>
  <si>
    <t>Construction of Drainage Canal from Upper Napit-an to Lower Napit-an, Brgy. Maninihon</t>
  </si>
  <si>
    <t>8000-2-09-044</t>
  </si>
  <si>
    <t>Concreting of Drainage Canals at Barangay Proper, San Isidro</t>
  </si>
  <si>
    <t>8000-2-09-12</t>
  </si>
  <si>
    <t>Construction of Drainage Canal at Magsulay Agricultural Development Center</t>
  </si>
  <si>
    <t>8000-2-09-11</t>
  </si>
  <si>
    <t>Construction of Flat Slab Bridge at Magtangis Creek in Sitio Guintana-an, Brgy. Tayawan</t>
  </si>
  <si>
    <t>2020-8000-2-09-47</t>
  </si>
  <si>
    <t>Construction of Concrete Canal Cover at  Barangay Suba</t>
  </si>
  <si>
    <t>2020-8000-2-09-44</t>
  </si>
  <si>
    <t>Construction of Foot Bridge at Purok Ipil-ipil, San Roque</t>
  </si>
  <si>
    <t>2020-8000-2-09-42</t>
  </si>
  <si>
    <t>Construction of Foot Bridge at Sitio Omod, Maninihon</t>
  </si>
  <si>
    <t>2020-8000-2-09-32</t>
  </si>
  <si>
    <t>Flood Control Systems</t>
  </si>
  <si>
    <t>Road Surfacing at Barangay Cansumalig</t>
  </si>
  <si>
    <t>8000-2-09-027</t>
  </si>
  <si>
    <t>Road Surfacing from Barangay Proper to Sitio Mambuy-og to Sitio Canlantang, Brgy. Bugay</t>
  </si>
  <si>
    <t>8000-2-09-026</t>
  </si>
  <si>
    <t>Road Surfacing from Barangay Proper to Sitio Gawgaw to Sitio Aya, Brgy. Bugay</t>
  </si>
  <si>
    <t>8000-2-09-025</t>
  </si>
  <si>
    <t>Road Shouldering Along Zamora St., Brgy. Ubos</t>
  </si>
  <si>
    <t>8000-2-09-067</t>
  </si>
  <si>
    <t>Concreting of Road at  Upper Talao, San Isidro</t>
  </si>
  <si>
    <t>8000-2-09-060</t>
  </si>
  <si>
    <t>Concreting of Road at Sitio Upper Pamu-at, San Isidro</t>
  </si>
  <si>
    <t>8000-2-09-058</t>
  </si>
  <si>
    <t>Concreting of FMR from National Highway to Sitio Lapacon, Brgy. Pagatban</t>
  </si>
  <si>
    <t>8000-2-09-056</t>
  </si>
  <si>
    <t>Road Concreting from Proper Narra to Purok III, Brgy. Narra</t>
  </si>
  <si>
    <t>8000-2-09-053</t>
  </si>
  <si>
    <t>Construction of Flat Slab Bridge at Sitio Terong, Narra</t>
  </si>
  <si>
    <t>8000-2-09-052</t>
  </si>
  <si>
    <t>Concreting of Road at Sitio Kasla, Brgy. Nangka</t>
  </si>
  <si>
    <t>8000-2-09-051</t>
  </si>
  <si>
    <t>Concreting of Road from Highway Intersection to Minaba Elem. School, Brgy. Minaba</t>
  </si>
  <si>
    <t>8000-2-09-047</t>
  </si>
  <si>
    <t>Concreting of Road with Drainage Canal at Upper Napit-an, Maninihon</t>
  </si>
  <si>
    <t>8000-2-09-043</t>
  </si>
  <si>
    <t>Concreting of Road from Sitio Balastro to Sitio Candulion to Pulangyuta, Brgy. Kalamtukan</t>
  </si>
  <si>
    <t>8000-2-09-041</t>
  </si>
  <si>
    <t>Concreting of Tabuan- Banaybanay-Lapay-Bugay-San Jose-Manduao FMR</t>
  </si>
  <si>
    <t>8000-2-09-022</t>
  </si>
  <si>
    <t>Concreting of Nangka-Narra FMR</t>
  </si>
  <si>
    <t>8000-2-09-021</t>
  </si>
  <si>
    <t>Concreting of Banga-San Roque-Minaba-San Miguel-Tayawan FMR</t>
  </si>
  <si>
    <t>8000-2-09-020</t>
  </si>
  <si>
    <t>Concreting of Dawis-Lapay FMR</t>
  </si>
  <si>
    <t>8000-2-09-019</t>
  </si>
  <si>
    <t>Concreting of Road at Purok 7, Barangay Tinago</t>
  </si>
  <si>
    <t>8000-2-09-018</t>
  </si>
  <si>
    <t>Concreting of Road Approaching Binanigan Box Culvert with Slope Protection, Tayawan</t>
  </si>
  <si>
    <t>8000-2-09-017</t>
  </si>
  <si>
    <t>Concreting of Road Approaching Pamuat Box Culvert with Slope Protection, San Isidro</t>
  </si>
  <si>
    <t>8000-2-09-016</t>
  </si>
  <si>
    <t>Completion of Magsakang Flat Slab Bridge, Tayawan</t>
  </si>
  <si>
    <t>8000-2-09-015</t>
  </si>
  <si>
    <t>Concreting of Road Approaching Magsakang Box Culvert with Slope Protection, Tayawan</t>
  </si>
  <si>
    <t>8000-2-09-014</t>
  </si>
  <si>
    <t>Concreting of Road Approaching Balao Box Culvert with Slope Protection, San Miguel</t>
  </si>
  <si>
    <t>8000-2-09-013</t>
  </si>
  <si>
    <t>Concreting of Road Approaching Camandagan Box Culvert with Slope Protection, Maninihon</t>
  </si>
  <si>
    <t>8000-2-09-012</t>
  </si>
  <si>
    <t>Concreting of Road Approaching Pusi-on Box Culvert with Slope Protection, Maninihon</t>
  </si>
  <si>
    <t>8000-2-09-011</t>
  </si>
  <si>
    <t>Concreting of Road Approaching Candalaga Box Culvert with Slope Protection, Nangka</t>
  </si>
  <si>
    <t>8000-2-09-010</t>
  </si>
  <si>
    <t>Concreting of Road Approaching Lapay Box Culvert with Slope Protection, Dawis</t>
  </si>
  <si>
    <t>8000-2-09-009</t>
  </si>
  <si>
    <t>Widening of Malabugas-San Roque Road</t>
  </si>
  <si>
    <t>8000-2-09-002</t>
  </si>
  <si>
    <t>Improvement of Bugay-San Jose-Manduao FMR</t>
  </si>
  <si>
    <t>8000-2-09-072</t>
  </si>
  <si>
    <t>Concreting of Urban Roads with Drainage System (Gomez St.)</t>
  </si>
  <si>
    <t>8000-2-09-10</t>
  </si>
  <si>
    <t>Concreting of Perimeter Road at BCWMEC</t>
  </si>
  <si>
    <t>8000-2-09-09</t>
  </si>
  <si>
    <t>Improvement of Road Leading to Danapa Inland Aquaculture Facility</t>
  </si>
  <si>
    <t>8000-2-09-08</t>
  </si>
  <si>
    <t>Concreting of Access Road from National Highway to Palongpong Agricultural Development Center</t>
  </si>
  <si>
    <t>8000-2-09-07</t>
  </si>
  <si>
    <t>Construction of Ondol-Napit-an FMR</t>
  </si>
  <si>
    <t>8000-2-09-06</t>
  </si>
  <si>
    <t>Wayang Access Road Development</t>
  </si>
  <si>
    <t>8000-2-09-05</t>
  </si>
  <si>
    <t>Road Concreting at Purok Pagkakaisa, Villareal</t>
  </si>
  <si>
    <t>2020-8000-2-09-50</t>
  </si>
  <si>
    <t>Road Concreting at Talaptap-Narra Proper</t>
  </si>
  <si>
    <t>2020-8000-2-09-37</t>
  </si>
  <si>
    <t>Road Concreting at Sitio Ondol, Nangka</t>
  </si>
  <si>
    <t>2020-8000-2-09-36</t>
  </si>
  <si>
    <t>Concreting of Manduao-Bucao Farm to Market Road</t>
  </si>
  <si>
    <t>2020-8000-2-09-31</t>
  </si>
  <si>
    <t>Concreting of Tower-Baong Road, Kalamtukan</t>
  </si>
  <si>
    <t>2020-8000-2-09-28</t>
  </si>
  <si>
    <t xml:space="preserve">Improvement of Farm to Market Road  at Sitio Dita, Ali-is </t>
  </si>
  <si>
    <t>2020-8000-2-09-20</t>
  </si>
  <si>
    <t>Concreting of Inland Aquaculture Road Network</t>
  </si>
  <si>
    <t>2020-8000-2-09-04</t>
  </si>
  <si>
    <t>Completion of Urban Road (Gomez Ext.)</t>
  </si>
  <si>
    <t>2020-8000-2-09-03</t>
  </si>
  <si>
    <t>Road Networks</t>
  </si>
  <si>
    <t>Purchase of Lot for Agricultural Research Center</t>
  </si>
  <si>
    <t>8000-2-09-070</t>
  </si>
  <si>
    <t>Lot Acquisition for Agricultural Development Center (Tan-ayan)</t>
  </si>
  <si>
    <t>8000-2-09-04</t>
  </si>
  <si>
    <t>Lot Acquisition for Road Right of Way (Villareal)</t>
  </si>
  <si>
    <t>8000-2-09-03</t>
  </si>
  <si>
    <t>Lot Acquisition for Dita Relocation</t>
  </si>
  <si>
    <t>8000-2-09-02</t>
  </si>
  <si>
    <t>Lot Acquisition for Informal Settlers</t>
  </si>
  <si>
    <t>2020-8000-2-09-02</t>
  </si>
  <si>
    <t>Purchase of Lot for Barangay Multi-Purpose Hall Extension, Banga</t>
  </si>
  <si>
    <t>2020-8000-2-09-22</t>
  </si>
  <si>
    <t>Purchase of Lot for Relocation Site, Brgy. Manduao</t>
  </si>
  <si>
    <t>2020-8000-2-09-30</t>
  </si>
  <si>
    <t>LAND</t>
  </si>
  <si>
    <t>Loan Amortization</t>
  </si>
  <si>
    <t>2020-8000-2-09-01</t>
  </si>
  <si>
    <t>Estimate</t>
  </si>
  <si>
    <t>Actual</t>
  </si>
  <si>
    <t>Budget Year (Proposed)</t>
  </si>
  <si>
    <t>Current Year  2019</t>
  </si>
  <si>
    <t>PROGRAM/PROJECT/ACTIVITY</t>
  </si>
  <si>
    <t>SECTOR</t>
  </si>
  <si>
    <t>AIP REFERENCE CODE</t>
  </si>
  <si>
    <t>Office/Department: 20% Development Fund</t>
  </si>
  <si>
    <r>
      <t xml:space="preserve">LGU: </t>
    </r>
    <r>
      <rPr>
        <b/>
        <u/>
        <sz val="12"/>
        <rFont val="Verdana"/>
        <family val="2"/>
      </rPr>
      <t>Bayawan City, Negros Oriental</t>
    </r>
  </si>
  <si>
    <t>PROGRAMMED  APPROPRIATION AND OBLIGATION FOR SPECIAL PURPOSE APPROPRIATIONS</t>
  </si>
  <si>
    <t>LBP Form No. 2-A</t>
  </si>
  <si>
    <t>Office/Department: Aid to Barangays</t>
  </si>
  <si>
    <t>General</t>
  </si>
  <si>
    <t>2020-9000-2-01</t>
  </si>
  <si>
    <t>City Aid to Barangays</t>
  </si>
  <si>
    <t xml:space="preserve">     LBP Form No. 2-A</t>
  </si>
  <si>
    <t>Office/Department: 5% Disaster Risk Reduction &amp; Management Fund</t>
  </si>
  <si>
    <t>Quick Response Fund</t>
  </si>
  <si>
    <t>Disaster Preparedness</t>
  </si>
  <si>
    <t>MOOE</t>
  </si>
  <si>
    <t>2020-3000-2-04-01</t>
  </si>
  <si>
    <t>Traveling Expenses</t>
  </si>
  <si>
    <t>2020-3000-2-04-02</t>
  </si>
  <si>
    <t>2020-3000-2-04-03</t>
  </si>
  <si>
    <t>2020-3000-2-04-04</t>
  </si>
  <si>
    <t>Food Supplies Expenses</t>
  </si>
  <si>
    <t>2020-3000-2-04-05</t>
  </si>
  <si>
    <t>2020-3000-2-04-06</t>
  </si>
  <si>
    <t>2020-3000-2-04-07</t>
  </si>
  <si>
    <t>2020-3000-2-04-08</t>
  </si>
  <si>
    <t xml:space="preserve">      Printing of Tarpaulin</t>
  </si>
  <si>
    <t>3000-2-04-059-061</t>
  </si>
  <si>
    <t>Other Supplies &amp; Materials Expenses - IT Supplies</t>
  </si>
  <si>
    <t>2020-3000-2-04-09</t>
  </si>
  <si>
    <t>2020-3000-2-04-10</t>
  </si>
  <si>
    <t>Cable, Satelite, Telegraph &amp; Radio Expenses</t>
  </si>
  <si>
    <t>2020-3000-2-04-11</t>
  </si>
  <si>
    <t>2020-3000-2-04-12</t>
  </si>
  <si>
    <t>2020-3000-2-04-13</t>
  </si>
  <si>
    <t>2020-3000-2-04-14</t>
  </si>
  <si>
    <t>2020-3000-2-04-15</t>
  </si>
  <si>
    <t>2020-3000-2-04-16</t>
  </si>
  <si>
    <t>Rent Expenses</t>
  </si>
  <si>
    <t>3000-2-04-44</t>
  </si>
  <si>
    <t xml:space="preserve">      Motor Vehicle Rental</t>
  </si>
  <si>
    <t>3000-2-04-014</t>
  </si>
  <si>
    <t xml:space="preserve">      Establishment of Coastal Forest</t>
  </si>
  <si>
    <t>3000-2-04-16</t>
  </si>
  <si>
    <t xml:space="preserve">      Search for Best Disaster Prepared Barangay</t>
  </si>
  <si>
    <t>3000-2-04-41</t>
  </si>
  <si>
    <t xml:space="preserve">      Small Water Impounding Project (SWIP) Site Study in Bayawan City</t>
  </si>
  <si>
    <t>3000-2-04-42</t>
  </si>
  <si>
    <t xml:space="preserve">      DRRM-CCA Quiz Bee</t>
  </si>
  <si>
    <t>3000-2-04-022</t>
  </si>
  <si>
    <t xml:space="preserve">      Subscription Expenses</t>
  </si>
  <si>
    <t>3000-2-04-046</t>
  </si>
  <si>
    <t xml:space="preserve">     Conduct of Climate &amp; Disaster Risk Reduction &amp; Socio Economic Survey</t>
  </si>
  <si>
    <t>Capital Outlay</t>
  </si>
  <si>
    <t>3000-2-04-035</t>
  </si>
  <si>
    <t xml:space="preserve">      Improvement of Access Road Going to Government Center</t>
  </si>
  <si>
    <t>3000-2-04-036</t>
  </si>
  <si>
    <t xml:space="preserve">      Construction of Maote Steel Footbridge, Minaba</t>
  </si>
  <si>
    <t>2020-3000-2-04-29</t>
  </si>
  <si>
    <t xml:space="preserve">      Construction of Drainage Canal at Brgy. Cansumalig</t>
  </si>
  <si>
    <t>2020-3000-2-04-32</t>
  </si>
  <si>
    <t xml:space="preserve">      Construction of Flat Slab Bridge at  Barangay Kalumboyan</t>
  </si>
  <si>
    <t>2020-3000-2-04-37</t>
  </si>
  <si>
    <t xml:space="preserve">      Concreting of Drainage Canal at Upper Napit-an, Brgy. Maninihon</t>
  </si>
  <si>
    <t>2020-3000-2-04-41</t>
  </si>
  <si>
    <t xml:space="preserve">      Improvement of Drainage Canal Along Perimeter of Brgy. Poblacion</t>
  </si>
  <si>
    <t>2020-3000-2-04-48</t>
  </si>
  <si>
    <t xml:space="preserve">      Completion of Tiki Footbridge</t>
  </si>
  <si>
    <t>2020-3000-2-04-49</t>
  </si>
  <si>
    <t xml:space="preserve">      Construction of Malabugas Feeder Road Drainage</t>
  </si>
  <si>
    <t>2020-3000-2-04-42</t>
  </si>
  <si>
    <t xml:space="preserve">      Construction of Slope Protection at Brgy. Gymnasium and Evacuation Center, San Isidro</t>
  </si>
  <si>
    <t>3000-2-04-17</t>
  </si>
  <si>
    <t xml:space="preserve">      Improvement of Tiki Footbridge</t>
  </si>
  <si>
    <t>3000-2-04-026</t>
  </si>
  <si>
    <t xml:space="preserve">      Construction of 2 Units Flat Slab Bridge and Pipe Culverts Along Tayawan-Kalumboyan Road</t>
  </si>
  <si>
    <t>3000-2-04-027</t>
  </si>
  <si>
    <t xml:space="preserve">      Construction of Drainage at Cabcabon Creek</t>
  </si>
  <si>
    <t>3000-2-04-031</t>
  </si>
  <si>
    <t xml:space="preserve">      Construction of Flat Slab Bridge Along Banaybanay-Cangcawit Road</t>
  </si>
  <si>
    <t>3000-2-04-032</t>
  </si>
  <si>
    <t xml:space="preserve">      Construction of Flat Slab Bridge at Purok Sambag, Brgy. San Roque</t>
  </si>
  <si>
    <t>3000-2-04-033</t>
  </si>
  <si>
    <t xml:space="preserve">      Concreting of Drainage Canal Cover, Brgy. Suba</t>
  </si>
  <si>
    <t xml:space="preserve">   </t>
  </si>
  <si>
    <t>3000-2-04-041</t>
  </si>
  <si>
    <t xml:space="preserve">      Construction of Revetment at LFEWs Jugno Station</t>
  </si>
  <si>
    <t>2020-3000-2-04-28</t>
  </si>
  <si>
    <t xml:space="preserve">      Water Supply Development at Upper Lumantaw, Ali-is</t>
  </si>
  <si>
    <t>2020-3000-2-04-38</t>
  </si>
  <si>
    <t xml:space="preserve">      Development  of Minaba Water System</t>
  </si>
  <si>
    <t>2020-3000-2-04-39</t>
  </si>
  <si>
    <t xml:space="preserve">      Development  of Potable Water System at Sitio Guisocon, Nangka</t>
  </si>
  <si>
    <t>3000-2-04-21</t>
  </si>
  <si>
    <t>Purchase &amp; Installation of Rain Water Collector Tank at Enzo Teves High School, Omod High School and BNHS</t>
  </si>
  <si>
    <t>3000-2-04-023</t>
  </si>
  <si>
    <t xml:space="preserve">      Installation of Water Hydrants, Pipes and Fittings at City Proper</t>
  </si>
  <si>
    <t xml:space="preserve">      Installation of Potable Water Tanks on Identified Evacuation Centers </t>
  </si>
  <si>
    <t>30002-04-024</t>
  </si>
  <si>
    <t xml:space="preserve">          Bayawan National High School</t>
  </si>
  <si>
    <t xml:space="preserve">          Omod Elementary School</t>
  </si>
  <si>
    <t xml:space="preserve">          Malabugas High School</t>
  </si>
  <si>
    <t xml:space="preserve">          Atilano Cabangal High School</t>
  </si>
  <si>
    <t xml:space="preserve">          Tavera Elementary School</t>
  </si>
  <si>
    <t xml:space="preserve">          Nangka Elementary School</t>
  </si>
  <si>
    <t xml:space="preserve">          Guisocon Elementary School</t>
  </si>
  <si>
    <t xml:space="preserve">          Dean Felix Gaudiel Elementary School</t>
  </si>
  <si>
    <t xml:space="preserve">          BCSTEC Elementary/High School</t>
  </si>
  <si>
    <t xml:space="preserve">          Pagatban High School</t>
  </si>
  <si>
    <t>3600-04-037</t>
  </si>
  <si>
    <t xml:space="preserve">      Construction of Tabuan Water System</t>
  </si>
  <si>
    <t xml:space="preserve">      Construction of Rain Collector Tanks for 7 Schools </t>
  </si>
  <si>
    <t>3000-2-04-038</t>
  </si>
  <si>
    <t xml:space="preserve">          Sen. Lorenzo Teves Memorial Elementary School</t>
  </si>
  <si>
    <t xml:space="preserve">          Omod Elementary/High School</t>
  </si>
  <si>
    <t xml:space="preserve">          Banga Elementary School</t>
  </si>
  <si>
    <t xml:space="preserve">          Antonio M. Lacson Sr. Memorial High School</t>
  </si>
  <si>
    <t xml:space="preserve">          H. Bido Jordan Elementary/High School</t>
  </si>
  <si>
    <t>2020-3000-2-04-27</t>
  </si>
  <si>
    <t xml:space="preserve">      10 Units 100W Solar Panel</t>
  </si>
  <si>
    <t>2020-3000-2-04-35</t>
  </si>
  <si>
    <t xml:space="preserve">      Construction of Barangay Malabugas Disaster Risk Reduction &amp; Management Building</t>
  </si>
  <si>
    <t>2020-3000-2-04-30</t>
  </si>
  <si>
    <t xml:space="preserve">      Construction of Barangay Evacuation Center, Dawis</t>
  </si>
  <si>
    <t>2020-3000-2-04-31</t>
  </si>
  <si>
    <t xml:space="preserve">      Roofing of Barangay Evacuation Center, Kalamtukan</t>
  </si>
  <si>
    <t>2020-3000-2-04-33</t>
  </si>
  <si>
    <t xml:space="preserve">      Improvement of Barangay Gymnasium and Evacuation Center, Brgy. Malabugas</t>
  </si>
  <si>
    <t>2020-3000-2-04-36</t>
  </si>
  <si>
    <t xml:space="preserve">      Construction of Barangay Manduao Gymnasium and Evacuation Center (Phase II)</t>
  </si>
  <si>
    <t>2020-3000-2-04-40</t>
  </si>
  <si>
    <t xml:space="preserve">      Construction of Barangay Covered Court and Evacuation Center, Pagatban</t>
  </si>
  <si>
    <t>2020-3000-2-04-43</t>
  </si>
  <si>
    <t xml:space="preserve">      Construction of  Bleachers at Brgy. Gymnasium and Evacuation Center, San Isidro</t>
  </si>
  <si>
    <t>2020-3000-2-04-44</t>
  </si>
  <si>
    <t xml:space="preserve">      Construction of Barangay Multi-Purpose Gym and Evacuation Center, San Miguel</t>
  </si>
  <si>
    <t>2020-3000-2-04-45</t>
  </si>
  <si>
    <t xml:space="preserve">      Improvement of Barangay Evacuation Center, Suba</t>
  </si>
  <si>
    <t>2020-3000-2-04-46</t>
  </si>
  <si>
    <t xml:space="preserve">      Construction of Multi-Purpose Building and Evacuation Center at Purok Pagkakaisa, Brgy Villareal</t>
  </si>
  <si>
    <t>2020-3000-2-04-47</t>
  </si>
  <si>
    <t xml:space="preserve">      Construction of Barangay Gymnasium and Evacuation Center, Brgy. Villasol (Phase II)</t>
  </si>
  <si>
    <t>3000-2-04-18</t>
  </si>
  <si>
    <t xml:space="preserve">      Establishment of Bayawan Fire Substation in Brgy. Dawis</t>
  </si>
  <si>
    <t>3000-2-04-19</t>
  </si>
  <si>
    <t xml:space="preserve">      Establishment of Bayawan Fire Substation in Brgy. Kalumboyan</t>
  </si>
  <si>
    <t>3000-2-04-20</t>
  </si>
  <si>
    <t xml:space="preserve">      Rehabilitation of BJMP Perimeter Fence</t>
  </si>
  <si>
    <t>3000-2-04-22</t>
  </si>
  <si>
    <t xml:space="preserve">      Construction of Barangay Gymnasium &amp; Evacuation Center, Brgy. Manduao</t>
  </si>
  <si>
    <t>3000-2-04-23</t>
  </si>
  <si>
    <t xml:space="preserve">      Construction of Barangay Evacuation Center, Brgy. San Miguel</t>
  </si>
  <si>
    <t>3000-2-04-24</t>
  </si>
  <si>
    <t xml:space="preserve">      Construction of Evacuation Center at Purok Falcata, Brgy. San Roque</t>
  </si>
  <si>
    <t>3000-2-04-25</t>
  </si>
  <si>
    <t xml:space="preserve">      Construction of Barangay Evacuation Center &amp; Covered Court, Brgy. Ubos</t>
  </si>
  <si>
    <t>3000-2-04-044</t>
  </si>
  <si>
    <t xml:space="preserve">      Construction of Temporary Fire Truck Garage &amp; Firemen's Quarter</t>
  </si>
  <si>
    <t>2020-3000-2-04-34</t>
  </si>
  <si>
    <t xml:space="preserve">      Purchase of Generator Set for Barangay Malabugas</t>
  </si>
  <si>
    <t>3000-2-04-029</t>
  </si>
  <si>
    <t xml:space="preserve">      Purchase of Generator Set for Brgy. Poblacion</t>
  </si>
  <si>
    <t>3000-2-04-019</t>
  </si>
  <si>
    <t>Information &amp; Communication  Technology Equipment</t>
  </si>
  <si>
    <t>2020-3000-2-04-19</t>
  </si>
  <si>
    <t xml:space="preserve">      2 Units 2TB External HDD</t>
  </si>
  <si>
    <t xml:space="preserve">      4 Units 4TB Internal HDD</t>
  </si>
  <si>
    <t xml:space="preserve">      4 Units POE - Tough Switch</t>
  </si>
  <si>
    <t xml:space="preserve">      8 Units Ubiquiti Airgrid 2.4 GHz Wifi Antenna</t>
  </si>
  <si>
    <t xml:space="preserve">      1 Unit Raspberry Pi Based Video Wall Controller Kit</t>
  </si>
  <si>
    <t xml:space="preserve">      1 Unit External Hard Drive, 1 TB</t>
  </si>
  <si>
    <t xml:space="preserve">      1 Unit Laptop Computer, High end for Geographic Information System</t>
  </si>
  <si>
    <t xml:space="preserve">      Laptop with Printer</t>
  </si>
  <si>
    <t xml:space="preserve">      4 Units External Hardisk</t>
  </si>
  <si>
    <t xml:space="preserve">      2 Units External DVD Drive</t>
  </si>
  <si>
    <t xml:space="preserve">      Two (2) Sets Laptop Computer</t>
  </si>
  <si>
    <t>2020-3000-2-04-20</t>
  </si>
  <si>
    <t xml:space="preserve">      2 Units MS 381 STIHL 25 inches Chainsaw</t>
  </si>
  <si>
    <t xml:space="preserve">      2 Units MS 381 STIHL 25 inches Guide Bar Chainsaw</t>
  </si>
  <si>
    <t>2020-3000-2-04-17</t>
  </si>
  <si>
    <t xml:space="preserve">      4 Units Megaphone</t>
  </si>
  <si>
    <t xml:space="preserve">      1 Unit SWR Meter</t>
  </si>
  <si>
    <t xml:space="preserve">      3 Units Diamond Dual Band Antenna</t>
  </si>
  <si>
    <t xml:space="preserve">      2 Units VHF Linear Amplifier</t>
  </si>
  <si>
    <t xml:space="preserve">      4 Units Portable IP Radio</t>
  </si>
  <si>
    <t xml:space="preserve">      1 Unit Multiband Base Radio</t>
  </si>
  <si>
    <t xml:space="preserve">      2 Units  IP Capable Repeater machine with Link</t>
  </si>
  <si>
    <t xml:space="preserve">      1 Lot Antenna Accessories</t>
  </si>
  <si>
    <t xml:space="preserve">      10 Units Mobile  Antenna and Accessories</t>
  </si>
  <si>
    <t xml:space="preserve">      10 Units VHF Handheld Radio</t>
  </si>
  <si>
    <t xml:space="preserve">      24 Units Handheld Radio</t>
  </si>
  <si>
    <t>3000-2-04-28</t>
  </si>
  <si>
    <t xml:space="preserve">      1 Unit Manlift</t>
  </si>
  <si>
    <t>2020-3000-2-04-21</t>
  </si>
  <si>
    <t xml:space="preserve">      3 Units Anchor Plate</t>
  </si>
  <si>
    <t xml:space="preserve">      5 Units Tandem Pulley</t>
  </si>
  <si>
    <t xml:space="preserve">      10 Units Chest Ascender</t>
  </si>
  <si>
    <t xml:space="preserve">      10 Units Auto-lock Oval Type Carabineer</t>
  </si>
  <si>
    <t xml:space="preserve">      5 Units Twin Pulley</t>
  </si>
  <si>
    <t xml:space="preserve">      20 Units  Carabineer  (Steel) Oval Type</t>
  </si>
  <si>
    <t xml:space="preserve">      5 Units Stop Descender</t>
  </si>
  <si>
    <t xml:space="preserve">      I'D Self-breaking Ascender</t>
  </si>
  <si>
    <t xml:space="preserve">      5 Sets Regulator Set with Octopus</t>
  </si>
  <si>
    <t xml:space="preserve">      5 Units Scuba Diving BC</t>
  </si>
  <si>
    <t xml:space="preserve">      5 Units Under Water Hand Compass</t>
  </si>
  <si>
    <t xml:space="preserve">      20 Units  Scuba Weights (4lbs)</t>
  </si>
  <si>
    <t xml:space="preserve">      5 Sets Diving Mask with Snorkel</t>
  </si>
  <si>
    <t xml:space="preserve">      10 Units Fins Shoe Type (Full Foot Fins)</t>
  </si>
  <si>
    <t xml:space="preserve">      5 Units Scuba Fins with Spring Heel Strap</t>
  </si>
  <si>
    <t xml:space="preserve">      2 Units LED Search Light</t>
  </si>
  <si>
    <t xml:space="preserve">      10 Units Scuba Tank</t>
  </si>
  <si>
    <t xml:space="preserve">      2 Rolls Rappelling Ropes (8mm size)</t>
  </si>
  <si>
    <t xml:space="preserve">      3 Rolls Rappelling Ropes (10mm size)</t>
  </si>
  <si>
    <t xml:space="preserve">      10 Units Rappelling Rescue Harness</t>
  </si>
  <si>
    <t xml:space="preserve">      5 Units Full Body Harness (Medium Size)</t>
  </si>
  <si>
    <t xml:space="preserve">      5 Units Portable Fire Extinguisher</t>
  </si>
  <si>
    <t xml:space="preserve">      30 Pairs Fire Gloves</t>
  </si>
  <si>
    <t xml:space="preserve">      30 Units Fire Boots</t>
  </si>
  <si>
    <t xml:space="preserve">      30 Pairs Fire Trouser and Coat</t>
  </si>
  <si>
    <t xml:space="preserve">      30 Units Fire Helmet</t>
  </si>
  <si>
    <t xml:space="preserve">      Emergency Rescue Vehicle for Brgy. Banaybanay</t>
  </si>
  <si>
    <t xml:space="preserve">      2 Units Spine Board, 6 ft.</t>
  </si>
  <si>
    <t xml:space="preserve">      2 Units Kendrick Extrication Device (KED)</t>
  </si>
  <si>
    <t>3000-2-04-29</t>
  </si>
  <si>
    <t xml:space="preserve">      Supply &amp; Installation of Fire Alarm System</t>
  </si>
  <si>
    <t xml:space="preserve">      75 Units ABC Type Fire Extinguisher</t>
  </si>
  <si>
    <t xml:space="preserve">      10 Units Industrial Double Sided Fiber Glass Ladder </t>
  </si>
  <si>
    <t xml:space="preserve">      3 Units Rescue Vehicle </t>
  </si>
  <si>
    <t xml:space="preserve">      10 Pcs. Life Buoy</t>
  </si>
  <si>
    <t xml:space="preserve">      6 Pcs. Gas Mask</t>
  </si>
  <si>
    <t xml:space="preserve">      20 Pcs. Rescue Vest with Compartment</t>
  </si>
  <si>
    <t xml:space="preserve">      6 Pcs. Spring Hill Strap</t>
  </si>
  <si>
    <t xml:space="preserve">      6 Pcs. Fins Shoe Type</t>
  </si>
  <si>
    <t>3000-2-04-43</t>
  </si>
  <si>
    <t xml:space="preserve">      BFP Rescue Vehicle</t>
  </si>
  <si>
    <t>3000-2-04-017</t>
  </si>
  <si>
    <t xml:space="preserve">      1 Unit Portable Steam Sterilizer</t>
  </si>
  <si>
    <t xml:space="preserve">      3 Cylinders Portable Medical Oxygen with Regulator</t>
  </si>
  <si>
    <t xml:space="preserve">      5 Pcs. Scuba Diving BCD</t>
  </si>
  <si>
    <t xml:space="preserve">      5 Pcs. Jet Fins (with Spring Heel Strap)</t>
  </si>
  <si>
    <t xml:space="preserve">      2 Pcs. Binoculars</t>
  </si>
  <si>
    <t xml:space="preserve">      3 Pcs. Anchor Plate (6 Holes Universal)</t>
  </si>
  <si>
    <t xml:space="preserve">      5 Pcs. Carabineer ( Steel) Oval</t>
  </si>
  <si>
    <t xml:space="preserve">      2 Pcs. Hand Ascender (Right)</t>
  </si>
  <si>
    <t xml:space="preserve">      1 Pc. Half Spine Board</t>
  </si>
  <si>
    <t xml:space="preserve">      2 Pcs. Stokes Basket (Rescue Basket)</t>
  </si>
  <si>
    <t xml:space="preserve">      2 Pcs. Spine Board with Straps</t>
  </si>
  <si>
    <t xml:space="preserve">      2 Pcs. Head Immobilizer for Spine Board </t>
  </si>
  <si>
    <t xml:space="preserve">      1 Pc. Quick Response Bag</t>
  </si>
  <si>
    <t xml:space="preserve">      1 Pc. Kendrick Extrication Device</t>
  </si>
  <si>
    <t xml:space="preserve">      1 Pc. I'D Self Braking Descender</t>
  </si>
  <si>
    <t xml:space="preserve">      2 Pcs. Twin Pulley</t>
  </si>
  <si>
    <t xml:space="preserve">      3 Pcs. Tandem Pulley</t>
  </si>
  <si>
    <t>2020-3000-2-04-23</t>
  </si>
  <si>
    <t xml:space="preserve">      12 Units BP  Apparatus with Stethoscope  </t>
  </si>
  <si>
    <t xml:space="preserve">      10 Units Pulse Oximeter</t>
  </si>
  <si>
    <t xml:space="preserve">      3 Units Aluminum Scoop Stretcher</t>
  </si>
  <si>
    <t>3000-2-04-30</t>
  </si>
  <si>
    <t xml:space="preserve">      2 Sets First Aid CPR Mannequin</t>
  </si>
  <si>
    <t xml:space="preserve">      10 Pcs. Glucometer</t>
  </si>
  <si>
    <t>2020-3000-2-04-22</t>
  </si>
  <si>
    <t xml:space="preserve">      3 Units Automatic Water Level Sensors</t>
  </si>
  <si>
    <t xml:space="preserve">      4 Units Automatic Weather Station plus Weatherlink IP</t>
  </si>
  <si>
    <t xml:space="preserve">      1 Unit GPS (Global Positioning System) Receiver</t>
  </si>
  <si>
    <t xml:space="preserve">      5 Units PTZ Camera IP PTX Camera, 2.0 mega pixel, 1080P Hisi Chipset</t>
  </si>
  <si>
    <t>3000-2-04-31</t>
  </si>
  <si>
    <t xml:space="preserve">      2 Units Geo Hammer</t>
  </si>
  <si>
    <t xml:space="preserve">      2 Units Brunton Transit</t>
  </si>
  <si>
    <t xml:space="preserve">      1 Unit Tough Camera</t>
  </si>
  <si>
    <t xml:space="preserve">      1 Unit Electronic Clinometer</t>
  </si>
  <si>
    <t xml:space="preserve">      1 Unit Waterprooof Camera</t>
  </si>
  <si>
    <t>3000-2-04-018</t>
  </si>
  <si>
    <t xml:space="preserve">      2 Units Drone Surveillance System</t>
  </si>
  <si>
    <t xml:space="preserve">      2 Units Waterproof Camera</t>
  </si>
  <si>
    <t>2020-3000-2-04-24</t>
  </si>
  <si>
    <t xml:space="preserve">      1 Unit Rechargeable Drill Set</t>
  </si>
  <si>
    <t xml:space="preserve">      1 Unit Pipe Cutter for Metal</t>
  </si>
  <si>
    <t xml:space="preserve">      1 Unit Pipe Bender</t>
  </si>
  <si>
    <t xml:space="preserve">      7 Units 24V-12DC-DC Converter 30A</t>
  </si>
  <si>
    <t>3000-2-04-32</t>
  </si>
  <si>
    <t xml:space="preserve">      2 Units Floor Jack</t>
  </si>
  <si>
    <t xml:space="preserve">      1 Unit Table Vise</t>
  </si>
  <si>
    <t xml:space="preserve">      1 Unit Heavy Duty Socket Wrench Set 10mm-34mm</t>
  </si>
  <si>
    <t xml:space="preserve">      1 Unit Battery Operated Impact Drill</t>
  </si>
  <si>
    <t xml:space="preserve">      1 Unit 2414NB 14-inch Cut Off Machine</t>
  </si>
  <si>
    <t xml:space="preserve">      1 Unit Weighing Scale</t>
  </si>
  <si>
    <t xml:space="preserve">      2 Units Steel Cutter</t>
  </si>
  <si>
    <t xml:space="preserve">      2 Sets Oil Pump-MS 192 STIHL</t>
  </si>
  <si>
    <t xml:space="preserve">      1 Unit Acytelene Tank with Accessories</t>
  </si>
  <si>
    <t xml:space="preserve">      2 Units Electric Hand Drill</t>
  </si>
  <si>
    <t xml:space="preserve">      1 Unit Angle Sander</t>
  </si>
  <si>
    <t xml:space="preserve">      1 Unit Power Spray</t>
  </si>
  <si>
    <t xml:space="preserve">      1 Unit Chainsaw</t>
  </si>
  <si>
    <t xml:space="preserve">      1 Unit Chainblock</t>
  </si>
  <si>
    <t xml:space="preserve">      4 sets Portable Water Pumps</t>
  </si>
  <si>
    <t xml:space="preserve">      1 Set Box Wrench</t>
  </si>
  <si>
    <t>2020-3000-2-04-25</t>
  </si>
  <si>
    <t xml:space="preserve">      Purchase of 2 Units Motorcycles</t>
  </si>
  <si>
    <t>3000-2-04-33</t>
  </si>
  <si>
    <t xml:space="preserve">      Purchase of 3 Motorcycles</t>
  </si>
  <si>
    <t xml:space="preserve">  IT Equipment &amp; Software</t>
  </si>
  <si>
    <t xml:space="preserve">  Firefighting Equipment &amp; Accessories</t>
  </si>
  <si>
    <t>2020-3000-2-04-18</t>
  </si>
  <si>
    <t xml:space="preserve">      2 Units Filing Cabinets</t>
  </si>
  <si>
    <t xml:space="preserve">      3 Units Industrial Exhaust Fan</t>
  </si>
  <si>
    <t>2020-3000-2-04-26</t>
  </si>
  <si>
    <t xml:space="preserve">      2 Units Heavy Duty Rechargeable FlashLight (LED) Waterproof, 1200 LM</t>
  </si>
  <si>
    <t xml:space="preserve">      2 Units Automatic Battery Charger 200AH</t>
  </si>
  <si>
    <t xml:space="preserve">      2 Units Regulated Power Supply 50A</t>
  </si>
  <si>
    <t xml:space="preserve">      4 Units Regulated Power Supply 30A</t>
  </si>
  <si>
    <t xml:space="preserve">      4 Units MPPT Solar Charge Controller</t>
  </si>
  <si>
    <t xml:space="preserve">      3 Units 4 Pax Dome Tent</t>
  </si>
  <si>
    <t xml:space="preserve">      2 Units Treatment and Storage Tent (Movable)</t>
  </si>
  <si>
    <t xml:space="preserve">      3 Units Thermal Pot</t>
  </si>
  <si>
    <t xml:space="preserve">      1 Unit Rice Cooker</t>
  </si>
  <si>
    <t xml:space="preserve">      1 Unit Rubber Boat Trailer</t>
  </si>
  <si>
    <t xml:space="preserve">      10 Units Deep Cycle Battery</t>
  </si>
  <si>
    <t xml:space="preserve">      2 Units Ice Cooler (Plastic)</t>
  </si>
  <si>
    <t>3000-2-04-35</t>
  </si>
  <si>
    <t xml:space="preserve">      4 Pcs. Searchlight, Halogen &amp; LED</t>
  </si>
  <si>
    <t xml:space="preserve">      5 Units Search Light</t>
  </si>
  <si>
    <t xml:space="preserve">      5 Units Trouble Light</t>
  </si>
  <si>
    <t xml:space="preserve">      1 Unit Battery Charger</t>
  </si>
  <si>
    <t xml:space="preserve">      Six (6) Units Trolley Cart, Heavy Duty</t>
  </si>
  <si>
    <t>3000-2-04-020</t>
  </si>
  <si>
    <t xml:space="preserve">      Two (2) sets Ambulance LED Beacon with Siren</t>
  </si>
  <si>
    <t xml:space="preserve">      Two (2) sets Portable Welding Machine, Inverter Type</t>
  </si>
  <si>
    <t xml:space="preserve">      Two (2) sets Industrial Stove</t>
  </si>
  <si>
    <t xml:space="preserve">      Four (4) Units Industrial Double Sided Fiber Glass Ladder </t>
  </si>
  <si>
    <t>Establishment of Coastal Forest, Phase 2</t>
  </si>
  <si>
    <t>Contingency/Unprogrammed</t>
  </si>
  <si>
    <t>Total Appropriation</t>
  </si>
  <si>
    <t xml:space="preserve">            Prepared:                                                      Reviewed:                                                                    Approved:</t>
  </si>
  <si>
    <r>
      <t xml:space="preserve">   </t>
    </r>
    <r>
      <rPr>
        <b/>
        <u/>
        <sz val="9"/>
        <rFont val="Arial Narrow"/>
        <family val="2"/>
      </rPr>
      <t xml:space="preserve"> EDWARD RYAN C.TORREDA</t>
    </r>
    <r>
      <rPr>
        <b/>
        <sz val="9"/>
        <rFont val="Arial Narrow"/>
        <family val="2"/>
      </rPr>
      <t xml:space="preserve">                                       </t>
    </r>
  </si>
  <si>
    <r>
      <t xml:space="preserve">                     </t>
    </r>
    <r>
      <rPr>
        <b/>
        <u/>
        <sz val="9"/>
        <rFont val="Verdana"/>
        <family val="2"/>
      </rPr>
      <t>LANI T. PATAJO</t>
    </r>
    <r>
      <rPr>
        <b/>
        <sz val="9"/>
        <rFont val="Verdana"/>
        <family val="2"/>
      </rPr>
      <t xml:space="preserve">                                   </t>
    </r>
    <r>
      <rPr>
        <b/>
        <u/>
        <sz val="9"/>
        <rFont val="Verdana"/>
        <family val="2"/>
      </rPr>
      <t>PRYDE HENRY A. TEVES</t>
    </r>
    <r>
      <rPr>
        <sz val="9"/>
        <rFont val="Verdana"/>
        <family val="2"/>
      </rPr>
      <t xml:space="preserve"> </t>
    </r>
  </si>
  <si>
    <t xml:space="preserve">        CDRRM Officer IV                                                            </t>
  </si>
  <si>
    <t xml:space="preserve">                           City Budget Officer                                                   Local Chief Executive          </t>
  </si>
  <si>
    <t>LBP FORM NO. 2</t>
  </si>
  <si>
    <t>LBP FORM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</si>
</sst>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3">
    <font>
      <sz val="8"/>
      <name val="Arial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color theme="0"/>
      <name val="Arial Narrow"/>
      <family val="2"/>
    </font>
    <font>
      <b/>
      <sz val="10"/>
      <name val="Arial Narrow"/>
      <family val="2"/>
    </font>
    <font>
      <b/>
      <sz val="11"/>
      <name val="Bradley Hand ITC"/>
      <family val="4"/>
    </font>
    <font>
      <sz val="10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b/>
      <sz val="12"/>
      <name val="CG Times"/>
      <family val="1"/>
    </font>
    <font>
      <b/>
      <sz val="10"/>
      <name val="CG Times"/>
      <family val="1"/>
    </font>
    <font>
      <b/>
      <sz val="9"/>
      <name val="CG Times"/>
      <family val="1"/>
    </font>
    <font>
      <b/>
      <sz val="8"/>
      <name val="Arial Narrow"/>
      <family val="2"/>
    </font>
    <font>
      <b/>
      <sz val="11"/>
      <name val="CG Times"/>
      <family val="1"/>
    </font>
    <font>
      <sz val="10"/>
      <name val="Verdana"/>
      <family val="2"/>
    </font>
    <font>
      <b/>
      <u/>
      <sz val="9"/>
      <name val="Verdana"/>
      <family val="2"/>
    </font>
    <font>
      <b/>
      <sz val="12"/>
      <name val="Verdana"/>
      <family val="2"/>
    </font>
    <font>
      <b/>
      <i/>
      <sz val="11"/>
      <name val="Arial Narrow"/>
      <family val="2"/>
    </font>
    <font>
      <i/>
      <sz val="11"/>
      <color indexed="8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Arial Narrow"/>
      <family val="2"/>
    </font>
    <font>
      <sz val="11"/>
      <color rgb="FF0070C0"/>
      <name val="Arial Narrow"/>
      <family val="2"/>
    </font>
    <font>
      <b/>
      <sz val="11"/>
      <color theme="1"/>
      <name val="Arial Narrow"/>
      <family val="2"/>
    </font>
    <font>
      <sz val="9"/>
      <name val="Verdana"/>
      <family val="2"/>
    </font>
    <font>
      <sz val="11"/>
      <color theme="1"/>
      <name val="Arial Narrow"/>
      <family val="2"/>
    </font>
    <font>
      <b/>
      <sz val="9"/>
      <color rgb="FFFF0000"/>
      <name val="Times New Roman"/>
      <family val="1"/>
    </font>
    <font>
      <i/>
      <sz val="12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sz val="11"/>
      <color indexed="8"/>
      <name val="Arial Narrow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9"/>
      <color indexed="81"/>
      <name val="Tahoma"/>
      <family val="2"/>
    </font>
    <font>
      <sz val="10"/>
      <name val="Calisto MT"/>
      <family val="1"/>
    </font>
    <font>
      <sz val="9"/>
      <name val="Arial Narrow"/>
      <family val="2"/>
    </font>
    <font>
      <b/>
      <sz val="9"/>
      <name val="Arial Narrow"/>
      <family val="2"/>
    </font>
    <font>
      <u/>
      <sz val="11"/>
      <name val="Arial Narrow"/>
      <family val="2"/>
    </font>
    <font>
      <b/>
      <sz val="9"/>
      <name val="Verdana"/>
      <family val="2"/>
    </font>
    <font>
      <b/>
      <u/>
      <sz val="12"/>
      <name val="Verdana"/>
      <family val="2"/>
    </font>
    <font>
      <i/>
      <sz val="10"/>
      <name val="Verdana"/>
      <family val="2"/>
    </font>
    <font>
      <sz val="8"/>
      <color theme="9" tint="-0.249977111117893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 Narrow"/>
      <family val="2"/>
    </font>
    <font>
      <sz val="9"/>
      <color theme="0"/>
      <name val="Verdana"/>
      <family val="2"/>
    </font>
    <font>
      <sz val="9"/>
      <color theme="0"/>
      <name val="Arial Narrow"/>
      <family val="2"/>
    </font>
    <font>
      <i/>
      <sz val="9"/>
      <name val="Arial Narrow"/>
      <family val="2"/>
    </font>
    <font>
      <sz val="11"/>
      <name val="Arial"/>
      <family val="2"/>
    </font>
    <font>
      <b/>
      <u/>
      <sz val="9"/>
      <name val="Arial Narrow"/>
      <family val="2"/>
    </font>
    <font>
      <sz val="9"/>
      <color indexed="81"/>
      <name val="Tahoma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ill="0" applyBorder="0" applyAlignment="0" applyProtection="0"/>
    <xf numFmtId="0" fontId="36" fillId="0" borderId="0"/>
  </cellStyleXfs>
  <cellXfs count="4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indent="1"/>
    </xf>
    <xf numFmtId="43" fontId="5" fillId="0" borderId="0" xfId="0" applyNumberFormat="1" applyFont="1"/>
    <xf numFmtId="0" fontId="2" fillId="0" borderId="0" xfId="0" applyFont="1" applyBorder="1" applyAlignment="1">
      <alignment horizontal="left" indent="2"/>
    </xf>
    <xf numFmtId="43" fontId="3" fillId="0" borderId="0" xfId="0" applyNumberFormat="1" applyFont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4" xfId="3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Border="1"/>
    <xf numFmtId="43" fontId="2" fillId="0" borderId="6" xfId="1" applyFont="1" applyBorder="1" applyAlignment="1">
      <alignment horizontal="center"/>
    </xf>
    <xf numFmtId="43" fontId="2" fillId="0" borderId="6" xfId="3" applyFont="1" applyBorder="1" applyAlignment="1">
      <alignment horizontal="center"/>
    </xf>
    <xf numFmtId="0" fontId="9" fillId="0" borderId="6" xfId="0" applyFont="1" applyBorder="1"/>
    <xf numFmtId="43" fontId="2" fillId="0" borderId="5" xfId="3" applyFont="1" applyBorder="1" applyAlignment="1">
      <alignment horizontal="center"/>
    </xf>
    <xf numFmtId="0" fontId="9" fillId="0" borderId="5" xfId="0" applyFont="1" applyBorder="1"/>
    <xf numFmtId="43" fontId="2" fillId="0" borderId="7" xfId="1" applyFont="1" applyBorder="1" applyAlignment="1">
      <alignment horizontal="center"/>
    </xf>
    <xf numFmtId="43" fontId="2" fillId="0" borderId="7" xfId="3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4" xfId="0" applyFont="1" applyBorder="1"/>
    <xf numFmtId="0" fontId="8" fillId="0" borderId="9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6" fillId="0" borderId="1" xfId="0" applyFont="1" applyBorder="1"/>
    <xf numFmtId="43" fontId="3" fillId="0" borderId="10" xfId="0" applyNumberFormat="1" applyFont="1" applyBorder="1"/>
    <xf numFmtId="0" fontId="6" fillId="0" borderId="10" xfId="0" applyFont="1" applyBorder="1"/>
    <xf numFmtId="0" fontId="3" fillId="0" borderId="10" xfId="0" applyFont="1" applyBorder="1"/>
    <xf numFmtId="43" fontId="2" fillId="0" borderId="11" xfId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Font="1"/>
    <xf numFmtId="9" fontId="8" fillId="0" borderId="11" xfId="2" applyFont="1" applyBorder="1" applyAlignment="1">
      <alignment horizontal="center"/>
    </xf>
    <xf numFmtId="0" fontId="2" fillId="0" borderId="6" xfId="0" applyFont="1" applyBorder="1"/>
    <xf numFmtId="43" fontId="2" fillId="0" borderId="12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9" fontId="8" fillId="0" borderId="12" xfId="2" applyFont="1" applyBorder="1" applyAlignment="1">
      <alignment horizontal="center"/>
    </xf>
    <xf numFmtId="9" fontId="0" fillId="0" borderId="0" xfId="2" applyFont="1"/>
    <xf numFmtId="9" fontId="2" fillId="0" borderId="12" xfId="2" applyFont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9" fontId="2" fillId="0" borderId="6" xfId="2" applyFont="1" applyBorder="1"/>
    <xf numFmtId="43" fontId="2" fillId="0" borderId="13" xfId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7" xfId="0" applyFont="1" applyBorder="1"/>
    <xf numFmtId="0" fontId="8" fillId="0" borderId="12" xfId="0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6" xfId="0" applyFont="1" applyBorder="1"/>
    <xf numFmtId="0" fontId="8" fillId="0" borderId="2" xfId="0" applyFont="1" applyBorder="1" applyAlignment="1">
      <alignment horizontal="center"/>
    </xf>
    <xf numFmtId="43" fontId="3" fillId="0" borderId="1" xfId="3" applyFont="1" applyBorder="1" applyAlignment="1">
      <alignment horizontal="center"/>
    </xf>
    <xf numFmtId="43" fontId="2" fillId="0" borderId="3" xfId="3" applyFont="1" applyBorder="1" applyAlignment="1">
      <alignment horizontal="center"/>
    </xf>
    <xf numFmtId="43" fontId="2" fillId="0" borderId="17" xfId="3" applyFont="1" applyBorder="1" applyAlignment="1">
      <alignment horizontal="center"/>
    </xf>
    <xf numFmtId="43" fontId="2" fillId="0" borderId="8" xfId="3" applyFont="1" applyBorder="1" applyAlignment="1">
      <alignment horizontal="center"/>
    </xf>
    <xf numFmtId="43" fontId="8" fillId="0" borderId="8" xfId="3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/>
    <xf numFmtId="43" fontId="2" fillId="0" borderId="6" xfId="1" applyFont="1" applyBorder="1"/>
    <xf numFmtId="0" fontId="8" fillId="0" borderId="19" xfId="0" applyFont="1" applyBorder="1" applyAlignment="1">
      <alignment horizontal="center"/>
    </xf>
    <xf numFmtId="0" fontId="2" fillId="0" borderId="5" xfId="0" applyFont="1" applyBorder="1"/>
    <xf numFmtId="43" fontId="2" fillId="0" borderId="10" xfId="1" applyFont="1" applyBorder="1" applyAlignment="1">
      <alignment horizontal="center"/>
    </xf>
    <xf numFmtId="43" fontId="9" fillId="0" borderId="10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0" fontId="3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indent="2"/>
    </xf>
    <xf numFmtId="43" fontId="2" fillId="0" borderId="27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6" xfId="0" applyBorder="1"/>
    <xf numFmtId="0" fontId="19" fillId="0" borderId="6" xfId="0" applyFont="1" applyBorder="1"/>
    <xf numFmtId="0" fontId="2" fillId="0" borderId="8" xfId="0" applyFont="1" applyBorder="1"/>
    <xf numFmtId="43" fontId="3" fillId="0" borderId="16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8" xfId="0" applyFont="1" applyBorder="1"/>
    <xf numFmtId="0" fontId="6" fillId="0" borderId="1" xfId="0" applyFont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3" fillId="0" borderId="4" xfId="0" applyFont="1" applyBorder="1"/>
    <xf numFmtId="0" fontId="9" fillId="0" borderId="6" xfId="0" applyFont="1" applyBorder="1" applyAlignment="1">
      <alignment horizontal="left" wrapText="1" indent="3"/>
    </xf>
    <xf numFmtId="0" fontId="8" fillId="0" borderId="29" xfId="0" applyFont="1" applyFill="1" applyBorder="1" applyAlignment="1">
      <alignment horizontal="center"/>
    </xf>
    <xf numFmtId="0" fontId="9" fillId="2" borderId="6" xfId="0" applyFont="1" applyFill="1" applyBorder="1"/>
    <xf numFmtId="43" fontId="2" fillId="0" borderId="11" xfId="1" applyFont="1" applyBorder="1"/>
    <xf numFmtId="0" fontId="2" fillId="0" borderId="21" xfId="0" applyFont="1" applyBorder="1"/>
    <xf numFmtId="0" fontId="0" fillId="0" borderId="11" xfId="0" applyBorder="1"/>
    <xf numFmtId="0" fontId="2" fillId="0" borderId="30" xfId="0" applyFont="1" applyBorder="1"/>
    <xf numFmtId="43" fontId="3" fillId="0" borderId="20" xfId="3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3" fontId="2" fillId="0" borderId="0" xfId="0" applyNumberFormat="1" applyFont="1"/>
    <xf numFmtId="0" fontId="6" fillId="0" borderId="2" xfId="0" applyFont="1" applyBorder="1"/>
    <xf numFmtId="0" fontId="7" fillId="0" borderId="10" xfId="0" applyFont="1" applyBorder="1"/>
    <xf numFmtId="0" fontId="0" fillId="0" borderId="5" xfId="0" applyBorder="1"/>
    <xf numFmtId="43" fontId="2" fillId="0" borderId="11" xfId="1" applyFont="1" applyFill="1" applyBorder="1" applyAlignment="1">
      <alignment horizontal="center"/>
    </xf>
    <xf numFmtId="0" fontId="20" fillId="0" borderId="5" xfId="0" applyFont="1" applyBorder="1" applyAlignment="1"/>
    <xf numFmtId="0" fontId="20" fillId="0" borderId="6" xfId="0" applyFont="1" applyBorder="1" applyAlignment="1"/>
    <xf numFmtId="0" fontId="20" fillId="0" borderId="7" xfId="0" applyFont="1" applyBorder="1" applyAlignment="1"/>
    <xf numFmtId="0" fontId="9" fillId="0" borderId="6" xfId="0" applyFont="1" applyBorder="1" applyAlignment="1">
      <alignment horizontal="left" wrapText="1" indent="2"/>
    </xf>
    <xf numFmtId="0" fontId="2" fillId="0" borderId="1" xfId="0" applyFont="1" applyBorder="1"/>
    <xf numFmtId="0" fontId="2" fillId="0" borderId="31" xfId="0" applyFont="1" applyBorder="1"/>
    <xf numFmtId="43" fontId="2" fillId="0" borderId="0" xfId="1" applyFont="1"/>
    <xf numFmtId="0" fontId="2" fillId="0" borderId="5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3" fontId="3" fillId="0" borderId="1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3" fontId="0" fillId="0" borderId="16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6" xfId="0" applyFont="1" applyBorder="1" applyAlignment="1">
      <alignment horizontal="left" wrapText="1" indent="2"/>
    </xf>
    <xf numFmtId="0" fontId="9" fillId="0" borderId="5" xfId="0" applyFont="1" applyBorder="1" applyAlignment="1">
      <alignment horizontal="left" vertical="center" wrapText="1" indent="2"/>
    </xf>
    <xf numFmtId="0" fontId="8" fillId="0" borderId="32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9" fillId="0" borderId="10" xfId="0" applyFont="1" applyBorder="1"/>
    <xf numFmtId="43" fontId="2" fillId="2" borderId="6" xfId="1" applyFont="1" applyFill="1" applyBorder="1" applyAlignment="1">
      <alignment horizontal="center"/>
    </xf>
    <xf numFmtId="0" fontId="9" fillId="0" borderId="22" xfId="0" applyFont="1" applyBorder="1"/>
    <xf numFmtId="0" fontId="9" fillId="0" borderId="21" xfId="0" applyFont="1" applyBorder="1"/>
    <xf numFmtId="0" fontId="9" fillId="0" borderId="33" xfId="0" applyFont="1" applyBorder="1"/>
    <xf numFmtId="0" fontId="9" fillId="0" borderId="34" xfId="0" applyFont="1" applyBorder="1"/>
    <xf numFmtId="0" fontId="8" fillId="0" borderId="17" xfId="0" applyFont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6" fillId="0" borderId="36" xfId="0" applyFont="1" applyBorder="1"/>
    <xf numFmtId="43" fontId="2" fillId="0" borderId="16" xfId="3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5" xfId="0" applyFont="1" applyBorder="1"/>
    <xf numFmtId="0" fontId="8" fillId="0" borderId="10" xfId="0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3" fontId="23" fillId="0" borderId="11" xfId="1" applyFont="1" applyBorder="1" applyAlignment="1">
      <alignment horizontal="center"/>
    </xf>
    <xf numFmtId="43" fontId="3" fillId="0" borderId="10" xfId="3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43" fontId="3" fillId="0" borderId="7" xfId="3" applyFont="1" applyBorder="1" applyAlignment="1">
      <alignment horizontal="center"/>
    </xf>
    <xf numFmtId="43" fontId="2" fillId="2" borderId="7" xfId="3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43" fontId="3" fillId="0" borderId="6" xfId="3" applyFont="1" applyBorder="1" applyAlignment="1">
      <alignment horizontal="center"/>
    </xf>
    <xf numFmtId="43" fontId="3" fillId="0" borderId="16" xfId="3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7" fillId="0" borderId="5" xfId="0" applyFont="1" applyBorder="1"/>
    <xf numFmtId="43" fontId="2" fillId="0" borderId="27" xfId="1" applyFont="1" applyBorder="1"/>
    <xf numFmtId="0" fontId="0" fillId="0" borderId="27" xfId="0" applyBorder="1"/>
    <xf numFmtId="0" fontId="0" fillId="0" borderId="7" xfId="0" applyBorder="1"/>
    <xf numFmtId="0" fontId="8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43" fontId="5" fillId="0" borderId="0" xfId="1" applyFont="1"/>
    <xf numFmtId="43" fontId="3" fillId="2" borderId="1" xfId="1" applyFont="1" applyFill="1" applyBorder="1" applyAlignment="1">
      <alignment horizontal="center"/>
    </xf>
    <xf numFmtId="43" fontId="23" fillId="0" borderId="6" xfId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43" fontId="24" fillId="0" borderId="0" xfId="0" applyNumberFormat="1" applyFont="1"/>
    <xf numFmtId="0" fontId="19" fillId="2" borderId="1" xfId="0" applyFont="1" applyFill="1" applyBorder="1"/>
    <xf numFmtId="0" fontId="9" fillId="2" borderId="7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 indent="2"/>
    </xf>
    <xf numFmtId="14" fontId="8" fillId="0" borderId="0" xfId="0" applyNumberFormat="1" applyFont="1" applyBorder="1" applyAlignment="1">
      <alignment horizontal="center"/>
    </xf>
    <xf numFmtId="43" fontId="2" fillId="0" borderId="16" xfId="0" applyNumberFormat="1" applyFont="1" applyBorder="1"/>
    <xf numFmtId="0" fontId="9" fillId="0" borderId="6" xfId="0" applyFont="1" applyBorder="1" applyAlignment="1"/>
    <xf numFmtId="43" fontId="2" fillId="0" borderId="5" xfId="1" applyFont="1" applyBorder="1"/>
    <xf numFmtId="0" fontId="8" fillId="0" borderId="18" xfId="0" applyFont="1" applyFill="1" applyBorder="1" applyAlignment="1">
      <alignment horizontal="center"/>
    </xf>
    <xf numFmtId="43" fontId="2" fillId="0" borderId="7" xfId="1" applyFont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5" fillId="0" borderId="1" xfId="0" applyFont="1" applyBorder="1"/>
    <xf numFmtId="0" fontId="25" fillId="0" borderId="8" xfId="0" applyFont="1" applyBorder="1"/>
    <xf numFmtId="0" fontId="6" fillId="0" borderId="10" xfId="0" applyFont="1" applyBorder="1" applyAlignment="1">
      <alignment horizontal="center"/>
    </xf>
    <xf numFmtId="43" fontId="2" fillId="0" borderId="10" xfId="3" applyFont="1" applyBorder="1" applyAlignment="1">
      <alignment horizontal="center"/>
    </xf>
    <xf numFmtId="43" fontId="3" fillId="0" borderId="20" xfId="0" applyNumberFormat="1" applyFont="1" applyBorder="1"/>
    <xf numFmtId="0" fontId="6" fillId="0" borderId="24" xfId="0" applyFont="1" applyBorder="1"/>
    <xf numFmtId="0" fontId="25" fillId="0" borderId="4" xfId="0" applyFont="1" applyBorder="1"/>
    <xf numFmtId="0" fontId="26" fillId="0" borderId="11" xfId="0" applyFont="1" applyBorder="1"/>
    <xf numFmtId="0" fontId="26" fillId="0" borderId="27" xfId="0" applyFont="1" applyBorder="1"/>
    <xf numFmtId="0" fontId="0" fillId="0" borderId="14" xfId="0" applyBorder="1"/>
    <xf numFmtId="0" fontId="26" fillId="0" borderId="14" xfId="0" applyFont="1" applyBorder="1"/>
    <xf numFmtId="0" fontId="26" fillId="0" borderId="6" xfId="0" applyFont="1" applyBorder="1"/>
    <xf numFmtId="43" fontId="2" fillId="0" borderId="4" xfId="1" applyFont="1" applyFill="1" applyBorder="1" applyAlignment="1">
      <alignment horizontal="center"/>
    </xf>
    <xf numFmtId="0" fontId="26" fillId="0" borderId="0" xfId="0" applyFont="1"/>
    <xf numFmtId="0" fontId="9" fillId="0" borderId="5" xfId="0" applyFont="1" applyBorder="1" applyAlignment="1">
      <alignment horizontal="left" wrapText="1" indent="2"/>
    </xf>
    <xf numFmtId="0" fontId="9" fillId="0" borderId="4" xfId="0" applyFont="1" applyBorder="1" applyAlignment="1">
      <alignment horizontal="left"/>
    </xf>
    <xf numFmtId="0" fontId="27" fillId="0" borderId="6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8" xfId="0" applyFill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43" fontId="28" fillId="0" borderId="37" xfId="4" applyFont="1" applyBorder="1" applyAlignment="1">
      <alignment horizontal="center"/>
    </xf>
    <xf numFmtId="43" fontId="9" fillId="0" borderId="16" xfId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3" fillId="0" borderId="16" xfId="0" applyFont="1" applyBorder="1"/>
    <xf numFmtId="43" fontId="3" fillId="0" borderId="0" xfId="1" applyFont="1" applyBorder="1" applyAlignment="1">
      <alignment horizontal="center"/>
    </xf>
    <xf numFmtId="43" fontId="2" fillId="0" borderId="6" xfId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5" fillId="2" borderId="0" xfId="0" applyNumberFormat="1" applyFont="1" applyFill="1"/>
    <xf numFmtId="43" fontId="3" fillId="0" borderId="1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0" fontId="26" fillId="0" borderId="18" xfId="0" applyFont="1" applyBorder="1"/>
    <xf numFmtId="0" fontId="1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 indent="5"/>
    </xf>
    <xf numFmtId="0" fontId="9" fillId="0" borderId="6" xfId="0" applyFont="1" applyBorder="1" applyAlignment="1">
      <alignment horizontal="left" wrapText="1" indent="4"/>
    </xf>
    <xf numFmtId="0" fontId="9" fillId="0" borderId="5" xfId="0" applyFont="1" applyBorder="1" applyAlignment="1">
      <alignment horizontal="left" wrapText="1" indent="4"/>
    </xf>
    <xf numFmtId="0" fontId="29" fillId="0" borderId="6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 wrapText="1" indent="5"/>
    </xf>
    <xf numFmtId="0" fontId="31" fillId="0" borderId="6" xfId="0" applyFont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32" fillId="0" borderId="6" xfId="0" applyFont="1" applyBorder="1" applyAlignment="1"/>
    <xf numFmtId="0" fontId="9" fillId="0" borderId="6" xfId="0" applyFont="1" applyFill="1" applyBorder="1"/>
    <xf numFmtId="0" fontId="19" fillId="0" borderId="5" xfId="0" applyFont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0" borderId="6" xfId="0" applyFont="1" applyFill="1" applyBorder="1"/>
    <xf numFmtId="43" fontId="2" fillId="2" borderId="6" xfId="1" applyFont="1" applyFill="1" applyBorder="1"/>
    <xf numFmtId="0" fontId="33" fillId="2" borderId="6" xfId="0" applyFont="1" applyFill="1" applyBorder="1"/>
    <xf numFmtId="0" fontId="2" fillId="0" borderId="6" xfId="0" applyFont="1" applyBorder="1" applyAlignment="1">
      <alignment horizontal="left" wrapText="1" indent="4"/>
    </xf>
    <xf numFmtId="0" fontId="2" fillId="0" borderId="6" xfId="0" applyFont="1" applyBorder="1" applyAlignment="1">
      <alignment wrapText="1"/>
    </xf>
    <xf numFmtId="43" fontId="2" fillId="2" borderId="7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8" xfId="0" applyFont="1" applyBorder="1" applyAlignment="1"/>
    <xf numFmtId="43" fontId="2" fillId="0" borderId="0" xfId="1" applyFont="1" applyFill="1" applyBorder="1" applyAlignment="1" applyProtection="1">
      <alignment horizontal="right"/>
    </xf>
    <xf numFmtId="43" fontId="2" fillId="0" borderId="7" xfId="1" applyFont="1" applyFill="1" applyBorder="1" applyAlignment="1" applyProtection="1">
      <alignment horizontal="right"/>
    </xf>
    <xf numFmtId="43" fontId="2" fillId="0" borderId="6" xfId="1" applyFont="1" applyFill="1" applyBorder="1" applyAlignment="1" applyProtection="1">
      <alignment horizontal="right"/>
    </xf>
    <xf numFmtId="43" fontId="28" fillId="0" borderId="28" xfId="4" applyFont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23" xfId="1" applyFont="1" applyFill="1" applyBorder="1" applyAlignment="1">
      <alignment horizontal="center"/>
    </xf>
    <xf numFmtId="43" fontId="27" fillId="0" borderId="6" xfId="1" applyFont="1" applyBorder="1"/>
    <xf numFmtId="43" fontId="27" fillId="0" borderId="5" xfId="1" applyFont="1" applyBorder="1"/>
    <xf numFmtId="43" fontId="2" fillId="0" borderId="5" xfId="1" applyFont="1" applyFill="1" applyBorder="1" applyAlignment="1">
      <alignment horizontal="right"/>
    </xf>
    <xf numFmtId="43" fontId="27" fillId="0" borderId="8" xfId="1" applyFont="1" applyBorder="1"/>
    <xf numFmtId="43" fontId="2" fillId="0" borderId="6" xfId="4" applyFont="1" applyBorder="1" applyAlignment="1">
      <alignment horizontal="center"/>
    </xf>
    <xf numFmtId="43" fontId="2" fillId="0" borderId="6" xfId="0" applyNumberFormat="1" applyFont="1" applyBorder="1"/>
    <xf numFmtId="43" fontId="2" fillId="0" borderId="16" xfId="4" applyFont="1" applyBorder="1" applyAlignment="1">
      <alignment horizontal="center"/>
    </xf>
    <xf numFmtId="43" fontId="2" fillId="0" borderId="16" xfId="1" applyFont="1" applyBorder="1"/>
    <xf numFmtId="0" fontId="14" fillId="0" borderId="20" xfId="0" applyFont="1" applyBorder="1" applyAlignment="1">
      <alignment horizontal="center" wrapText="1"/>
    </xf>
    <xf numFmtId="0" fontId="3" fillId="0" borderId="8" xfId="0" applyFont="1" applyBorder="1"/>
    <xf numFmtId="43" fontId="3" fillId="0" borderId="13" xfId="0" applyNumberFormat="1" applyFont="1" applyBorder="1"/>
    <xf numFmtId="43" fontId="3" fillId="0" borderId="4" xfId="0" applyNumberFormat="1" applyFont="1" applyBorder="1"/>
    <xf numFmtId="0" fontId="6" fillId="0" borderId="4" xfId="0" applyFont="1" applyBorder="1"/>
    <xf numFmtId="0" fontId="26" fillId="0" borderId="0" xfId="0" applyFont="1" applyBorder="1"/>
    <xf numFmtId="43" fontId="2" fillId="0" borderId="0" xfId="1" applyFont="1" applyAlignment="1"/>
    <xf numFmtId="0" fontId="37" fillId="0" borderId="0" xfId="0" applyFont="1" applyBorder="1" applyAlignment="1">
      <alignment horizontal="left"/>
    </xf>
    <xf numFmtId="43" fontId="23" fillId="0" borderId="0" xfId="0" applyNumberFormat="1" applyFont="1"/>
    <xf numFmtId="43" fontId="2" fillId="0" borderId="0" xfId="1" applyFont="1" applyAlignment="1">
      <alignment horizontal="left"/>
    </xf>
    <xf numFmtId="0" fontId="37" fillId="0" borderId="0" xfId="0" applyFont="1" applyAlignment="1">
      <alignment horizontal="left" indent="1"/>
    </xf>
    <xf numFmtId="0" fontId="37" fillId="0" borderId="0" xfId="0" applyFont="1" applyBorder="1" applyAlignment="1">
      <alignment horizontal="left" indent="2"/>
    </xf>
    <xf numFmtId="43" fontId="2" fillId="0" borderId="0" xfId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9" fontId="37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37" fillId="0" borderId="8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9" fillId="2" borderId="35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wrapText="1"/>
    </xf>
    <xf numFmtId="43" fontId="2" fillId="0" borderId="2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43" fontId="39" fillId="0" borderId="0" xfId="1" applyFont="1"/>
    <xf numFmtId="43" fontId="2" fillId="0" borderId="0" xfId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/>
    <xf numFmtId="0" fontId="1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6" fillId="2" borderId="0" xfId="0" applyFont="1" applyFill="1"/>
    <xf numFmtId="0" fontId="12" fillId="2" borderId="20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3" fontId="24" fillId="0" borderId="0" xfId="1" applyFont="1" applyBorder="1" applyAlignment="1">
      <alignment horizontal="center"/>
    </xf>
    <xf numFmtId="0" fontId="3" fillId="0" borderId="36" xfId="0" applyFont="1" applyBorder="1" applyAlignment="1">
      <alignment vertical="center"/>
    </xf>
    <xf numFmtId="43" fontId="3" fillId="0" borderId="10" xfId="0" applyNumberFormat="1" applyFont="1" applyBorder="1" applyAlignment="1">
      <alignment vertical="center"/>
    </xf>
    <xf numFmtId="43" fontId="0" fillId="0" borderId="0" xfId="0" applyNumberFormat="1"/>
    <xf numFmtId="43" fontId="45" fillId="0" borderId="0" xfId="0" applyNumberFormat="1" applyFont="1" applyBorder="1" applyAlignment="1">
      <alignment vertical="center"/>
    </xf>
    <xf numFmtId="0" fontId="26" fillId="2" borderId="0" xfId="0" applyFont="1" applyFill="1"/>
    <xf numFmtId="43" fontId="0" fillId="2" borderId="0" xfId="1" applyFont="1" applyFill="1"/>
    <xf numFmtId="43" fontId="2" fillId="2" borderId="0" xfId="0" applyNumberFormat="1" applyFont="1" applyFill="1"/>
    <xf numFmtId="0" fontId="2" fillId="0" borderId="0" xfId="0" applyFont="1" applyBorder="1" applyAlignment="1">
      <alignment horizontal="left"/>
    </xf>
    <xf numFmtId="0" fontId="2" fillId="2" borderId="0" xfId="0" applyFont="1" applyFill="1" applyAlignment="1"/>
    <xf numFmtId="43" fontId="26" fillId="0" borderId="0" xfId="1" applyFont="1"/>
    <xf numFmtId="43" fontId="26" fillId="2" borderId="0" xfId="0" applyNumberFormat="1" applyFont="1" applyFill="1"/>
    <xf numFmtId="0" fontId="46" fillId="0" borderId="0" xfId="0" applyFont="1" applyBorder="1"/>
    <xf numFmtId="0" fontId="46" fillId="0" borderId="0" xfId="0" applyFont="1"/>
    <xf numFmtId="43" fontId="46" fillId="0" borderId="0" xfId="1" applyFont="1"/>
    <xf numFmtId="43" fontId="0" fillId="0" borderId="0" xfId="1" applyFont="1"/>
    <xf numFmtId="14" fontId="47" fillId="0" borderId="0" xfId="0" applyNumberFormat="1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7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9" fillId="0" borderId="16" xfId="0" applyFont="1" applyBorder="1"/>
    <xf numFmtId="43" fontId="2" fillId="0" borderId="16" xfId="1" applyFont="1" applyBorder="1" applyAlignment="1">
      <alignment horizontal="left"/>
    </xf>
    <xf numFmtId="0" fontId="3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43" fontId="2" fillId="0" borderId="5" xfId="1" applyFont="1" applyBorder="1" applyAlignment="1">
      <alignment horizontal="left"/>
    </xf>
    <xf numFmtId="43" fontId="2" fillId="0" borderId="6" xfId="1" applyFont="1" applyBorder="1" applyAlignment="1">
      <alignment horizontal="left"/>
    </xf>
    <xf numFmtId="0" fontId="37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left" indent="2"/>
    </xf>
    <xf numFmtId="43" fontId="2" fillId="0" borderId="8" xfId="1" applyFont="1" applyBorder="1" applyAlignment="1">
      <alignment horizontal="left"/>
    </xf>
    <xf numFmtId="43" fontId="2" fillId="0" borderId="4" xfId="1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37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43" fontId="2" fillId="0" borderId="7" xfId="1" applyFont="1" applyBorder="1" applyAlignment="1">
      <alignment horizontal="left"/>
    </xf>
    <xf numFmtId="0" fontId="37" fillId="0" borderId="34" xfId="0" applyFont="1" applyBorder="1" applyAlignment="1">
      <alignment horizontal="center"/>
    </xf>
    <xf numFmtId="0" fontId="9" fillId="0" borderId="27" xfId="0" applyFont="1" applyBorder="1" applyAlignment="1"/>
    <xf numFmtId="0" fontId="48" fillId="0" borderId="2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48" fillId="0" borderId="6" xfId="0" applyFont="1" applyBorder="1" applyAlignment="1">
      <alignment horizontal="center"/>
    </xf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4" xfId="0" applyFont="1" applyBorder="1" applyAlignment="1"/>
    <xf numFmtId="0" fontId="9" fillId="0" borderId="8" xfId="0" applyFont="1" applyBorder="1" applyAlignment="1">
      <alignment horizontal="left" wrapText="1" indent="2"/>
    </xf>
    <xf numFmtId="0" fontId="2" fillId="0" borderId="35" xfId="0" applyFont="1" applyBorder="1"/>
    <xf numFmtId="43" fontId="23" fillId="0" borderId="6" xfId="1" applyFont="1" applyFill="1" applyBorder="1" applyAlignment="1">
      <alignment horizontal="left"/>
    </xf>
    <xf numFmtId="43" fontId="2" fillId="0" borderId="6" xfId="1" applyFont="1" applyFill="1" applyBorder="1" applyAlignment="1">
      <alignment horizontal="left"/>
    </xf>
    <xf numFmtId="43" fontId="2" fillId="0" borderId="7" xfId="1" applyFont="1" applyFill="1" applyBorder="1" applyAlignment="1">
      <alignment horizontal="left"/>
    </xf>
    <xf numFmtId="43" fontId="2" fillId="0" borderId="5" xfId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6" xfId="0" applyFont="1" applyBorder="1"/>
    <xf numFmtId="0" fontId="38" fillId="0" borderId="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9" fillId="0" borderId="0" xfId="0" applyFont="1"/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40" fillId="0" borderId="0" xfId="0" applyFont="1"/>
    <xf numFmtId="0" fontId="4" fillId="0" borderId="0" xfId="0" applyFont="1" applyAlignment="1">
      <alignment vertical="center"/>
    </xf>
    <xf numFmtId="0" fontId="38" fillId="0" borderId="0" xfId="0" applyFont="1" applyBorder="1" applyAlignment="1">
      <alignment horizontal="left"/>
    </xf>
    <xf numFmtId="43" fontId="4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wrapText="1" shrinkToFit="1"/>
    </xf>
    <xf numFmtId="0" fontId="38" fillId="0" borderId="4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15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2" fillId="0" borderId="0" xfId="0" applyFont="1"/>
  </cellXfs>
  <cellStyles count="6">
    <cellStyle name="Comma" xfId="1" builtinId="3"/>
    <cellStyle name="Comma 2" xfId="3"/>
    <cellStyle name="Comma 3" xfId="4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69</xdr:row>
      <xdr:rowOff>28575</xdr:rowOff>
    </xdr:from>
    <xdr:to>
      <xdr:col>7</xdr:col>
      <xdr:colOff>0</xdr:colOff>
      <xdr:row>70</xdr:row>
      <xdr:rowOff>0</xdr:rowOff>
    </xdr:to>
    <xdr:sp macro="" textlink="">
      <xdr:nvSpPr>
        <xdr:cNvPr id="2" name="Right Brace 1"/>
        <xdr:cNvSpPr/>
      </xdr:nvSpPr>
      <xdr:spPr>
        <a:xfrm>
          <a:off x="3733800" y="9886950"/>
          <a:ext cx="0" cy="114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2428"/>
  <sheetViews>
    <sheetView tabSelected="1" topLeftCell="A2277" workbookViewId="0">
      <selection activeCell="A2210" sqref="A2210"/>
    </sheetView>
  </sheetViews>
  <sheetFormatPr defaultRowHeight="11.25"/>
  <cols>
    <col min="1" max="1" width="73.83203125" customWidth="1"/>
    <col min="2" max="2" width="22.33203125" customWidth="1"/>
    <col min="3" max="3" width="22.5" customWidth="1"/>
    <col min="4" max="4" width="21.1640625" customWidth="1"/>
    <col min="5" max="5" width="21.33203125" customWidth="1"/>
    <col min="6" max="6" width="21.6640625" customWidth="1"/>
    <col min="7" max="7" width="22.83203125" customWidth="1"/>
  </cols>
  <sheetData>
    <row r="1" spans="1:7">
      <c r="A1" s="433" t="s">
        <v>1885</v>
      </c>
    </row>
    <row r="2" spans="1:7" ht="15.75" customHeight="1">
      <c r="A2" s="412" t="s">
        <v>128</v>
      </c>
      <c r="B2" s="412"/>
      <c r="C2" s="412"/>
      <c r="D2" s="412"/>
      <c r="E2" s="412"/>
      <c r="F2" s="412"/>
      <c r="G2" s="412"/>
    </row>
    <row r="3" spans="1:7" ht="15.75" customHeight="1">
      <c r="A3" s="413" t="s">
        <v>127</v>
      </c>
      <c r="B3" s="413"/>
      <c r="C3" s="413"/>
      <c r="D3" s="413"/>
      <c r="E3" s="413"/>
      <c r="F3" s="413"/>
      <c r="G3" s="413"/>
    </row>
    <row r="4" spans="1:7" ht="15.75" customHeight="1">
      <c r="A4" s="106"/>
      <c r="B4" s="106"/>
      <c r="C4" s="106"/>
      <c r="D4" s="106"/>
      <c r="E4" s="106"/>
      <c r="F4" s="106"/>
      <c r="G4" s="106"/>
    </row>
    <row r="5" spans="1:7" ht="12.75">
      <c r="A5" s="105" t="s">
        <v>1233</v>
      </c>
      <c r="B5" s="103"/>
      <c r="C5" s="103"/>
      <c r="D5" s="104"/>
      <c r="E5" s="104"/>
      <c r="F5" s="104"/>
      <c r="G5" s="103"/>
    </row>
    <row r="6" spans="1:7" ht="13.5" thickBot="1">
      <c r="A6" s="105"/>
      <c r="B6" s="103"/>
      <c r="C6" s="103"/>
      <c r="D6" s="104"/>
      <c r="E6" s="104"/>
      <c r="F6" s="104"/>
      <c r="G6" s="103"/>
    </row>
    <row r="7" spans="1:7" ht="16.5" thickBot="1">
      <c r="A7" s="102"/>
      <c r="B7" s="101" t="s">
        <v>125</v>
      </c>
      <c r="C7" s="100" t="s">
        <v>124</v>
      </c>
      <c r="D7" s="414" t="s">
        <v>123</v>
      </c>
      <c r="E7" s="415"/>
      <c r="F7" s="416"/>
      <c r="G7" s="99" t="s">
        <v>122</v>
      </c>
    </row>
    <row r="8" spans="1:7" ht="15.75">
      <c r="A8" s="96" t="s">
        <v>121</v>
      </c>
      <c r="B8" s="98" t="s">
        <v>120</v>
      </c>
      <c r="C8" s="96">
        <v>2018</v>
      </c>
      <c r="D8" s="97" t="s">
        <v>119</v>
      </c>
      <c r="E8" s="97" t="s">
        <v>1232</v>
      </c>
      <c r="F8" s="97" t="s">
        <v>117</v>
      </c>
      <c r="G8" s="96" t="s">
        <v>116</v>
      </c>
    </row>
    <row r="9" spans="1:7" ht="16.5" thickBot="1">
      <c r="A9" s="92" t="s">
        <v>115</v>
      </c>
      <c r="B9" s="95" t="s">
        <v>114</v>
      </c>
      <c r="C9" s="92" t="s">
        <v>113</v>
      </c>
      <c r="D9" s="93" t="s">
        <v>112</v>
      </c>
      <c r="E9" s="94" t="s">
        <v>111</v>
      </c>
      <c r="F9" s="93" t="s">
        <v>110</v>
      </c>
      <c r="G9" s="92" t="s">
        <v>109</v>
      </c>
    </row>
    <row r="10" spans="1:7" s="50" customFormat="1" ht="24.95" customHeight="1" thickBot="1">
      <c r="A10" s="86" t="s">
        <v>108</v>
      </c>
      <c r="B10" s="205"/>
      <c r="C10" s="40"/>
      <c r="D10" s="40"/>
      <c r="E10" s="40"/>
      <c r="F10" s="40"/>
      <c r="G10" s="40"/>
    </row>
    <row r="11" spans="1:7" ht="24.95" customHeight="1">
      <c r="A11" s="90" t="s">
        <v>107</v>
      </c>
      <c r="B11" s="88" t="s">
        <v>106</v>
      </c>
      <c r="C11" s="22">
        <v>17064963.93</v>
      </c>
      <c r="D11" s="293">
        <v>9410599.5999999996</v>
      </c>
      <c r="E11" s="67">
        <f t="shared" ref="E11:E28" si="0">F11-D11</f>
        <v>10299971.4</v>
      </c>
      <c r="F11" s="292">
        <v>19710571</v>
      </c>
      <c r="G11" s="212">
        <v>20062332</v>
      </c>
    </row>
    <row r="12" spans="1:7" ht="24.95" customHeight="1">
      <c r="A12" s="52" t="s">
        <v>1231</v>
      </c>
      <c r="B12" s="76" t="s">
        <v>1230</v>
      </c>
      <c r="C12" s="27">
        <v>35667669.020000003</v>
      </c>
      <c r="D12" s="147">
        <v>18526262.219999999</v>
      </c>
      <c r="E12" s="27">
        <f t="shared" si="0"/>
        <v>24045137.780000001</v>
      </c>
      <c r="F12" s="290">
        <v>42571400</v>
      </c>
      <c r="G12" s="27">
        <v>42557400</v>
      </c>
    </row>
    <row r="13" spans="1:7" ht="24.95" customHeight="1">
      <c r="A13" s="80" t="s">
        <v>105</v>
      </c>
      <c r="B13" s="79" t="s">
        <v>104</v>
      </c>
      <c r="C13" s="23">
        <v>8352507.1699999999</v>
      </c>
      <c r="D13" s="78">
        <v>4143251.6</v>
      </c>
      <c r="E13" s="27">
        <f t="shared" si="0"/>
        <v>4688748.4000000004</v>
      </c>
      <c r="F13" s="290">
        <v>8832000</v>
      </c>
      <c r="G13" s="291">
        <v>8856000</v>
      </c>
    </row>
    <row r="14" spans="1:7" ht="24.95" customHeight="1">
      <c r="A14" s="52" t="s">
        <v>103</v>
      </c>
      <c r="B14" s="76" t="s">
        <v>102</v>
      </c>
      <c r="C14" s="27">
        <v>114000</v>
      </c>
      <c r="D14" s="78">
        <v>57000</v>
      </c>
      <c r="E14" s="27">
        <f t="shared" si="0"/>
        <v>57000</v>
      </c>
      <c r="F14" s="290">
        <v>114000</v>
      </c>
      <c r="G14" s="291">
        <v>114000</v>
      </c>
    </row>
    <row r="15" spans="1:7" ht="24.95" customHeight="1">
      <c r="A15" s="52" t="s">
        <v>101</v>
      </c>
      <c r="B15" s="88" t="s">
        <v>100</v>
      </c>
      <c r="C15" s="22"/>
      <c r="D15" s="27"/>
      <c r="E15" s="27">
        <f t="shared" si="0"/>
        <v>114000</v>
      </c>
      <c r="F15" s="290">
        <v>114000</v>
      </c>
      <c r="G15" s="291">
        <v>114000</v>
      </c>
    </row>
    <row r="16" spans="1:7" ht="24.95" customHeight="1">
      <c r="A16" s="52" t="s">
        <v>99</v>
      </c>
      <c r="B16" s="49" t="s">
        <v>98</v>
      </c>
      <c r="C16" s="27">
        <v>2160000</v>
      </c>
      <c r="D16" s="147">
        <v>2142000</v>
      </c>
      <c r="E16" s="27">
        <f t="shared" si="0"/>
        <v>72000</v>
      </c>
      <c r="F16" s="290">
        <v>2214000</v>
      </c>
      <c r="G16" s="291">
        <v>2214000</v>
      </c>
    </row>
    <row r="17" spans="1:7" ht="24.95" customHeight="1">
      <c r="A17" s="52" t="s">
        <v>271</v>
      </c>
      <c r="B17" s="76" t="s">
        <v>270</v>
      </c>
      <c r="C17" s="27">
        <v>389750</v>
      </c>
      <c r="D17" s="78">
        <v>194400</v>
      </c>
      <c r="E17" s="27">
        <f t="shared" si="0"/>
        <v>327600</v>
      </c>
      <c r="F17" s="290">
        <v>522000</v>
      </c>
      <c r="G17" s="27">
        <v>522000</v>
      </c>
    </row>
    <row r="18" spans="1:7" ht="24.95" customHeight="1">
      <c r="A18" s="52" t="s">
        <v>269</v>
      </c>
      <c r="B18" s="76" t="s">
        <v>268</v>
      </c>
      <c r="C18" s="27">
        <v>38420.43</v>
      </c>
      <c r="D18" s="78">
        <v>19145.400000000001</v>
      </c>
      <c r="E18" s="27">
        <f t="shared" si="0"/>
        <v>33054.6</v>
      </c>
      <c r="F18" s="290">
        <v>52200</v>
      </c>
      <c r="G18" s="27">
        <v>52200</v>
      </c>
    </row>
    <row r="19" spans="1:7" ht="24.95" customHeight="1">
      <c r="A19" s="52" t="s">
        <v>267</v>
      </c>
      <c r="B19" s="76" t="s">
        <v>266</v>
      </c>
      <c r="C19" s="27">
        <v>655554.43000000005</v>
      </c>
      <c r="D19" s="78">
        <v>349398.75</v>
      </c>
      <c r="E19" s="27">
        <f t="shared" si="0"/>
        <v>898181.25</v>
      </c>
      <c r="F19" s="290">
        <v>1247580</v>
      </c>
      <c r="G19" s="27">
        <v>1247580</v>
      </c>
    </row>
    <row r="20" spans="1:7" ht="24.95" customHeight="1">
      <c r="A20" s="52" t="s">
        <v>96</v>
      </c>
      <c r="B20" s="76" t="s">
        <v>95</v>
      </c>
      <c r="C20" s="27">
        <v>4467241.0999999996</v>
      </c>
      <c r="D20" s="27"/>
      <c r="E20" s="27">
        <f t="shared" si="0"/>
        <v>5214853</v>
      </c>
      <c r="F20" s="290">
        <v>5214853</v>
      </c>
      <c r="G20" s="27">
        <v>5218311</v>
      </c>
    </row>
    <row r="21" spans="1:7" ht="24.95" customHeight="1">
      <c r="A21" s="52" t="s">
        <v>94</v>
      </c>
      <c r="B21" s="88" t="s">
        <v>93</v>
      </c>
      <c r="C21" s="22">
        <v>1798750</v>
      </c>
      <c r="D21" s="22"/>
      <c r="E21" s="27">
        <f t="shared" si="0"/>
        <v>1845000</v>
      </c>
      <c r="F21" s="290">
        <v>1845000</v>
      </c>
      <c r="G21" s="22">
        <v>1845000</v>
      </c>
    </row>
    <row r="22" spans="1:7" ht="24.95" customHeight="1">
      <c r="A22" s="52" t="s">
        <v>92</v>
      </c>
      <c r="B22" s="76"/>
      <c r="C22" s="27"/>
      <c r="D22" s="27"/>
      <c r="E22" s="27">
        <f t="shared" si="0"/>
        <v>0</v>
      </c>
      <c r="F22" s="27"/>
      <c r="G22" s="27"/>
    </row>
    <row r="23" spans="1:7" ht="24.95" customHeight="1">
      <c r="A23" s="29" t="s">
        <v>91</v>
      </c>
      <c r="B23" s="76" t="s">
        <v>90</v>
      </c>
      <c r="C23" s="27">
        <v>4366919</v>
      </c>
      <c r="D23" s="78">
        <v>4781036</v>
      </c>
      <c r="E23" s="27">
        <f t="shared" si="0"/>
        <v>433817</v>
      </c>
      <c r="F23" s="290">
        <v>5214853</v>
      </c>
      <c r="G23" s="27">
        <v>5218311</v>
      </c>
    </row>
    <row r="24" spans="1:7" ht="24.95" customHeight="1">
      <c r="A24" s="52" t="s">
        <v>89</v>
      </c>
      <c r="B24" s="76" t="s">
        <v>88</v>
      </c>
      <c r="C24" s="27">
        <v>6501038.4500000002</v>
      </c>
      <c r="D24" s="147">
        <v>3483714.04</v>
      </c>
      <c r="E24" s="27">
        <f t="shared" si="0"/>
        <v>3988470.96</v>
      </c>
      <c r="F24" s="290">
        <v>7472185</v>
      </c>
      <c r="G24" s="27">
        <v>7513928</v>
      </c>
    </row>
    <row r="25" spans="1:7" ht="24.95" customHeight="1">
      <c r="A25" s="52" t="s">
        <v>87</v>
      </c>
      <c r="B25" s="88" t="s">
        <v>86</v>
      </c>
      <c r="C25" s="22">
        <v>435500</v>
      </c>
      <c r="D25" s="78">
        <v>218700</v>
      </c>
      <c r="E25" s="27">
        <f t="shared" si="0"/>
        <v>223600</v>
      </c>
      <c r="F25" s="290">
        <v>442300</v>
      </c>
      <c r="G25" s="22">
        <v>442800</v>
      </c>
    </row>
    <row r="26" spans="1:7" ht="24.95" customHeight="1">
      <c r="A26" s="52" t="s">
        <v>85</v>
      </c>
      <c r="B26" s="76" t="s">
        <v>84</v>
      </c>
      <c r="C26" s="27">
        <v>721877.24</v>
      </c>
      <c r="D26" s="78">
        <v>381549.35</v>
      </c>
      <c r="E26" s="27">
        <f t="shared" si="0"/>
        <v>392004.65</v>
      </c>
      <c r="F26" s="290">
        <v>773554</v>
      </c>
      <c r="G26" s="27">
        <v>776569</v>
      </c>
    </row>
    <row r="27" spans="1:7" ht="24.95" customHeight="1">
      <c r="A27" s="52" t="s">
        <v>83</v>
      </c>
      <c r="B27" s="76" t="s">
        <v>82</v>
      </c>
      <c r="C27" s="27">
        <v>434195.49</v>
      </c>
      <c r="D27" s="78">
        <v>219208.54</v>
      </c>
      <c r="E27" s="27">
        <f t="shared" si="0"/>
        <v>223091.46</v>
      </c>
      <c r="F27" s="290">
        <v>442300</v>
      </c>
      <c r="G27" s="27">
        <v>442800</v>
      </c>
    </row>
    <row r="28" spans="1:7" ht="24.95" customHeight="1">
      <c r="A28" s="52" t="s">
        <v>1229</v>
      </c>
      <c r="B28" s="76" t="s">
        <v>1228</v>
      </c>
      <c r="C28" s="27">
        <v>4514886.79</v>
      </c>
      <c r="D28" s="78">
        <v>277866.71000000002</v>
      </c>
      <c r="E28" s="27">
        <f t="shared" si="0"/>
        <v>2656209.29</v>
      </c>
      <c r="F28" s="290">
        <v>2934076</v>
      </c>
      <c r="G28" s="167">
        <v>1579046</v>
      </c>
    </row>
    <row r="29" spans="1:7" ht="24.95" customHeight="1">
      <c r="A29" s="52" t="s">
        <v>81</v>
      </c>
      <c r="B29" s="79"/>
      <c r="C29" s="23"/>
      <c r="D29" s="23"/>
      <c r="E29" s="27"/>
      <c r="F29" s="27"/>
      <c r="G29" s="23"/>
    </row>
    <row r="30" spans="1:7" ht="24.95" customHeight="1">
      <c r="A30" s="29" t="s">
        <v>80</v>
      </c>
      <c r="B30" s="79" t="s">
        <v>76</v>
      </c>
      <c r="C30" s="23">
        <v>285000</v>
      </c>
      <c r="D30" s="252">
        <v>50000</v>
      </c>
      <c r="E30" s="27">
        <f>F30-D30</f>
        <v>130000</v>
      </c>
      <c r="F30" s="286">
        <v>180000</v>
      </c>
      <c r="G30" s="23">
        <v>225000</v>
      </c>
    </row>
    <row r="31" spans="1:7" ht="24.95" customHeight="1">
      <c r="A31" s="29" t="s">
        <v>1227</v>
      </c>
      <c r="B31" s="79" t="s">
        <v>76</v>
      </c>
      <c r="C31" s="27">
        <v>8190994.5199999996</v>
      </c>
      <c r="D31" s="252">
        <v>9273931.4900000002</v>
      </c>
      <c r="E31" s="27">
        <f>F31-D31</f>
        <v>3704120.51</v>
      </c>
      <c r="F31" s="286">
        <v>12978052</v>
      </c>
      <c r="G31" s="27">
        <v>12981716</v>
      </c>
    </row>
    <row r="32" spans="1:7" ht="24.95" customHeight="1">
      <c r="A32" s="29" t="s">
        <v>79</v>
      </c>
      <c r="B32" s="79" t="s">
        <v>76</v>
      </c>
      <c r="C32" s="54">
        <v>1817000</v>
      </c>
      <c r="D32" s="54"/>
      <c r="E32" s="54"/>
      <c r="F32" s="289"/>
      <c r="G32" s="54"/>
    </row>
    <row r="33" spans="1:7" ht="24.95" customHeight="1" thickBot="1">
      <c r="A33" s="35" t="s">
        <v>78</v>
      </c>
      <c r="B33" s="120" t="s">
        <v>76</v>
      </c>
      <c r="C33" s="32">
        <v>12754000</v>
      </c>
      <c r="D33" s="32"/>
      <c r="E33" s="32">
        <f>F33-D33</f>
        <v>0</v>
      </c>
      <c r="F33" s="32"/>
      <c r="G33" s="32"/>
    </row>
    <row r="34" spans="1:7" ht="24.95" customHeight="1">
      <c r="A34" s="31" t="s">
        <v>1226</v>
      </c>
      <c r="B34" s="79" t="s">
        <v>76</v>
      </c>
      <c r="C34" s="23">
        <v>295618.40000000002</v>
      </c>
      <c r="D34" s="288">
        <v>115462.8</v>
      </c>
      <c r="E34" s="23">
        <f>F34-D34</f>
        <v>384537.2</v>
      </c>
      <c r="F34" s="287">
        <v>500000</v>
      </c>
      <c r="G34" s="23">
        <v>500000</v>
      </c>
    </row>
    <row r="35" spans="1:7" ht="24.95" customHeight="1">
      <c r="A35" s="29" t="s">
        <v>1225</v>
      </c>
      <c r="B35" s="79" t="s">
        <v>76</v>
      </c>
      <c r="C35" s="27"/>
      <c r="D35" s="27"/>
      <c r="E35" s="27">
        <f>F35-D35</f>
        <v>100000</v>
      </c>
      <c r="F35" s="286">
        <v>100000</v>
      </c>
      <c r="G35" s="27">
        <v>100000</v>
      </c>
    </row>
    <row r="36" spans="1:7" ht="24.95" customHeight="1" thickBot="1">
      <c r="A36" s="29" t="s">
        <v>77</v>
      </c>
      <c r="B36" s="79" t="s">
        <v>76</v>
      </c>
      <c r="C36" s="23">
        <v>4052370.8</v>
      </c>
      <c r="D36" s="23"/>
      <c r="E36" s="32">
        <f>F36-D36</f>
        <v>0</v>
      </c>
      <c r="F36" s="23"/>
      <c r="G36" s="23"/>
    </row>
    <row r="37" spans="1:7" ht="24.95" customHeight="1" thickBot="1">
      <c r="A37" s="20" t="s">
        <v>75</v>
      </c>
      <c r="B37" s="19"/>
      <c r="C37" s="255">
        <f>SUM(C11:C36)</f>
        <v>115078256.77</v>
      </c>
      <c r="D37" s="255">
        <f>SUM(D11:D36)</f>
        <v>53643526.5</v>
      </c>
      <c r="E37" s="255">
        <f>SUM(E11:E36)</f>
        <v>59831397.5</v>
      </c>
      <c r="F37" s="255">
        <f>SUM(F11:F36)</f>
        <v>113474924</v>
      </c>
      <c r="G37" s="255">
        <f>SUM(G11:G36)</f>
        <v>112582993</v>
      </c>
    </row>
    <row r="38" spans="1:7" ht="10.5" customHeight="1" thickBot="1">
      <c r="A38" s="20"/>
      <c r="B38" s="19"/>
      <c r="C38" s="255"/>
      <c r="D38" s="285"/>
      <c r="E38" s="284"/>
      <c r="F38" s="284"/>
      <c r="G38" s="284"/>
    </row>
    <row r="39" spans="1:7" ht="24.95" customHeight="1" thickBot="1">
      <c r="A39" s="20" t="s">
        <v>74</v>
      </c>
      <c r="B39" s="84"/>
      <c r="C39" s="83"/>
      <c r="D39" s="283"/>
      <c r="E39" s="82"/>
      <c r="F39" s="82"/>
      <c r="G39" s="81"/>
    </row>
    <row r="40" spans="1:7" ht="24.95" customHeight="1">
      <c r="A40" s="80" t="s">
        <v>73</v>
      </c>
      <c r="B40" s="79" t="s">
        <v>72</v>
      </c>
      <c r="C40" s="30">
        <v>1072680.8799999999</v>
      </c>
      <c r="D40" s="23">
        <v>338230.95</v>
      </c>
      <c r="E40" s="23">
        <f t="shared" ref="E40:E47" si="1">F40-D40</f>
        <v>661769.05000000005</v>
      </c>
      <c r="F40" s="23">
        <v>1000000</v>
      </c>
      <c r="G40" s="23">
        <v>800000</v>
      </c>
    </row>
    <row r="41" spans="1:7" ht="24.95" customHeight="1">
      <c r="A41" s="52" t="s">
        <v>71</v>
      </c>
      <c r="B41" s="76" t="s">
        <v>70</v>
      </c>
      <c r="C41" s="28">
        <v>380056.05</v>
      </c>
      <c r="D41" s="27">
        <v>198000</v>
      </c>
      <c r="E41" s="23">
        <f t="shared" si="1"/>
        <v>802000</v>
      </c>
      <c r="F41" s="27">
        <v>1000000</v>
      </c>
      <c r="G41" s="27">
        <v>500000</v>
      </c>
    </row>
    <row r="42" spans="1:7" ht="24.95" customHeight="1">
      <c r="A42" s="52" t="s">
        <v>69</v>
      </c>
      <c r="B42" s="49" t="s">
        <v>68</v>
      </c>
      <c r="C42" s="28">
        <v>644961.29</v>
      </c>
      <c r="D42" s="27">
        <v>551339.68999999994</v>
      </c>
      <c r="E42" s="23">
        <f t="shared" si="1"/>
        <v>314557.31000000006</v>
      </c>
      <c r="F42" s="27">
        <v>865897</v>
      </c>
      <c r="G42" s="27">
        <v>1200000</v>
      </c>
    </row>
    <row r="43" spans="1:7" ht="24.95" customHeight="1">
      <c r="A43" s="52" t="s">
        <v>67</v>
      </c>
      <c r="B43" s="49" t="s">
        <v>66</v>
      </c>
      <c r="C43" s="28">
        <v>1000000</v>
      </c>
      <c r="D43" s="27">
        <v>517710</v>
      </c>
      <c r="E43" s="23">
        <f t="shared" si="1"/>
        <v>482290</v>
      </c>
      <c r="F43" s="27">
        <v>1000000</v>
      </c>
      <c r="G43" s="27">
        <v>1000000</v>
      </c>
    </row>
    <row r="44" spans="1:7" ht="24.95" customHeight="1">
      <c r="A44" s="52" t="s">
        <v>208</v>
      </c>
      <c r="B44" s="49" t="s">
        <v>207</v>
      </c>
      <c r="C44" s="28"/>
      <c r="D44" s="27">
        <v>174392</v>
      </c>
      <c r="E44" s="23">
        <f t="shared" si="1"/>
        <v>104708</v>
      </c>
      <c r="F44" s="27">
        <v>279100</v>
      </c>
      <c r="G44" s="27">
        <v>600000</v>
      </c>
    </row>
    <row r="45" spans="1:7" ht="24.95" customHeight="1">
      <c r="A45" s="52" t="s">
        <v>1224</v>
      </c>
      <c r="B45" s="76" t="s">
        <v>1223</v>
      </c>
      <c r="C45" s="28">
        <v>2199601.7000000002</v>
      </c>
      <c r="D45" s="27">
        <v>1161083.74</v>
      </c>
      <c r="E45" s="23">
        <f t="shared" si="1"/>
        <v>838916.26</v>
      </c>
      <c r="F45" s="27">
        <v>2000000</v>
      </c>
      <c r="G45" s="27">
        <v>2300000</v>
      </c>
    </row>
    <row r="46" spans="1:7" ht="24.95" customHeight="1">
      <c r="A46" s="52" t="s">
        <v>1222</v>
      </c>
      <c r="B46" s="76" t="s">
        <v>1221</v>
      </c>
      <c r="C46" s="28">
        <v>14625416.93</v>
      </c>
      <c r="D46" s="27">
        <v>7766541.1799999997</v>
      </c>
      <c r="E46" s="23">
        <f t="shared" si="1"/>
        <v>10233458.82</v>
      </c>
      <c r="F46" s="27">
        <v>18000000</v>
      </c>
      <c r="G46" s="27">
        <v>16105973.380000001</v>
      </c>
    </row>
    <row r="47" spans="1:7" ht="24.95" customHeight="1">
      <c r="A47" s="52" t="s">
        <v>205</v>
      </c>
      <c r="B47" s="76" t="s">
        <v>204</v>
      </c>
      <c r="C47" s="28">
        <v>2460</v>
      </c>
      <c r="D47" s="27"/>
      <c r="E47" s="23">
        <f t="shared" si="1"/>
        <v>10000</v>
      </c>
      <c r="F47" s="27">
        <v>10000</v>
      </c>
      <c r="G47" s="27">
        <v>5000</v>
      </c>
    </row>
    <row r="48" spans="1:7" ht="24.95" customHeight="1">
      <c r="A48" s="52" t="s">
        <v>203</v>
      </c>
      <c r="B48" s="76"/>
      <c r="C48" s="28"/>
      <c r="D48" s="27"/>
      <c r="E48" s="23"/>
      <c r="F48" s="27"/>
      <c r="G48" s="27"/>
    </row>
    <row r="49" spans="1:7" ht="24.95" customHeight="1">
      <c r="A49" s="29" t="s">
        <v>1220</v>
      </c>
      <c r="B49" s="76" t="s">
        <v>202</v>
      </c>
      <c r="C49" s="28">
        <v>677920.16</v>
      </c>
      <c r="D49" s="27">
        <v>268244.77</v>
      </c>
      <c r="E49" s="27">
        <f t="shared" ref="E49:E58" si="2">F49-D49</f>
        <v>231755.22999999998</v>
      </c>
      <c r="F49" s="27">
        <v>500000</v>
      </c>
      <c r="G49" s="282">
        <v>500000</v>
      </c>
    </row>
    <row r="50" spans="1:7" ht="24.95" customHeight="1">
      <c r="A50" s="29" t="s">
        <v>1219</v>
      </c>
      <c r="B50" s="76" t="s">
        <v>202</v>
      </c>
      <c r="C50" s="28">
        <v>78183.62</v>
      </c>
      <c r="D50" s="27">
        <v>45753.68</v>
      </c>
      <c r="E50" s="23">
        <f t="shared" si="2"/>
        <v>74246.320000000007</v>
      </c>
      <c r="F50" s="27">
        <v>120000</v>
      </c>
      <c r="G50" s="282">
        <v>120000</v>
      </c>
    </row>
    <row r="51" spans="1:7" ht="24.95" customHeight="1" thickBot="1">
      <c r="A51" s="64" t="s">
        <v>940</v>
      </c>
      <c r="B51" s="120" t="s">
        <v>939</v>
      </c>
      <c r="C51" s="33">
        <v>45582.62</v>
      </c>
      <c r="D51" s="32">
        <v>20572.63</v>
      </c>
      <c r="E51" s="32">
        <f t="shared" si="2"/>
        <v>979427.37</v>
      </c>
      <c r="F51" s="32">
        <v>1000000</v>
      </c>
      <c r="G51" s="281">
        <v>1000000</v>
      </c>
    </row>
    <row r="52" spans="1:7" ht="24.95" customHeight="1">
      <c r="A52" s="31" t="s">
        <v>1218</v>
      </c>
      <c r="B52" s="111" t="s">
        <v>939</v>
      </c>
      <c r="C52" s="30"/>
      <c r="D52" s="23"/>
      <c r="E52" s="23">
        <f t="shared" si="2"/>
        <v>1574000</v>
      </c>
      <c r="F52" s="220">
        <v>1574000</v>
      </c>
      <c r="G52" s="23"/>
    </row>
    <row r="53" spans="1:7" ht="24.95" customHeight="1">
      <c r="A53" s="52" t="s">
        <v>1217</v>
      </c>
      <c r="B53" s="111" t="s">
        <v>1216</v>
      </c>
      <c r="C53" s="30">
        <v>1500000</v>
      </c>
      <c r="D53" s="27">
        <v>900000</v>
      </c>
      <c r="E53" s="23">
        <f t="shared" si="2"/>
        <v>600000</v>
      </c>
      <c r="F53" s="27">
        <v>1500000</v>
      </c>
      <c r="G53" s="27">
        <v>2000000</v>
      </c>
    </row>
    <row r="54" spans="1:7" ht="24.95" customHeight="1">
      <c r="A54" s="52" t="s">
        <v>1215</v>
      </c>
      <c r="B54" s="111" t="s">
        <v>1214</v>
      </c>
      <c r="C54" s="30">
        <v>139876.59</v>
      </c>
      <c r="D54" s="280">
        <v>66568</v>
      </c>
      <c r="E54" s="23">
        <f t="shared" si="2"/>
        <v>97248.87</v>
      </c>
      <c r="F54" s="27">
        <v>163816.87</v>
      </c>
      <c r="G54" s="27">
        <v>178919.98</v>
      </c>
    </row>
    <row r="55" spans="1:7" ht="24.95" customHeight="1">
      <c r="A55" s="52" t="s">
        <v>1213</v>
      </c>
      <c r="B55" s="76" t="s">
        <v>1212</v>
      </c>
      <c r="C55" s="28">
        <v>720000</v>
      </c>
      <c r="D55" s="27">
        <v>220000</v>
      </c>
      <c r="E55" s="23">
        <f t="shared" si="2"/>
        <v>580000</v>
      </c>
      <c r="F55" s="27">
        <v>800000</v>
      </c>
      <c r="G55" s="27">
        <v>800000</v>
      </c>
    </row>
    <row r="56" spans="1:7" ht="24.95" customHeight="1">
      <c r="A56" s="52" t="s">
        <v>65</v>
      </c>
      <c r="B56" s="76" t="s">
        <v>64</v>
      </c>
      <c r="C56" s="28">
        <v>107009</v>
      </c>
      <c r="D56" s="27">
        <v>12570</v>
      </c>
      <c r="E56" s="23">
        <f t="shared" si="2"/>
        <v>107430</v>
      </c>
      <c r="F56" s="27">
        <v>120000</v>
      </c>
      <c r="G56" s="27">
        <v>120000</v>
      </c>
    </row>
    <row r="57" spans="1:7" ht="24.95" customHeight="1">
      <c r="A57" s="52" t="s">
        <v>198</v>
      </c>
      <c r="B57" s="111" t="s">
        <v>197</v>
      </c>
      <c r="C57" s="28">
        <v>632088.75</v>
      </c>
      <c r="D57" s="27">
        <v>162366.82999999999</v>
      </c>
      <c r="E57" s="23">
        <f t="shared" si="2"/>
        <v>487633.17000000004</v>
      </c>
      <c r="F57" s="27">
        <v>650000</v>
      </c>
      <c r="G57" s="27">
        <v>650000</v>
      </c>
    </row>
    <row r="58" spans="1:7" ht="24.95" customHeight="1">
      <c r="A58" s="52" t="s">
        <v>62</v>
      </c>
      <c r="B58" s="76" t="s">
        <v>61</v>
      </c>
      <c r="C58" s="28"/>
      <c r="D58" s="27"/>
      <c r="E58" s="23">
        <f t="shared" si="2"/>
        <v>20000</v>
      </c>
      <c r="F58" s="27">
        <v>20000</v>
      </c>
      <c r="G58" s="27">
        <v>20000</v>
      </c>
    </row>
    <row r="59" spans="1:7" ht="24.95" customHeight="1">
      <c r="A59" s="52" t="s">
        <v>1211</v>
      </c>
      <c r="B59" s="36"/>
      <c r="C59" s="28"/>
      <c r="D59" s="27"/>
      <c r="E59" s="27"/>
      <c r="F59" s="167"/>
      <c r="G59" s="27"/>
    </row>
    <row r="60" spans="1:7" ht="24.95" customHeight="1">
      <c r="A60" s="29" t="s">
        <v>1210</v>
      </c>
      <c r="B60" s="36" t="s">
        <v>1204</v>
      </c>
      <c r="C60" s="28">
        <v>628207.14</v>
      </c>
      <c r="D60" s="27"/>
      <c r="E60" s="27"/>
      <c r="F60" s="167"/>
      <c r="G60" s="27"/>
    </row>
    <row r="61" spans="1:7" ht="24.95" customHeight="1">
      <c r="A61" s="29" t="s">
        <v>1209</v>
      </c>
      <c r="B61" s="36" t="s">
        <v>1204</v>
      </c>
      <c r="C61" s="28">
        <v>75698.5</v>
      </c>
      <c r="D61" s="27"/>
      <c r="E61" s="27"/>
      <c r="F61" s="167"/>
      <c r="G61" s="27"/>
    </row>
    <row r="62" spans="1:7" ht="24.95" customHeight="1">
      <c r="A62" s="29" t="s">
        <v>1208</v>
      </c>
      <c r="B62" s="36" t="s">
        <v>1204</v>
      </c>
      <c r="C62" s="28">
        <v>24995.32</v>
      </c>
      <c r="D62" s="27"/>
      <c r="E62" s="27"/>
      <c r="F62" s="167"/>
      <c r="G62" s="27"/>
    </row>
    <row r="63" spans="1:7" ht="24.95" customHeight="1">
      <c r="A63" s="29" t="s">
        <v>1207</v>
      </c>
      <c r="B63" s="36" t="s">
        <v>1204</v>
      </c>
      <c r="C63" s="28">
        <v>83673.350000000006</v>
      </c>
      <c r="D63" s="27"/>
      <c r="E63" s="27"/>
      <c r="F63" s="167"/>
      <c r="G63" s="27"/>
    </row>
    <row r="64" spans="1:7" ht="24.95" customHeight="1">
      <c r="A64" s="29" t="s">
        <v>1206</v>
      </c>
      <c r="B64" s="36" t="s">
        <v>1204</v>
      </c>
      <c r="C64" s="28">
        <v>38058.800000000003</v>
      </c>
      <c r="D64" s="27"/>
      <c r="E64" s="27"/>
      <c r="F64" s="167"/>
      <c r="G64" s="27"/>
    </row>
    <row r="65" spans="1:7" ht="24.95" customHeight="1">
      <c r="A65" s="29" t="s">
        <v>1205</v>
      </c>
      <c r="B65" s="36" t="s">
        <v>1204</v>
      </c>
      <c r="C65" s="28">
        <v>208453.6</v>
      </c>
      <c r="D65" s="27"/>
      <c r="E65" s="27"/>
      <c r="F65" s="167"/>
      <c r="G65" s="27"/>
    </row>
    <row r="66" spans="1:7" ht="24.95" customHeight="1">
      <c r="A66" s="52" t="s">
        <v>1203</v>
      </c>
      <c r="B66" s="76" t="s">
        <v>1202</v>
      </c>
      <c r="C66" s="28">
        <v>157363.51999999999</v>
      </c>
      <c r="D66" s="27"/>
      <c r="E66" s="23">
        <f>F66-D66</f>
        <v>250000</v>
      </c>
      <c r="F66" s="27">
        <v>250000</v>
      </c>
      <c r="G66" s="27">
        <v>150000</v>
      </c>
    </row>
    <row r="67" spans="1:7" ht="24.95" customHeight="1">
      <c r="A67" s="52" t="s">
        <v>1201</v>
      </c>
      <c r="B67" s="49" t="s">
        <v>1200</v>
      </c>
      <c r="C67" s="28">
        <v>36400</v>
      </c>
      <c r="D67" s="27"/>
      <c r="E67" s="23">
        <f>F67-D67</f>
        <v>50000</v>
      </c>
      <c r="F67" s="27">
        <v>50000</v>
      </c>
      <c r="G67" s="27">
        <v>50000</v>
      </c>
    </row>
    <row r="68" spans="1:7" ht="24.95" customHeight="1">
      <c r="A68" s="52" t="s">
        <v>604</v>
      </c>
      <c r="B68" s="76" t="s">
        <v>603</v>
      </c>
      <c r="C68" s="28">
        <v>700</v>
      </c>
      <c r="D68" s="27"/>
      <c r="E68" s="27">
        <f>F68-D68</f>
        <v>5000</v>
      </c>
      <c r="F68" s="27">
        <v>5000</v>
      </c>
      <c r="G68" s="27">
        <v>5000</v>
      </c>
    </row>
    <row r="69" spans="1:7" ht="24.95" customHeight="1">
      <c r="A69" s="80" t="s">
        <v>602</v>
      </c>
      <c r="B69" s="79"/>
      <c r="C69" s="30"/>
      <c r="D69" s="23"/>
      <c r="E69" s="23"/>
      <c r="F69" s="23"/>
      <c r="G69" s="23"/>
    </row>
    <row r="70" spans="1:7" ht="24.95" customHeight="1">
      <c r="A70" s="29" t="s">
        <v>1199</v>
      </c>
      <c r="B70" s="76" t="s">
        <v>601</v>
      </c>
      <c r="C70" s="28">
        <v>420000</v>
      </c>
      <c r="D70" s="27">
        <v>50000</v>
      </c>
      <c r="E70" s="23">
        <f t="shared" ref="E70:E77" si="3">F70-D70</f>
        <v>360000</v>
      </c>
      <c r="F70" s="27">
        <v>410000</v>
      </c>
      <c r="G70" s="27">
        <v>410000</v>
      </c>
    </row>
    <row r="71" spans="1:7" ht="24.95" customHeight="1">
      <c r="A71" s="29" t="s">
        <v>1198</v>
      </c>
      <c r="B71" s="76" t="s">
        <v>601</v>
      </c>
      <c r="C71" s="28">
        <v>50000</v>
      </c>
      <c r="D71" s="27"/>
      <c r="E71" s="23">
        <f t="shared" si="3"/>
        <v>50000</v>
      </c>
      <c r="F71" s="27">
        <v>50000</v>
      </c>
      <c r="G71" s="27">
        <v>50000</v>
      </c>
    </row>
    <row r="72" spans="1:7" ht="24.95" hidden="1" customHeight="1">
      <c r="A72" s="52" t="s">
        <v>655</v>
      </c>
      <c r="B72" s="76">
        <v>781</v>
      </c>
      <c r="C72" s="28"/>
      <c r="D72" s="27"/>
      <c r="E72" s="23">
        <f t="shared" si="3"/>
        <v>0</v>
      </c>
      <c r="F72" s="27"/>
      <c r="G72" s="27"/>
    </row>
    <row r="73" spans="1:7" ht="24.95" customHeight="1">
      <c r="A73" s="52" t="s">
        <v>1197</v>
      </c>
      <c r="B73" s="76" t="s">
        <v>1196</v>
      </c>
      <c r="C73" s="28"/>
      <c r="D73" s="27"/>
      <c r="E73" s="23">
        <f t="shared" si="3"/>
        <v>5000</v>
      </c>
      <c r="F73" s="27">
        <v>5000</v>
      </c>
      <c r="G73" s="27">
        <v>5000</v>
      </c>
    </row>
    <row r="74" spans="1:7" ht="24.95" hidden="1" customHeight="1">
      <c r="A74" s="52" t="s">
        <v>63</v>
      </c>
      <c r="B74" s="76">
        <v>821</v>
      </c>
      <c r="C74" s="28"/>
      <c r="D74" s="27"/>
      <c r="E74" s="23">
        <f t="shared" si="3"/>
        <v>0</v>
      </c>
      <c r="F74" s="27"/>
      <c r="G74" s="27"/>
    </row>
    <row r="75" spans="1:7" ht="24.95" hidden="1" customHeight="1">
      <c r="A75" s="52" t="s">
        <v>533</v>
      </c>
      <c r="B75" s="76">
        <v>829</v>
      </c>
      <c r="C75" s="28"/>
      <c r="D75" s="27"/>
      <c r="E75" s="23">
        <f t="shared" si="3"/>
        <v>0</v>
      </c>
      <c r="F75" s="27"/>
      <c r="G75" s="27"/>
    </row>
    <row r="76" spans="1:7" ht="24.95" hidden="1" customHeight="1">
      <c r="A76" s="52" t="s">
        <v>195</v>
      </c>
      <c r="B76" s="76">
        <v>836</v>
      </c>
      <c r="C76" s="28"/>
      <c r="D76" s="27"/>
      <c r="E76" s="23">
        <f t="shared" si="3"/>
        <v>0</v>
      </c>
      <c r="F76" s="27"/>
      <c r="G76" s="27"/>
    </row>
    <row r="77" spans="1:7" ht="24.95" customHeight="1" thickBot="1">
      <c r="A77" s="279" t="s">
        <v>394</v>
      </c>
      <c r="B77" s="39" t="s">
        <v>9</v>
      </c>
      <c r="C77" s="74">
        <v>844334</v>
      </c>
      <c r="D77" s="54">
        <v>17700</v>
      </c>
      <c r="E77" s="22">
        <f t="shared" si="3"/>
        <v>930200</v>
      </c>
      <c r="F77" s="54">
        <v>947900</v>
      </c>
      <c r="G77" s="54">
        <v>500000</v>
      </c>
    </row>
    <row r="78" spans="1:7" ht="24.95" customHeight="1" thickBot="1">
      <c r="A78" s="20" t="s">
        <v>58</v>
      </c>
      <c r="B78" s="42"/>
      <c r="C78" s="71">
        <f>SUM(C40:C77)</f>
        <v>26393721.820000008</v>
      </c>
      <c r="D78" s="71">
        <f>SUM(D40:D77)</f>
        <v>12471073.469999999</v>
      </c>
      <c r="E78" s="71">
        <f>SUM(E40:E77)</f>
        <v>19849640.400000002</v>
      </c>
      <c r="F78" s="71">
        <f>SUM(F40:F77)</f>
        <v>32320713.870000001</v>
      </c>
      <c r="G78" s="71">
        <f>SUM(G40:G77)</f>
        <v>29069893.360000003</v>
      </c>
    </row>
    <row r="79" spans="1:7" ht="10.5" customHeight="1" thickBot="1">
      <c r="A79" s="20"/>
      <c r="B79" s="42"/>
      <c r="C79" s="41"/>
      <c r="D79" s="40"/>
      <c r="E79" s="40"/>
      <c r="F79" s="40"/>
      <c r="G79" s="40"/>
    </row>
    <row r="80" spans="1:7" ht="24.95" customHeight="1" thickBot="1">
      <c r="A80" s="20" t="s">
        <v>971</v>
      </c>
      <c r="B80" s="42"/>
      <c r="C80" s="41"/>
      <c r="D80" s="40"/>
      <c r="E80" s="40"/>
      <c r="F80" s="40"/>
      <c r="G80" s="40"/>
    </row>
    <row r="81" spans="1:7" ht="24.95" customHeight="1">
      <c r="A81" s="52" t="s">
        <v>1195</v>
      </c>
      <c r="B81" s="243"/>
      <c r="C81" s="27"/>
      <c r="D81" s="48"/>
      <c r="E81" s="27">
        <f t="shared" ref="E81:E94" si="4">F81-D81</f>
        <v>0</v>
      </c>
      <c r="F81" s="48"/>
      <c r="G81" s="48"/>
    </row>
    <row r="82" spans="1:7" ht="24.95" customHeight="1">
      <c r="A82" s="29" t="s">
        <v>1194</v>
      </c>
      <c r="B82" s="243" t="s">
        <v>50</v>
      </c>
      <c r="C82" s="27"/>
      <c r="D82" s="48"/>
      <c r="E82" s="27">
        <f t="shared" si="4"/>
        <v>0</v>
      </c>
      <c r="F82" s="48"/>
      <c r="G82" s="48">
        <v>40000</v>
      </c>
    </row>
    <row r="83" spans="1:7" ht="24.95" customHeight="1">
      <c r="A83" s="29" t="s">
        <v>932</v>
      </c>
      <c r="B83" s="243" t="s">
        <v>50</v>
      </c>
      <c r="C83" s="27"/>
      <c r="D83" s="48">
        <v>97800</v>
      </c>
      <c r="E83" s="27">
        <f t="shared" si="4"/>
        <v>2200</v>
      </c>
      <c r="F83" s="48">
        <v>100000</v>
      </c>
      <c r="G83" s="48"/>
    </row>
    <row r="84" spans="1:7" ht="24.95" customHeight="1">
      <c r="A84" s="29" t="s">
        <v>1193</v>
      </c>
      <c r="B84" s="243" t="s">
        <v>50</v>
      </c>
      <c r="C84" s="27"/>
      <c r="D84" s="48"/>
      <c r="E84" s="27">
        <f t="shared" si="4"/>
        <v>0</v>
      </c>
      <c r="F84" s="48"/>
      <c r="G84" s="48">
        <v>8000</v>
      </c>
    </row>
    <row r="85" spans="1:7" ht="24.95" customHeight="1">
      <c r="A85" s="29" t="s">
        <v>1192</v>
      </c>
      <c r="B85" s="243" t="s">
        <v>50</v>
      </c>
      <c r="C85" s="27"/>
      <c r="D85" s="48"/>
      <c r="E85" s="27">
        <f t="shared" si="4"/>
        <v>11000</v>
      </c>
      <c r="F85" s="48">
        <v>11000</v>
      </c>
      <c r="G85" s="48"/>
    </row>
    <row r="86" spans="1:7" ht="24.95" customHeight="1">
      <c r="A86" s="52" t="s">
        <v>49</v>
      </c>
      <c r="B86" s="76"/>
      <c r="C86" s="27"/>
      <c r="D86" s="48"/>
      <c r="E86" s="27">
        <f t="shared" si="4"/>
        <v>0</v>
      </c>
      <c r="F86" s="48"/>
      <c r="G86" s="48"/>
    </row>
    <row r="87" spans="1:7" ht="24.95" hidden="1" customHeight="1">
      <c r="A87" s="52" t="s">
        <v>1191</v>
      </c>
      <c r="B87" s="49">
        <v>222</v>
      </c>
      <c r="C87" s="27"/>
      <c r="D87" s="48"/>
      <c r="E87" s="27">
        <f t="shared" si="4"/>
        <v>0</v>
      </c>
      <c r="F87" s="48"/>
      <c r="G87" s="48"/>
    </row>
    <row r="88" spans="1:7" ht="24.95" hidden="1" customHeight="1">
      <c r="A88" s="77" t="s">
        <v>1190</v>
      </c>
      <c r="B88" s="49">
        <v>222</v>
      </c>
      <c r="C88" s="27"/>
      <c r="D88" s="48"/>
      <c r="E88" s="27">
        <f t="shared" si="4"/>
        <v>0</v>
      </c>
      <c r="F88" s="48"/>
      <c r="G88" s="48"/>
    </row>
    <row r="89" spans="1:7" ht="24.95" hidden="1" customHeight="1">
      <c r="A89" s="52" t="s">
        <v>618</v>
      </c>
      <c r="B89" s="49">
        <v>229</v>
      </c>
      <c r="C89" s="27"/>
      <c r="D89" s="48"/>
      <c r="E89" s="27">
        <f t="shared" si="4"/>
        <v>0</v>
      </c>
      <c r="F89" s="48"/>
      <c r="G89" s="48"/>
    </row>
    <row r="90" spans="1:7" ht="24.95" customHeight="1">
      <c r="A90" s="29" t="s">
        <v>1189</v>
      </c>
      <c r="B90" s="49" t="s">
        <v>45</v>
      </c>
      <c r="C90" s="27">
        <v>14500</v>
      </c>
      <c r="D90" s="48"/>
      <c r="E90" s="27">
        <f t="shared" si="4"/>
        <v>0</v>
      </c>
      <c r="F90" s="27"/>
      <c r="G90" s="48"/>
    </row>
    <row r="91" spans="1:7" ht="24.95" hidden="1" customHeight="1">
      <c r="A91" s="52" t="s">
        <v>321</v>
      </c>
      <c r="B91" s="49">
        <v>236</v>
      </c>
      <c r="C91" s="27"/>
      <c r="D91" s="48"/>
      <c r="E91" s="27">
        <f t="shared" si="4"/>
        <v>0</v>
      </c>
      <c r="F91" s="48"/>
      <c r="G91" s="48"/>
    </row>
    <row r="92" spans="1:7" ht="24.95" hidden="1" customHeight="1">
      <c r="A92" s="52" t="s">
        <v>1188</v>
      </c>
      <c r="B92" s="49">
        <v>241</v>
      </c>
      <c r="C92" s="27"/>
      <c r="D92" s="48"/>
      <c r="E92" s="27">
        <f t="shared" si="4"/>
        <v>0</v>
      </c>
      <c r="F92" s="48"/>
      <c r="G92" s="48"/>
    </row>
    <row r="93" spans="1:7" ht="24.95" customHeight="1">
      <c r="A93" s="114" t="s">
        <v>44</v>
      </c>
      <c r="B93" s="76"/>
      <c r="C93" s="27"/>
      <c r="D93" s="48"/>
      <c r="E93" s="27">
        <f t="shared" si="4"/>
        <v>0</v>
      </c>
      <c r="F93" s="48"/>
      <c r="G93" s="48"/>
    </row>
    <row r="94" spans="1:7" ht="24.95" customHeight="1" thickBot="1">
      <c r="A94" s="29" t="s">
        <v>341</v>
      </c>
      <c r="B94" s="49" t="s">
        <v>42</v>
      </c>
      <c r="C94" s="27"/>
      <c r="D94" s="48"/>
      <c r="E94" s="27">
        <f t="shared" si="4"/>
        <v>24500</v>
      </c>
      <c r="F94" s="48">
        <v>24500</v>
      </c>
      <c r="G94" s="48"/>
    </row>
    <row r="95" spans="1:7" ht="24.95" customHeight="1" thickBot="1">
      <c r="A95" s="20" t="s">
        <v>26</v>
      </c>
      <c r="B95" s="278"/>
      <c r="C95" s="18">
        <f>SUM(C81:C94)</f>
        <v>14500</v>
      </c>
      <c r="D95" s="18">
        <f>SUM(D81:D94)</f>
        <v>97800</v>
      </c>
      <c r="E95" s="18">
        <f>SUM(E81:E94)</f>
        <v>37700</v>
      </c>
      <c r="F95" s="18">
        <f>SUM(F81:F94)</f>
        <v>135500</v>
      </c>
      <c r="G95" s="18">
        <f>SUM(G81:G94)</f>
        <v>48000</v>
      </c>
    </row>
    <row r="96" spans="1:7" ht="10.5" customHeight="1" thickBot="1">
      <c r="A96" s="145"/>
      <c r="B96" s="278"/>
      <c r="C96" s="40"/>
      <c r="D96" s="40"/>
      <c r="E96" s="40"/>
      <c r="F96" s="40"/>
      <c r="G96" s="40"/>
    </row>
    <row r="97" spans="1:7" ht="24.95" customHeight="1" thickBot="1">
      <c r="A97" s="20" t="s">
        <v>25</v>
      </c>
      <c r="B97" s="278"/>
      <c r="C97" s="40"/>
      <c r="D97" s="40"/>
      <c r="E97" s="40"/>
      <c r="F97" s="40"/>
      <c r="G97" s="40"/>
    </row>
    <row r="98" spans="1:7" ht="24.95" customHeight="1" thickBot="1">
      <c r="A98" s="21" t="s">
        <v>1187</v>
      </c>
      <c r="B98" s="278"/>
      <c r="C98" s="40"/>
      <c r="D98" s="40"/>
      <c r="E98" s="40"/>
      <c r="F98" s="40"/>
      <c r="G98" s="40"/>
    </row>
    <row r="99" spans="1:7" ht="24.95" customHeight="1">
      <c r="A99" s="52" t="s">
        <v>1186</v>
      </c>
      <c r="B99" s="76" t="s">
        <v>9</v>
      </c>
      <c r="C99" s="28">
        <v>1119600</v>
      </c>
      <c r="D99" s="27">
        <v>568800</v>
      </c>
      <c r="E99" s="23">
        <f t="shared" ref="E99:E108" si="5">F99-D99</f>
        <v>681200</v>
      </c>
      <c r="F99" s="27">
        <v>1250000</v>
      </c>
      <c r="G99" s="27">
        <v>1930000</v>
      </c>
    </row>
    <row r="100" spans="1:7" ht="24.95" customHeight="1">
      <c r="A100" s="52" t="s">
        <v>1185</v>
      </c>
      <c r="B100" s="76" t="s">
        <v>9</v>
      </c>
      <c r="C100" s="28">
        <v>410580.24</v>
      </c>
      <c r="D100" s="27">
        <v>233668.5</v>
      </c>
      <c r="E100" s="23">
        <f t="shared" si="5"/>
        <v>531531.5</v>
      </c>
      <c r="F100" s="27">
        <v>765200</v>
      </c>
      <c r="G100" s="27">
        <v>765000</v>
      </c>
    </row>
    <row r="101" spans="1:7" ht="24.95" customHeight="1">
      <c r="A101" s="52" t="s">
        <v>1184</v>
      </c>
      <c r="B101" s="76" t="s">
        <v>9</v>
      </c>
      <c r="C101" s="28">
        <v>1810025.32</v>
      </c>
      <c r="D101" s="123">
        <v>544362.53</v>
      </c>
      <c r="E101" s="23">
        <f t="shared" si="5"/>
        <v>1874125.47</v>
      </c>
      <c r="F101" s="123">
        <v>2418488</v>
      </c>
      <c r="G101" s="123">
        <v>2050000</v>
      </c>
    </row>
    <row r="102" spans="1:7" ht="24.95" customHeight="1">
      <c r="A102" s="52" t="s">
        <v>1183</v>
      </c>
      <c r="B102" s="76" t="s">
        <v>9</v>
      </c>
      <c r="C102" s="28">
        <v>1022167.2</v>
      </c>
      <c r="D102" s="27">
        <v>881590</v>
      </c>
      <c r="E102" s="23">
        <f t="shared" si="5"/>
        <v>318410</v>
      </c>
      <c r="F102" s="27">
        <v>1200000</v>
      </c>
      <c r="G102" s="27">
        <v>2000000</v>
      </c>
    </row>
    <row r="103" spans="1:7" ht="24.95" customHeight="1">
      <c r="A103" s="52" t="s">
        <v>1182</v>
      </c>
      <c r="B103" s="76" t="s">
        <v>9</v>
      </c>
      <c r="C103" s="28">
        <v>297959</v>
      </c>
      <c r="D103" s="27">
        <v>353186.68</v>
      </c>
      <c r="E103" s="23">
        <f t="shared" si="5"/>
        <v>496813.32</v>
      </c>
      <c r="F103" s="27">
        <v>850000</v>
      </c>
      <c r="G103" s="27">
        <v>900000</v>
      </c>
    </row>
    <row r="104" spans="1:7" ht="24.95" customHeight="1">
      <c r="A104" s="52" t="s">
        <v>1181</v>
      </c>
      <c r="B104" s="76" t="s">
        <v>9</v>
      </c>
      <c r="C104" s="27">
        <v>4977</v>
      </c>
      <c r="D104" s="27"/>
      <c r="E104" s="23">
        <f t="shared" si="5"/>
        <v>100000</v>
      </c>
      <c r="F104" s="27">
        <v>100000</v>
      </c>
      <c r="G104" s="27">
        <v>100000</v>
      </c>
    </row>
    <row r="105" spans="1:7" ht="24.95" hidden="1" customHeight="1">
      <c r="A105" s="52" t="s">
        <v>1180</v>
      </c>
      <c r="B105" s="76">
        <v>969</v>
      </c>
      <c r="C105" s="27"/>
      <c r="D105" s="27"/>
      <c r="E105" s="23">
        <f t="shared" si="5"/>
        <v>0</v>
      </c>
      <c r="F105" s="27"/>
      <c r="G105" s="27"/>
    </row>
    <row r="106" spans="1:7" ht="24.95" customHeight="1">
      <c r="A106" s="52" t="s">
        <v>1179</v>
      </c>
      <c r="B106" s="76" t="s">
        <v>9</v>
      </c>
      <c r="C106" s="27">
        <v>75000</v>
      </c>
      <c r="D106" s="27">
        <v>75000</v>
      </c>
      <c r="E106" s="27">
        <f t="shared" si="5"/>
        <v>5000</v>
      </c>
      <c r="F106" s="27">
        <v>80000</v>
      </c>
      <c r="G106" s="27">
        <v>80000</v>
      </c>
    </row>
    <row r="107" spans="1:7" ht="24.95" customHeight="1">
      <c r="A107" s="26" t="s">
        <v>1178</v>
      </c>
      <c r="B107" s="88" t="s">
        <v>9</v>
      </c>
      <c r="C107" s="22">
        <v>63321</v>
      </c>
      <c r="D107" s="22"/>
      <c r="E107" s="23">
        <f t="shared" si="5"/>
        <v>0</v>
      </c>
      <c r="F107" s="22"/>
      <c r="G107" s="22"/>
    </row>
    <row r="108" spans="1:7" ht="24.95" customHeight="1" thickBot="1">
      <c r="A108" s="64" t="s">
        <v>1177</v>
      </c>
      <c r="B108" s="120" t="s">
        <v>9</v>
      </c>
      <c r="C108" s="32">
        <v>134256</v>
      </c>
      <c r="D108" s="32"/>
      <c r="E108" s="32">
        <f t="shared" si="5"/>
        <v>400000</v>
      </c>
      <c r="F108" s="277">
        <v>400000</v>
      </c>
      <c r="G108" s="32">
        <v>200000</v>
      </c>
    </row>
    <row r="109" spans="1:7" ht="24.95" customHeight="1">
      <c r="A109" s="80" t="s">
        <v>1176</v>
      </c>
      <c r="B109" s="79" t="s">
        <v>9</v>
      </c>
      <c r="C109" s="23"/>
      <c r="D109" s="23"/>
      <c r="E109" s="23"/>
      <c r="F109" s="220"/>
      <c r="G109" s="23">
        <v>1899800</v>
      </c>
    </row>
    <row r="110" spans="1:7" ht="24.95" customHeight="1">
      <c r="A110" s="52" t="s">
        <v>1175</v>
      </c>
      <c r="B110" s="39" t="s">
        <v>9</v>
      </c>
      <c r="C110" s="27"/>
      <c r="D110" s="27">
        <v>285558.95</v>
      </c>
      <c r="E110" s="23">
        <f>F110-D110</f>
        <v>1191151.05</v>
      </c>
      <c r="F110" s="167">
        <v>1476710</v>
      </c>
      <c r="G110" s="27"/>
    </row>
    <row r="111" spans="1:7" ht="24.95" customHeight="1">
      <c r="A111" s="52" t="s">
        <v>1174</v>
      </c>
      <c r="B111" s="76" t="s">
        <v>9</v>
      </c>
      <c r="C111" s="27"/>
      <c r="D111" s="27">
        <v>30925</v>
      </c>
      <c r="E111" s="23">
        <f>F111-D111</f>
        <v>705975</v>
      </c>
      <c r="F111" s="167">
        <v>736900</v>
      </c>
      <c r="G111" s="27">
        <v>625086</v>
      </c>
    </row>
    <row r="112" spans="1:7" ht="24.95" customHeight="1">
      <c r="A112" s="52" t="s">
        <v>1173</v>
      </c>
      <c r="B112" s="76" t="s">
        <v>9</v>
      </c>
      <c r="C112" s="27">
        <v>1396501.57</v>
      </c>
      <c r="D112" s="27"/>
      <c r="E112" s="27">
        <f>F112-D112</f>
        <v>0</v>
      </c>
      <c r="F112" s="167"/>
      <c r="G112" s="27"/>
    </row>
    <row r="113" spans="1:7" ht="24.95" customHeight="1">
      <c r="A113" s="52" t="s">
        <v>1172</v>
      </c>
      <c r="B113" s="37" t="s">
        <v>9</v>
      </c>
      <c r="C113" s="28">
        <v>22415.96</v>
      </c>
      <c r="D113" s="27"/>
      <c r="E113" s="27">
        <f>F113-D113</f>
        <v>120000</v>
      </c>
      <c r="F113" s="167">
        <v>120000</v>
      </c>
      <c r="G113" s="27">
        <v>100000</v>
      </c>
    </row>
    <row r="114" spans="1:7" ht="24.95" customHeight="1">
      <c r="A114" s="52" t="s">
        <v>1171</v>
      </c>
      <c r="B114" s="76" t="s">
        <v>9</v>
      </c>
      <c r="C114" s="28"/>
      <c r="D114" s="27"/>
      <c r="E114" s="27">
        <f>F114-D114</f>
        <v>0</v>
      </c>
      <c r="F114" s="167"/>
      <c r="G114" s="27">
        <v>100000</v>
      </c>
    </row>
    <row r="115" spans="1:7" ht="24.95" customHeight="1">
      <c r="A115" s="52" t="s">
        <v>1170</v>
      </c>
      <c r="B115" s="37" t="s">
        <v>9</v>
      </c>
      <c r="C115" s="24">
        <v>118600</v>
      </c>
      <c r="D115" s="22"/>
      <c r="E115" s="22"/>
      <c r="F115" s="165"/>
      <c r="G115" s="22"/>
    </row>
    <row r="116" spans="1:7" ht="24.95" customHeight="1">
      <c r="A116" s="52" t="s">
        <v>1169</v>
      </c>
      <c r="B116" s="39" t="s">
        <v>395</v>
      </c>
      <c r="C116" s="28">
        <v>20000</v>
      </c>
      <c r="D116" s="27"/>
      <c r="E116" s="27">
        <f>F116-D116</f>
        <v>20000</v>
      </c>
      <c r="F116" s="167">
        <v>20000</v>
      </c>
      <c r="G116" s="27">
        <v>20000</v>
      </c>
    </row>
    <row r="117" spans="1:7" ht="24.95" customHeight="1">
      <c r="A117" s="26" t="s">
        <v>1168</v>
      </c>
      <c r="B117" s="39" t="s">
        <v>395</v>
      </c>
      <c r="C117" s="22">
        <v>10000</v>
      </c>
      <c r="D117" s="22"/>
      <c r="E117" s="27">
        <f>F117-D117</f>
        <v>10000</v>
      </c>
      <c r="F117" s="22">
        <v>10000</v>
      </c>
      <c r="G117" s="27">
        <v>10000</v>
      </c>
    </row>
    <row r="118" spans="1:7" ht="24.95" customHeight="1">
      <c r="A118" s="52" t="s">
        <v>1167</v>
      </c>
      <c r="B118" s="39" t="s">
        <v>395</v>
      </c>
      <c r="C118" s="27">
        <v>30000</v>
      </c>
      <c r="D118" s="27"/>
      <c r="E118" s="27">
        <f>F118-D118</f>
        <v>30000</v>
      </c>
      <c r="F118" s="167">
        <v>30000</v>
      </c>
      <c r="G118" s="27">
        <v>30000</v>
      </c>
    </row>
    <row r="119" spans="1:7" ht="24.95" customHeight="1">
      <c r="A119" s="29" t="s">
        <v>1166</v>
      </c>
      <c r="B119" s="39" t="s">
        <v>395</v>
      </c>
      <c r="C119" s="27"/>
      <c r="D119" s="27"/>
      <c r="E119" s="27"/>
      <c r="F119" s="167"/>
      <c r="G119" s="27">
        <v>100000</v>
      </c>
    </row>
    <row r="120" spans="1:7" ht="24.95" customHeight="1">
      <c r="A120" s="52" t="s">
        <v>1165</v>
      </c>
      <c r="B120" s="39" t="s">
        <v>395</v>
      </c>
      <c r="C120" s="27">
        <v>173424</v>
      </c>
      <c r="D120" s="27"/>
      <c r="E120" s="27">
        <f t="shared" ref="E120:E148" si="6">F120-D120</f>
        <v>100000</v>
      </c>
      <c r="F120" s="27">
        <v>100000</v>
      </c>
      <c r="G120" s="27">
        <v>100000</v>
      </c>
    </row>
    <row r="121" spans="1:7" ht="24.95" customHeight="1">
      <c r="A121" s="52" t="s">
        <v>1164</v>
      </c>
      <c r="B121" s="39" t="s">
        <v>395</v>
      </c>
      <c r="C121" s="27">
        <v>70493</v>
      </c>
      <c r="D121" s="27">
        <v>38025</v>
      </c>
      <c r="E121" s="27">
        <f t="shared" si="6"/>
        <v>161975</v>
      </c>
      <c r="F121" s="167">
        <v>200000</v>
      </c>
      <c r="G121" s="27">
        <v>200000</v>
      </c>
    </row>
    <row r="122" spans="1:7" ht="24.95" customHeight="1">
      <c r="A122" s="52" t="s">
        <v>1163</v>
      </c>
      <c r="B122" s="39" t="s">
        <v>395</v>
      </c>
      <c r="C122" s="27">
        <v>36000</v>
      </c>
      <c r="D122" s="27"/>
      <c r="E122" s="27">
        <f t="shared" si="6"/>
        <v>36000</v>
      </c>
      <c r="F122" s="27">
        <v>36000</v>
      </c>
      <c r="G122" s="27">
        <v>36000</v>
      </c>
    </row>
    <row r="123" spans="1:7" ht="24.95" customHeight="1">
      <c r="A123" s="52" t="s">
        <v>1162</v>
      </c>
      <c r="B123" s="39" t="s">
        <v>395</v>
      </c>
      <c r="C123" s="27">
        <v>36000</v>
      </c>
      <c r="D123" s="27"/>
      <c r="E123" s="27">
        <f t="shared" si="6"/>
        <v>36000</v>
      </c>
      <c r="F123" s="27">
        <v>36000</v>
      </c>
      <c r="G123" s="27">
        <v>36000</v>
      </c>
    </row>
    <row r="124" spans="1:7" ht="24.95" customHeight="1">
      <c r="A124" s="52" t="s">
        <v>1161</v>
      </c>
      <c r="B124" s="39" t="s">
        <v>395</v>
      </c>
      <c r="C124" s="27">
        <v>500000</v>
      </c>
      <c r="D124" s="27">
        <v>500000</v>
      </c>
      <c r="E124" s="27">
        <f t="shared" si="6"/>
        <v>0</v>
      </c>
      <c r="F124" s="167">
        <v>500000</v>
      </c>
      <c r="G124" s="27">
        <v>500000</v>
      </c>
    </row>
    <row r="125" spans="1:7" ht="24.95" customHeight="1">
      <c r="A125" s="52" t="s">
        <v>1160</v>
      </c>
      <c r="B125" s="39" t="s">
        <v>395</v>
      </c>
      <c r="C125" s="27">
        <v>335202.56</v>
      </c>
      <c r="D125" s="27">
        <v>138607.64000000001</v>
      </c>
      <c r="E125" s="27">
        <f t="shared" si="6"/>
        <v>144225.35999999999</v>
      </c>
      <c r="F125" s="167">
        <v>282833</v>
      </c>
      <c r="G125" s="27">
        <v>282833</v>
      </c>
    </row>
    <row r="126" spans="1:7" ht="24.95" customHeight="1">
      <c r="A126" s="52" t="s">
        <v>1159</v>
      </c>
      <c r="B126" s="39" t="s">
        <v>395</v>
      </c>
      <c r="C126" s="27"/>
      <c r="D126" s="27"/>
      <c r="E126" s="27">
        <f t="shared" si="6"/>
        <v>235927</v>
      </c>
      <c r="F126" s="167">
        <v>235927</v>
      </c>
      <c r="G126" s="27">
        <v>235927</v>
      </c>
    </row>
    <row r="127" spans="1:7" ht="24.95" customHeight="1">
      <c r="A127" s="52" t="s">
        <v>1158</v>
      </c>
      <c r="B127" s="39" t="s">
        <v>395</v>
      </c>
      <c r="C127" s="27">
        <v>139470.35</v>
      </c>
      <c r="D127" s="27">
        <v>70546.080000000002</v>
      </c>
      <c r="E127" s="27">
        <f t="shared" si="6"/>
        <v>101869.92</v>
      </c>
      <c r="F127" s="167">
        <v>172416</v>
      </c>
      <c r="G127" s="27">
        <v>172416</v>
      </c>
    </row>
    <row r="128" spans="1:7" ht="24.95" customHeight="1">
      <c r="A128" s="52" t="s">
        <v>1157</v>
      </c>
      <c r="B128" s="39" t="s">
        <v>395</v>
      </c>
      <c r="C128" s="23">
        <v>1198789.6599999999</v>
      </c>
      <c r="D128" s="23">
        <v>567074.06000000006</v>
      </c>
      <c r="E128" s="27">
        <f t="shared" si="6"/>
        <v>740030.94</v>
      </c>
      <c r="F128" s="167">
        <v>1307105</v>
      </c>
      <c r="G128" s="27">
        <v>1694278</v>
      </c>
    </row>
    <row r="129" spans="1:7" ht="24.95" customHeight="1">
      <c r="A129" s="52" t="s">
        <v>1156</v>
      </c>
      <c r="B129" s="39" t="s">
        <v>395</v>
      </c>
      <c r="C129" s="27">
        <v>1207443.3899999999</v>
      </c>
      <c r="D129" s="27">
        <v>533921.5</v>
      </c>
      <c r="E129" s="27">
        <f t="shared" si="6"/>
        <v>645512.5</v>
      </c>
      <c r="F129" s="167">
        <v>1179434</v>
      </c>
      <c r="G129" s="27">
        <v>1179434</v>
      </c>
    </row>
    <row r="130" spans="1:7" ht="24.95" customHeight="1">
      <c r="A130" s="52" t="s">
        <v>1155</v>
      </c>
      <c r="B130" s="39" t="s">
        <v>395</v>
      </c>
      <c r="C130" s="27">
        <v>2246605.31</v>
      </c>
      <c r="D130" s="27">
        <v>961116</v>
      </c>
      <c r="E130" s="27">
        <f t="shared" si="6"/>
        <v>1529924</v>
      </c>
      <c r="F130" s="167">
        <v>2491040</v>
      </c>
      <c r="G130" s="27">
        <v>2553040</v>
      </c>
    </row>
    <row r="131" spans="1:7" ht="24.95" customHeight="1">
      <c r="A131" s="52" t="s">
        <v>1154</v>
      </c>
      <c r="B131" s="76" t="s">
        <v>395</v>
      </c>
      <c r="C131" s="28">
        <v>66943</v>
      </c>
      <c r="D131" s="27">
        <v>8516</v>
      </c>
      <c r="E131" s="27">
        <f t="shared" si="6"/>
        <v>366484</v>
      </c>
      <c r="F131" s="167">
        <v>375000</v>
      </c>
      <c r="G131" s="27">
        <v>399000</v>
      </c>
    </row>
    <row r="132" spans="1:7" ht="24.95" customHeight="1">
      <c r="A132" s="80" t="s">
        <v>1153</v>
      </c>
      <c r="B132" s="88" t="s">
        <v>395</v>
      </c>
      <c r="C132" s="30">
        <v>91442.23</v>
      </c>
      <c r="D132" s="23">
        <v>29415</v>
      </c>
      <c r="E132" s="23">
        <f t="shared" si="6"/>
        <v>200882</v>
      </c>
      <c r="F132" s="220">
        <v>230297</v>
      </c>
      <c r="G132" s="23">
        <v>232937</v>
      </c>
    </row>
    <row r="133" spans="1:7" ht="24.95" customHeight="1">
      <c r="A133" s="52" t="s">
        <v>1152</v>
      </c>
      <c r="B133" s="39" t="s">
        <v>395</v>
      </c>
      <c r="C133" s="28">
        <v>73129.100000000006</v>
      </c>
      <c r="D133" s="27">
        <v>29411.8</v>
      </c>
      <c r="E133" s="27">
        <f t="shared" si="6"/>
        <v>54253.2</v>
      </c>
      <c r="F133" s="167">
        <v>83665</v>
      </c>
      <c r="G133" s="27">
        <v>83665</v>
      </c>
    </row>
    <row r="134" spans="1:7" ht="24.95" customHeight="1">
      <c r="A134" s="52" t="s">
        <v>1151</v>
      </c>
      <c r="B134" s="39" t="s">
        <v>395</v>
      </c>
      <c r="C134" s="28">
        <v>32151.68</v>
      </c>
      <c r="D134" s="27">
        <v>12072.56</v>
      </c>
      <c r="E134" s="27">
        <f t="shared" si="6"/>
        <v>20584.440000000002</v>
      </c>
      <c r="F134" s="167">
        <v>32657</v>
      </c>
      <c r="G134" s="27">
        <v>33000</v>
      </c>
    </row>
    <row r="135" spans="1:7" ht="24.95" customHeight="1">
      <c r="A135" s="52" t="s">
        <v>1150</v>
      </c>
      <c r="B135" s="76" t="s">
        <v>395</v>
      </c>
      <c r="C135" s="28">
        <v>30000</v>
      </c>
      <c r="D135" s="27"/>
      <c r="E135" s="27">
        <f t="shared" si="6"/>
        <v>30000</v>
      </c>
      <c r="F135" s="167">
        <v>30000</v>
      </c>
      <c r="G135" s="27">
        <v>30000</v>
      </c>
    </row>
    <row r="136" spans="1:7" ht="24.95" customHeight="1">
      <c r="A136" s="52" t="s">
        <v>1149</v>
      </c>
      <c r="B136" s="39" t="s">
        <v>395</v>
      </c>
      <c r="C136" s="28">
        <v>30000</v>
      </c>
      <c r="D136" s="27"/>
      <c r="E136" s="27">
        <f t="shared" si="6"/>
        <v>30000</v>
      </c>
      <c r="F136" s="167">
        <v>30000</v>
      </c>
      <c r="G136" s="27">
        <v>30000</v>
      </c>
    </row>
    <row r="137" spans="1:7" ht="24.95" customHeight="1">
      <c r="A137" s="52" t="s">
        <v>1148</v>
      </c>
      <c r="B137" s="39" t="s">
        <v>395</v>
      </c>
      <c r="C137" s="28">
        <v>30661.21</v>
      </c>
      <c r="D137" s="27">
        <v>29830</v>
      </c>
      <c r="E137" s="27">
        <f t="shared" si="6"/>
        <v>82670</v>
      </c>
      <c r="F137" s="167">
        <v>112500</v>
      </c>
      <c r="G137" s="27">
        <v>112500</v>
      </c>
    </row>
    <row r="138" spans="1:7" ht="24.95" customHeight="1">
      <c r="A138" s="52" t="s">
        <v>1147</v>
      </c>
      <c r="B138" s="39" t="s">
        <v>395</v>
      </c>
      <c r="C138" s="28">
        <v>115498.88</v>
      </c>
      <c r="D138" s="27">
        <v>39049</v>
      </c>
      <c r="E138" s="27">
        <f t="shared" si="6"/>
        <v>100231</v>
      </c>
      <c r="F138" s="167">
        <v>139280</v>
      </c>
      <c r="G138" s="27">
        <v>129780</v>
      </c>
    </row>
    <row r="139" spans="1:7" ht="24.95" customHeight="1">
      <c r="A139" s="52" t="s">
        <v>1146</v>
      </c>
      <c r="B139" s="39" t="s">
        <v>395</v>
      </c>
      <c r="C139" s="28">
        <v>37853.22</v>
      </c>
      <c r="D139" s="27">
        <v>25354.2</v>
      </c>
      <c r="E139" s="27">
        <f t="shared" si="6"/>
        <v>18237.8</v>
      </c>
      <c r="F139" s="167">
        <v>43592</v>
      </c>
      <c r="G139" s="27">
        <v>43592</v>
      </c>
    </row>
    <row r="140" spans="1:7" ht="24.95" customHeight="1">
      <c r="A140" s="52" t="s">
        <v>1145</v>
      </c>
      <c r="B140" s="39" t="s">
        <v>395</v>
      </c>
      <c r="C140" s="28">
        <v>2000000</v>
      </c>
      <c r="D140" s="27">
        <v>2000000</v>
      </c>
      <c r="E140" s="27">
        <f t="shared" si="6"/>
        <v>0</v>
      </c>
      <c r="F140" s="167">
        <v>2000000</v>
      </c>
      <c r="G140" s="27">
        <v>2000000</v>
      </c>
    </row>
    <row r="141" spans="1:7" ht="24.95" customHeight="1">
      <c r="A141" s="52" t="s">
        <v>1144</v>
      </c>
      <c r="B141" s="39" t="s">
        <v>395</v>
      </c>
      <c r="C141" s="28">
        <v>2771700</v>
      </c>
      <c r="D141" s="27"/>
      <c r="E141" s="27">
        <f t="shared" si="6"/>
        <v>2790000</v>
      </c>
      <c r="F141" s="167">
        <v>2790000</v>
      </c>
      <c r="G141" s="27">
        <v>2790000</v>
      </c>
    </row>
    <row r="142" spans="1:7" ht="24.95" customHeight="1">
      <c r="A142" s="52" t="s">
        <v>1143</v>
      </c>
      <c r="B142" s="39" t="s">
        <v>395</v>
      </c>
      <c r="C142" s="28">
        <v>150000</v>
      </c>
      <c r="D142" s="27"/>
      <c r="E142" s="27">
        <f t="shared" si="6"/>
        <v>150000</v>
      </c>
      <c r="F142" s="167">
        <v>150000</v>
      </c>
      <c r="G142" s="27">
        <v>150000</v>
      </c>
    </row>
    <row r="143" spans="1:7" ht="24.95" customHeight="1">
      <c r="A143" s="52" t="s">
        <v>1142</v>
      </c>
      <c r="B143" s="39" t="s">
        <v>395</v>
      </c>
      <c r="C143" s="28">
        <v>96714.23</v>
      </c>
      <c r="D143" s="27">
        <v>46048.800000000003</v>
      </c>
      <c r="E143" s="27">
        <f t="shared" si="6"/>
        <v>82807.199999999997</v>
      </c>
      <c r="F143" s="167">
        <v>128856</v>
      </c>
      <c r="G143" s="27">
        <v>128856</v>
      </c>
    </row>
    <row r="144" spans="1:7" ht="24.95" customHeight="1">
      <c r="A144" s="52" t="s">
        <v>1141</v>
      </c>
      <c r="B144" s="36" t="s">
        <v>9</v>
      </c>
      <c r="C144" s="28">
        <v>428460.63</v>
      </c>
      <c r="D144" s="54">
        <v>858655.12</v>
      </c>
      <c r="E144" s="27">
        <f t="shared" si="6"/>
        <v>241344.88</v>
      </c>
      <c r="F144" s="167">
        <v>1100000</v>
      </c>
      <c r="G144" s="27"/>
    </row>
    <row r="145" spans="1:7" ht="24.95" customHeight="1">
      <c r="A145" s="52" t="s">
        <v>1140</v>
      </c>
      <c r="B145" s="39" t="s">
        <v>395</v>
      </c>
      <c r="C145" s="28">
        <v>48076</v>
      </c>
      <c r="D145" s="27">
        <v>68741.25</v>
      </c>
      <c r="E145" s="27">
        <f t="shared" si="6"/>
        <v>41258.75</v>
      </c>
      <c r="F145" s="167">
        <v>110000</v>
      </c>
      <c r="G145" s="27">
        <v>110000</v>
      </c>
    </row>
    <row r="146" spans="1:7" ht="24.95" customHeight="1">
      <c r="A146" s="52" t="s">
        <v>1139</v>
      </c>
      <c r="B146" s="39" t="s">
        <v>395</v>
      </c>
      <c r="C146" s="28">
        <v>16071.43</v>
      </c>
      <c r="D146" s="27">
        <v>2500</v>
      </c>
      <c r="E146" s="27">
        <f t="shared" si="6"/>
        <v>497500</v>
      </c>
      <c r="F146" s="167">
        <v>500000</v>
      </c>
      <c r="G146" s="27">
        <v>500000</v>
      </c>
    </row>
    <row r="147" spans="1:7" ht="32.25" customHeight="1">
      <c r="A147" s="276" t="s">
        <v>1138</v>
      </c>
      <c r="B147" s="39" t="s">
        <v>395</v>
      </c>
      <c r="C147" s="28">
        <v>2999999.41</v>
      </c>
      <c r="D147" s="27">
        <v>11147814.83</v>
      </c>
      <c r="E147" s="27">
        <f t="shared" si="6"/>
        <v>8852185.1699999999</v>
      </c>
      <c r="F147" s="167">
        <v>20000000</v>
      </c>
      <c r="G147" s="27">
        <v>20000000</v>
      </c>
    </row>
    <row r="148" spans="1:7" ht="24.95" customHeight="1">
      <c r="A148" s="52" t="s">
        <v>1137</v>
      </c>
      <c r="B148" s="39" t="s">
        <v>395</v>
      </c>
      <c r="C148" s="28">
        <v>15232692.66</v>
      </c>
      <c r="D148" s="27"/>
      <c r="E148" s="27">
        <f t="shared" si="6"/>
        <v>0</v>
      </c>
      <c r="F148" s="167"/>
      <c r="G148" s="27"/>
    </row>
    <row r="149" spans="1:7" ht="24.95" customHeight="1">
      <c r="A149" s="52" t="s">
        <v>1136</v>
      </c>
      <c r="B149" s="39" t="s">
        <v>395</v>
      </c>
      <c r="C149" s="28">
        <v>200000</v>
      </c>
      <c r="D149" s="27"/>
      <c r="E149" s="27"/>
      <c r="F149" s="167"/>
      <c r="G149" s="27"/>
    </row>
    <row r="150" spans="1:7" ht="24.95" customHeight="1">
      <c r="A150" s="52" t="s">
        <v>1135</v>
      </c>
      <c r="B150" s="36" t="s">
        <v>9</v>
      </c>
      <c r="C150" s="28">
        <v>26544947.420000002</v>
      </c>
      <c r="D150" s="27">
        <v>12476671</v>
      </c>
      <c r="E150" s="27">
        <f>F150-D150</f>
        <v>18123329</v>
      </c>
      <c r="F150" s="167">
        <v>30600000</v>
      </c>
      <c r="G150" s="27">
        <v>30600000</v>
      </c>
    </row>
    <row r="151" spans="1:7" ht="24.95" customHeight="1">
      <c r="A151" s="52" t="s">
        <v>1134</v>
      </c>
      <c r="B151" s="36" t="s">
        <v>9</v>
      </c>
      <c r="C151" s="28">
        <v>44000</v>
      </c>
      <c r="D151" s="27"/>
      <c r="E151" s="27">
        <f>F151-D151</f>
        <v>44000</v>
      </c>
      <c r="F151" s="167">
        <v>44000</v>
      </c>
      <c r="G151" s="27">
        <v>44000</v>
      </c>
    </row>
    <row r="152" spans="1:7" ht="24.95" customHeight="1">
      <c r="A152" s="52" t="s">
        <v>1133</v>
      </c>
      <c r="B152" s="36" t="s">
        <v>9</v>
      </c>
      <c r="C152" s="28"/>
      <c r="D152" s="27"/>
      <c r="E152" s="27"/>
      <c r="F152" s="167"/>
      <c r="G152" s="27">
        <v>3570513</v>
      </c>
    </row>
    <row r="153" spans="1:7" ht="33.75" customHeight="1" thickBot="1">
      <c r="A153" s="275" t="s">
        <v>1132</v>
      </c>
      <c r="B153" s="36" t="s">
        <v>9</v>
      </c>
      <c r="C153" s="28"/>
      <c r="D153" s="27"/>
      <c r="E153" s="27">
        <f>F153-D153</f>
        <v>8776192.5</v>
      </c>
      <c r="F153" s="167">
        <v>8776192.5</v>
      </c>
      <c r="G153" s="27"/>
    </row>
    <row r="154" spans="1:7" ht="24.95" customHeight="1" thickBot="1">
      <c r="A154" s="21" t="s">
        <v>8</v>
      </c>
      <c r="B154" s="135"/>
      <c r="C154" s="18">
        <f>SUM(C99:C153)</f>
        <v>63519172.660000004</v>
      </c>
      <c r="D154" s="18">
        <f>SUM(D99:D153)</f>
        <v>32556461.5</v>
      </c>
      <c r="E154" s="18">
        <f>SUM(E99:E153)</f>
        <v>50717631</v>
      </c>
      <c r="F154" s="18">
        <f>SUM(F99:F153)</f>
        <v>83274092.5</v>
      </c>
      <c r="G154" s="18">
        <f>SUM(G99:G153)</f>
        <v>78887657</v>
      </c>
    </row>
    <row r="155" spans="1:7" ht="24.95" customHeight="1" thickBot="1">
      <c r="A155" s="21" t="s">
        <v>177</v>
      </c>
      <c r="B155" s="70"/>
      <c r="C155" s="40"/>
      <c r="D155" s="40"/>
      <c r="E155" s="40"/>
      <c r="F155" s="40"/>
      <c r="G155" s="40"/>
    </row>
    <row r="156" spans="1:7" ht="24.95" customHeight="1">
      <c r="A156" s="52" t="s">
        <v>1131</v>
      </c>
      <c r="B156" s="36" t="s">
        <v>39</v>
      </c>
      <c r="C156" s="78">
        <v>72610</v>
      </c>
      <c r="D156" s="27"/>
      <c r="E156" s="27">
        <f t="shared" ref="E156:E187" si="7">F156-D156</f>
        <v>0</v>
      </c>
      <c r="F156" s="167"/>
      <c r="G156" s="167"/>
    </row>
    <row r="157" spans="1:7" ht="24.95" customHeight="1">
      <c r="A157" s="52" t="s">
        <v>1130</v>
      </c>
      <c r="B157" s="49"/>
      <c r="C157" s="52"/>
      <c r="D157" s="48"/>
      <c r="E157" s="27">
        <f t="shared" si="7"/>
        <v>0</v>
      </c>
      <c r="F157" s="271"/>
      <c r="G157" s="271"/>
    </row>
    <row r="158" spans="1:7" ht="24.95" customHeight="1">
      <c r="A158" s="29" t="s">
        <v>1129</v>
      </c>
      <c r="B158" s="49"/>
      <c r="C158" s="23"/>
      <c r="D158" s="48"/>
      <c r="E158" s="27">
        <f t="shared" si="7"/>
        <v>0</v>
      </c>
      <c r="F158" s="271"/>
      <c r="G158" s="271"/>
    </row>
    <row r="159" spans="1:7" ht="24.95" customHeight="1">
      <c r="A159" s="52" t="s">
        <v>1128</v>
      </c>
      <c r="B159" s="49" t="s">
        <v>546</v>
      </c>
      <c r="C159" s="23"/>
      <c r="D159" s="48">
        <v>447200</v>
      </c>
      <c r="E159" s="27">
        <f t="shared" si="7"/>
        <v>800</v>
      </c>
      <c r="F159" s="271">
        <v>448000</v>
      </c>
      <c r="G159" s="271"/>
    </row>
    <row r="160" spans="1:7" ht="24.95" customHeight="1">
      <c r="A160" s="52" t="s">
        <v>1127</v>
      </c>
      <c r="B160" s="49" t="s">
        <v>546</v>
      </c>
      <c r="C160" s="23"/>
      <c r="D160" s="48">
        <v>1039200</v>
      </c>
      <c r="E160" s="27">
        <f t="shared" si="7"/>
        <v>800</v>
      </c>
      <c r="F160" s="271">
        <v>1040000</v>
      </c>
      <c r="G160" s="271"/>
    </row>
    <row r="161" spans="1:7" ht="24.95" customHeight="1">
      <c r="A161" s="52" t="s">
        <v>1126</v>
      </c>
      <c r="B161" s="49" t="s">
        <v>39</v>
      </c>
      <c r="C161" s="52"/>
      <c r="D161" s="48"/>
      <c r="E161" s="27">
        <f t="shared" si="7"/>
        <v>1000000</v>
      </c>
      <c r="F161" s="271">
        <v>1000000</v>
      </c>
      <c r="G161" s="271"/>
    </row>
    <row r="162" spans="1:7" ht="24.95" customHeight="1">
      <c r="A162" s="52" t="s">
        <v>1125</v>
      </c>
      <c r="B162" s="49" t="s">
        <v>39</v>
      </c>
      <c r="C162" s="23"/>
      <c r="D162" s="48"/>
      <c r="E162" s="27">
        <f t="shared" si="7"/>
        <v>450000</v>
      </c>
      <c r="F162" s="271">
        <v>450000</v>
      </c>
      <c r="G162" s="271"/>
    </row>
    <row r="163" spans="1:7" ht="24.95" customHeight="1">
      <c r="A163" s="272" t="s">
        <v>1124</v>
      </c>
      <c r="B163" s="49"/>
      <c r="C163" s="27"/>
      <c r="D163" s="48"/>
      <c r="E163" s="27">
        <f t="shared" si="7"/>
        <v>0</v>
      </c>
      <c r="F163" s="271"/>
      <c r="G163" s="271"/>
    </row>
    <row r="164" spans="1:7" ht="24.95" customHeight="1">
      <c r="A164" s="269" t="s">
        <v>1123</v>
      </c>
      <c r="B164" s="49"/>
      <c r="C164" s="23"/>
      <c r="D164" s="48"/>
      <c r="E164" s="27">
        <f t="shared" si="7"/>
        <v>0</v>
      </c>
      <c r="F164" s="274"/>
      <c r="G164" s="271"/>
    </row>
    <row r="165" spans="1:7" ht="24.95" customHeight="1">
      <c r="A165" s="272" t="s">
        <v>1122</v>
      </c>
      <c r="B165" s="49" t="s">
        <v>53</v>
      </c>
      <c r="C165" s="23">
        <v>49500</v>
      </c>
      <c r="D165" s="48"/>
      <c r="E165" s="27">
        <f t="shared" si="7"/>
        <v>0</v>
      </c>
      <c r="F165" s="273"/>
      <c r="G165" s="271"/>
    </row>
    <row r="166" spans="1:7" ht="24.95" customHeight="1">
      <c r="A166" s="29" t="s">
        <v>1115</v>
      </c>
      <c r="B166" s="49" t="s">
        <v>50</v>
      </c>
      <c r="C166" s="28"/>
      <c r="D166" s="48"/>
      <c r="E166" s="27">
        <f t="shared" si="7"/>
        <v>0</v>
      </c>
      <c r="F166" s="271"/>
      <c r="G166" s="271"/>
    </row>
    <row r="167" spans="1:7" ht="24.95" customHeight="1">
      <c r="A167" s="272" t="s">
        <v>1121</v>
      </c>
      <c r="B167" s="49" t="s">
        <v>50</v>
      </c>
      <c r="C167" s="23">
        <v>4995</v>
      </c>
      <c r="D167" s="48"/>
      <c r="E167" s="27">
        <f t="shared" si="7"/>
        <v>0</v>
      </c>
      <c r="F167" s="273"/>
      <c r="G167" s="271"/>
    </row>
    <row r="168" spans="1:7" ht="24.95" customHeight="1">
      <c r="A168" s="272" t="s">
        <v>1120</v>
      </c>
      <c r="B168" s="49" t="s">
        <v>50</v>
      </c>
      <c r="C168" s="23">
        <v>5315</v>
      </c>
      <c r="D168" s="48"/>
      <c r="E168" s="27">
        <f t="shared" si="7"/>
        <v>0</v>
      </c>
      <c r="F168" s="273"/>
      <c r="G168" s="271"/>
    </row>
    <row r="169" spans="1:7" ht="24.95" customHeight="1">
      <c r="A169" s="269" t="s">
        <v>1113</v>
      </c>
      <c r="B169" s="49"/>
      <c r="C169" s="23"/>
      <c r="D169" s="48"/>
      <c r="E169" s="27">
        <f t="shared" si="7"/>
        <v>0</v>
      </c>
      <c r="F169" s="273"/>
      <c r="G169" s="271"/>
    </row>
    <row r="170" spans="1:7" ht="24.95" customHeight="1">
      <c r="A170" s="272" t="s">
        <v>1119</v>
      </c>
      <c r="B170" s="49" t="s">
        <v>31</v>
      </c>
      <c r="C170" s="23">
        <v>63800</v>
      </c>
      <c r="D170" s="48"/>
      <c r="E170" s="27">
        <f t="shared" si="7"/>
        <v>0</v>
      </c>
      <c r="F170" s="273"/>
      <c r="G170" s="271"/>
    </row>
    <row r="171" spans="1:7" ht="24.95" customHeight="1">
      <c r="A171" s="272" t="s">
        <v>1118</v>
      </c>
      <c r="B171" s="49" t="s">
        <v>31</v>
      </c>
      <c r="C171" s="23">
        <v>19748</v>
      </c>
      <c r="D171" s="48"/>
      <c r="E171" s="27">
        <f t="shared" si="7"/>
        <v>0</v>
      </c>
      <c r="F171" s="273"/>
      <c r="G171" s="271"/>
    </row>
    <row r="172" spans="1:7" ht="24.95" customHeight="1">
      <c r="A172" s="52" t="s">
        <v>1117</v>
      </c>
      <c r="B172" s="49" t="s">
        <v>50</v>
      </c>
      <c r="C172" s="23"/>
      <c r="D172" s="48">
        <v>23700</v>
      </c>
      <c r="E172" s="27">
        <f t="shared" si="7"/>
        <v>66300</v>
      </c>
      <c r="F172" s="271">
        <v>90000</v>
      </c>
      <c r="G172" s="271"/>
    </row>
    <row r="173" spans="1:7" ht="24.95" customHeight="1">
      <c r="A173" s="52" t="s">
        <v>1116</v>
      </c>
      <c r="B173" s="49"/>
      <c r="C173" s="23"/>
      <c r="D173" s="48"/>
      <c r="E173" s="27">
        <f t="shared" si="7"/>
        <v>0</v>
      </c>
      <c r="F173" s="271"/>
      <c r="G173" s="271"/>
    </row>
    <row r="174" spans="1:7" ht="24.95" customHeight="1">
      <c r="A174" s="29" t="s">
        <v>1115</v>
      </c>
      <c r="B174" s="49"/>
      <c r="C174" s="23"/>
      <c r="D174" s="48"/>
      <c r="E174" s="27">
        <f t="shared" si="7"/>
        <v>0</v>
      </c>
      <c r="F174" s="271"/>
      <c r="G174" s="271"/>
    </row>
    <row r="175" spans="1:7" ht="24.95" customHeight="1">
      <c r="A175" s="272" t="s">
        <v>1114</v>
      </c>
      <c r="B175" s="49" t="s">
        <v>50</v>
      </c>
      <c r="C175" s="23"/>
      <c r="D175" s="48">
        <v>42500</v>
      </c>
      <c r="E175" s="27">
        <f t="shared" si="7"/>
        <v>2500</v>
      </c>
      <c r="F175" s="271">
        <v>45000</v>
      </c>
      <c r="G175" s="271"/>
    </row>
    <row r="176" spans="1:7" ht="24.95" customHeight="1">
      <c r="A176" s="269" t="s">
        <v>1113</v>
      </c>
      <c r="B176" s="49"/>
      <c r="C176" s="23"/>
      <c r="D176" s="48"/>
      <c r="E176" s="27">
        <f t="shared" si="7"/>
        <v>0</v>
      </c>
      <c r="F176" s="271"/>
      <c r="G176" s="271"/>
    </row>
    <row r="177" spans="1:7" ht="24.95" customHeight="1">
      <c r="A177" s="272" t="s">
        <v>1112</v>
      </c>
      <c r="B177" s="49" t="s">
        <v>31</v>
      </c>
      <c r="C177" s="23"/>
      <c r="D177" s="48">
        <v>30276.5</v>
      </c>
      <c r="E177" s="27">
        <f t="shared" si="7"/>
        <v>19723.5</v>
      </c>
      <c r="F177" s="271">
        <v>50000</v>
      </c>
      <c r="G177" s="271"/>
    </row>
    <row r="178" spans="1:7" ht="24.95" customHeight="1">
      <c r="A178" s="272" t="s">
        <v>1111</v>
      </c>
      <c r="B178" s="49" t="s">
        <v>31</v>
      </c>
      <c r="C178" s="23"/>
      <c r="D178" s="48"/>
      <c r="E178" s="27">
        <f t="shared" si="7"/>
        <v>25000</v>
      </c>
      <c r="F178" s="271">
        <v>25000</v>
      </c>
      <c r="G178" s="271"/>
    </row>
    <row r="179" spans="1:7" ht="24.95" customHeight="1">
      <c r="A179" s="268" t="s">
        <v>1110</v>
      </c>
      <c r="B179" s="49" t="s">
        <v>162</v>
      </c>
      <c r="C179" s="23">
        <v>290946</v>
      </c>
      <c r="D179" s="48"/>
      <c r="E179" s="27">
        <f t="shared" si="7"/>
        <v>0</v>
      </c>
      <c r="F179" s="271"/>
      <c r="G179" s="271"/>
    </row>
    <row r="180" spans="1:7" ht="24.95" customHeight="1">
      <c r="A180" s="272" t="s">
        <v>1109</v>
      </c>
      <c r="B180" s="49" t="s">
        <v>31</v>
      </c>
      <c r="C180" s="23">
        <v>99250</v>
      </c>
      <c r="D180" s="48"/>
      <c r="E180" s="27">
        <f t="shared" si="7"/>
        <v>0</v>
      </c>
      <c r="F180" s="271"/>
      <c r="G180" s="271"/>
    </row>
    <row r="181" spans="1:7" ht="24.95" customHeight="1">
      <c r="A181" s="272" t="s">
        <v>1108</v>
      </c>
      <c r="B181" s="49" t="s">
        <v>1107</v>
      </c>
      <c r="C181" s="23">
        <v>9507.25</v>
      </c>
      <c r="D181" s="48"/>
      <c r="E181" s="27">
        <f t="shared" si="7"/>
        <v>0</v>
      </c>
      <c r="F181" s="271"/>
      <c r="G181" s="271"/>
    </row>
    <row r="182" spans="1:7" ht="24.95" customHeight="1">
      <c r="A182" s="52" t="s">
        <v>1106</v>
      </c>
      <c r="B182" s="49" t="s">
        <v>50</v>
      </c>
      <c r="C182" s="23"/>
      <c r="D182" s="48">
        <v>28490</v>
      </c>
      <c r="E182" s="27">
        <f t="shared" si="7"/>
        <v>71510</v>
      </c>
      <c r="F182" s="271">
        <v>100000</v>
      </c>
      <c r="G182" s="271"/>
    </row>
    <row r="183" spans="1:7" ht="24.95" customHeight="1">
      <c r="A183" s="117" t="s">
        <v>1105</v>
      </c>
      <c r="B183" s="49"/>
      <c r="C183" s="27"/>
      <c r="D183" s="48"/>
      <c r="E183" s="27">
        <f t="shared" si="7"/>
        <v>0</v>
      </c>
      <c r="F183" s="48"/>
      <c r="G183" s="48"/>
    </row>
    <row r="184" spans="1:7" ht="24.95" customHeight="1">
      <c r="A184" s="148" t="s">
        <v>1069</v>
      </c>
      <c r="B184" s="49"/>
      <c r="C184" s="27"/>
      <c r="D184" s="48"/>
      <c r="E184" s="27">
        <f t="shared" si="7"/>
        <v>0</v>
      </c>
      <c r="F184" s="48"/>
      <c r="G184" s="48"/>
    </row>
    <row r="185" spans="1:7" ht="24.95" customHeight="1">
      <c r="A185" s="269" t="s">
        <v>1097</v>
      </c>
      <c r="B185" s="49" t="s">
        <v>53</v>
      </c>
      <c r="C185" s="27">
        <v>39999</v>
      </c>
      <c r="D185" s="48"/>
      <c r="E185" s="27">
        <f t="shared" si="7"/>
        <v>0</v>
      </c>
      <c r="F185" s="48"/>
      <c r="G185" s="48"/>
    </row>
    <row r="186" spans="1:7" ht="24.95" customHeight="1">
      <c r="A186" s="52" t="s">
        <v>991</v>
      </c>
      <c r="B186" s="49"/>
      <c r="C186" s="27"/>
      <c r="D186" s="48"/>
      <c r="E186" s="27">
        <f t="shared" si="7"/>
        <v>0</v>
      </c>
      <c r="F186" s="48"/>
      <c r="G186" s="48"/>
    </row>
    <row r="187" spans="1:7" ht="24.95" customHeight="1">
      <c r="A187" s="269" t="s">
        <v>1012</v>
      </c>
      <c r="B187" s="49" t="s">
        <v>50</v>
      </c>
      <c r="C187" s="27"/>
      <c r="D187" s="48"/>
      <c r="E187" s="27">
        <f t="shared" si="7"/>
        <v>0</v>
      </c>
      <c r="F187" s="48"/>
      <c r="G187" s="48">
        <v>8000</v>
      </c>
    </row>
    <row r="188" spans="1:7" ht="24.95" customHeight="1">
      <c r="A188" s="52" t="s">
        <v>1002</v>
      </c>
      <c r="B188" s="49"/>
      <c r="C188" s="27"/>
      <c r="D188" s="48"/>
      <c r="E188" s="27">
        <f t="shared" ref="E188:E219" si="8">F188-D188</f>
        <v>0</v>
      </c>
      <c r="F188" s="48"/>
      <c r="G188" s="48"/>
    </row>
    <row r="189" spans="1:7" ht="24.95" customHeight="1">
      <c r="A189" s="31" t="s">
        <v>1104</v>
      </c>
      <c r="B189" s="49" t="s">
        <v>45</v>
      </c>
      <c r="C189" s="27">
        <v>18500</v>
      </c>
      <c r="D189" s="48"/>
      <c r="E189" s="27">
        <f t="shared" si="8"/>
        <v>0</v>
      </c>
      <c r="F189" s="48"/>
      <c r="G189" s="48"/>
    </row>
    <row r="190" spans="1:7" ht="24.95" hidden="1" customHeight="1">
      <c r="A190" s="52" t="s">
        <v>870</v>
      </c>
      <c r="B190" s="49">
        <v>250</v>
      </c>
      <c r="C190" s="27"/>
      <c r="D190" s="48"/>
      <c r="E190" s="27">
        <f t="shared" si="8"/>
        <v>0</v>
      </c>
      <c r="F190" s="48"/>
      <c r="G190" s="48"/>
    </row>
    <row r="191" spans="1:7" ht="24.95" customHeight="1">
      <c r="A191" s="52" t="s">
        <v>995</v>
      </c>
      <c r="B191" s="49"/>
      <c r="C191" s="27"/>
      <c r="D191" s="48"/>
      <c r="E191" s="27">
        <f t="shared" si="8"/>
        <v>0</v>
      </c>
      <c r="F191" s="48"/>
      <c r="G191" s="48"/>
    </row>
    <row r="192" spans="1:7" ht="24.95" customHeight="1">
      <c r="A192" s="29" t="s">
        <v>1103</v>
      </c>
      <c r="B192" s="49" t="s">
        <v>27</v>
      </c>
      <c r="C192" s="27">
        <v>10200</v>
      </c>
      <c r="D192" s="48"/>
      <c r="E192" s="27">
        <f t="shared" si="8"/>
        <v>0</v>
      </c>
      <c r="F192" s="48"/>
      <c r="G192" s="48"/>
    </row>
    <row r="193" spans="1:7" ht="24.95" customHeight="1">
      <c r="A193" s="29" t="s">
        <v>1102</v>
      </c>
      <c r="B193" s="49" t="s">
        <v>27</v>
      </c>
      <c r="C193" s="27">
        <v>4410</v>
      </c>
      <c r="D193" s="48"/>
      <c r="E193" s="27">
        <f t="shared" si="8"/>
        <v>0</v>
      </c>
      <c r="F193" s="48"/>
      <c r="G193" s="48"/>
    </row>
    <row r="194" spans="1:7" ht="24.95" customHeight="1">
      <c r="A194" s="117" t="s">
        <v>1101</v>
      </c>
      <c r="B194" s="49"/>
      <c r="C194" s="27"/>
      <c r="D194" s="48"/>
      <c r="E194" s="27">
        <f t="shared" si="8"/>
        <v>0</v>
      </c>
      <c r="F194" s="48"/>
      <c r="G194" s="48"/>
    </row>
    <row r="195" spans="1:7" ht="24.95" customHeight="1">
      <c r="A195" s="52" t="s">
        <v>991</v>
      </c>
      <c r="B195" s="49"/>
      <c r="C195" s="27"/>
      <c r="D195" s="48"/>
      <c r="E195" s="27">
        <f t="shared" si="8"/>
        <v>0</v>
      </c>
      <c r="F195" s="48"/>
      <c r="G195" s="48"/>
    </row>
    <row r="196" spans="1:7" ht="24.95" customHeight="1">
      <c r="A196" s="269" t="s">
        <v>1010</v>
      </c>
      <c r="B196" s="49" t="s">
        <v>50</v>
      </c>
      <c r="C196" s="27"/>
      <c r="D196" s="48"/>
      <c r="E196" s="27">
        <f t="shared" si="8"/>
        <v>50000</v>
      </c>
      <c r="F196" s="48">
        <v>50000</v>
      </c>
      <c r="G196" s="48"/>
    </row>
    <row r="197" spans="1:7" ht="24.95" customHeight="1">
      <c r="A197" s="52" t="s">
        <v>1002</v>
      </c>
      <c r="B197" s="49"/>
      <c r="C197" s="27"/>
      <c r="D197" s="48"/>
      <c r="E197" s="27">
        <f t="shared" si="8"/>
        <v>0</v>
      </c>
      <c r="F197" s="48"/>
      <c r="G197" s="48"/>
    </row>
    <row r="198" spans="1:7" ht="24.95" customHeight="1">
      <c r="A198" s="31" t="s">
        <v>1100</v>
      </c>
      <c r="B198" s="49" t="s">
        <v>45</v>
      </c>
      <c r="C198" s="27"/>
      <c r="D198" s="48"/>
      <c r="E198" s="27">
        <f t="shared" si="8"/>
        <v>0</v>
      </c>
      <c r="F198" s="48"/>
      <c r="G198" s="48">
        <v>40000</v>
      </c>
    </row>
    <row r="199" spans="1:7" ht="24.95" customHeight="1">
      <c r="A199" s="52" t="s">
        <v>997</v>
      </c>
      <c r="B199" s="49"/>
      <c r="C199" s="27"/>
      <c r="D199" s="48"/>
      <c r="E199" s="27">
        <f t="shared" si="8"/>
        <v>0</v>
      </c>
      <c r="F199" s="48"/>
      <c r="G199" s="48"/>
    </row>
    <row r="200" spans="1:7" ht="24.95" customHeight="1" thickBot="1">
      <c r="A200" s="35" t="s">
        <v>1099</v>
      </c>
      <c r="B200" s="63" t="s">
        <v>31</v>
      </c>
      <c r="C200" s="32"/>
      <c r="D200" s="62"/>
      <c r="E200" s="32">
        <f t="shared" si="8"/>
        <v>0</v>
      </c>
      <c r="F200" s="62"/>
      <c r="G200" s="62">
        <v>28000</v>
      </c>
    </row>
    <row r="201" spans="1:7" ht="24.95" customHeight="1">
      <c r="A201" s="270" t="s">
        <v>1098</v>
      </c>
      <c r="B201" s="111"/>
      <c r="C201" s="23"/>
      <c r="D201" s="108"/>
      <c r="E201" s="23">
        <f t="shared" si="8"/>
        <v>0</v>
      </c>
      <c r="F201" s="108"/>
      <c r="G201" s="108"/>
    </row>
    <row r="202" spans="1:7" ht="24.95" customHeight="1">
      <c r="A202" s="148" t="s">
        <v>1069</v>
      </c>
      <c r="B202" s="49"/>
      <c r="C202" s="27"/>
      <c r="D202" s="48"/>
      <c r="E202" s="27">
        <f t="shared" si="8"/>
        <v>0</v>
      </c>
      <c r="F202" s="48"/>
      <c r="G202" s="48"/>
    </row>
    <row r="203" spans="1:7" ht="24.95" customHeight="1">
      <c r="A203" s="269" t="s">
        <v>1097</v>
      </c>
      <c r="B203" s="49" t="s">
        <v>53</v>
      </c>
      <c r="C203" s="27">
        <v>99500</v>
      </c>
      <c r="D203" s="48"/>
      <c r="E203" s="27">
        <f t="shared" si="8"/>
        <v>0</v>
      </c>
      <c r="F203" s="48"/>
      <c r="G203" s="48"/>
    </row>
    <row r="204" spans="1:7" ht="24.95" customHeight="1">
      <c r="A204" s="52" t="s">
        <v>1067</v>
      </c>
      <c r="B204" s="49"/>
      <c r="C204" s="27"/>
      <c r="D204" s="48"/>
      <c r="E204" s="27">
        <f t="shared" si="8"/>
        <v>0</v>
      </c>
      <c r="F204" s="48"/>
      <c r="G204" s="48"/>
    </row>
    <row r="205" spans="1:7" ht="24.95" customHeight="1">
      <c r="A205" s="29" t="s">
        <v>1096</v>
      </c>
      <c r="B205" s="49" t="s">
        <v>50</v>
      </c>
      <c r="C205" s="27"/>
      <c r="D205" s="48"/>
      <c r="E205" s="27">
        <f t="shared" si="8"/>
        <v>0</v>
      </c>
      <c r="F205" s="48"/>
      <c r="G205" s="48">
        <v>160000</v>
      </c>
    </row>
    <row r="206" spans="1:7" ht="24.95" customHeight="1">
      <c r="A206" s="29" t="s">
        <v>1095</v>
      </c>
      <c r="B206" s="49" t="s">
        <v>50</v>
      </c>
      <c r="C206" s="27"/>
      <c r="D206" s="48"/>
      <c r="E206" s="27">
        <f t="shared" si="8"/>
        <v>0</v>
      </c>
      <c r="F206" s="48"/>
      <c r="G206" s="48">
        <v>30000</v>
      </c>
    </row>
    <row r="207" spans="1:7" ht="24.95" customHeight="1">
      <c r="A207" s="29" t="s">
        <v>990</v>
      </c>
      <c r="B207" s="49" t="s">
        <v>50</v>
      </c>
      <c r="C207" s="27">
        <v>107760</v>
      </c>
      <c r="D207" s="48"/>
      <c r="E207" s="27">
        <f t="shared" si="8"/>
        <v>0</v>
      </c>
      <c r="F207" s="48"/>
      <c r="G207" s="48"/>
    </row>
    <row r="208" spans="1:7" ht="24.95" customHeight="1">
      <c r="A208" s="29" t="s">
        <v>1094</v>
      </c>
      <c r="B208" s="49" t="s">
        <v>50</v>
      </c>
      <c r="C208" s="27">
        <v>19990</v>
      </c>
      <c r="D208" s="48"/>
      <c r="E208" s="27">
        <f t="shared" si="8"/>
        <v>0</v>
      </c>
      <c r="F208" s="48"/>
      <c r="G208" s="48"/>
    </row>
    <row r="209" spans="1:7" ht="24.95" customHeight="1">
      <c r="A209" s="29" t="s">
        <v>1093</v>
      </c>
      <c r="B209" s="49" t="s">
        <v>50</v>
      </c>
      <c r="C209" s="27">
        <v>189400</v>
      </c>
      <c r="D209" s="48"/>
      <c r="E209" s="27">
        <f t="shared" si="8"/>
        <v>0</v>
      </c>
      <c r="F209" s="48"/>
      <c r="G209" s="48"/>
    </row>
    <row r="210" spans="1:7" ht="24.95" customHeight="1">
      <c r="A210" s="29" t="s">
        <v>1092</v>
      </c>
      <c r="B210" s="49" t="s">
        <v>50</v>
      </c>
      <c r="C210" s="27">
        <v>31000</v>
      </c>
      <c r="D210" s="48"/>
      <c r="E210" s="27">
        <f t="shared" si="8"/>
        <v>0</v>
      </c>
      <c r="F210" s="48"/>
      <c r="G210" s="48"/>
    </row>
    <row r="211" spans="1:7" ht="24.95" customHeight="1">
      <c r="A211" s="52" t="s">
        <v>1002</v>
      </c>
      <c r="B211" s="49"/>
      <c r="C211" s="27"/>
      <c r="D211" s="48"/>
      <c r="E211" s="27">
        <f t="shared" si="8"/>
        <v>0</v>
      </c>
      <c r="F211" s="48"/>
      <c r="G211" s="48"/>
    </row>
    <row r="212" spans="1:7" ht="24.95" customHeight="1">
      <c r="A212" s="29" t="s">
        <v>1091</v>
      </c>
      <c r="B212" s="49" t="s">
        <v>45</v>
      </c>
      <c r="C212" s="27">
        <v>39900</v>
      </c>
      <c r="D212" s="48"/>
      <c r="E212" s="27">
        <f t="shared" si="8"/>
        <v>0</v>
      </c>
      <c r="F212" s="48"/>
      <c r="G212" s="48"/>
    </row>
    <row r="213" spans="1:7" ht="24.95" customHeight="1">
      <c r="A213" s="268" t="s">
        <v>1000</v>
      </c>
      <c r="B213" s="49"/>
      <c r="C213" s="27"/>
      <c r="D213" s="27"/>
      <c r="E213" s="27"/>
      <c r="F213" s="27"/>
      <c r="G213" s="27"/>
    </row>
    <row r="214" spans="1:7" ht="24.95" customHeight="1">
      <c r="A214" s="142" t="s">
        <v>1090</v>
      </c>
      <c r="B214" s="76" t="s">
        <v>39</v>
      </c>
      <c r="C214" s="27">
        <v>142310</v>
      </c>
      <c r="D214" s="27"/>
      <c r="E214" s="27"/>
      <c r="F214" s="27"/>
      <c r="G214" s="27"/>
    </row>
    <row r="215" spans="1:7" ht="24.95" customHeight="1">
      <c r="A215" s="52" t="s">
        <v>997</v>
      </c>
      <c r="B215" s="49"/>
      <c r="C215" s="27"/>
      <c r="D215" s="48"/>
      <c r="E215" s="27">
        <f>F215-D215</f>
        <v>0</v>
      </c>
      <c r="F215" s="48"/>
      <c r="G215" s="48"/>
    </row>
    <row r="216" spans="1:7" ht="24.95" customHeight="1">
      <c r="A216" s="142" t="s">
        <v>1089</v>
      </c>
      <c r="B216" s="49" t="s">
        <v>31</v>
      </c>
      <c r="C216" s="27"/>
      <c r="D216" s="48"/>
      <c r="E216" s="27"/>
      <c r="F216" s="48"/>
      <c r="G216" s="48">
        <v>160000</v>
      </c>
    </row>
    <row r="217" spans="1:7" ht="24.95" customHeight="1">
      <c r="A217" s="121" t="s">
        <v>1088</v>
      </c>
      <c r="B217" s="49" t="s">
        <v>31</v>
      </c>
      <c r="C217" s="27"/>
      <c r="D217" s="48"/>
      <c r="E217" s="27"/>
      <c r="F217" s="48"/>
      <c r="G217" s="48">
        <v>20000</v>
      </c>
    </row>
    <row r="218" spans="1:7" ht="24.95" customHeight="1">
      <c r="A218" s="121" t="s">
        <v>1087</v>
      </c>
      <c r="B218" s="49" t="s">
        <v>31</v>
      </c>
      <c r="C218" s="27"/>
      <c r="D218" s="48"/>
      <c r="E218" s="27">
        <f>F218-D218</f>
        <v>0</v>
      </c>
      <c r="F218" s="48"/>
      <c r="G218" s="48">
        <v>18000</v>
      </c>
    </row>
    <row r="219" spans="1:7" ht="24.95" customHeight="1">
      <c r="A219" s="121" t="s">
        <v>1086</v>
      </c>
      <c r="B219" s="49" t="s">
        <v>31</v>
      </c>
      <c r="C219" s="27"/>
      <c r="D219" s="48"/>
      <c r="E219" s="27">
        <f>F219-D219</f>
        <v>0</v>
      </c>
      <c r="F219" s="48"/>
      <c r="G219" s="48">
        <v>7500</v>
      </c>
    </row>
    <row r="220" spans="1:7" ht="24.95" customHeight="1">
      <c r="A220" s="142" t="s">
        <v>1085</v>
      </c>
      <c r="B220" s="49" t="s">
        <v>31</v>
      </c>
      <c r="C220" s="27"/>
      <c r="D220" s="48"/>
      <c r="E220" s="27"/>
      <c r="F220" s="48"/>
      <c r="G220" s="48">
        <v>22500</v>
      </c>
    </row>
    <row r="221" spans="1:7" ht="24.95" customHeight="1">
      <c r="A221" s="121" t="s">
        <v>1006</v>
      </c>
      <c r="B221" s="49" t="s">
        <v>31</v>
      </c>
      <c r="C221" s="27">
        <v>23850</v>
      </c>
      <c r="D221" s="48"/>
      <c r="E221" s="27">
        <f>F221-D221</f>
        <v>0</v>
      </c>
      <c r="F221" s="48"/>
      <c r="G221" s="48"/>
    </row>
    <row r="222" spans="1:7" ht="24.95" customHeight="1">
      <c r="A222" s="121" t="s">
        <v>1084</v>
      </c>
      <c r="B222" s="49" t="s">
        <v>31</v>
      </c>
      <c r="C222" s="27">
        <v>10700</v>
      </c>
      <c r="D222" s="48"/>
      <c r="E222" s="27">
        <f>F222-D222</f>
        <v>0</v>
      </c>
      <c r="F222" s="48"/>
      <c r="G222" s="48"/>
    </row>
    <row r="223" spans="1:7" ht="24.95" customHeight="1">
      <c r="A223" s="142" t="s">
        <v>1083</v>
      </c>
      <c r="B223" s="267" t="s">
        <v>31</v>
      </c>
      <c r="C223" s="27">
        <v>24000</v>
      </c>
      <c r="D223" s="27"/>
      <c r="E223" s="27"/>
      <c r="F223" s="27"/>
      <c r="G223" s="27"/>
    </row>
    <row r="224" spans="1:7" ht="24.95" customHeight="1">
      <c r="A224" s="142" t="s">
        <v>1082</v>
      </c>
      <c r="B224" s="267" t="s">
        <v>31</v>
      </c>
      <c r="C224" s="27">
        <v>8280</v>
      </c>
      <c r="D224" s="27"/>
      <c r="E224" s="27"/>
      <c r="F224" s="27"/>
      <c r="G224" s="27"/>
    </row>
    <row r="225" spans="1:7" ht="24.95" customHeight="1">
      <c r="A225" s="114" t="s">
        <v>995</v>
      </c>
      <c r="B225" s="49"/>
      <c r="C225" s="27"/>
      <c r="D225" s="48"/>
      <c r="E225" s="27">
        <f>F225-D225</f>
        <v>0</v>
      </c>
      <c r="F225" s="48"/>
      <c r="G225" s="48"/>
    </row>
    <row r="226" spans="1:7" ht="24.95" customHeight="1">
      <c r="A226" s="121" t="s">
        <v>1081</v>
      </c>
      <c r="B226" s="49" t="s">
        <v>27</v>
      </c>
      <c r="C226" s="27"/>
      <c r="D226" s="27"/>
      <c r="E226" s="27">
        <f>F226-D226</f>
        <v>0</v>
      </c>
      <c r="F226" s="27"/>
      <c r="G226" s="27">
        <v>10500</v>
      </c>
    </row>
    <row r="227" spans="1:7" ht="24.95" customHeight="1">
      <c r="A227" s="142" t="s">
        <v>1080</v>
      </c>
      <c r="B227" s="49" t="s">
        <v>27</v>
      </c>
      <c r="C227" s="27"/>
      <c r="D227" s="27"/>
      <c r="E227" s="27"/>
      <c r="F227" s="27"/>
      <c r="G227" s="27">
        <v>10000</v>
      </c>
    </row>
    <row r="228" spans="1:7" ht="24.95" customHeight="1">
      <c r="A228" s="121" t="s">
        <v>1079</v>
      </c>
      <c r="B228" s="49" t="s">
        <v>27</v>
      </c>
      <c r="C228" s="27">
        <v>19500</v>
      </c>
      <c r="D228" s="27"/>
      <c r="E228" s="27">
        <f>F228-D228</f>
        <v>0</v>
      </c>
      <c r="F228" s="27"/>
      <c r="G228" s="27"/>
    </row>
    <row r="229" spans="1:7" ht="24.95" customHeight="1">
      <c r="A229" s="142" t="s">
        <v>1078</v>
      </c>
      <c r="B229" s="49" t="s">
        <v>27</v>
      </c>
      <c r="C229" s="27">
        <v>13120</v>
      </c>
      <c r="D229" s="27"/>
      <c r="E229" s="27"/>
      <c r="F229" s="27"/>
      <c r="G229" s="27"/>
    </row>
    <row r="230" spans="1:7" ht="24.95" customHeight="1">
      <c r="A230" s="142" t="s">
        <v>1077</v>
      </c>
      <c r="B230" s="49" t="s">
        <v>27</v>
      </c>
      <c r="C230" s="22">
        <v>13390</v>
      </c>
      <c r="D230" s="60"/>
      <c r="E230" s="23"/>
      <c r="F230" s="60"/>
      <c r="G230" s="60"/>
    </row>
    <row r="231" spans="1:7" ht="24.95" customHeight="1">
      <c r="A231" s="266" t="s">
        <v>1076</v>
      </c>
      <c r="B231" s="49"/>
      <c r="C231" s="27"/>
      <c r="D231" s="27"/>
      <c r="E231" s="27">
        <f t="shared" ref="E231:E239" si="9">F231-D231</f>
        <v>0</v>
      </c>
      <c r="F231" s="27"/>
      <c r="G231" s="27"/>
    </row>
    <row r="232" spans="1:7" ht="24.95" customHeight="1">
      <c r="A232" s="264" t="s">
        <v>1075</v>
      </c>
      <c r="B232" s="49"/>
      <c r="C232" s="27"/>
      <c r="D232" s="27"/>
      <c r="E232" s="27">
        <f t="shared" si="9"/>
        <v>0</v>
      </c>
      <c r="F232" s="27"/>
      <c r="G232" s="27"/>
    </row>
    <row r="233" spans="1:7" ht="24.95" customHeight="1">
      <c r="A233" s="121" t="s">
        <v>1074</v>
      </c>
      <c r="B233" s="49" t="s">
        <v>1073</v>
      </c>
      <c r="C233" s="27"/>
      <c r="D233" s="27">
        <v>798000</v>
      </c>
      <c r="E233" s="27">
        <f t="shared" si="9"/>
        <v>2000</v>
      </c>
      <c r="F233" s="27">
        <v>800000</v>
      </c>
      <c r="G233" s="27"/>
    </row>
    <row r="234" spans="1:7" ht="24.95" customHeight="1">
      <c r="A234" s="264" t="s">
        <v>1072</v>
      </c>
      <c r="B234" s="49"/>
      <c r="C234" s="27"/>
      <c r="D234" s="27"/>
      <c r="E234" s="27">
        <f t="shared" si="9"/>
        <v>0</v>
      </c>
      <c r="F234" s="27"/>
      <c r="G234" s="27"/>
    </row>
    <row r="235" spans="1:7" ht="24.95" customHeight="1">
      <c r="A235" s="121" t="s">
        <v>1071</v>
      </c>
      <c r="B235" s="49" t="s">
        <v>152</v>
      </c>
      <c r="C235" s="27"/>
      <c r="D235" s="27"/>
      <c r="E235" s="27">
        <f t="shared" si="9"/>
        <v>650000</v>
      </c>
      <c r="F235" s="27">
        <v>650000</v>
      </c>
      <c r="G235" s="27"/>
    </row>
    <row r="236" spans="1:7" ht="31.5" customHeight="1">
      <c r="A236" s="265" t="s">
        <v>1070</v>
      </c>
      <c r="B236" s="49" t="s">
        <v>152</v>
      </c>
      <c r="C236" s="27"/>
      <c r="D236" s="27"/>
      <c r="E236" s="27">
        <f t="shared" si="9"/>
        <v>206500</v>
      </c>
      <c r="F236" s="27">
        <v>206500</v>
      </c>
      <c r="G236" s="27"/>
    </row>
    <row r="237" spans="1:7" ht="24.95" customHeight="1">
      <c r="A237" s="264" t="s">
        <v>1069</v>
      </c>
      <c r="B237" s="49"/>
      <c r="C237" s="27"/>
      <c r="D237" s="27"/>
      <c r="E237" s="27">
        <f t="shared" si="9"/>
        <v>0</v>
      </c>
      <c r="F237" s="27"/>
      <c r="G237" s="27"/>
    </row>
    <row r="238" spans="1:7" ht="24.95" customHeight="1">
      <c r="A238" s="263" t="s">
        <v>1068</v>
      </c>
      <c r="B238" s="49" t="s">
        <v>53</v>
      </c>
      <c r="C238" s="27">
        <v>7750</v>
      </c>
      <c r="D238" s="27"/>
      <c r="E238" s="27">
        <f t="shared" si="9"/>
        <v>0</v>
      </c>
      <c r="F238" s="27"/>
      <c r="G238" s="27"/>
    </row>
    <row r="239" spans="1:7" ht="24.95" customHeight="1">
      <c r="A239" s="52" t="s">
        <v>1067</v>
      </c>
      <c r="B239" s="49"/>
      <c r="C239" s="27"/>
      <c r="D239" s="27"/>
      <c r="E239" s="27">
        <f t="shared" si="9"/>
        <v>0</v>
      </c>
      <c r="F239" s="27"/>
      <c r="G239" s="27"/>
    </row>
    <row r="240" spans="1:7" ht="24.95" customHeight="1">
      <c r="A240" s="29" t="s">
        <v>1066</v>
      </c>
      <c r="B240" s="49" t="s">
        <v>50</v>
      </c>
      <c r="C240" s="27"/>
      <c r="D240" s="27"/>
      <c r="E240" s="27"/>
      <c r="F240" s="27"/>
      <c r="G240" s="27">
        <v>1200000</v>
      </c>
    </row>
    <row r="241" spans="1:7" ht="24.95" customHeight="1">
      <c r="A241" s="121" t="s">
        <v>1065</v>
      </c>
      <c r="B241" s="49" t="s">
        <v>50</v>
      </c>
      <c r="C241" s="27"/>
      <c r="D241" s="27"/>
      <c r="E241" s="27"/>
      <c r="F241" s="27"/>
      <c r="G241" s="27">
        <v>225000</v>
      </c>
    </row>
    <row r="242" spans="1:7" ht="24.95" customHeight="1">
      <c r="A242" s="121" t="s">
        <v>1064</v>
      </c>
      <c r="B242" s="49" t="s">
        <v>50</v>
      </c>
      <c r="C242" s="27"/>
      <c r="D242" s="27"/>
      <c r="E242" s="27"/>
      <c r="F242" s="27"/>
      <c r="G242" s="27">
        <v>140000</v>
      </c>
    </row>
    <row r="243" spans="1:7" ht="24.95" customHeight="1">
      <c r="A243" s="29" t="s">
        <v>1063</v>
      </c>
      <c r="B243" s="49" t="s">
        <v>50</v>
      </c>
      <c r="C243" s="27"/>
      <c r="D243" s="27"/>
      <c r="E243" s="27"/>
      <c r="F243" s="27"/>
      <c r="G243" s="27">
        <v>12000</v>
      </c>
    </row>
    <row r="244" spans="1:7" ht="24.95" customHeight="1">
      <c r="A244" s="29" t="s">
        <v>1062</v>
      </c>
      <c r="B244" s="49" t="s">
        <v>50</v>
      </c>
      <c r="C244" s="27"/>
      <c r="D244" s="27"/>
      <c r="E244" s="27"/>
      <c r="F244" s="27"/>
      <c r="G244" s="27">
        <v>570000</v>
      </c>
    </row>
    <row r="245" spans="1:7" ht="24.95" customHeight="1" thickBot="1">
      <c r="A245" s="35" t="s">
        <v>1061</v>
      </c>
      <c r="B245" s="63" t="s">
        <v>50</v>
      </c>
      <c r="C245" s="32"/>
      <c r="D245" s="32"/>
      <c r="E245" s="32"/>
      <c r="F245" s="32"/>
      <c r="G245" s="32">
        <v>240000</v>
      </c>
    </row>
    <row r="246" spans="1:7" ht="32.25" customHeight="1">
      <c r="A246" s="262" t="s">
        <v>1060</v>
      </c>
      <c r="B246" s="111" t="s">
        <v>50</v>
      </c>
      <c r="C246" s="23"/>
      <c r="D246" s="23"/>
      <c r="E246" s="23"/>
      <c r="F246" s="23"/>
      <c r="G246" s="23">
        <v>200000</v>
      </c>
    </row>
    <row r="247" spans="1:7" ht="32.25" customHeight="1">
      <c r="A247" s="261" t="s">
        <v>1059</v>
      </c>
      <c r="B247" s="49" t="s">
        <v>50</v>
      </c>
      <c r="C247" s="27"/>
      <c r="D247" s="27"/>
      <c r="E247" s="27"/>
      <c r="F247" s="27"/>
      <c r="G247" s="27">
        <v>60000</v>
      </c>
    </row>
    <row r="248" spans="1:7" ht="24.95" customHeight="1">
      <c r="A248" s="29" t="s">
        <v>1058</v>
      </c>
      <c r="B248" s="49" t="s">
        <v>50</v>
      </c>
      <c r="C248" s="27"/>
      <c r="D248" s="27"/>
      <c r="E248" s="27"/>
      <c r="F248" s="27"/>
      <c r="G248" s="27">
        <v>85000</v>
      </c>
    </row>
    <row r="249" spans="1:7" ht="24.95" customHeight="1">
      <c r="A249" s="29" t="s">
        <v>1057</v>
      </c>
      <c r="B249" s="49" t="s">
        <v>50</v>
      </c>
      <c r="C249" s="27"/>
      <c r="D249" s="27"/>
      <c r="E249" s="27"/>
      <c r="F249" s="27"/>
      <c r="G249" s="27">
        <v>35000</v>
      </c>
    </row>
    <row r="250" spans="1:7" ht="24.95" customHeight="1">
      <c r="A250" s="29" t="s">
        <v>1056</v>
      </c>
      <c r="B250" s="49" t="s">
        <v>50</v>
      </c>
      <c r="C250" s="27"/>
      <c r="D250" s="27"/>
      <c r="E250" s="27"/>
      <c r="F250" s="27"/>
      <c r="G250" s="27">
        <v>12500</v>
      </c>
    </row>
    <row r="251" spans="1:7" ht="24.95" customHeight="1">
      <c r="A251" s="29" t="s">
        <v>1055</v>
      </c>
      <c r="B251" s="49" t="s">
        <v>50</v>
      </c>
      <c r="C251" s="27"/>
      <c r="D251" s="27"/>
      <c r="E251" s="27"/>
      <c r="F251" s="27"/>
      <c r="G251" s="27">
        <v>30000</v>
      </c>
    </row>
    <row r="252" spans="1:7" ht="33" customHeight="1">
      <c r="A252" s="260" t="s">
        <v>1054</v>
      </c>
      <c r="B252" s="49" t="s">
        <v>50</v>
      </c>
      <c r="C252" s="27"/>
      <c r="D252" s="27"/>
      <c r="E252" s="27"/>
      <c r="F252" s="27"/>
      <c r="G252" s="27">
        <v>126000</v>
      </c>
    </row>
    <row r="253" spans="1:7" ht="24.95" customHeight="1">
      <c r="A253" s="29" t="s">
        <v>1053</v>
      </c>
      <c r="B253" s="49" t="s">
        <v>50</v>
      </c>
      <c r="C253" s="27"/>
      <c r="D253" s="27">
        <v>59250</v>
      </c>
      <c r="E253" s="27">
        <f t="shared" ref="E253:E267" si="10">F253-D253</f>
        <v>15750</v>
      </c>
      <c r="F253" s="27">
        <v>75000</v>
      </c>
      <c r="G253" s="27"/>
    </row>
    <row r="254" spans="1:7" ht="24.95" customHeight="1">
      <c r="A254" s="29" t="s">
        <v>1052</v>
      </c>
      <c r="B254" s="49" t="s">
        <v>50</v>
      </c>
      <c r="C254" s="27"/>
      <c r="D254" s="27">
        <v>12000</v>
      </c>
      <c r="E254" s="27">
        <f t="shared" si="10"/>
        <v>0</v>
      </c>
      <c r="F254" s="27">
        <v>12000</v>
      </c>
      <c r="G254" s="27"/>
    </row>
    <row r="255" spans="1:7" ht="24.95" customHeight="1">
      <c r="A255" s="29" t="s">
        <v>1051</v>
      </c>
      <c r="B255" s="49" t="s">
        <v>50</v>
      </c>
      <c r="C255" s="27"/>
      <c r="D255" s="27">
        <v>79650</v>
      </c>
      <c r="E255" s="27">
        <f t="shared" si="10"/>
        <v>1350</v>
      </c>
      <c r="F255" s="27">
        <v>81000</v>
      </c>
      <c r="G255" s="27"/>
    </row>
    <row r="256" spans="1:7" ht="24.95" customHeight="1">
      <c r="A256" s="29" t="s">
        <v>1050</v>
      </c>
      <c r="B256" s="49" t="s">
        <v>50</v>
      </c>
      <c r="C256" s="27"/>
      <c r="D256" s="27">
        <v>1200</v>
      </c>
      <c r="E256" s="27">
        <f t="shared" si="10"/>
        <v>0</v>
      </c>
      <c r="F256" s="27">
        <v>1200</v>
      </c>
      <c r="G256" s="27"/>
    </row>
    <row r="257" spans="1:7" ht="24.95" customHeight="1">
      <c r="A257" s="29" t="s">
        <v>1049</v>
      </c>
      <c r="B257" s="49" t="s">
        <v>50</v>
      </c>
      <c r="C257" s="27"/>
      <c r="D257" s="27">
        <v>24000</v>
      </c>
      <c r="E257" s="27">
        <f t="shared" si="10"/>
        <v>0</v>
      </c>
      <c r="F257" s="27">
        <v>24000</v>
      </c>
      <c r="G257" s="27"/>
    </row>
    <row r="258" spans="1:7" ht="24.95" customHeight="1">
      <c r="A258" s="29" t="s">
        <v>1048</v>
      </c>
      <c r="B258" s="49" t="s">
        <v>50</v>
      </c>
      <c r="C258" s="27"/>
      <c r="D258" s="27">
        <v>671000</v>
      </c>
      <c r="E258" s="27">
        <f t="shared" si="10"/>
        <v>29000</v>
      </c>
      <c r="F258" s="27">
        <v>700000</v>
      </c>
      <c r="G258" s="27"/>
    </row>
    <row r="259" spans="1:7" ht="24.95" customHeight="1">
      <c r="A259" s="29" t="s">
        <v>1047</v>
      </c>
      <c r="B259" s="49" t="s">
        <v>50</v>
      </c>
      <c r="C259" s="27">
        <v>20250</v>
      </c>
      <c r="D259" s="27"/>
      <c r="E259" s="27">
        <f t="shared" si="10"/>
        <v>0</v>
      </c>
      <c r="F259" s="27"/>
      <c r="G259" s="27"/>
    </row>
    <row r="260" spans="1:7" ht="24.95" customHeight="1">
      <c r="A260" s="29" t="s">
        <v>1046</v>
      </c>
      <c r="B260" s="49" t="s">
        <v>50</v>
      </c>
      <c r="C260" s="27">
        <v>35850</v>
      </c>
      <c r="D260" s="27"/>
      <c r="E260" s="27">
        <f t="shared" si="10"/>
        <v>0</v>
      </c>
      <c r="F260" s="27"/>
      <c r="G260" s="27"/>
    </row>
    <row r="261" spans="1:7" ht="24.95" customHeight="1">
      <c r="A261" s="29" t="s">
        <v>1045</v>
      </c>
      <c r="B261" s="49" t="s">
        <v>50</v>
      </c>
      <c r="C261" s="27">
        <v>5965.91</v>
      </c>
      <c r="D261" s="27"/>
      <c r="E261" s="27">
        <f t="shared" si="10"/>
        <v>0</v>
      </c>
      <c r="F261" s="27"/>
      <c r="G261" s="27"/>
    </row>
    <row r="262" spans="1:7" ht="24.95" customHeight="1">
      <c r="A262" s="29" t="s">
        <v>1044</v>
      </c>
      <c r="B262" s="49" t="s">
        <v>50</v>
      </c>
      <c r="C262" s="27">
        <v>143505.88</v>
      </c>
      <c r="D262" s="27"/>
      <c r="E262" s="27">
        <f t="shared" si="10"/>
        <v>0</v>
      </c>
      <c r="F262" s="27"/>
      <c r="G262" s="27"/>
    </row>
    <row r="263" spans="1:7" ht="24.95" customHeight="1">
      <c r="A263" s="29" t="s">
        <v>1043</v>
      </c>
      <c r="B263" s="49" t="s">
        <v>50</v>
      </c>
      <c r="C263" s="27">
        <v>37500</v>
      </c>
      <c r="D263" s="27"/>
      <c r="E263" s="27">
        <f t="shared" si="10"/>
        <v>0</v>
      </c>
      <c r="F263" s="27"/>
      <c r="G263" s="27"/>
    </row>
    <row r="264" spans="1:7" ht="24.95" customHeight="1">
      <c r="A264" s="29" t="s">
        <v>1042</v>
      </c>
      <c r="B264" s="49" t="s">
        <v>50</v>
      </c>
      <c r="C264" s="27">
        <v>187500</v>
      </c>
      <c r="D264" s="27"/>
      <c r="E264" s="27">
        <f t="shared" si="10"/>
        <v>0</v>
      </c>
      <c r="F264" s="27"/>
      <c r="G264" s="27"/>
    </row>
    <row r="265" spans="1:7" ht="24.95" customHeight="1">
      <c r="A265" s="29" t="s">
        <v>1041</v>
      </c>
      <c r="B265" s="49" t="s">
        <v>50</v>
      </c>
      <c r="C265" s="27">
        <v>11895</v>
      </c>
      <c r="D265" s="27"/>
      <c r="E265" s="27">
        <f t="shared" si="10"/>
        <v>0</v>
      </c>
      <c r="F265" s="27"/>
      <c r="G265" s="27"/>
    </row>
    <row r="266" spans="1:7" ht="24.95" customHeight="1">
      <c r="A266" s="52" t="s">
        <v>1002</v>
      </c>
      <c r="B266" s="49"/>
      <c r="C266" s="27"/>
      <c r="D266" s="48"/>
      <c r="E266" s="27">
        <f t="shared" si="10"/>
        <v>0</v>
      </c>
      <c r="F266" s="48"/>
      <c r="G266" s="48"/>
    </row>
    <row r="267" spans="1:7" ht="24.95" customHeight="1" thickBot="1">
      <c r="A267" s="35" t="s">
        <v>1040</v>
      </c>
      <c r="B267" s="63" t="s">
        <v>45</v>
      </c>
      <c r="C267" s="32"/>
      <c r="D267" s="62"/>
      <c r="E267" s="32">
        <f t="shared" si="10"/>
        <v>0</v>
      </c>
      <c r="F267" s="62"/>
      <c r="G267" s="62">
        <v>90000</v>
      </c>
    </row>
    <row r="268" spans="1:7" ht="24.95" customHeight="1">
      <c r="A268" s="31" t="s">
        <v>1039</v>
      </c>
      <c r="B268" s="111" t="s">
        <v>45</v>
      </c>
      <c r="C268" s="23"/>
      <c r="D268" s="108"/>
      <c r="E268" s="23"/>
      <c r="F268" s="108"/>
      <c r="G268" s="108">
        <v>20000</v>
      </c>
    </row>
    <row r="269" spans="1:7" ht="24.95" customHeight="1">
      <c r="A269" s="52" t="s">
        <v>988</v>
      </c>
      <c r="B269" s="49"/>
      <c r="C269" s="27"/>
      <c r="D269" s="27"/>
      <c r="E269" s="27">
        <f>F269-D269</f>
        <v>0</v>
      </c>
      <c r="F269" s="27"/>
      <c r="G269" s="27"/>
    </row>
    <row r="270" spans="1:7" ht="24.95" customHeight="1">
      <c r="A270" s="29" t="s">
        <v>1038</v>
      </c>
      <c r="B270" s="49" t="s">
        <v>42</v>
      </c>
      <c r="C270" s="27"/>
      <c r="D270" s="27"/>
      <c r="E270" s="27"/>
      <c r="F270" s="27"/>
      <c r="G270" s="27">
        <v>80000</v>
      </c>
    </row>
    <row r="271" spans="1:7" ht="24.95" customHeight="1">
      <c r="A271" s="29" t="s">
        <v>1037</v>
      </c>
      <c r="B271" s="49" t="s">
        <v>42</v>
      </c>
      <c r="C271" s="27"/>
      <c r="D271" s="27"/>
      <c r="E271" s="27"/>
      <c r="F271" s="27"/>
      <c r="G271" s="27">
        <v>20000</v>
      </c>
    </row>
    <row r="272" spans="1:7" ht="24.95" customHeight="1">
      <c r="A272" s="29" t="s">
        <v>1036</v>
      </c>
      <c r="B272" s="49" t="s">
        <v>42</v>
      </c>
      <c r="C272" s="27">
        <v>219894.74</v>
      </c>
      <c r="D272" s="27"/>
      <c r="E272" s="27">
        <f>F272-D272</f>
        <v>0</v>
      </c>
      <c r="F272" s="27"/>
      <c r="G272" s="27"/>
    </row>
    <row r="273" spans="1:7" ht="24.95" customHeight="1">
      <c r="A273" s="52" t="s">
        <v>1035</v>
      </c>
      <c r="B273" s="49"/>
      <c r="C273" s="27"/>
      <c r="D273" s="48"/>
      <c r="E273" s="27">
        <f>F273-D273</f>
        <v>0</v>
      </c>
      <c r="F273" s="48"/>
      <c r="G273" s="48"/>
    </row>
    <row r="274" spans="1:7" ht="24.95" customHeight="1">
      <c r="A274" s="29" t="s">
        <v>1034</v>
      </c>
      <c r="B274" s="49" t="s">
        <v>141</v>
      </c>
      <c r="C274" s="27"/>
      <c r="D274" s="48"/>
      <c r="E274" s="27"/>
      <c r="F274" s="48"/>
      <c r="G274" s="48">
        <v>4000</v>
      </c>
    </row>
    <row r="275" spans="1:7" ht="24.95" customHeight="1">
      <c r="A275" s="29" t="s">
        <v>1033</v>
      </c>
      <c r="B275" s="49" t="s">
        <v>141</v>
      </c>
      <c r="C275" s="27"/>
      <c r="D275" s="48"/>
      <c r="E275" s="27"/>
      <c r="F275" s="48"/>
      <c r="G275" s="48">
        <v>29000</v>
      </c>
    </row>
    <row r="276" spans="1:7" ht="24.95" customHeight="1">
      <c r="A276" s="29" t="s">
        <v>1032</v>
      </c>
      <c r="B276" s="49" t="s">
        <v>141</v>
      </c>
      <c r="C276" s="27"/>
      <c r="D276" s="48"/>
      <c r="E276" s="27"/>
      <c r="F276" s="48"/>
      <c r="G276" s="48">
        <v>3000</v>
      </c>
    </row>
    <row r="277" spans="1:7" ht="24.95" customHeight="1">
      <c r="A277" s="29" t="s">
        <v>1031</v>
      </c>
      <c r="B277" s="49" t="s">
        <v>141</v>
      </c>
      <c r="C277" s="27"/>
      <c r="D277" s="48"/>
      <c r="E277" s="27"/>
      <c r="F277" s="48"/>
      <c r="G277" s="48">
        <v>14000</v>
      </c>
    </row>
    <row r="278" spans="1:7" ht="24.95" customHeight="1">
      <c r="A278" s="29" t="s">
        <v>1030</v>
      </c>
      <c r="B278" s="49" t="s">
        <v>141</v>
      </c>
      <c r="C278" s="27"/>
      <c r="D278" s="48"/>
      <c r="E278" s="27"/>
      <c r="F278" s="48"/>
      <c r="G278" s="48">
        <v>16500</v>
      </c>
    </row>
    <row r="279" spans="1:7" ht="24.95" customHeight="1">
      <c r="A279" s="29" t="s">
        <v>1029</v>
      </c>
      <c r="B279" s="49" t="s">
        <v>141</v>
      </c>
      <c r="C279" s="27"/>
      <c r="D279" s="48"/>
      <c r="E279" s="27"/>
      <c r="F279" s="48"/>
      <c r="G279" s="48">
        <v>16000</v>
      </c>
    </row>
    <row r="280" spans="1:7" ht="24.95" customHeight="1">
      <c r="A280" s="29" t="s">
        <v>1028</v>
      </c>
      <c r="B280" s="49" t="s">
        <v>141</v>
      </c>
      <c r="C280" s="27"/>
      <c r="D280" s="48"/>
      <c r="E280" s="27"/>
      <c r="F280" s="48"/>
      <c r="G280" s="48">
        <v>5000</v>
      </c>
    </row>
    <row r="281" spans="1:7" ht="24.95" customHeight="1">
      <c r="A281" s="29" t="s">
        <v>1027</v>
      </c>
      <c r="B281" s="49" t="s">
        <v>141</v>
      </c>
      <c r="C281" s="27"/>
      <c r="D281" s="48"/>
      <c r="E281" s="27"/>
      <c r="F281" s="48"/>
      <c r="G281" s="48">
        <v>10800</v>
      </c>
    </row>
    <row r="282" spans="1:7" ht="24.95" customHeight="1">
      <c r="A282" s="29" t="s">
        <v>1026</v>
      </c>
      <c r="B282" s="49" t="s">
        <v>141</v>
      </c>
      <c r="C282" s="27"/>
      <c r="D282" s="48"/>
      <c r="E282" s="27"/>
      <c r="F282" s="48"/>
      <c r="G282" s="48">
        <v>10000</v>
      </c>
    </row>
    <row r="283" spans="1:7" ht="24.95" customHeight="1">
      <c r="A283" s="29" t="s">
        <v>1025</v>
      </c>
      <c r="B283" s="49" t="s">
        <v>141</v>
      </c>
      <c r="C283" s="27"/>
      <c r="D283" s="48"/>
      <c r="E283" s="27"/>
      <c r="F283" s="48"/>
      <c r="G283" s="48">
        <v>25000</v>
      </c>
    </row>
    <row r="284" spans="1:7" ht="24.95" customHeight="1">
      <c r="A284" s="29" t="s">
        <v>1024</v>
      </c>
      <c r="B284" s="49" t="s">
        <v>141</v>
      </c>
      <c r="C284" s="27"/>
      <c r="D284" s="48">
        <v>1500</v>
      </c>
      <c r="E284" s="27">
        <f>F284-D284</f>
        <v>0</v>
      </c>
      <c r="F284" s="48">
        <v>1500</v>
      </c>
      <c r="G284" s="48"/>
    </row>
    <row r="285" spans="1:7" ht="24.95" customHeight="1">
      <c r="A285" s="29" t="s">
        <v>1023</v>
      </c>
      <c r="B285" s="49" t="s">
        <v>141</v>
      </c>
      <c r="C285" s="27">
        <v>2480</v>
      </c>
      <c r="D285" s="48"/>
      <c r="E285" s="27">
        <f>F285-D285</f>
        <v>0</v>
      </c>
      <c r="F285" s="48"/>
      <c r="G285" s="48"/>
    </row>
    <row r="286" spans="1:7" ht="24.95" hidden="1" customHeight="1">
      <c r="A286" s="52" t="s">
        <v>1022</v>
      </c>
      <c r="B286" s="49">
        <v>223</v>
      </c>
      <c r="C286" s="54"/>
      <c r="D286" s="48"/>
      <c r="E286" s="27">
        <f>F286-D286</f>
        <v>0</v>
      </c>
      <c r="F286" s="48"/>
      <c r="G286" s="48"/>
    </row>
    <row r="287" spans="1:7" ht="24.95" customHeight="1">
      <c r="A287" s="52" t="s">
        <v>995</v>
      </c>
      <c r="B287" s="49"/>
      <c r="C287" s="27"/>
      <c r="D287" s="48"/>
      <c r="E287" s="27">
        <f>F287-D287</f>
        <v>0</v>
      </c>
      <c r="F287" s="48"/>
      <c r="G287" s="48"/>
    </row>
    <row r="288" spans="1:7" ht="24.95" customHeight="1">
      <c r="A288" s="29" t="s">
        <v>1021</v>
      </c>
      <c r="B288" s="49" t="s">
        <v>27</v>
      </c>
      <c r="C288" s="27"/>
      <c r="D288" s="48"/>
      <c r="E288" s="27"/>
      <c r="F288" s="48"/>
      <c r="G288" s="48">
        <v>150000</v>
      </c>
    </row>
    <row r="289" spans="1:7" ht="24.95" customHeight="1">
      <c r="A289" s="121" t="s">
        <v>1020</v>
      </c>
      <c r="B289" s="49" t="s">
        <v>27</v>
      </c>
      <c r="C289" s="27"/>
      <c r="D289" s="48"/>
      <c r="E289" s="27"/>
      <c r="F289" s="48"/>
      <c r="G289" s="48">
        <v>120000</v>
      </c>
    </row>
    <row r="290" spans="1:7" ht="24.95" customHeight="1">
      <c r="A290" s="29" t="s">
        <v>1019</v>
      </c>
      <c r="B290" s="49" t="s">
        <v>27</v>
      </c>
      <c r="C290" s="27"/>
      <c r="D290" s="48"/>
      <c r="E290" s="27"/>
      <c r="F290" s="48"/>
      <c r="G290" s="48">
        <v>6000</v>
      </c>
    </row>
    <row r="291" spans="1:7" ht="24.95" customHeight="1" thickBot="1">
      <c r="A291" s="35" t="s">
        <v>1018</v>
      </c>
      <c r="B291" s="63" t="s">
        <v>27</v>
      </c>
      <c r="C291" s="32"/>
      <c r="D291" s="62"/>
      <c r="E291" s="32"/>
      <c r="F291" s="62"/>
      <c r="G291" s="62">
        <v>5000</v>
      </c>
    </row>
    <row r="292" spans="1:7" ht="24.95" customHeight="1">
      <c r="A292" s="31" t="s">
        <v>994</v>
      </c>
      <c r="B292" s="111" t="s">
        <v>27</v>
      </c>
      <c r="C292" s="23"/>
      <c r="D292" s="108"/>
      <c r="E292" s="23"/>
      <c r="F292" s="108"/>
      <c r="G292" s="108">
        <v>6000</v>
      </c>
    </row>
    <row r="293" spans="1:7" ht="30.75" customHeight="1">
      <c r="A293" s="260" t="s">
        <v>1017</v>
      </c>
      <c r="B293" s="49" t="s">
        <v>27</v>
      </c>
      <c r="C293" s="27"/>
      <c r="D293" s="48"/>
      <c r="E293" s="27"/>
      <c r="F293" s="48"/>
      <c r="G293" s="48">
        <v>10000</v>
      </c>
    </row>
    <row r="294" spans="1:7" ht="30.75" customHeight="1">
      <c r="A294" s="260" t="s">
        <v>1016</v>
      </c>
      <c r="B294" s="49" t="s">
        <v>27</v>
      </c>
      <c r="C294" s="27"/>
      <c r="D294" s="48"/>
      <c r="E294" s="27"/>
      <c r="F294" s="48"/>
      <c r="G294" s="48">
        <v>15000</v>
      </c>
    </row>
    <row r="295" spans="1:7" ht="24.95" customHeight="1">
      <c r="A295" s="29" t="s">
        <v>1015</v>
      </c>
      <c r="B295" s="49" t="s">
        <v>27</v>
      </c>
      <c r="C295" s="27">
        <v>3950</v>
      </c>
      <c r="D295" s="48"/>
      <c r="E295" s="27">
        <f t="shared" ref="E295:E301" si="11">F295-D295</f>
        <v>0</v>
      </c>
      <c r="F295" s="48"/>
      <c r="G295" s="48"/>
    </row>
    <row r="296" spans="1:7" ht="24.95" customHeight="1">
      <c r="A296" s="117" t="s">
        <v>1014</v>
      </c>
      <c r="B296" s="49"/>
      <c r="C296" s="27"/>
      <c r="D296" s="27"/>
      <c r="E296" s="27">
        <f t="shared" si="11"/>
        <v>0</v>
      </c>
      <c r="F296" s="27"/>
      <c r="G296" s="27"/>
    </row>
    <row r="297" spans="1:7" ht="24.95" customHeight="1">
      <c r="A297" s="52" t="s">
        <v>991</v>
      </c>
      <c r="B297" s="49" t="s">
        <v>50</v>
      </c>
      <c r="C297" s="27"/>
      <c r="D297" s="27"/>
      <c r="E297" s="27">
        <f t="shared" si="11"/>
        <v>0</v>
      </c>
      <c r="F297" s="27"/>
      <c r="G297" s="27"/>
    </row>
    <row r="298" spans="1:7" ht="24.95" customHeight="1">
      <c r="A298" s="29" t="s">
        <v>1013</v>
      </c>
      <c r="B298" s="49" t="s">
        <v>50</v>
      </c>
      <c r="C298" s="27"/>
      <c r="D298" s="27">
        <v>39950</v>
      </c>
      <c r="E298" s="27">
        <f t="shared" si="11"/>
        <v>50</v>
      </c>
      <c r="F298" s="27">
        <v>40000</v>
      </c>
      <c r="G298" s="27">
        <v>40000</v>
      </c>
    </row>
    <row r="299" spans="1:7" ht="24.95" customHeight="1">
      <c r="A299" s="29" t="s">
        <v>1012</v>
      </c>
      <c r="B299" s="49" t="s">
        <v>50</v>
      </c>
      <c r="C299" s="27"/>
      <c r="D299" s="27">
        <v>9750</v>
      </c>
      <c r="E299" s="27">
        <f t="shared" si="11"/>
        <v>250</v>
      </c>
      <c r="F299" s="27">
        <v>10000</v>
      </c>
      <c r="G299" s="27">
        <v>10000</v>
      </c>
    </row>
    <row r="300" spans="1:7" ht="24.95" customHeight="1">
      <c r="A300" s="117" t="s">
        <v>1011</v>
      </c>
      <c r="B300" s="49"/>
      <c r="C300" s="27"/>
      <c r="D300" s="27"/>
      <c r="E300" s="27">
        <f t="shared" si="11"/>
        <v>0</v>
      </c>
      <c r="F300" s="27"/>
      <c r="G300" s="27"/>
    </row>
    <row r="301" spans="1:7" ht="24.95" customHeight="1">
      <c r="A301" s="52" t="s">
        <v>991</v>
      </c>
      <c r="B301" s="49"/>
      <c r="C301" s="27"/>
      <c r="D301" s="27"/>
      <c r="E301" s="27">
        <f t="shared" si="11"/>
        <v>0</v>
      </c>
      <c r="F301" s="27"/>
      <c r="G301" s="27"/>
    </row>
    <row r="302" spans="1:7" ht="24.95" customHeight="1">
      <c r="A302" s="29" t="s">
        <v>1010</v>
      </c>
      <c r="B302" s="49" t="s">
        <v>50</v>
      </c>
      <c r="C302" s="27"/>
      <c r="D302" s="27"/>
      <c r="E302" s="27"/>
      <c r="F302" s="27"/>
      <c r="G302" s="27">
        <v>45000</v>
      </c>
    </row>
    <row r="303" spans="1:7" ht="24.95" customHeight="1">
      <c r="A303" s="52" t="s">
        <v>1002</v>
      </c>
      <c r="B303" s="49"/>
      <c r="C303" s="27"/>
      <c r="D303" s="27"/>
      <c r="E303" s="27"/>
      <c r="F303" s="27"/>
      <c r="G303" s="27"/>
    </row>
    <row r="304" spans="1:7" ht="24.95" customHeight="1">
      <c r="A304" s="29" t="s">
        <v>1009</v>
      </c>
      <c r="B304" s="49" t="s">
        <v>45</v>
      </c>
      <c r="C304" s="27"/>
      <c r="D304" s="27"/>
      <c r="E304" s="27"/>
      <c r="F304" s="27"/>
      <c r="G304" s="27">
        <v>18000</v>
      </c>
    </row>
    <row r="305" spans="1:7" ht="24.95" customHeight="1">
      <c r="A305" s="29" t="s">
        <v>1008</v>
      </c>
      <c r="B305" s="49" t="s">
        <v>45</v>
      </c>
      <c r="C305" s="27"/>
      <c r="D305" s="27"/>
      <c r="E305" s="27"/>
      <c r="F305" s="27"/>
      <c r="G305" s="27">
        <v>17000</v>
      </c>
    </row>
    <row r="306" spans="1:7" ht="24.95" customHeight="1">
      <c r="A306" s="114" t="s">
        <v>997</v>
      </c>
      <c r="B306" s="49"/>
      <c r="C306" s="27"/>
      <c r="D306" s="27"/>
      <c r="E306" s="27"/>
      <c r="F306" s="27"/>
      <c r="G306" s="27"/>
    </row>
    <row r="307" spans="1:7" ht="24.95" customHeight="1">
      <c r="A307" s="29" t="s">
        <v>1007</v>
      </c>
      <c r="B307" s="49" t="s">
        <v>31</v>
      </c>
      <c r="C307" s="27"/>
      <c r="D307" s="27"/>
      <c r="E307" s="27"/>
      <c r="F307" s="27"/>
      <c r="G307" s="27">
        <v>10000</v>
      </c>
    </row>
    <row r="308" spans="1:7" ht="24.95" customHeight="1">
      <c r="A308" s="29" t="s">
        <v>1006</v>
      </c>
      <c r="B308" s="49" t="s">
        <v>31</v>
      </c>
      <c r="C308" s="27"/>
      <c r="D308" s="27"/>
      <c r="E308" s="27"/>
      <c r="F308" s="27"/>
      <c r="G308" s="27">
        <v>21000</v>
      </c>
    </row>
    <row r="309" spans="1:7" ht="24.95" customHeight="1">
      <c r="A309" s="29" t="s">
        <v>1005</v>
      </c>
      <c r="B309" s="49" t="s">
        <v>31</v>
      </c>
      <c r="C309" s="27"/>
      <c r="D309" s="27"/>
      <c r="E309" s="27"/>
      <c r="F309" s="27"/>
      <c r="G309" s="27">
        <v>6000</v>
      </c>
    </row>
    <row r="310" spans="1:7" ht="24.95" customHeight="1">
      <c r="A310" s="259" t="s">
        <v>1004</v>
      </c>
      <c r="B310" s="49"/>
      <c r="C310" s="27"/>
      <c r="D310" s="27"/>
      <c r="E310" s="27">
        <f t="shared" ref="E310:E328" si="12">F310-D310</f>
        <v>0</v>
      </c>
      <c r="F310" s="112"/>
      <c r="G310" s="112"/>
    </row>
    <row r="311" spans="1:7" ht="24.95" customHeight="1">
      <c r="A311" s="52" t="s">
        <v>263</v>
      </c>
      <c r="B311" s="243"/>
      <c r="C311" s="27"/>
      <c r="D311" s="48"/>
      <c r="E311" s="27">
        <f t="shared" si="12"/>
        <v>0</v>
      </c>
      <c r="F311" s="48"/>
      <c r="G311" s="48"/>
    </row>
    <row r="312" spans="1:7" ht="24.95" customHeight="1">
      <c r="A312" s="29" t="s">
        <v>1003</v>
      </c>
      <c r="B312" s="243" t="s">
        <v>152</v>
      </c>
      <c r="C312" s="27">
        <v>57928.07</v>
      </c>
      <c r="D312" s="48"/>
      <c r="E312" s="27">
        <f t="shared" si="12"/>
        <v>0</v>
      </c>
      <c r="F312" s="48"/>
      <c r="G312" s="48"/>
    </row>
    <row r="313" spans="1:7" ht="24.95" customHeight="1">
      <c r="A313" s="52" t="s">
        <v>1002</v>
      </c>
      <c r="B313" s="49"/>
      <c r="C313" s="27"/>
      <c r="D313" s="27"/>
      <c r="E313" s="27">
        <f t="shared" si="12"/>
        <v>0</v>
      </c>
      <c r="F313" s="27"/>
      <c r="G313" s="27"/>
    </row>
    <row r="314" spans="1:7" ht="24.95" customHeight="1">
      <c r="A314" s="29" t="s">
        <v>1001</v>
      </c>
      <c r="B314" s="49" t="s">
        <v>45</v>
      </c>
      <c r="C314" s="27">
        <v>7950</v>
      </c>
      <c r="D314" s="27"/>
      <c r="E314" s="27">
        <f t="shared" si="12"/>
        <v>0</v>
      </c>
      <c r="F314" s="27"/>
      <c r="G314" s="27"/>
    </row>
    <row r="315" spans="1:7" ht="24.95" customHeight="1">
      <c r="A315" s="26" t="s">
        <v>1000</v>
      </c>
      <c r="B315" s="61"/>
      <c r="C315" s="23"/>
      <c r="D315" s="23"/>
      <c r="E315" s="23">
        <f t="shared" si="12"/>
        <v>0</v>
      </c>
      <c r="F315" s="23"/>
      <c r="G315" s="23"/>
    </row>
    <row r="316" spans="1:7" ht="24.95" customHeight="1">
      <c r="A316" s="121" t="s">
        <v>999</v>
      </c>
      <c r="B316" s="65" t="s">
        <v>39</v>
      </c>
      <c r="C316" s="27">
        <v>1570000</v>
      </c>
      <c r="D316" s="27"/>
      <c r="E316" s="27">
        <f t="shared" si="12"/>
        <v>0</v>
      </c>
      <c r="F316" s="27"/>
      <c r="G316" s="27"/>
    </row>
    <row r="317" spans="1:7" ht="24.95" customHeight="1">
      <c r="A317" s="29" t="s">
        <v>998</v>
      </c>
      <c r="B317" s="65" t="s">
        <v>39</v>
      </c>
      <c r="C317" s="27">
        <v>73295</v>
      </c>
      <c r="D317" s="48"/>
      <c r="E317" s="27">
        <f t="shared" si="12"/>
        <v>0</v>
      </c>
      <c r="F317" s="48"/>
      <c r="G317" s="48"/>
    </row>
    <row r="318" spans="1:7" ht="24.95" customHeight="1">
      <c r="A318" s="114" t="s">
        <v>997</v>
      </c>
      <c r="B318" s="65"/>
      <c r="C318" s="27"/>
      <c r="D318" s="27"/>
      <c r="E318" s="27">
        <f t="shared" si="12"/>
        <v>0</v>
      </c>
      <c r="F318" s="27"/>
      <c r="G318" s="27"/>
    </row>
    <row r="319" spans="1:7" ht="24.95" customHeight="1">
      <c r="A319" s="121" t="s">
        <v>996</v>
      </c>
      <c r="B319" s="65" t="s">
        <v>31</v>
      </c>
      <c r="C319" s="27">
        <v>28600</v>
      </c>
      <c r="D319" s="27"/>
      <c r="E319" s="27">
        <f t="shared" si="12"/>
        <v>0</v>
      </c>
      <c r="F319" s="27"/>
      <c r="G319" s="27"/>
    </row>
    <row r="320" spans="1:7" ht="24.95" customHeight="1">
      <c r="A320" s="114" t="s">
        <v>995</v>
      </c>
      <c r="B320" s="65"/>
      <c r="C320" s="27"/>
      <c r="D320" s="27"/>
      <c r="E320" s="27">
        <f t="shared" si="12"/>
        <v>0</v>
      </c>
      <c r="F320" s="27"/>
      <c r="G320" s="27"/>
    </row>
    <row r="321" spans="1:7" ht="24.95" customHeight="1">
      <c r="A321" s="121" t="s">
        <v>994</v>
      </c>
      <c r="B321" s="65" t="s">
        <v>27</v>
      </c>
      <c r="C321" s="27">
        <v>6585</v>
      </c>
      <c r="D321" s="27"/>
      <c r="E321" s="27">
        <f t="shared" si="12"/>
        <v>0</v>
      </c>
      <c r="F321" s="27"/>
      <c r="G321" s="27"/>
    </row>
    <row r="322" spans="1:7" ht="24.95" customHeight="1">
      <c r="A322" s="121" t="s">
        <v>993</v>
      </c>
      <c r="B322" s="65" t="s">
        <v>27</v>
      </c>
      <c r="C322" s="27">
        <v>5700</v>
      </c>
      <c r="D322" s="27"/>
      <c r="E322" s="27">
        <f t="shared" si="12"/>
        <v>0</v>
      </c>
      <c r="F322" s="27"/>
      <c r="G322" s="27"/>
    </row>
    <row r="323" spans="1:7" ht="24.95" customHeight="1">
      <c r="A323" s="117" t="s">
        <v>992</v>
      </c>
      <c r="B323" s="49"/>
      <c r="C323" s="27"/>
      <c r="D323" s="27"/>
      <c r="E323" s="27">
        <f t="shared" si="12"/>
        <v>0</v>
      </c>
      <c r="F323" s="112"/>
      <c r="G323" s="78"/>
    </row>
    <row r="324" spans="1:7" ht="24.95" customHeight="1">
      <c r="A324" s="52" t="s">
        <v>991</v>
      </c>
      <c r="B324" s="49" t="s">
        <v>50</v>
      </c>
      <c r="C324" s="27"/>
      <c r="D324" s="235"/>
      <c r="E324" s="27">
        <f t="shared" si="12"/>
        <v>0</v>
      </c>
      <c r="F324" s="27"/>
      <c r="G324" s="112"/>
    </row>
    <row r="325" spans="1:7" ht="24.95" customHeight="1">
      <c r="A325" s="29" t="s">
        <v>990</v>
      </c>
      <c r="B325" s="49" t="s">
        <v>50</v>
      </c>
      <c r="C325" s="27"/>
      <c r="D325" s="48"/>
      <c r="E325" s="27">
        <f t="shared" si="12"/>
        <v>120000</v>
      </c>
      <c r="F325" s="48">
        <v>120000</v>
      </c>
      <c r="G325" s="48"/>
    </row>
    <row r="326" spans="1:7" ht="24.95" customHeight="1">
      <c r="A326" s="29" t="s">
        <v>989</v>
      </c>
      <c r="B326" s="49" t="s">
        <v>50</v>
      </c>
      <c r="C326" s="27"/>
      <c r="D326" s="48"/>
      <c r="E326" s="27">
        <f t="shared" si="12"/>
        <v>20000</v>
      </c>
      <c r="F326" s="48">
        <v>20000</v>
      </c>
      <c r="G326" s="48"/>
    </row>
    <row r="327" spans="1:7" ht="24.95" customHeight="1">
      <c r="A327" s="52" t="s">
        <v>988</v>
      </c>
      <c r="B327" s="65"/>
      <c r="C327" s="27"/>
      <c r="D327" s="235"/>
      <c r="E327" s="27">
        <f t="shared" si="12"/>
        <v>0</v>
      </c>
      <c r="F327" s="27"/>
      <c r="G327" s="112"/>
    </row>
    <row r="328" spans="1:7" ht="24.95" customHeight="1">
      <c r="A328" s="29" t="s">
        <v>987</v>
      </c>
      <c r="B328" s="65" t="s">
        <v>42</v>
      </c>
      <c r="C328" s="27"/>
      <c r="D328" s="258"/>
      <c r="E328" s="27">
        <f t="shared" si="12"/>
        <v>110000</v>
      </c>
      <c r="F328" s="27">
        <v>110000</v>
      </c>
      <c r="G328" s="78"/>
    </row>
    <row r="329" spans="1:7" ht="24.95" customHeight="1">
      <c r="A329" s="29" t="s">
        <v>986</v>
      </c>
      <c r="B329" s="65" t="s">
        <v>42</v>
      </c>
      <c r="C329" s="27"/>
      <c r="D329" s="258"/>
      <c r="E329" s="27"/>
      <c r="F329" s="27"/>
      <c r="G329" s="78">
        <v>40000</v>
      </c>
    </row>
    <row r="330" spans="1:7" ht="24.95" customHeight="1">
      <c r="A330" s="29" t="s">
        <v>985</v>
      </c>
      <c r="B330" s="49" t="s">
        <v>42</v>
      </c>
      <c r="C330" s="27"/>
      <c r="D330" s="258"/>
      <c r="E330" s="27">
        <f>F330-D330</f>
        <v>20000</v>
      </c>
      <c r="F330" s="27">
        <v>20000</v>
      </c>
      <c r="G330" s="78"/>
    </row>
    <row r="331" spans="1:7" ht="24.95" customHeight="1" thickBot="1">
      <c r="A331" s="29" t="s">
        <v>984</v>
      </c>
      <c r="B331" s="65" t="s">
        <v>42</v>
      </c>
      <c r="C331" s="27"/>
      <c r="D331" s="258"/>
      <c r="E331" s="27">
        <f>F331-D331</f>
        <v>30000</v>
      </c>
      <c r="F331" s="27">
        <v>30000</v>
      </c>
      <c r="G331" s="78"/>
    </row>
    <row r="332" spans="1:7" ht="24.95" customHeight="1" thickBot="1">
      <c r="A332" s="21" t="s">
        <v>135</v>
      </c>
      <c r="B332" s="137"/>
      <c r="C332" s="43">
        <f>SUM(C156:C331)</f>
        <v>3858079.85</v>
      </c>
      <c r="D332" s="43">
        <f>SUM(D156:D331)</f>
        <v>3307666.5</v>
      </c>
      <c r="E332" s="43">
        <f>F332-D332</f>
        <v>2891533.5</v>
      </c>
      <c r="F332" s="43">
        <f>SUM(F156:F331)</f>
        <v>6199200</v>
      </c>
      <c r="G332" s="43">
        <f>SUM(G156:G331)</f>
        <v>4312300</v>
      </c>
    </row>
    <row r="333" spans="1:7" ht="24.95" customHeight="1" thickBot="1">
      <c r="A333" s="20" t="s">
        <v>7</v>
      </c>
      <c r="B333" s="257"/>
      <c r="C333" s="43">
        <f>C154+C332</f>
        <v>67377252.510000005</v>
      </c>
      <c r="D333" s="43">
        <f>D154+D332</f>
        <v>35864128</v>
      </c>
      <c r="E333" s="43">
        <f>E154+E332</f>
        <v>53609164.5</v>
      </c>
      <c r="F333" s="43">
        <f>F154+F332</f>
        <v>89473292.5</v>
      </c>
      <c r="G333" s="43">
        <f>G154+G332</f>
        <v>83199957</v>
      </c>
    </row>
    <row r="334" spans="1:7" ht="10.5" customHeight="1" thickBot="1">
      <c r="A334" s="20"/>
      <c r="B334" s="257"/>
      <c r="C334" s="43"/>
      <c r="D334" s="43"/>
      <c r="E334" s="43"/>
      <c r="F334" s="43"/>
      <c r="G334" s="43"/>
    </row>
    <row r="335" spans="1:7" ht="24.95" customHeight="1" thickBot="1">
      <c r="A335" s="20" t="s">
        <v>751</v>
      </c>
      <c r="B335" s="176"/>
      <c r="C335" s="40"/>
      <c r="D335" s="40"/>
      <c r="E335" s="40"/>
      <c r="F335" s="40"/>
      <c r="G335" s="40"/>
    </row>
    <row r="336" spans="1:7" ht="24.95" customHeight="1" thickBot="1">
      <c r="A336" s="145" t="s">
        <v>983</v>
      </c>
      <c r="B336" s="176" t="s">
        <v>749</v>
      </c>
      <c r="C336" s="40">
        <v>115345.2</v>
      </c>
      <c r="D336" s="40">
        <v>178</v>
      </c>
      <c r="E336" s="40">
        <f>F336-D336</f>
        <v>199822</v>
      </c>
      <c r="F336" s="40">
        <v>200000</v>
      </c>
      <c r="G336" s="40">
        <v>200000</v>
      </c>
    </row>
    <row r="337" spans="1:7" ht="24.95" customHeight="1" thickBot="1">
      <c r="A337" s="80" t="s">
        <v>982</v>
      </c>
      <c r="B337" s="79" t="s">
        <v>981</v>
      </c>
      <c r="C337" s="23">
        <v>1042380.3</v>
      </c>
      <c r="D337" s="23">
        <v>67714.5</v>
      </c>
      <c r="E337" s="23">
        <f>F337-D337</f>
        <v>1351772.2</v>
      </c>
      <c r="F337" s="23">
        <v>1419486.7</v>
      </c>
      <c r="G337" s="23">
        <v>1419486.7</v>
      </c>
    </row>
    <row r="338" spans="1:7" ht="24.95" hidden="1" customHeight="1">
      <c r="A338" s="52" t="s">
        <v>980</v>
      </c>
      <c r="B338" s="76">
        <v>974</v>
      </c>
      <c r="C338" s="27"/>
      <c r="D338" s="27"/>
      <c r="E338" s="27"/>
      <c r="F338" s="27"/>
      <c r="G338" s="27"/>
    </row>
    <row r="339" spans="1:7" ht="24.95" customHeight="1" thickBot="1">
      <c r="A339" s="20" t="s">
        <v>979</v>
      </c>
      <c r="B339" s="256"/>
      <c r="C339" s="18">
        <f>SUM(C336:C338)</f>
        <v>1157725.5</v>
      </c>
      <c r="D339" s="255">
        <f>SUM(D336:D338)</f>
        <v>67892.5</v>
      </c>
      <c r="E339" s="255">
        <f>SUM(E336:E338)</f>
        <v>1551594.2</v>
      </c>
      <c r="F339" s="255">
        <f>SUM(F336:F338)</f>
        <v>1619486.7</v>
      </c>
      <c r="G339" s="255">
        <f>SUM(G336:G338)</f>
        <v>1619486.7</v>
      </c>
    </row>
    <row r="340" spans="1:7" ht="24.95" customHeight="1" thickBot="1">
      <c r="A340" s="17" t="s">
        <v>6</v>
      </c>
      <c r="B340" s="16"/>
      <c r="C340" s="15">
        <f>C37+C78+C95+C333+C339</f>
        <v>210021456.60000002</v>
      </c>
      <c r="D340" s="15">
        <f>D37+D78+D95+D333+D339</f>
        <v>102144420.47</v>
      </c>
      <c r="E340" s="15">
        <f>E37+E78+E95+E333+E339</f>
        <v>134879496.59999999</v>
      </c>
      <c r="F340" s="15">
        <f>F37+F78+F95+F333+F339</f>
        <v>237023917.06999999</v>
      </c>
      <c r="G340" s="15">
        <f>G37+G78+G95+G333+G339</f>
        <v>226520330.06</v>
      </c>
    </row>
    <row r="341" spans="1:7" ht="24.95" customHeight="1">
      <c r="A341" s="14"/>
      <c r="B341" s="14"/>
      <c r="C341" s="12"/>
      <c r="D341" s="12"/>
      <c r="E341" s="12"/>
      <c r="F341" s="12"/>
      <c r="G341" s="12"/>
    </row>
    <row r="342" spans="1:7" ht="12.75" customHeight="1">
      <c r="A342" s="14"/>
      <c r="B342" s="14"/>
      <c r="C342" s="12"/>
      <c r="D342" s="13"/>
      <c r="E342" s="13"/>
      <c r="F342" s="13"/>
      <c r="G342" s="12"/>
    </row>
    <row r="343" spans="1:7" ht="16.5">
      <c r="A343" s="11" t="s">
        <v>978</v>
      </c>
      <c r="B343" s="1"/>
      <c r="C343" s="1"/>
      <c r="D343" s="1" t="s">
        <v>746</v>
      </c>
      <c r="E343" s="1"/>
      <c r="F343" s="1"/>
      <c r="G343" s="254">
        <f>G345-33553395.2</f>
        <v>49646561.799999997</v>
      </c>
    </row>
    <row r="344" spans="1:7" ht="16.5">
      <c r="A344" s="11"/>
      <c r="B344" s="1"/>
      <c r="C344" s="1"/>
      <c r="D344" s="1"/>
      <c r="E344" s="1"/>
      <c r="F344" s="1"/>
      <c r="G344" s="254"/>
    </row>
    <row r="345" spans="1:7" s="1" customFormat="1" ht="16.5">
      <c r="A345" s="9"/>
      <c r="B345" s="8"/>
      <c r="C345" s="8"/>
      <c r="D345" s="7"/>
      <c r="E345" s="7"/>
      <c r="F345" s="7"/>
      <c r="G345" s="254">
        <f>G154+G332</f>
        <v>83199957</v>
      </c>
    </row>
    <row r="346" spans="1:7" s="1" customFormat="1" ht="16.5">
      <c r="A346" s="107" t="s">
        <v>977</v>
      </c>
      <c r="B346" s="5"/>
      <c r="C346" s="4"/>
      <c r="D346" s="417" t="s">
        <v>744</v>
      </c>
      <c r="E346" s="417"/>
      <c r="F346" s="417"/>
      <c r="G346" s="417"/>
    </row>
    <row r="347" spans="1:7" s="1" customFormat="1" ht="16.5">
      <c r="A347" s="3" t="s">
        <v>976</v>
      </c>
      <c r="B347" s="2"/>
      <c r="C347" s="2"/>
      <c r="D347" s="417" t="s">
        <v>975</v>
      </c>
      <c r="E347" s="417"/>
      <c r="F347" s="417"/>
      <c r="G347" s="417"/>
    </row>
    <row r="348" spans="1:7" s="1" customFormat="1" ht="16.5">
      <c r="A348" s="3"/>
      <c r="B348" s="2"/>
      <c r="C348" s="2"/>
      <c r="D348" s="5"/>
      <c r="E348" s="5"/>
      <c r="F348" s="5"/>
      <c r="G348" s="5"/>
    </row>
    <row r="349" spans="1:7" s="1" customFormat="1" ht="16.5">
      <c r="A349" s="3"/>
      <c r="B349" s="2"/>
      <c r="C349" s="2"/>
      <c r="D349" s="5"/>
      <c r="E349" s="5"/>
      <c r="F349" s="5"/>
      <c r="G349" s="5"/>
    </row>
    <row r="350" spans="1:7" ht="15.75" customHeight="1">
      <c r="A350" s="412" t="s">
        <v>128</v>
      </c>
      <c r="B350" s="412"/>
      <c r="C350" s="412"/>
      <c r="D350" s="412"/>
      <c r="E350" s="412"/>
      <c r="F350" s="412"/>
      <c r="G350" s="412"/>
    </row>
    <row r="351" spans="1:7" ht="15.75" customHeight="1">
      <c r="A351" s="413" t="s">
        <v>127</v>
      </c>
      <c r="B351" s="413"/>
      <c r="C351" s="413"/>
      <c r="D351" s="413"/>
      <c r="E351" s="413"/>
      <c r="F351" s="413"/>
      <c r="G351" s="413"/>
    </row>
    <row r="352" spans="1:7" ht="15.75" customHeight="1">
      <c r="A352" s="106"/>
      <c r="B352" s="106"/>
      <c r="C352" s="106"/>
      <c r="D352" s="106"/>
      <c r="E352" s="106"/>
      <c r="F352" s="106"/>
      <c r="G352" s="106"/>
    </row>
    <row r="353" spans="1:7" ht="12.75">
      <c r="A353" s="105" t="s">
        <v>974</v>
      </c>
      <c r="B353" s="103"/>
      <c r="C353" s="103"/>
      <c r="D353" s="104"/>
      <c r="E353" s="104"/>
      <c r="F353" s="104"/>
      <c r="G353" s="103"/>
    </row>
    <row r="354" spans="1:7" ht="13.5" thickBot="1">
      <c r="A354" s="105"/>
      <c r="B354" s="103"/>
      <c r="C354" s="103"/>
      <c r="D354" s="104"/>
      <c r="E354" s="104"/>
      <c r="F354" s="104"/>
      <c r="G354" s="103"/>
    </row>
    <row r="355" spans="1:7" ht="16.5" thickBot="1">
      <c r="A355" s="102"/>
      <c r="B355" s="101" t="s">
        <v>125</v>
      </c>
      <c r="C355" s="100" t="s">
        <v>124</v>
      </c>
      <c r="D355" s="414" t="s">
        <v>123</v>
      </c>
      <c r="E355" s="415"/>
      <c r="F355" s="416"/>
      <c r="G355" s="99" t="s">
        <v>122</v>
      </c>
    </row>
    <row r="356" spans="1:7" ht="15.75">
      <c r="A356" s="96" t="s">
        <v>121</v>
      </c>
      <c r="B356" s="98" t="s">
        <v>120</v>
      </c>
      <c r="C356" s="96">
        <v>2018</v>
      </c>
      <c r="D356" s="97" t="s">
        <v>119</v>
      </c>
      <c r="E356" s="97" t="s">
        <v>118</v>
      </c>
      <c r="F356" s="97" t="s">
        <v>117</v>
      </c>
      <c r="G356" s="96" t="s">
        <v>116</v>
      </c>
    </row>
    <row r="357" spans="1:7" ht="16.5" thickBot="1">
      <c r="A357" s="92" t="s">
        <v>115</v>
      </c>
      <c r="B357" s="95" t="s">
        <v>114</v>
      </c>
      <c r="C357" s="92" t="s">
        <v>113</v>
      </c>
      <c r="D357" s="93" t="s">
        <v>112</v>
      </c>
      <c r="E357" s="94" t="s">
        <v>111</v>
      </c>
      <c r="F357" s="93" t="s">
        <v>110</v>
      </c>
      <c r="G357" s="92" t="s">
        <v>109</v>
      </c>
    </row>
    <row r="358" spans="1:7" ht="24.95" hidden="1" customHeight="1">
      <c r="A358" s="20" t="s">
        <v>910</v>
      </c>
      <c r="B358" s="223"/>
      <c r="C358" s="22"/>
      <c r="D358" s="40"/>
      <c r="E358" s="40"/>
      <c r="F358" s="40"/>
      <c r="G358" s="22"/>
    </row>
    <row r="359" spans="1:7" ht="24.95" customHeight="1" thickBot="1">
      <c r="A359" s="86" t="s">
        <v>108</v>
      </c>
      <c r="B359" s="91"/>
      <c r="C359" s="40"/>
      <c r="D359" s="40"/>
      <c r="E359" s="40"/>
      <c r="F359" s="40"/>
      <c r="G359" s="40"/>
    </row>
    <row r="360" spans="1:7" ht="24.95" customHeight="1">
      <c r="A360" s="69" t="s">
        <v>107</v>
      </c>
      <c r="B360" s="88" t="s">
        <v>106</v>
      </c>
      <c r="C360" s="22">
        <v>2736888</v>
      </c>
      <c r="D360" s="253">
        <v>1513884</v>
      </c>
      <c r="E360" s="67">
        <f t="shared" ref="E360:E367" si="13">F360-D360</f>
        <v>1524636</v>
      </c>
      <c r="F360" s="22">
        <v>3038520</v>
      </c>
      <c r="G360" s="22">
        <v>3064968</v>
      </c>
    </row>
    <row r="361" spans="1:7" ht="24.95" customHeight="1">
      <c r="A361" s="52" t="s">
        <v>105</v>
      </c>
      <c r="B361" s="76" t="s">
        <v>104</v>
      </c>
      <c r="C361" s="27">
        <v>168000</v>
      </c>
      <c r="D361" s="252">
        <v>84000</v>
      </c>
      <c r="E361" s="27">
        <f t="shared" si="13"/>
        <v>84000</v>
      </c>
      <c r="F361" s="48">
        <v>168000</v>
      </c>
      <c r="G361" s="48">
        <v>168000</v>
      </c>
    </row>
    <row r="362" spans="1:7" ht="24.95" customHeight="1">
      <c r="A362" s="52" t="s">
        <v>103</v>
      </c>
      <c r="B362" s="76" t="s">
        <v>102</v>
      </c>
      <c r="C362" s="27">
        <v>85500</v>
      </c>
      <c r="D362" s="252">
        <v>42750</v>
      </c>
      <c r="E362" s="27">
        <f t="shared" si="13"/>
        <v>42750</v>
      </c>
      <c r="F362" s="27">
        <v>85500</v>
      </c>
      <c r="G362" s="27">
        <v>85500</v>
      </c>
    </row>
    <row r="363" spans="1:7" ht="24.95" customHeight="1">
      <c r="A363" s="52" t="s">
        <v>101</v>
      </c>
      <c r="B363" s="88" t="s">
        <v>100</v>
      </c>
      <c r="C363" s="22">
        <v>85500</v>
      </c>
      <c r="D363" s="252">
        <v>42750</v>
      </c>
      <c r="E363" s="27">
        <f t="shared" si="13"/>
        <v>42750</v>
      </c>
      <c r="F363" s="22">
        <v>85500</v>
      </c>
      <c r="G363" s="22">
        <v>85500</v>
      </c>
    </row>
    <row r="364" spans="1:7" ht="24.95" customHeight="1">
      <c r="A364" s="52" t="s">
        <v>99</v>
      </c>
      <c r="B364" s="49" t="s">
        <v>98</v>
      </c>
      <c r="C364" s="27">
        <v>42000</v>
      </c>
      <c r="D364" s="252">
        <v>42000</v>
      </c>
      <c r="E364" s="27">
        <f t="shared" si="13"/>
        <v>0</v>
      </c>
      <c r="F364" s="27">
        <v>42000</v>
      </c>
      <c r="G364" s="27">
        <v>42000</v>
      </c>
    </row>
    <row r="365" spans="1:7" ht="24.95" hidden="1" customHeight="1">
      <c r="A365" s="52" t="s">
        <v>97</v>
      </c>
      <c r="B365" s="76">
        <v>717</v>
      </c>
      <c r="C365" s="27"/>
      <c r="D365" s="27"/>
      <c r="E365" s="27">
        <f t="shared" si="13"/>
        <v>0</v>
      </c>
      <c r="F365" s="27"/>
      <c r="G365" s="27"/>
    </row>
    <row r="366" spans="1:7" ht="24.95" customHeight="1">
      <c r="A366" s="52" t="s">
        <v>96</v>
      </c>
      <c r="B366" s="76" t="s">
        <v>95</v>
      </c>
      <c r="C366" s="27">
        <v>228074</v>
      </c>
      <c r="D366" s="27"/>
      <c r="E366" s="27">
        <f t="shared" si="13"/>
        <v>253210</v>
      </c>
      <c r="F366" s="27">
        <v>253210</v>
      </c>
      <c r="G366" s="27">
        <v>255414</v>
      </c>
    </row>
    <row r="367" spans="1:7" ht="24.95" customHeight="1">
      <c r="A367" s="52" t="s">
        <v>94</v>
      </c>
      <c r="B367" s="88" t="s">
        <v>93</v>
      </c>
      <c r="C367" s="22">
        <v>35000</v>
      </c>
      <c r="D367" s="27"/>
      <c r="E367" s="27">
        <f t="shared" si="13"/>
        <v>35000</v>
      </c>
      <c r="F367" s="22">
        <v>35000</v>
      </c>
      <c r="G367" s="22">
        <v>35000</v>
      </c>
    </row>
    <row r="368" spans="1:7" ht="24.95" customHeight="1">
      <c r="A368" s="52" t="s">
        <v>92</v>
      </c>
      <c r="B368" s="76"/>
      <c r="C368" s="27"/>
      <c r="D368" s="27"/>
      <c r="E368" s="27"/>
      <c r="F368" s="27"/>
      <c r="G368" s="27"/>
    </row>
    <row r="369" spans="1:7" ht="24.95" customHeight="1">
      <c r="A369" s="29" t="s">
        <v>91</v>
      </c>
      <c r="B369" s="76" t="s">
        <v>90</v>
      </c>
      <c r="C369" s="27">
        <v>228074</v>
      </c>
      <c r="D369" s="252">
        <v>252314</v>
      </c>
      <c r="E369" s="27">
        <f t="shared" ref="E369:E376" si="14">F369-D369</f>
        <v>896</v>
      </c>
      <c r="F369" s="27">
        <v>253210</v>
      </c>
      <c r="G369" s="27">
        <v>255414</v>
      </c>
    </row>
    <row r="370" spans="1:7" ht="24.95" customHeight="1">
      <c r="A370" s="52" t="s">
        <v>89</v>
      </c>
      <c r="B370" s="76" t="s">
        <v>88</v>
      </c>
      <c r="C370" s="27">
        <v>328436.56</v>
      </c>
      <c r="D370" s="252">
        <v>181666.08</v>
      </c>
      <c r="E370" s="27">
        <f t="shared" si="14"/>
        <v>182959.92</v>
      </c>
      <c r="F370" s="27">
        <v>364626</v>
      </c>
      <c r="G370" s="27">
        <v>367799</v>
      </c>
    </row>
    <row r="371" spans="1:7" ht="24.95" customHeight="1">
      <c r="A371" s="52" t="s">
        <v>87</v>
      </c>
      <c r="B371" s="88" t="s">
        <v>86</v>
      </c>
      <c r="C371" s="22">
        <v>8400</v>
      </c>
      <c r="D371" s="252">
        <v>4200</v>
      </c>
      <c r="E371" s="27">
        <f t="shared" si="14"/>
        <v>4200</v>
      </c>
      <c r="F371" s="22">
        <v>8400</v>
      </c>
      <c r="G371" s="22">
        <v>8400</v>
      </c>
    </row>
    <row r="372" spans="1:7" ht="24.95" customHeight="1">
      <c r="A372" s="52" t="s">
        <v>85</v>
      </c>
      <c r="B372" s="76" t="s">
        <v>84</v>
      </c>
      <c r="C372" s="27">
        <v>28736.639999999999</v>
      </c>
      <c r="D372" s="252">
        <v>14785.8</v>
      </c>
      <c r="E372" s="27">
        <f t="shared" si="14"/>
        <v>14811.2</v>
      </c>
      <c r="F372" s="27">
        <v>29597</v>
      </c>
      <c r="G372" s="27">
        <v>29674</v>
      </c>
    </row>
    <row r="373" spans="1:7" ht="24.95" customHeight="1">
      <c r="A373" s="52" t="s">
        <v>83</v>
      </c>
      <c r="B373" s="76" t="s">
        <v>82</v>
      </c>
      <c r="C373" s="27">
        <v>8386.34</v>
      </c>
      <c r="D373" s="252">
        <v>4199.3999999999996</v>
      </c>
      <c r="E373" s="27">
        <f t="shared" si="14"/>
        <v>4200.6000000000004</v>
      </c>
      <c r="F373" s="27">
        <v>8400</v>
      </c>
      <c r="G373" s="27">
        <v>8400</v>
      </c>
    </row>
    <row r="374" spans="1:7" ht="24.95" customHeight="1">
      <c r="A374" s="52" t="s">
        <v>81</v>
      </c>
      <c r="B374" s="76"/>
      <c r="C374" s="27"/>
      <c r="D374" s="27"/>
      <c r="E374" s="27">
        <f t="shared" si="14"/>
        <v>0</v>
      </c>
      <c r="F374" s="27"/>
      <c r="G374" s="27"/>
    </row>
    <row r="375" spans="1:7" ht="24.95" customHeight="1">
      <c r="A375" s="31" t="s">
        <v>80</v>
      </c>
      <c r="B375" s="79" t="s">
        <v>76</v>
      </c>
      <c r="C375" s="23">
        <v>10000</v>
      </c>
      <c r="D375" s="23"/>
      <c r="E375" s="27">
        <f t="shared" si="14"/>
        <v>0</v>
      </c>
      <c r="F375" s="23"/>
      <c r="G375" s="23">
        <v>10000</v>
      </c>
    </row>
    <row r="376" spans="1:7" ht="24.95" hidden="1" customHeight="1">
      <c r="A376" s="29" t="s">
        <v>973</v>
      </c>
      <c r="B376" s="79" t="s">
        <v>76</v>
      </c>
      <c r="C376" s="27"/>
      <c r="D376" s="27"/>
      <c r="E376" s="27">
        <f t="shared" si="14"/>
        <v>0</v>
      </c>
      <c r="F376" s="27"/>
      <c r="G376" s="27"/>
    </row>
    <row r="377" spans="1:7" ht="24.95" customHeight="1">
      <c r="A377" s="29" t="s">
        <v>79</v>
      </c>
      <c r="B377" s="79" t="s">
        <v>76</v>
      </c>
      <c r="C377" s="27">
        <v>35000</v>
      </c>
      <c r="D377" s="27"/>
      <c r="E377" s="27"/>
      <c r="F377" s="27"/>
      <c r="G377" s="27"/>
    </row>
    <row r="378" spans="1:7" ht="24.95" customHeight="1">
      <c r="A378" s="29" t="s">
        <v>78</v>
      </c>
      <c r="B378" s="79" t="s">
        <v>76</v>
      </c>
      <c r="C378" s="27">
        <v>245000</v>
      </c>
      <c r="D378" s="27"/>
      <c r="E378" s="27">
        <f>F378-D378</f>
        <v>0</v>
      </c>
      <c r="F378" s="27"/>
      <c r="G378" s="27"/>
    </row>
    <row r="379" spans="1:7" ht="24.95" customHeight="1" thickBot="1">
      <c r="A379" s="35" t="s">
        <v>77</v>
      </c>
      <c r="B379" s="120" t="s">
        <v>76</v>
      </c>
      <c r="C379" s="32">
        <v>79436</v>
      </c>
      <c r="D379" s="32"/>
      <c r="E379" s="32">
        <f>F379-D379</f>
        <v>0</v>
      </c>
      <c r="F379" s="32"/>
      <c r="G379" s="32"/>
    </row>
    <row r="380" spans="1:7" ht="24.95" customHeight="1" thickBot="1">
      <c r="A380" s="124" t="s">
        <v>75</v>
      </c>
      <c r="B380" s="135"/>
      <c r="C380" s="85">
        <f>SUM(C360:C379)</f>
        <v>4352431.54</v>
      </c>
      <c r="D380" s="85">
        <f>SUM(D360:D379)</f>
        <v>2182549.2799999998</v>
      </c>
      <c r="E380" s="85">
        <f>SUM(E360:E379)</f>
        <v>2189413.7200000002</v>
      </c>
      <c r="F380" s="85">
        <f>SUM(F360:F379)</f>
        <v>4371963</v>
      </c>
      <c r="G380" s="85">
        <f>SUM(G360:G379)</f>
        <v>4416069</v>
      </c>
    </row>
    <row r="381" spans="1:7" ht="10.5" customHeight="1" thickBot="1">
      <c r="A381" s="86"/>
      <c r="B381" s="183"/>
      <c r="C381" s="152"/>
      <c r="D381" s="152"/>
      <c r="E381" s="152"/>
      <c r="F381" s="251"/>
      <c r="G381" s="152"/>
    </row>
    <row r="382" spans="1:7" ht="24.95" customHeight="1">
      <c r="A382" s="250" t="s">
        <v>74</v>
      </c>
      <c r="B382" s="249"/>
      <c r="C382" s="248"/>
      <c r="D382" s="248"/>
      <c r="E382" s="248"/>
      <c r="F382" s="247"/>
      <c r="G382" s="67"/>
    </row>
    <row r="383" spans="1:7" ht="24.95" customHeight="1">
      <c r="A383" s="80" t="s">
        <v>73</v>
      </c>
      <c r="B383" s="79" t="s">
        <v>72</v>
      </c>
      <c r="C383" s="30">
        <v>156947</v>
      </c>
      <c r="D383" s="23">
        <v>47673</v>
      </c>
      <c r="E383" s="23">
        <f t="shared" ref="E383:E390" si="15">F383-D383</f>
        <v>122327</v>
      </c>
      <c r="F383" s="23">
        <v>170000</v>
      </c>
      <c r="G383" s="23">
        <v>200000</v>
      </c>
    </row>
    <row r="384" spans="1:7" ht="24.95" customHeight="1">
      <c r="A384" s="52" t="s">
        <v>71</v>
      </c>
      <c r="B384" s="76" t="s">
        <v>70</v>
      </c>
      <c r="C384" s="28">
        <v>50901.75</v>
      </c>
      <c r="D384" s="27">
        <v>45872</v>
      </c>
      <c r="E384" s="23">
        <f t="shared" si="15"/>
        <v>74128</v>
      </c>
      <c r="F384" s="27">
        <v>120000</v>
      </c>
      <c r="G384" s="27">
        <v>125000</v>
      </c>
    </row>
    <row r="385" spans="1:7" ht="24.95" customHeight="1" thickBot="1">
      <c r="A385" s="64" t="s">
        <v>69</v>
      </c>
      <c r="B385" s="63" t="s">
        <v>68</v>
      </c>
      <c r="C385" s="33">
        <v>132523.07</v>
      </c>
      <c r="D385" s="32">
        <v>91792</v>
      </c>
      <c r="E385" s="32">
        <f t="shared" si="15"/>
        <v>158208</v>
      </c>
      <c r="F385" s="32">
        <v>250000</v>
      </c>
      <c r="G385" s="32">
        <v>300000</v>
      </c>
    </row>
    <row r="386" spans="1:7" ht="24.95" customHeight="1">
      <c r="A386" s="52" t="s">
        <v>67</v>
      </c>
      <c r="B386" s="49" t="s">
        <v>66</v>
      </c>
      <c r="C386" s="28">
        <v>400000</v>
      </c>
      <c r="D386" s="27">
        <v>265000</v>
      </c>
      <c r="E386" s="23">
        <f t="shared" si="15"/>
        <v>335000</v>
      </c>
      <c r="F386" s="27">
        <v>600000</v>
      </c>
      <c r="G386" s="27">
        <v>500000</v>
      </c>
    </row>
    <row r="387" spans="1:7" ht="24.95" customHeight="1">
      <c r="A387" s="52" t="s">
        <v>65</v>
      </c>
      <c r="B387" s="76" t="s">
        <v>64</v>
      </c>
      <c r="C387" s="28"/>
      <c r="D387" s="27"/>
      <c r="E387" s="23">
        <f t="shared" si="15"/>
        <v>75000</v>
      </c>
      <c r="F387" s="27">
        <v>75000</v>
      </c>
      <c r="G387" s="27">
        <v>25000</v>
      </c>
    </row>
    <row r="388" spans="1:7" ht="24.95" hidden="1" customHeight="1">
      <c r="A388" s="52" t="s">
        <v>972</v>
      </c>
      <c r="B388" s="76"/>
      <c r="C388" s="28"/>
      <c r="D388" s="27"/>
      <c r="E388" s="23">
        <f t="shared" si="15"/>
        <v>0</v>
      </c>
      <c r="F388" s="27"/>
      <c r="G388" s="27"/>
    </row>
    <row r="389" spans="1:7" ht="24.95" customHeight="1">
      <c r="A389" s="52" t="s">
        <v>198</v>
      </c>
      <c r="B389" s="76" t="s">
        <v>197</v>
      </c>
      <c r="C389" s="28">
        <v>18620</v>
      </c>
      <c r="D389" s="27"/>
      <c r="E389" s="23">
        <f t="shared" si="15"/>
        <v>20000</v>
      </c>
      <c r="F389" s="27">
        <v>20000</v>
      </c>
      <c r="G389" s="27"/>
    </row>
    <row r="390" spans="1:7" ht="24.95" customHeight="1" thickBot="1">
      <c r="A390" s="240" t="s">
        <v>60</v>
      </c>
      <c r="B390" s="39" t="s">
        <v>59</v>
      </c>
      <c r="C390" s="74"/>
      <c r="D390" s="54"/>
      <c r="E390" s="22">
        <f t="shared" si="15"/>
        <v>50000</v>
      </c>
      <c r="F390" s="54">
        <v>50000</v>
      </c>
      <c r="G390" s="54">
        <v>10000</v>
      </c>
    </row>
    <row r="391" spans="1:7" ht="24.95" customHeight="1" thickBot="1">
      <c r="A391" s="20" t="s">
        <v>58</v>
      </c>
      <c r="B391" s="42"/>
      <c r="C391" s="71">
        <f>SUM(C383:C390)</f>
        <v>758991.82000000007</v>
      </c>
      <c r="D391" s="71">
        <f>SUM(D383:D390)</f>
        <v>450337</v>
      </c>
      <c r="E391" s="71">
        <f>SUM(E383:E390)</f>
        <v>834663</v>
      </c>
      <c r="F391" s="71">
        <f>SUM(F383:F390)</f>
        <v>1285000</v>
      </c>
      <c r="G391" s="71">
        <f>SUM(G383:G390)</f>
        <v>1160000</v>
      </c>
    </row>
    <row r="392" spans="1:7" ht="10.5" customHeight="1" thickBot="1">
      <c r="A392" s="20"/>
      <c r="B392" s="42"/>
      <c r="C392" s="71"/>
      <c r="D392" s="71"/>
      <c r="E392" s="71"/>
      <c r="F392" s="71"/>
      <c r="G392" s="71"/>
    </row>
    <row r="393" spans="1:7" ht="24.75" customHeight="1" thickBot="1">
      <c r="A393" s="20" t="s">
        <v>971</v>
      </c>
      <c r="B393" s="42"/>
      <c r="C393" s="71"/>
      <c r="D393" s="71"/>
      <c r="E393" s="71"/>
      <c r="F393" s="71"/>
      <c r="G393" s="71"/>
    </row>
    <row r="394" spans="1:7" ht="10.5" customHeight="1" thickBot="1">
      <c r="A394" s="20"/>
      <c r="B394" s="42"/>
      <c r="C394" s="71"/>
      <c r="D394" s="71"/>
      <c r="E394" s="71"/>
      <c r="F394" s="71"/>
      <c r="G394" s="71"/>
    </row>
    <row r="395" spans="1:7" ht="24.95" customHeight="1" thickBot="1">
      <c r="A395" s="224" t="s">
        <v>25</v>
      </c>
      <c r="B395" s="42"/>
      <c r="C395" s="41"/>
      <c r="D395" s="40"/>
      <c r="E395" s="40"/>
      <c r="F395" s="40"/>
      <c r="G395" s="40"/>
    </row>
    <row r="396" spans="1:7" ht="24.95" customHeight="1" thickBot="1">
      <c r="A396" s="21" t="s">
        <v>563</v>
      </c>
      <c r="B396" s="42"/>
      <c r="C396" s="41"/>
      <c r="D396" s="40"/>
      <c r="E396" s="40"/>
      <c r="F396" s="40"/>
      <c r="G396" s="40"/>
    </row>
    <row r="397" spans="1:7" ht="24.95" customHeight="1">
      <c r="A397" s="155" t="s">
        <v>970</v>
      </c>
      <c r="B397" s="79" t="s">
        <v>9</v>
      </c>
      <c r="C397" s="30">
        <v>3673631.5</v>
      </c>
      <c r="D397" s="23">
        <v>1707966.3</v>
      </c>
      <c r="E397" s="23">
        <f t="shared" ref="E397:E402" si="16">F397-D397</f>
        <v>2332033.7000000002</v>
      </c>
      <c r="F397" s="23">
        <v>4040000</v>
      </c>
      <c r="G397" s="23">
        <v>4120000</v>
      </c>
    </row>
    <row r="398" spans="1:7" ht="24.95" customHeight="1">
      <c r="A398" s="154" t="s">
        <v>969</v>
      </c>
      <c r="B398" s="76" t="s">
        <v>9</v>
      </c>
      <c r="C398" s="28">
        <v>7760302.46</v>
      </c>
      <c r="D398" s="27">
        <v>3089995</v>
      </c>
      <c r="E398" s="23">
        <f t="shared" si="16"/>
        <v>5810005</v>
      </c>
      <c r="F398" s="27">
        <v>8900000</v>
      </c>
      <c r="G398" s="27">
        <v>9698000</v>
      </c>
    </row>
    <row r="399" spans="1:7" ht="24.95" customHeight="1">
      <c r="A399" s="154" t="s">
        <v>968</v>
      </c>
      <c r="B399" s="76" t="s">
        <v>9</v>
      </c>
      <c r="C399" s="24">
        <v>1742119.5</v>
      </c>
      <c r="D399" s="22">
        <v>859219.75</v>
      </c>
      <c r="E399" s="23">
        <f t="shared" si="16"/>
        <v>1405780.25</v>
      </c>
      <c r="F399" s="22">
        <v>2265000</v>
      </c>
      <c r="G399" s="27">
        <v>3457700</v>
      </c>
    </row>
    <row r="400" spans="1:7" ht="24.95" customHeight="1">
      <c r="A400" s="154" t="s">
        <v>967</v>
      </c>
      <c r="B400" s="76" t="s">
        <v>9</v>
      </c>
      <c r="C400" s="28">
        <v>5235848.1500000004</v>
      </c>
      <c r="D400" s="27">
        <v>2447075.9900000002</v>
      </c>
      <c r="E400" s="23">
        <f t="shared" si="16"/>
        <v>3518924.01</v>
      </c>
      <c r="F400" s="27">
        <v>5966000</v>
      </c>
      <c r="G400" s="27">
        <v>6191000</v>
      </c>
    </row>
    <row r="401" spans="1:7" ht="24.95" customHeight="1">
      <c r="A401" s="154" t="s">
        <v>966</v>
      </c>
      <c r="B401" s="76" t="s">
        <v>9</v>
      </c>
      <c r="C401" s="28">
        <v>1110236.8400000001</v>
      </c>
      <c r="D401" s="27">
        <v>466946.8</v>
      </c>
      <c r="E401" s="23">
        <f t="shared" si="16"/>
        <v>784428.2</v>
      </c>
      <c r="F401" s="27">
        <v>1251375</v>
      </c>
      <c r="G401" s="27">
        <v>1286875</v>
      </c>
    </row>
    <row r="402" spans="1:7" ht="24.95" customHeight="1" thickBot="1">
      <c r="A402" s="246" t="s">
        <v>965</v>
      </c>
      <c r="B402" s="76" t="s">
        <v>9</v>
      </c>
      <c r="C402" s="33">
        <v>2902201</v>
      </c>
      <c r="D402" s="32">
        <v>1314345.5</v>
      </c>
      <c r="E402" s="23">
        <f t="shared" si="16"/>
        <v>1835654.5</v>
      </c>
      <c r="F402" s="32">
        <v>3150000</v>
      </c>
      <c r="G402" s="32">
        <v>4122000</v>
      </c>
    </row>
    <row r="403" spans="1:7" ht="24.95" customHeight="1" thickBot="1">
      <c r="A403" s="21" t="s">
        <v>8</v>
      </c>
      <c r="B403" s="19"/>
      <c r="C403" s="18">
        <f>SUM(C397:C402)</f>
        <v>22424339.449999999</v>
      </c>
      <c r="D403" s="18">
        <f>SUM(D397:D402)</f>
        <v>9885549.3399999999</v>
      </c>
      <c r="E403" s="18">
        <f>SUM(E397:E402)</f>
        <v>15686825.659999998</v>
      </c>
      <c r="F403" s="18">
        <f>SUM(F397:F402)</f>
        <v>25572375</v>
      </c>
      <c r="G403" s="18">
        <f>SUM(G397:G402)</f>
        <v>28875575</v>
      </c>
    </row>
    <row r="404" spans="1:7" ht="24.95" customHeight="1" thickBot="1">
      <c r="A404" s="21" t="s">
        <v>964</v>
      </c>
      <c r="B404" s="70"/>
      <c r="C404" s="40"/>
      <c r="D404" s="40"/>
      <c r="E404" s="40"/>
      <c r="F404" s="40"/>
      <c r="G404" s="40"/>
    </row>
    <row r="405" spans="1:7" ht="24.95" customHeight="1" thickBot="1">
      <c r="A405" s="245" t="s">
        <v>963</v>
      </c>
      <c r="B405" s="70"/>
      <c r="C405" s="40"/>
      <c r="D405" s="244"/>
      <c r="E405" s="244"/>
      <c r="F405" s="244"/>
      <c r="G405" s="244"/>
    </row>
    <row r="406" spans="1:7" ht="24.95" customHeight="1">
      <c r="A406" s="80" t="s">
        <v>821</v>
      </c>
      <c r="B406" s="88"/>
      <c r="C406" s="23"/>
      <c r="D406" s="108"/>
      <c r="E406" s="108"/>
      <c r="F406" s="108"/>
      <c r="G406" s="108"/>
    </row>
    <row r="407" spans="1:7" ht="24.95" customHeight="1">
      <c r="A407" s="29" t="s">
        <v>962</v>
      </c>
      <c r="B407" s="39" t="s">
        <v>50</v>
      </c>
      <c r="C407" s="27"/>
      <c r="D407" s="48"/>
      <c r="E407" s="48">
        <f>F407-D407</f>
        <v>100000</v>
      </c>
      <c r="F407" s="48">
        <v>100000</v>
      </c>
      <c r="G407" s="48"/>
    </row>
    <row r="408" spans="1:7" ht="24.95" customHeight="1">
      <c r="A408" s="117" t="s">
        <v>961</v>
      </c>
      <c r="B408" s="243"/>
      <c r="C408" s="27"/>
      <c r="D408" s="48"/>
      <c r="E408" s="48">
        <f>F408-D408</f>
        <v>0</v>
      </c>
      <c r="F408" s="48"/>
      <c r="G408" s="48"/>
    </row>
    <row r="409" spans="1:7" ht="24.95" customHeight="1">
      <c r="A409" s="52" t="s">
        <v>821</v>
      </c>
      <c r="B409" s="243"/>
      <c r="C409" s="27"/>
      <c r="D409" s="48"/>
      <c r="E409" s="48">
        <f>F409-D409</f>
        <v>0</v>
      </c>
      <c r="F409" s="48"/>
      <c r="G409" s="48"/>
    </row>
    <row r="410" spans="1:7" ht="24.95" customHeight="1">
      <c r="A410" s="29" t="s">
        <v>960</v>
      </c>
      <c r="B410" s="39" t="s">
        <v>50</v>
      </c>
      <c r="C410" s="27"/>
      <c r="D410" s="48"/>
      <c r="E410" s="48">
        <f>F410-D410</f>
        <v>40000</v>
      </c>
      <c r="F410" s="48">
        <v>40000</v>
      </c>
      <c r="G410" s="48"/>
    </row>
    <row r="411" spans="1:7" ht="24.95" customHeight="1">
      <c r="A411" s="29" t="s">
        <v>959</v>
      </c>
      <c r="B411" s="36" t="s">
        <v>50</v>
      </c>
      <c r="C411" s="27"/>
      <c r="D411" s="48">
        <v>19600</v>
      </c>
      <c r="E411" s="48">
        <f>F411-D411</f>
        <v>400</v>
      </c>
      <c r="F411" s="48">
        <v>20000</v>
      </c>
      <c r="G411" s="48"/>
    </row>
    <row r="412" spans="1:7" ht="24.95" customHeight="1" thickBot="1">
      <c r="A412" s="138" t="s">
        <v>135</v>
      </c>
      <c r="B412" s="177"/>
      <c r="C412" s="45">
        <f>SUM(C405:C411)</f>
        <v>0</v>
      </c>
      <c r="D412" s="45">
        <f>SUM(D405:D411)</f>
        <v>19600</v>
      </c>
      <c r="E412" s="45">
        <f>SUM(E405:E411)</f>
        <v>140400</v>
      </c>
      <c r="F412" s="45">
        <f>SUM(F405:F411)</f>
        <v>160000</v>
      </c>
      <c r="G412" s="45">
        <f>SUM(G405:G411)</f>
        <v>0</v>
      </c>
    </row>
    <row r="413" spans="1:7" ht="24.95" customHeight="1" thickBot="1">
      <c r="A413" s="224" t="s">
        <v>7</v>
      </c>
      <c r="B413" s="177"/>
      <c r="C413" s="45">
        <f>C403+C412</f>
        <v>22424339.449999999</v>
      </c>
      <c r="D413" s="45">
        <f>D403+D412</f>
        <v>9905149.3399999999</v>
      </c>
      <c r="E413" s="45">
        <f>E403+E412</f>
        <v>15827225.659999998</v>
      </c>
      <c r="F413" s="45">
        <f>F403+F412</f>
        <v>25732375</v>
      </c>
      <c r="G413" s="45">
        <f>G403+G412</f>
        <v>28875575</v>
      </c>
    </row>
    <row r="414" spans="1:7" ht="10.5" customHeight="1" thickBot="1">
      <c r="A414" s="224"/>
      <c r="B414" s="177"/>
      <c r="C414" s="45"/>
      <c r="D414" s="45"/>
      <c r="E414" s="45"/>
      <c r="F414" s="45"/>
      <c r="G414" s="45"/>
    </row>
    <row r="415" spans="1:7" ht="24.95" customHeight="1" thickBot="1">
      <c r="A415" s="17" t="s">
        <v>6</v>
      </c>
      <c r="B415" s="16"/>
      <c r="C415" s="15">
        <f>C380+C391+C413</f>
        <v>27535762.809999999</v>
      </c>
      <c r="D415" s="15">
        <f>D380+D391+D413</f>
        <v>12538035.619999999</v>
      </c>
      <c r="E415" s="15">
        <f>E380+E391+E413</f>
        <v>18851302.379999999</v>
      </c>
      <c r="F415" s="15">
        <f>F380+F391+F413</f>
        <v>31389338</v>
      </c>
      <c r="G415" s="15">
        <f>G380+G391+G413</f>
        <v>34451644</v>
      </c>
    </row>
    <row r="416" spans="1:7" ht="24.95" customHeight="1">
      <c r="A416" s="14"/>
      <c r="B416" s="14"/>
      <c r="C416" s="12"/>
      <c r="D416" s="12"/>
      <c r="E416" s="12"/>
      <c r="F416" s="12"/>
      <c r="G416" s="12"/>
    </row>
    <row r="417" spans="1:7" ht="12.75" customHeight="1">
      <c r="A417" s="14"/>
      <c r="B417" s="14"/>
      <c r="C417" s="12"/>
      <c r="D417" s="13"/>
      <c r="E417" s="13"/>
      <c r="F417" s="13"/>
      <c r="G417" s="12"/>
    </row>
    <row r="418" spans="1:7" ht="16.5">
      <c r="A418" s="242" t="s">
        <v>275</v>
      </c>
      <c r="B418" s="241"/>
      <c r="C418" s="241"/>
      <c r="D418" s="7" t="s">
        <v>4</v>
      </c>
      <c r="E418" s="241"/>
      <c r="F418" s="241"/>
      <c r="G418" s="241"/>
    </row>
    <row r="419" spans="1:7" ht="16.5">
      <c r="A419" s="242"/>
      <c r="B419" s="241"/>
      <c r="C419" s="241"/>
      <c r="D419" s="7"/>
      <c r="E419" s="241"/>
      <c r="F419" s="241"/>
      <c r="G419" s="241"/>
    </row>
    <row r="420" spans="1:7" ht="16.5">
      <c r="A420" s="242"/>
      <c r="B420" s="241"/>
      <c r="C420" s="241"/>
      <c r="D420" s="7"/>
      <c r="E420" s="241"/>
      <c r="F420" s="241"/>
      <c r="G420" s="241"/>
    </row>
    <row r="421" spans="1:7" s="1" customFormat="1" ht="16.5">
      <c r="A421" s="6" t="s">
        <v>958</v>
      </c>
      <c r="B421" s="5"/>
      <c r="C421" s="4"/>
      <c r="D421" s="418" t="s">
        <v>2</v>
      </c>
      <c r="E421" s="418"/>
      <c r="F421" s="418"/>
      <c r="G421" s="417"/>
    </row>
    <row r="422" spans="1:7" s="1" customFormat="1" ht="16.5">
      <c r="A422" s="3" t="s">
        <v>957</v>
      </c>
      <c r="B422" s="2"/>
      <c r="C422" s="2"/>
      <c r="D422" s="417" t="s">
        <v>0</v>
      </c>
      <c r="E422" s="417"/>
      <c r="F422" s="417"/>
      <c r="G422" s="417"/>
    </row>
    <row r="426" spans="1:7" ht="15.75" customHeight="1">
      <c r="A426" s="412" t="s">
        <v>128</v>
      </c>
      <c r="B426" s="412"/>
      <c r="C426" s="412"/>
      <c r="D426" s="412"/>
      <c r="E426" s="412"/>
      <c r="F426" s="412"/>
      <c r="G426" s="412"/>
    </row>
    <row r="427" spans="1:7" ht="15.75" customHeight="1">
      <c r="A427" s="413" t="s">
        <v>127</v>
      </c>
      <c r="B427" s="413"/>
      <c r="C427" s="413"/>
      <c r="D427" s="413"/>
      <c r="E427" s="413"/>
      <c r="F427" s="413"/>
      <c r="G427" s="413"/>
    </row>
    <row r="428" spans="1:7" ht="15.75" customHeight="1">
      <c r="A428" s="106"/>
      <c r="B428" s="106"/>
      <c r="C428" s="106"/>
      <c r="D428" s="106"/>
      <c r="E428" s="106"/>
      <c r="F428" s="106"/>
      <c r="G428" s="106"/>
    </row>
    <row r="429" spans="1:7" ht="12.75">
      <c r="A429" s="105" t="s">
        <v>956</v>
      </c>
      <c r="B429" s="103"/>
      <c r="C429" s="103"/>
      <c r="D429" s="104"/>
      <c r="E429" s="104"/>
      <c r="F429" s="104"/>
      <c r="G429" s="103"/>
    </row>
    <row r="430" spans="1:7" ht="13.5" thickBot="1">
      <c r="A430" s="105"/>
      <c r="B430" s="103"/>
      <c r="C430" s="103"/>
      <c r="D430" s="104"/>
      <c r="E430" s="104"/>
      <c r="F430" s="104"/>
      <c r="G430" s="103"/>
    </row>
    <row r="431" spans="1:7" ht="16.5" thickBot="1">
      <c r="A431" s="102"/>
      <c r="B431" s="101" t="s">
        <v>125</v>
      </c>
      <c r="C431" s="100" t="s">
        <v>124</v>
      </c>
      <c r="D431" s="414" t="s">
        <v>123</v>
      </c>
      <c r="E431" s="415"/>
      <c r="F431" s="416"/>
      <c r="G431" s="99" t="s">
        <v>122</v>
      </c>
    </row>
    <row r="432" spans="1:7" ht="15.75">
      <c r="A432" s="96" t="s">
        <v>121</v>
      </c>
      <c r="B432" s="98" t="s">
        <v>120</v>
      </c>
      <c r="C432" s="96">
        <v>2018</v>
      </c>
      <c r="D432" s="97" t="s">
        <v>119</v>
      </c>
      <c r="E432" s="97" t="s">
        <v>118</v>
      </c>
      <c r="F432" s="97" t="s">
        <v>117</v>
      </c>
      <c r="G432" s="96" t="s">
        <v>116</v>
      </c>
    </row>
    <row r="433" spans="1:7" ht="16.5" thickBot="1">
      <c r="A433" s="92" t="s">
        <v>115</v>
      </c>
      <c r="B433" s="95" t="s">
        <v>114</v>
      </c>
      <c r="C433" s="92" t="s">
        <v>113</v>
      </c>
      <c r="D433" s="93" t="s">
        <v>112</v>
      </c>
      <c r="E433" s="94" t="s">
        <v>111</v>
      </c>
      <c r="F433" s="93" t="s">
        <v>110</v>
      </c>
      <c r="G433" s="92" t="s">
        <v>109</v>
      </c>
    </row>
    <row r="434" spans="1:7" ht="24.95" hidden="1" customHeight="1">
      <c r="A434" s="20" t="s">
        <v>910</v>
      </c>
      <c r="B434" s="223"/>
      <c r="C434" s="22"/>
      <c r="D434" s="40"/>
      <c r="E434" s="40"/>
      <c r="F434" s="40"/>
      <c r="G434" s="22"/>
    </row>
    <row r="435" spans="1:7" ht="24.95" customHeight="1" thickBot="1">
      <c r="A435" s="86" t="s">
        <v>108</v>
      </c>
      <c r="B435" s="91"/>
      <c r="C435" s="40"/>
      <c r="D435" s="40"/>
      <c r="E435" s="40"/>
      <c r="F435" s="40"/>
      <c r="G435" s="40"/>
    </row>
    <row r="436" spans="1:7" ht="24.95" customHeight="1">
      <c r="A436" s="90" t="s">
        <v>107</v>
      </c>
      <c r="B436" s="89" t="s">
        <v>106</v>
      </c>
      <c r="C436" s="22">
        <v>1456260</v>
      </c>
      <c r="D436" s="22">
        <v>826782</v>
      </c>
      <c r="E436" s="67">
        <f t="shared" ref="E436:E443" si="17">F436-D436</f>
        <v>847422</v>
      </c>
      <c r="F436" s="22">
        <v>1674204</v>
      </c>
      <c r="G436" s="22">
        <v>1677444</v>
      </c>
    </row>
    <row r="437" spans="1:7" ht="24.95" customHeight="1">
      <c r="A437" s="52" t="s">
        <v>105</v>
      </c>
      <c r="B437" s="87" t="s">
        <v>104</v>
      </c>
      <c r="C437" s="27">
        <v>72000</v>
      </c>
      <c r="D437" s="48">
        <v>36000</v>
      </c>
      <c r="E437" s="27">
        <f t="shared" si="17"/>
        <v>36000</v>
      </c>
      <c r="F437" s="48">
        <v>72000</v>
      </c>
      <c r="G437" s="48">
        <v>72000</v>
      </c>
    </row>
    <row r="438" spans="1:7" ht="24.95" customHeight="1">
      <c r="A438" s="52" t="s">
        <v>103</v>
      </c>
      <c r="B438" s="76" t="s">
        <v>102</v>
      </c>
      <c r="C438" s="27">
        <v>102600</v>
      </c>
      <c r="D438" s="27">
        <v>51300</v>
      </c>
      <c r="E438" s="27">
        <f t="shared" si="17"/>
        <v>51300</v>
      </c>
      <c r="F438" s="27">
        <v>102600</v>
      </c>
      <c r="G438" s="27">
        <v>102600</v>
      </c>
    </row>
    <row r="439" spans="1:7" ht="24.95" customHeight="1">
      <c r="A439" s="52" t="s">
        <v>101</v>
      </c>
      <c r="B439" s="88" t="s">
        <v>100</v>
      </c>
      <c r="C439" s="22"/>
      <c r="D439" s="22"/>
      <c r="E439" s="27">
        <f t="shared" si="17"/>
        <v>102600</v>
      </c>
      <c r="F439" s="22">
        <v>102600</v>
      </c>
      <c r="G439" s="22">
        <v>102600</v>
      </c>
    </row>
    <row r="440" spans="1:7" ht="24.95" customHeight="1">
      <c r="A440" s="52" t="s">
        <v>99</v>
      </c>
      <c r="B440" s="49" t="s">
        <v>98</v>
      </c>
      <c r="C440" s="27">
        <v>18000</v>
      </c>
      <c r="D440" s="27">
        <v>18000</v>
      </c>
      <c r="E440" s="27">
        <f t="shared" si="17"/>
        <v>0</v>
      </c>
      <c r="F440" s="27">
        <v>18000</v>
      </c>
      <c r="G440" s="27">
        <v>18000</v>
      </c>
    </row>
    <row r="441" spans="1:7" ht="24.95" hidden="1" customHeight="1">
      <c r="A441" s="52" t="s">
        <v>97</v>
      </c>
      <c r="B441" s="76">
        <v>717</v>
      </c>
      <c r="C441" s="27"/>
      <c r="D441" s="27"/>
      <c r="E441" s="27">
        <f t="shared" si="17"/>
        <v>0</v>
      </c>
      <c r="F441" s="27"/>
      <c r="G441" s="27"/>
    </row>
    <row r="442" spans="1:7" ht="24.95" customHeight="1">
      <c r="A442" s="52" t="s">
        <v>96</v>
      </c>
      <c r="B442" s="76" t="s">
        <v>95</v>
      </c>
      <c r="C442" s="27">
        <v>121355</v>
      </c>
      <c r="D442" s="27"/>
      <c r="E442" s="27">
        <f t="shared" si="17"/>
        <v>139517</v>
      </c>
      <c r="F442" s="27">
        <v>139517</v>
      </c>
      <c r="G442" s="27">
        <v>139787</v>
      </c>
    </row>
    <row r="443" spans="1:7" ht="24.95" customHeight="1">
      <c r="A443" s="52" t="s">
        <v>94</v>
      </c>
      <c r="B443" s="88" t="s">
        <v>93</v>
      </c>
      <c r="C443" s="22">
        <v>15000</v>
      </c>
      <c r="D443" s="22"/>
      <c r="E443" s="27">
        <f t="shared" si="17"/>
        <v>15000</v>
      </c>
      <c r="F443" s="22">
        <v>15000</v>
      </c>
      <c r="G443" s="22">
        <v>15000</v>
      </c>
    </row>
    <row r="444" spans="1:7" ht="24.95" customHeight="1">
      <c r="A444" s="52" t="s">
        <v>92</v>
      </c>
      <c r="B444" s="76"/>
      <c r="C444" s="27"/>
      <c r="D444" s="27"/>
      <c r="E444" s="27"/>
      <c r="F444" s="27"/>
      <c r="G444" s="27"/>
    </row>
    <row r="445" spans="1:7" ht="24.95" customHeight="1">
      <c r="A445" s="29" t="s">
        <v>91</v>
      </c>
      <c r="B445" s="76" t="s">
        <v>90</v>
      </c>
      <c r="C445" s="27">
        <v>121355</v>
      </c>
      <c r="D445" s="27">
        <v>137797</v>
      </c>
      <c r="E445" s="27">
        <f>F445-D445</f>
        <v>1720</v>
      </c>
      <c r="F445" s="27">
        <v>139517</v>
      </c>
      <c r="G445" s="27">
        <v>139787</v>
      </c>
    </row>
    <row r="446" spans="1:7" ht="24.95" customHeight="1">
      <c r="A446" s="52" t="s">
        <v>89</v>
      </c>
      <c r="B446" s="76" t="s">
        <v>88</v>
      </c>
      <c r="C446" s="27">
        <v>46510.8</v>
      </c>
      <c r="D446" s="27">
        <v>26972.16</v>
      </c>
      <c r="E446" s="27">
        <f>F446-D446</f>
        <v>173933.84</v>
      </c>
      <c r="F446" s="27">
        <v>200906</v>
      </c>
      <c r="G446" s="27">
        <v>201294</v>
      </c>
    </row>
    <row r="447" spans="1:7" ht="24.95" customHeight="1">
      <c r="A447" s="52" t="s">
        <v>87</v>
      </c>
      <c r="B447" s="88" t="s">
        <v>86</v>
      </c>
      <c r="C447" s="22">
        <v>2400</v>
      </c>
      <c r="D447" s="22">
        <v>1200</v>
      </c>
      <c r="E447" s="27">
        <f>F447-D447</f>
        <v>2400</v>
      </c>
      <c r="F447" s="22">
        <v>3600</v>
      </c>
      <c r="G447" s="22">
        <v>3600</v>
      </c>
    </row>
    <row r="448" spans="1:7" ht="24.95" customHeight="1">
      <c r="A448" s="52" t="s">
        <v>85</v>
      </c>
      <c r="B448" s="76" t="s">
        <v>84</v>
      </c>
      <c r="C448" s="27">
        <v>11749.56</v>
      </c>
      <c r="D448" s="27">
        <v>5970.12</v>
      </c>
      <c r="E448" s="27">
        <f>F448-D448</f>
        <v>5971.88</v>
      </c>
      <c r="F448" s="27">
        <v>11942</v>
      </c>
      <c r="G448" s="27">
        <v>11986</v>
      </c>
    </row>
    <row r="449" spans="1:7" ht="24.95" customHeight="1">
      <c r="A449" s="52" t="s">
        <v>83</v>
      </c>
      <c r="B449" s="87" t="s">
        <v>82</v>
      </c>
      <c r="C449" s="27">
        <v>2500</v>
      </c>
      <c r="D449" s="27">
        <v>1800</v>
      </c>
      <c r="E449" s="27">
        <f>F449-D449</f>
        <v>1800</v>
      </c>
      <c r="F449" s="27">
        <v>3600</v>
      </c>
      <c r="G449" s="27">
        <v>3600</v>
      </c>
    </row>
    <row r="450" spans="1:7" ht="24.95" customHeight="1">
      <c r="A450" s="52" t="s">
        <v>81</v>
      </c>
      <c r="B450" s="87"/>
      <c r="C450" s="27"/>
      <c r="D450" s="27"/>
      <c r="E450" s="27"/>
      <c r="F450" s="27"/>
      <c r="G450" s="27"/>
    </row>
    <row r="451" spans="1:7" ht="24.95" hidden="1" customHeight="1">
      <c r="A451" s="29" t="s">
        <v>80</v>
      </c>
      <c r="B451" s="79" t="s">
        <v>955</v>
      </c>
      <c r="C451" s="23"/>
      <c r="D451" s="23"/>
      <c r="E451" s="27">
        <f>F451-D451</f>
        <v>0</v>
      </c>
      <c r="F451" s="23"/>
      <c r="G451" s="23"/>
    </row>
    <row r="452" spans="1:7" ht="24.95" customHeight="1">
      <c r="A452" s="31" t="s">
        <v>80</v>
      </c>
      <c r="B452" s="79" t="s">
        <v>76</v>
      </c>
      <c r="C452" s="23"/>
      <c r="D452" s="23"/>
      <c r="E452" s="27"/>
      <c r="F452" s="23"/>
      <c r="G452" s="23">
        <v>10000</v>
      </c>
    </row>
    <row r="453" spans="1:7" ht="24.95" customHeight="1">
      <c r="A453" s="29" t="s">
        <v>79</v>
      </c>
      <c r="B453" s="79" t="s">
        <v>76</v>
      </c>
      <c r="C453" s="22">
        <v>15000</v>
      </c>
      <c r="D453" s="23"/>
      <c r="E453" s="27"/>
      <c r="F453" s="23"/>
      <c r="G453" s="23"/>
    </row>
    <row r="454" spans="1:7" ht="24.95" customHeight="1">
      <c r="A454" s="29" t="s">
        <v>78</v>
      </c>
      <c r="B454" s="79" t="s">
        <v>76</v>
      </c>
      <c r="C454" s="54">
        <v>105000</v>
      </c>
      <c r="D454" s="27"/>
      <c r="E454" s="22"/>
      <c r="F454" s="27"/>
      <c r="G454" s="27"/>
    </row>
    <row r="455" spans="1:7" ht="24.95" customHeight="1" thickBot="1">
      <c r="A455" s="31" t="s">
        <v>954</v>
      </c>
      <c r="B455" s="79" t="s">
        <v>76</v>
      </c>
      <c r="C455" s="54">
        <v>34044</v>
      </c>
      <c r="D455" s="27"/>
      <c r="E455" s="27"/>
      <c r="F455" s="27"/>
      <c r="G455" s="27"/>
    </row>
    <row r="456" spans="1:7" ht="24.95" customHeight="1" thickBot="1">
      <c r="A456" s="86" t="s">
        <v>75</v>
      </c>
      <c r="B456" s="19"/>
      <c r="C456" s="18">
        <f>SUM(C436:C455)</f>
        <v>2123774.3600000003</v>
      </c>
      <c r="D456" s="18">
        <f>SUM(D436:D455)</f>
        <v>1105821.28</v>
      </c>
      <c r="E456" s="18">
        <f>SUM(E436:E455)</f>
        <v>1377664.72</v>
      </c>
      <c r="F456" s="18">
        <f>SUM(F436:F455)</f>
        <v>2483486</v>
      </c>
      <c r="G456" s="18">
        <f>SUM(G436:G455)</f>
        <v>2497698</v>
      </c>
    </row>
    <row r="457" spans="1:7" ht="24.95" customHeight="1" thickBot="1">
      <c r="A457" s="20" t="s">
        <v>74</v>
      </c>
      <c r="B457" s="84"/>
      <c r="C457" s="83"/>
      <c r="D457" s="83"/>
      <c r="E457" s="82"/>
      <c r="F457" s="82"/>
      <c r="G457" s="40"/>
    </row>
    <row r="458" spans="1:7" ht="24.95" customHeight="1">
      <c r="A458" s="80" t="s">
        <v>73</v>
      </c>
      <c r="B458" s="79" t="s">
        <v>72</v>
      </c>
      <c r="C458" s="30">
        <v>134917.5</v>
      </c>
      <c r="D458" s="23">
        <v>14635</v>
      </c>
      <c r="E458" s="23">
        <f t="shared" ref="E458:E477" si="18">F458-D458</f>
        <v>145915</v>
      </c>
      <c r="F458" s="23">
        <v>160550</v>
      </c>
      <c r="G458" s="23">
        <v>170000</v>
      </c>
    </row>
    <row r="459" spans="1:7" ht="24.95" customHeight="1">
      <c r="A459" s="52" t="s">
        <v>71</v>
      </c>
      <c r="B459" s="76" t="s">
        <v>70</v>
      </c>
      <c r="C459" s="28">
        <v>33257.96</v>
      </c>
      <c r="D459" s="27"/>
      <c r="E459" s="23">
        <f t="shared" si="18"/>
        <v>100000</v>
      </c>
      <c r="F459" s="27">
        <v>100000</v>
      </c>
      <c r="G459" s="27">
        <v>150000</v>
      </c>
    </row>
    <row r="460" spans="1:7" ht="24.95" customHeight="1">
      <c r="A460" s="52" t="s">
        <v>69</v>
      </c>
      <c r="B460" s="49" t="s">
        <v>68</v>
      </c>
      <c r="C460" s="28">
        <v>126724.56</v>
      </c>
      <c r="D460" s="27">
        <v>38429.24</v>
      </c>
      <c r="E460" s="23">
        <f t="shared" si="18"/>
        <v>92570.760000000009</v>
      </c>
      <c r="F460" s="27">
        <v>131000</v>
      </c>
      <c r="G460" s="27">
        <v>135000</v>
      </c>
    </row>
    <row r="461" spans="1:7" ht="24.95" hidden="1" customHeight="1">
      <c r="A461" s="52" t="s">
        <v>953</v>
      </c>
      <c r="B461" s="49" t="s">
        <v>952</v>
      </c>
      <c r="C461" s="28"/>
      <c r="D461" s="27"/>
      <c r="E461" s="23">
        <f t="shared" si="18"/>
        <v>0</v>
      </c>
      <c r="F461" s="27"/>
      <c r="G461" s="27"/>
    </row>
    <row r="462" spans="1:7" ht="24.95" customHeight="1">
      <c r="A462" s="52" t="s">
        <v>67</v>
      </c>
      <c r="B462" s="49" t="s">
        <v>66</v>
      </c>
      <c r="C462" s="28">
        <v>220000</v>
      </c>
      <c r="D462" s="27">
        <v>140000</v>
      </c>
      <c r="E462" s="27">
        <f t="shared" si="18"/>
        <v>110000</v>
      </c>
      <c r="F462" s="27">
        <v>250000</v>
      </c>
      <c r="G462" s="27">
        <v>250000</v>
      </c>
    </row>
    <row r="463" spans="1:7" ht="24.95" customHeight="1">
      <c r="A463" s="52" t="s">
        <v>205</v>
      </c>
      <c r="B463" s="76" t="s">
        <v>204</v>
      </c>
      <c r="C463" s="28"/>
      <c r="D463" s="27"/>
      <c r="E463" s="23">
        <f t="shared" si="18"/>
        <v>5000</v>
      </c>
      <c r="F463" s="27">
        <v>5000</v>
      </c>
      <c r="G463" s="27">
        <v>5000</v>
      </c>
    </row>
    <row r="464" spans="1:7" ht="24.95" hidden="1" customHeight="1">
      <c r="A464" s="52" t="s">
        <v>577</v>
      </c>
      <c r="B464" s="76">
        <v>771</v>
      </c>
      <c r="C464" s="28"/>
      <c r="D464" s="27"/>
      <c r="E464" s="23">
        <f t="shared" si="18"/>
        <v>0</v>
      </c>
      <c r="F464" s="27"/>
      <c r="G464" s="27"/>
    </row>
    <row r="465" spans="1:7" ht="24.95" hidden="1" customHeight="1">
      <c r="A465" s="52" t="s">
        <v>576</v>
      </c>
      <c r="B465" s="76">
        <v>773</v>
      </c>
      <c r="C465" s="28"/>
      <c r="D465" s="27"/>
      <c r="E465" s="23">
        <f t="shared" si="18"/>
        <v>0</v>
      </c>
      <c r="F465" s="27"/>
      <c r="G465" s="27"/>
    </row>
    <row r="466" spans="1:7" ht="24.95" customHeight="1">
      <c r="A466" s="52" t="s">
        <v>941</v>
      </c>
      <c r="B466" s="76" t="s">
        <v>202</v>
      </c>
      <c r="C466" s="28">
        <v>29983.84</v>
      </c>
      <c r="D466" s="27">
        <v>13491.54</v>
      </c>
      <c r="E466" s="23">
        <f t="shared" si="18"/>
        <v>16508.46</v>
      </c>
      <c r="F466" s="27">
        <v>30000</v>
      </c>
      <c r="G466" s="27">
        <v>30000</v>
      </c>
    </row>
    <row r="467" spans="1:7" ht="24.95" customHeight="1">
      <c r="A467" s="52" t="s">
        <v>940</v>
      </c>
      <c r="B467" s="76" t="s">
        <v>939</v>
      </c>
      <c r="C467" s="28"/>
      <c r="D467" s="27"/>
      <c r="E467" s="23">
        <f t="shared" si="18"/>
        <v>5000</v>
      </c>
      <c r="F467" s="27">
        <v>5000</v>
      </c>
      <c r="G467" s="27">
        <v>5000</v>
      </c>
    </row>
    <row r="468" spans="1:7" ht="24.95" customHeight="1">
      <c r="A468" s="52" t="s">
        <v>65</v>
      </c>
      <c r="B468" s="76" t="s">
        <v>64</v>
      </c>
      <c r="C468" s="28"/>
      <c r="D468" s="27"/>
      <c r="E468" s="23">
        <f t="shared" si="18"/>
        <v>23000</v>
      </c>
      <c r="F468" s="27">
        <v>23000</v>
      </c>
      <c r="G468" s="27">
        <v>35000</v>
      </c>
    </row>
    <row r="469" spans="1:7" ht="24.95" hidden="1" customHeight="1">
      <c r="A469" s="52" t="s">
        <v>951</v>
      </c>
      <c r="B469" s="76">
        <v>821</v>
      </c>
      <c r="C469" s="28"/>
      <c r="D469" s="27"/>
      <c r="E469" s="23">
        <f t="shared" si="18"/>
        <v>0</v>
      </c>
      <c r="F469" s="27"/>
      <c r="G469" s="27"/>
    </row>
    <row r="470" spans="1:7" ht="24.95" hidden="1" customHeight="1">
      <c r="A470" s="52" t="s">
        <v>950</v>
      </c>
      <c r="B470" s="36">
        <v>823</v>
      </c>
      <c r="C470" s="28"/>
      <c r="D470" s="27"/>
      <c r="E470" s="23">
        <f t="shared" si="18"/>
        <v>0</v>
      </c>
      <c r="F470" s="27"/>
      <c r="G470" s="27"/>
    </row>
    <row r="471" spans="1:7" ht="24.95" hidden="1" customHeight="1">
      <c r="A471" s="52" t="s">
        <v>949</v>
      </c>
      <c r="B471" s="76">
        <v>829</v>
      </c>
      <c r="C471" s="28"/>
      <c r="D471" s="27"/>
      <c r="E471" s="23">
        <f t="shared" si="18"/>
        <v>0</v>
      </c>
      <c r="F471" s="27"/>
      <c r="G471" s="27"/>
    </row>
    <row r="472" spans="1:7" ht="24.95" customHeight="1">
      <c r="A472" s="52" t="s">
        <v>198</v>
      </c>
      <c r="B472" s="111" t="s">
        <v>197</v>
      </c>
      <c r="C472" s="28">
        <v>71309.649999999994</v>
      </c>
      <c r="D472" s="27"/>
      <c r="E472" s="23">
        <f t="shared" si="18"/>
        <v>130000</v>
      </c>
      <c r="F472" s="27">
        <v>130000</v>
      </c>
      <c r="G472" s="27">
        <v>100000</v>
      </c>
    </row>
    <row r="473" spans="1:7" ht="24.95" customHeight="1">
      <c r="A473" s="240" t="s">
        <v>948</v>
      </c>
      <c r="B473" s="79"/>
      <c r="C473" s="28"/>
      <c r="D473" s="27"/>
      <c r="E473" s="23">
        <f t="shared" si="18"/>
        <v>0</v>
      </c>
      <c r="F473" s="27"/>
      <c r="G473" s="27"/>
    </row>
    <row r="474" spans="1:7" ht="24.95" customHeight="1">
      <c r="A474" s="29" t="s">
        <v>947</v>
      </c>
      <c r="B474" s="76" t="s">
        <v>601</v>
      </c>
      <c r="C474" s="28">
        <v>40000</v>
      </c>
      <c r="D474" s="27"/>
      <c r="E474" s="23">
        <f t="shared" si="18"/>
        <v>40000</v>
      </c>
      <c r="F474" s="27">
        <v>40000</v>
      </c>
      <c r="G474" s="27">
        <v>40000</v>
      </c>
    </row>
    <row r="475" spans="1:7" ht="24.95" customHeight="1">
      <c r="A475" s="52" t="s">
        <v>397</v>
      </c>
      <c r="B475" s="76"/>
      <c r="C475" s="28"/>
      <c r="D475" s="27"/>
      <c r="E475" s="23">
        <f t="shared" si="18"/>
        <v>0</v>
      </c>
      <c r="F475" s="27"/>
      <c r="G475" s="27"/>
    </row>
    <row r="476" spans="1:7" ht="24.95" customHeight="1">
      <c r="A476" s="29" t="s">
        <v>946</v>
      </c>
      <c r="B476" s="76" t="s">
        <v>395</v>
      </c>
      <c r="C476" s="28">
        <v>100000</v>
      </c>
      <c r="D476" s="27"/>
      <c r="E476" s="23">
        <f t="shared" si="18"/>
        <v>100000</v>
      </c>
      <c r="F476" s="27">
        <v>100000</v>
      </c>
      <c r="G476" s="27">
        <v>100000</v>
      </c>
    </row>
    <row r="477" spans="1:7" ht="24.95" customHeight="1" thickBot="1">
      <c r="A477" s="52" t="s">
        <v>394</v>
      </c>
      <c r="B477" s="76" t="s">
        <v>9</v>
      </c>
      <c r="C477" s="28"/>
      <c r="D477" s="27"/>
      <c r="E477" s="23">
        <f t="shared" si="18"/>
        <v>6000</v>
      </c>
      <c r="F477" s="27">
        <v>6000</v>
      </c>
      <c r="G477" s="27">
        <v>10000</v>
      </c>
    </row>
    <row r="478" spans="1:7" ht="24.95" customHeight="1" thickBot="1">
      <c r="A478" s="20" t="s">
        <v>58</v>
      </c>
      <c r="B478" s="19"/>
      <c r="C478" s="18">
        <f>SUM(C458:C477)</f>
        <v>756193.51</v>
      </c>
      <c r="D478" s="18">
        <f>SUM(D458:D477)</f>
        <v>206555.78</v>
      </c>
      <c r="E478" s="18">
        <f>SUM(E458:E477)</f>
        <v>773994.22</v>
      </c>
      <c r="F478" s="18">
        <f>SUM(F458:F477)</f>
        <v>980550</v>
      </c>
      <c r="G478" s="18">
        <f>SUM(G458:G477)</f>
        <v>1030000</v>
      </c>
    </row>
    <row r="479" spans="1:7" ht="10.5" customHeight="1" thickBot="1">
      <c r="A479" s="20"/>
      <c r="B479" s="19"/>
      <c r="C479" s="18"/>
      <c r="D479" s="18"/>
      <c r="E479" s="18"/>
      <c r="F479" s="18"/>
      <c r="G479" s="18"/>
    </row>
    <row r="480" spans="1:7" ht="24.95" customHeight="1" thickBot="1">
      <c r="A480" s="20" t="s">
        <v>57</v>
      </c>
      <c r="B480" s="70"/>
      <c r="C480" s="40"/>
      <c r="D480" s="40"/>
      <c r="E480" s="40"/>
      <c r="F480" s="40"/>
      <c r="G480" s="40"/>
    </row>
    <row r="481" spans="1:7" ht="24.95" hidden="1" customHeight="1">
      <c r="A481" s="175" t="s">
        <v>41</v>
      </c>
      <c r="B481" s="49"/>
      <c r="C481" s="27"/>
      <c r="D481" s="48"/>
      <c r="E481" s="48"/>
      <c r="F481" s="48"/>
      <c r="G481" s="48"/>
    </row>
    <row r="482" spans="1:7" ht="24.95" hidden="1" customHeight="1">
      <c r="A482" s="239" t="s">
        <v>250</v>
      </c>
      <c r="B482" s="61" t="s">
        <v>39</v>
      </c>
      <c r="C482" s="22"/>
      <c r="D482" s="60"/>
      <c r="E482" s="60"/>
      <c r="F482" s="60"/>
      <c r="G482" s="60"/>
    </row>
    <row r="483" spans="1:7" ht="24.95" hidden="1" customHeight="1">
      <c r="A483" s="20" t="s">
        <v>26</v>
      </c>
      <c r="B483" s="44"/>
      <c r="C483" s="43">
        <f>SUM(C481:C482)</f>
        <v>0</v>
      </c>
      <c r="D483" s="43">
        <f>SUM(D481:D482)</f>
        <v>0</v>
      </c>
      <c r="E483" s="43">
        <f>SUM(E481:E482)</f>
        <v>0</v>
      </c>
      <c r="F483" s="43">
        <f>SUM(F481:F482)</f>
        <v>0</v>
      </c>
      <c r="G483" s="43">
        <f>SUM(G481:G482)</f>
        <v>0</v>
      </c>
    </row>
    <row r="484" spans="1:7" ht="10.5" customHeight="1" thickBot="1">
      <c r="A484" s="20"/>
      <c r="B484" s="137"/>
      <c r="C484" s="43"/>
      <c r="D484" s="43"/>
      <c r="E484" s="43"/>
      <c r="F484" s="43"/>
      <c r="G484" s="43"/>
    </row>
    <row r="485" spans="1:7" ht="24.95" customHeight="1" thickBot="1">
      <c r="A485" s="17" t="s">
        <v>945</v>
      </c>
      <c r="B485" s="16"/>
      <c r="C485" s="15">
        <f>C456+C478+C483</f>
        <v>2879967.87</v>
      </c>
      <c r="D485" s="15">
        <f>D456+D478+D483</f>
        <v>1312377.06</v>
      </c>
      <c r="E485" s="15">
        <f>E456+E478+E483</f>
        <v>2151658.94</v>
      </c>
      <c r="F485" s="15">
        <f>F456+F478+F483</f>
        <v>3464036</v>
      </c>
      <c r="G485" s="15">
        <f>G456+G478+G483</f>
        <v>3527698</v>
      </c>
    </row>
    <row r="486" spans="1:7" ht="24.95" customHeight="1">
      <c r="A486" s="14"/>
      <c r="B486" s="14"/>
      <c r="C486" s="12"/>
      <c r="D486" s="12"/>
      <c r="E486" s="12"/>
      <c r="F486" s="12"/>
      <c r="G486" s="12"/>
    </row>
    <row r="487" spans="1:7" ht="24.95" customHeight="1">
      <c r="A487" s="14"/>
      <c r="B487" s="14"/>
      <c r="C487" s="12"/>
      <c r="D487" s="12"/>
      <c r="E487" s="12"/>
      <c r="F487" s="12"/>
      <c r="G487" s="12"/>
    </row>
    <row r="488" spans="1:7" ht="12.75" customHeight="1">
      <c r="A488" s="14"/>
      <c r="B488" s="14"/>
      <c r="C488" s="12"/>
      <c r="D488" s="13"/>
      <c r="E488" s="13"/>
      <c r="F488" s="13"/>
      <c r="G488" s="12"/>
    </row>
    <row r="489" spans="1:7" ht="16.5">
      <c r="A489" s="11" t="s">
        <v>916</v>
      </c>
      <c r="B489" s="1"/>
      <c r="C489" s="1"/>
      <c r="D489" s="1" t="s">
        <v>915</v>
      </c>
      <c r="E489" s="1"/>
      <c r="F489" s="1"/>
      <c r="G489" s="10"/>
    </row>
    <row r="490" spans="1:7" ht="16.5">
      <c r="A490" s="11"/>
      <c r="B490" s="1"/>
      <c r="C490" s="1"/>
      <c r="D490" s="1"/>
      <c r="E490" s="1"/>
      <c r="F490" s="1"/>
      <c r="G490" s="10"/>
    </row>
    <row r="491" spans="1:7" ht="9.75" customHeight="1">
      <c r="A491" s="11"/>
      <c r="B491" s="1"/>
      <c r="C491" s="1"/>
      <c r="D491" s="1"/>
      <c r="E491" s="1"/>
      <c r="F491" s="1"/>
      <c r="G491" s="10"/>
    </row>
    <row r="492" spans="1:7" s="1" customFormat="1" ht="12" customHeight="1">
      <c r="A492" s="9"/>
      <c r="B492" s="8"/>
      <c r="C492" s="8"/>
      <c r="D492" s="7"/>
      <c r="E492" s="7"/>
      <c r="F492" s="7"/>
    </row>
    <row r="493" spans="1:7" s="1" customFormat="1" ht="16.5">
      <c r="A493" s="107" t="s">
        <v>944</v>
      </c>
      <c r="B493" s="5"/>
      <c r="C493" s="4"/>
      <c r="D493" s="417" t="s">
        <v>913</v>
      </c>
      <c r="E493" s="417"/>
      <c r="F493" s="417"/>
      <c r="G493" s="417"/>
    </row>
    <row r="494" spans="1:7" s="1" customFormat="1" ht="16.5">
      <c r="A494" s="3" t="s">
        <v>912</v>
      </c>
      <c r="B494" s="2"/>
      <c r="C494" s="2"/>
      <c r="D494" s="417" t="s">
        <v>758</v>
      </c>
      <c r="E494" s="417"/>
      <c r="F494" s="417"/>
      <c r="G494" s="417"/>
    </row>
    <row r="499" spans="1:7" ht="15.75" customHeight="1">
      <c r="A499" s="412" t="s">
        <v>128</v>
      </c>
      <c r="B499" s="412"/>
      <c r="C499" s="412"/>
      <c r="D499" s="412"/>
      <c r="E499" s="412"/>
      <c r="F499" s="412"/>
      <c r="G499" s="412"/>
    </row>
    <row r="500" spans="1:7" ht="15.75" customHeight="1">
      <c r="A500" s="413" t="s">
        <v>127</v>
      </c>
      <c r="B500" s="413"/>
      <c r="C500" s="413"/>
      <c r="D500" s="413"/>
      <c r="E500" s="413"/>
      <c r="F500" s="413"/>
      <c r="G500" s="413"/>
    </row>
    <row r="501" spans="1:7" ht="15.75" customHeight="1">
      <c r="A501" s="106"/>
      <c r="B501" s="106"/>
      <c r="C501" s="106"/>
      <c r="D501" s="106"/>
      <c r="E501" s="106"/>
      <c r="F501" s="106"/>
      <c r="G501" s="106"/>
    </row>
    <row r="502" spans="1:7" ht="12.75">
      <c r="A502" s="105" t="s">
        <v>943</v>
      </c>
      <c r="B502" s="103"/>
      <c r="C502" s="103"/>
      <c r="D502" s="104"/>
      <c r="E502" s="104"/>
      <c r="F502" s="104"/>
      <c r="G502" s="103"/>
    </row>
    <row r="503" spans="1:7" ht="13.5" thickBot="1">
      <c r="A503" s="105"/>
      <c r="B503" s="103"/>
      <c r="C503" s="103"/>
      <c r="D503" s="104"/>
      <c r="E503" s="104"/>
      <c r="F503" s="104"/>
      <c r="G503" s="103"/>
    </row>
    <row r="504" spans="1:7" ht="16.5" thickBot="1">
      <c r="A504" s="102"/>
      <c r="B504" s="101" t="s">
        <v>125</v>
      </c>
      <c r="C504" s="100" t="s">
        <v>124</v>
      </c>
      <c r="D504" s="414" t="s">
        <v>123</v>
      </c>
      <c r="E504" s="415"/>
      <c r="F504" s="416"/>
      <c r="G504" s="99" t="s">
        <v>122</v>
      </c>
    </row>
    <row r="505" spans="1:7" ht="15.75">
      <c r="A505" s="96" t="s">
        <v>121</v>
      </c>
      <c r="B505" s="98" t="s">
        <v>120</v>
      </c>
      <c r="C505" s="96">
        <v>2018</v>
      </c>
      <c r="D505" s="97" t="s">
        <v>119</v>
      </c>
      <c r="E505" s="97" t="s">
        <v>118</v>
      </c>
      <c r="F505" s="97" t="s">
        <v>117</v>
      </c>
      <c r="G505" s="96" t="s">
        <v>116</v>
      </c>
    </row>
    <row r="506" spans="1:7" ht="16.5" thickBot="1">
      <c r="A506" s="92" t="s">
        <v>115</v>
      </c>
      <c r="B506" s="95" t="s">
        <v>114</v>
      </c>
      <c r="C506" s="92" t="s">
        <v>113</v>
      </c>
      <c r="D506" s="93" t="s">
        <v>112</v>
      </c>
      <c r="E506" s="94" t="s">
        <v>111</v>
      </c>
      <c r="F506" s="93" t="s">
        <v>110</v>
      </c>
      <c r="G506" s="92" t="s">
        <v>109</v>
      </c>
    </row>
    <row r="507" spans="1:7" ht="24.95" hidden="1" customHeight="1">
      <c r="A507" s="20" t="s">
        <v>910</v>
      </c>
      <c r="B507" s="223"/>
      <c r="C507" s="22"/>
      <c r="D507" s="40"/>
      <c r="E507" s="40"/>
      <c r="F507" s="40"/>
      <c r="G507" s="22"/>
    </row>
    <row r="508" spans="1:7" ht="24.95" customHeight="1" thickBot="1">
      <c r="A508" s="86" t="s">
        <v>108</v>
      </c>
      <c r="B508" s="91"/>
      <c r="C508" s="40"/>
      <c r="D508" s="40"/>
      <c r="E508" s="40"/>
      <c r="F508" s="40"/>
      <c r="G508" s="40"/>
    </row>
    <row r="509" spans="1:7" ht="24.95" customHeight="1">
      <c r="A509" s="90" t="s">
        <v>107</v>
      </c>
      <c r="B509" s="89" t="s">
        <v>106</v>
      </c>
      <c r="C509" s="22">
        <v>13013282.4</v>
      </c>
      <c r="D509" s="22">
        <v>7575305</v>
      </c>
      <c r="E509" s="48">
        <f t="shared" ref="E509:E515" si="19">F509-D509</f>
        <v>8278627</v>
      </c>
      <c r="F509" s="22">
        <v>15853932</v>
      </c>
      <c r="G509" s="22">
        <v>15569376</v>
      </c>
    </row>
    <row r="510" spans="1:7" ht="24.95" customHeight="1">
      <c r="A510" s="52" t="s">
        <v>105</v>
      </c>
      <c r="B510" s="87" t="s">
        <v>104</v>
      </c>
      <c r="C510" s="27">
        <v>574499.98</v>
      </c>
      <c r="D510" s="48">
        <v>278000</v>
      </c>
      <c r="E510" s="48">
        <f t="shared" si="19"/>
        <v>346000</v>
      </c>
      <c r="F510" s="48">
        <v>624000</v>
      </c>
      <c r="G510" s="48">
        <v>624000</v>
      </c>
    </row>
    <row r="511" spans="1:7" ht="24.95" customHeight="1">
      <c r="A511" s="52" t="s">
        <v>103</v>
      </c>
      <c r="B511" s="76" t="s">
        <v>102</v>
      </c>
      <c r="C511" s="27">
        <v>981112.5</v>
      </c>
      <c r="D511" s="27">
        <v>513000</v>
      </c>
      <c r="E511" s="48">
        <f t="shared" si="19"/>
        <v>513000</v>
      </c>
      <c r="F511" s="27">
        <v>1026000</v>
      </c>
      <c r="G511" s="27">
        <v>1026000</v>
      </c>
    </row>
    <row r="512" spans="1:7" ht="24.95" customHeight="1">
      <c r="A512" s="52" t="s">
        <v>101</v>
      </c>
      <c r="B512" s="88" t="s">
        <v>100</v>
      </c>
      <c r="C512" s="22">
        <v>934087.5</v>
      </c>
      <c r="D512" s="22">
        <v>513000</v>
      </c>
      <c r="E512" s="48">
        <f t="shared" si="19"/>
        <v>513000</v>
      </c>
      <c r="F512" s="22">
        <v>1026000</v>
      </c>
      <c r="G512" s="22">
        <v>1026000</v>
      </c>
    </row>
    <row r="513" spans="1:7" ht="24.95" customHeight="1">
      <c r="A513" s="52" t="s">
        <v>99</v>
      </c>
      <c r="B513" s="49" t="s">
        <v>98</v>
      </c>
      <c r="C513" s="27">
        <v>144000</v>
      </c>
      <c r="D513" s="27">
        <v>138000</v>
      </c>
      <c r="E513" s="48">
        <f t="shared" si="19"/>
        <v>18000</v>
      </c>
      <c r="F513" s="27">
        <v>156000</v>
      </c>
      <c r="G513" s="27">
        <v>156000</v>
      </c>
    </row>
    <row r="514" spans="1:7" ht="24.95" customHeight="1">
      <c r="A514" s="52" t="s">
        <v>96</v>
      </c>
      <c r="B514" s="76" t="s">
        <v>95</v>
      </c>
      <c r="C514" s="27">
        <v>1104622</v>
      </c>
      <c r="D514" s="27"/>
      <c r="E514" s="48">
        <f t="shared" si="19"/>
        <v>1321161</v>
      </c>
      <c r="F514" s="27">
        <v>1321161</v>
      </c>
      <c r="G514" s="27">
        <v>1297448</v>
      </c>
    </row>
    <row r="515" spans="1:7" ht="24.95" customHeight="1">
      <c r="A515" s="52" t="s">
        <v>94</v>
      </c>
      <c r="B515" s="88" t="s">
        <v>93</v>
      </c>
      <c r="C515" s="22">
        <v>124000</v>
      </c>
      <c r="D515" s="22"/>
      <c r="E515" s="48">
        <f t="shared" si="19"/>
        <v>130000</v>
      </c>
      <c r="F515" s="22">
        <v>130000</v>
      </c>
      <c r="G515" s="22">
        <v>130000</v>
      </c>
    </row>
    <row r="516" spans="1:7" ht="24.95" customHeight="1">
      <c r="A516" s="52" t="s">
        <v>92</v>
      </c>
      <c r="B516" s="76"/>
      <c r="C516" s="27"/>
      <c r="D516" s="27"/>
      <c r="E516" s="48"/>
      <c r="F516" s="27"/>
      <c r="G516" s="27"/>
    </row>
    <row r="517" spans="1:7" ht="24.95" customHeight="1">
      <c r="A517" s="29" t="s">
        <v>91</v>
      </c>
      <c r="B517" s="76" t="s">
        <v>90</v>
      </c>
      <c r="C517" s="27">
        <v>1039134</v>
      </c>
      <c r="D517" s="27">
        <v>1257991</v>
      </c>
      <c r="E517" s="48">
        <f>F517-D517</f>
        <v>63170</v>
      </c>
      <c r="F517" s="27">
        <v>1321161</v>
      </c>
      <c r="G517" s="27">
        <v>1297448</v>
      </c>
    </row>
    <row r="518" spans="1:7" ht="24.95" customHeight="1">
      <c r="A518" s="52" t="s">
        <v>89</v>
      </c>
      <c r="B518" s="76" t="s">
        <v>88</v>
      </c>
      <c r="C518" s="27">
        <v>1421208.41</v>
      </c>
      <c r="D518" s="27">
        <v>833142.96</v>
      </c>
      <c r="E518" s="48">
        <f>F518-D518</f>
        <v>1069340.04</v>
      </c>
      <c r="F518" s="27">
        <v>1902483</v>
      </c>
      <c r="G518" s="27">
        <v>1868341</v>
      </c>
    </row>
    <row r="519" spans="1:7" ht="24.95" customHeight="1">
      <c r="A519" s="52" t="s">
        <v>87</v>
      </c>
      <c r="B519" s="88" t="s">
        <v>86</v>
      </c>
      <c r="C519" s="22">
        <v>26700</v>
      </c>
      <c r="D519" s="22">
        <v>12700</v>
      </c>
      <c r="E519" s="48">
        <f>F519-D519</f>
        <v>18500</v>
      </c>
      <c r="F519" s="22">
        <v>31200</v>
      </c>
      <c r="G519" s="22">
        <v>31200</v>
      </c>
    </row>
    <row r="520" spans="1:7" ht="24.95" customHeight="1">
      <c r="A520" s="52" t="s">
        <v>85</v>
      </c>
      <c r="B520" s="76" t="s">
        <v>84</v>
      </c>
      <c r="C520" s="27">
        <v>104246.31</v>
      </c>
      <c r="D520" s="27">
        <v>52669.599999999999</v>
      </c>
      <c r="E520" s="48">
        <f>F520-D520</f>
        <v>60007.4</v>
      </c>
      <c r="F520" s="27">
        <v>112677</v>
      </c>
      <c r="G520" s="27">
        <v>112479</v>
      </c>
    </row>
    <row r="521" spans="1:7" ht="24.95" customHeight="1">
      <c r="A521" s="52" t="s">
        <v>83</v>
      </c>
      <c r="B521" s="87" t="s">
        <v>82</v>
      </c>
      <c r="C521" s="27">
        <v>26300</v>
      </c>
      <c r="D521" s="27">
        <v>14000</v>
      </c>
      <c r="E521" s="48">
        <f>F521-D521</f>
        <v>17200</v>
      </c>
      <c r="F521" s="27">
        <v>31200</v>
      </c>
      <c r="G521" s="27">
        <v>31200</v>
      </c>
    </row>
    <row r="522" spans="1:7" ht="24.95" customHeight="1">
      <c r="A522" s="52" t="s">
        <v>81</v>
      </c>
      <c r="B522" s="87"/>
      <c r="C522" s="27"/>
      <c r="D522" s="27"/>
      <c r="E522" s="48"/>
      <c r="F522" s="27"/>
      <c r="G522" s="27"/>
    </row>
    <row r="523" spans="1:7" ht="24.95" hidden="1" customHeight="1">
      <c r="A523" s="29" t="s">
        <v>80</v>
      </c>
      <c r="B523" s="79" t="s">
        <v>76</v>
      </c>
      <c r="C523" s="23"/>
      <c r="D523" s="23"/>
      <c r="E523" s="48">
        <f>F523-D523</f>
        <v>0</v>
      </c>
      <c r="F523" s="23"/>
      <c r="G523" s="23"/>
    </row>
    <row r="524" spans="1:7" ht="24.95" customHeight="1">
      <c r="A524" s="29" t="s">
        <v>79</v>
      </c>
      <c r="B524" s="79" t="s">
        <v>76</v>
      </c>
      <c r="C524" s="23">
        <v>120000</v>
      </c>
      <c r="D524" s="23"/>
      <c r="E524" s="48">
        <f>F524-D524</f>
        <v>0</v>
      </c>
      <c r="F524" s="23"/>
      <c r="G524" s="23"/>
    </row>
    <row r="525" spans="1:7" ht="24.95" customHeight="1">
      <c r="A525" s="29" t="s">
        <v>78</v>
      </c>
      <c r="B525" s="79" t="s">
        <v>76</v>
      </c>
      <c r="C525" s="54">
        <v>840000</v>
      </c>
      <c r="D525" s="27"/>
      <c r="E525" s="48"/>
      <c r="F525" s="27"/>
      <c r="G525" s="27"/>
    </row>
    <row r="526" spans="1:7" ht="24.95" customHeight="1" thickBot="1">
      <c r="A526" s="29" t="s">
        <v>77</v>
      </c>
      <c r="B526" s="79" t="s">
        <v>76</v>
      </c>
      <c r="C526" s="54">
        <v>257599.6</v>
      </c>
      <c r="D526" s="27"/>
      <c r="E526" s="48"/>
      <c r="F526" s="27"/>
      <c r="G526" s="27"/>
    </row>
    <row r="527" spans="1:7" ht="24.95" customHeight="1" thickBot="1">
      <c r="A527" s="20" t="s">
        <v>75</v>
      </c>
      <c r="B527" s="19"/>
      <c r="C527" s="18">
        <f>SUM(C509:C526)</f>
        <v>20710792.700000003</v>
      </c>
      <c r="D527" s="18">
        <f>SUM(D509:D526)</f>
        <v>11187808.560000001</v>
      </c>
      <c r="E527" s="18">
        <f>SUM(E509:E526)</f>
        <v>12348005.439999999</v>
      </c>
      <c r="F527" s="18">
        <f>SUM(F509:F526)</f>
        <v>23535814</v>
      </c>
      <c r="G527" s="18">
        <f>SUM(G509:G526)</f>
        <v>23169492</v>
      </c>
    </row>
    <row r="528" spans="1:7" ht="10.5" customHeight="1" thickBot="1">
      <c r="A528" s="20"/>
      <c r="B528" s="19"/>
      <c r="C528" s="18"/>
      <c r="D528" s="18"/>
      <c r="E528" s="18"/>
      <c r="F528" s="18"/>
      <c r="G528" s="18"/>
    </row>
    <row r="529" spans="1:7" ht="24.95" customHeight="1" thickBot="1">
      <c r="A529" s="20" t="s">
        <v>74</v>
      </c>
      <c r="B529" s="84"/>
      <c r="C529" s="83"/>
      <c r="D529" s="83"/>
      <c r="E529" s="82"/>
      <c r="F529" s="82"/>
      <c r="G529" s="81"/>
    </row>
    <row r="530" spans="1:7" ht="24.95" customHeight="1">
      <c r="A530" s="80" t="s">
        <v>73</v>
      </c>
      <c r="B530" s="79" t="s">
        <v>72</v>
      </c>
      <c r="C530" s="30">
        <v>465014.31</v>
      </c>
      <c r="D530" s="23">
        <v>210381.68</v>
      </c>
      <c r="E530" s="23">
        <f>F530-D530</f>
        <v>389618.32</v>
      </c>
      <c r="F530" s="23">
        <v>600000</v>
      </c>
      <c r="G530" s="23">
        <v>600000</v>
      </c>
    </row>
    <row r="531" spans="1:7" ht="24.95" customHeight="1">
      <c r="A531" s="52" t="s">
        <v>71</v>
      </c>
      <c r="B531" s="76" t="s">
        <v>70</v>
      </c>
      <c r="C531" s="28">
        <v>683476.78</v>
      </c>
      <c r="D531" s="27">
        <v>85807.5</v>
      </c>
      <c r="E531" s="27">
        <f>F531-D531</f>
        <v>814192.5</v>
      </c>
      <c r="F531" s="27">
        <v>900000</v>
      </c>
      <c r="G531" s="27">
        <v>900000</v>
      </c>
    </row>
    <row r="532" spans="1:7" ht="24.95" customHeight="1">
      <c r="A532" s="31" t="s">
        <v>901</v>
      </c>
      <c r="B532" s="79" t="s">
        <v>70</v>
      </c>
      <c r="C532" s="30">
        <v>90425</v>
      </c>
      <c r="D532" s="23"/>
      <c r="E532" s="23">
        <f>F532-D532</f>
        <v>0</v>
      </c>
      <c r="F532" s="23"/>
      <c r="G532" s="23"/>
    </row>
    <row r="533" spans="1:7" ht="30" customHeight="1">
      <c r="A533" s="238" t="s">
        <v>942</v>
      </c>
      <c r="B533" s="79" t="s">
        <v>70</v>
      </c>
      <c r="C533" s="30">
        <v>160574</v>
      </c>
      <c r="D533" s="23"/>
      <c r="E533" s="23"/>
      <c r="F533" s="23"/>
      <c r="G533" s="23"/>
    </row>
    <row r="534" spans="1:7" ht="24.95" customHeight="1">
      <c r="A534" s="52" t="s">
        <v>69</v>
      </c>
      <c r="B534" s="49" t="s">
        <v>68</v>
      </c>
      <c r="C534" s="28">
        <v>533727.57999999996</v>
      </c>
      <c r="D534" s="27">
        <v>223492.06</v>
      </c>
      <c r="E534" s="23">
        <f t="shared" ref="E534:E548" si="20">F534-D534</f>
        <v>335329.94</v>
      </c>
      <c r="F534" s="27">
        <v>558822</v>
      </c>
      <c r="G534" s="27">
        <v>529600</v>
      </c>
    </row>
    <row r="535" spans="1:7" ht="24.95" customHeight="1">
      <c r="A535" s="52" t="s">
        <v>67</v>
      </c>
      <c r="B535" s="49" t="s">
        <v>66</v>
      </c>
      <c r="C535" s="28">
        <v>286000</v>
      </c>
      <c r="D535" s="27">
        <v>340000</v>
      </c>
      <c r="E535" s="23">
        <f t="shared" si="20"/>
        <v>260000</v>
      </c>
      <c r="F535" s="27">
        <v>600000</v>
      </c>
      <c r="G535" s="27">
        <v>800000</v>
      </c>
    </row>
    <row r="536" spans="1:7" ht="24.95" customHeight="1">
      <c r="A536" s="52" t="s">
        <v>205</v>
      </c>
      <c r="B536" s="76" t="s">
        <v>204</v>
      </c>
      <c r="C536" s="28"/>
      <c r="D536" s="237"/>
      <c r="E536" s="23">
        <f t="shared" si="20"/>
        <v>3400</v>
      </c>
      <c r="F536" s="27">
        <v>3400</v>
      </c>
      <c r="G536" s="78">
        <v>3400</v>
      </c>
    </row>
    <row r="537" spans="1:7" ht="24.95" hidden="1" customHeight="1">
      <c r="A537" s="52" t="s">
        <v>577</v>
      </c>
      <c r="B537" s="76">
        <v>771</v>
      </c>
      <c r="C537" s="28"/>
      <c r="D537" s="27"/>
      <c r="E537" s="23">
        <f t="shared" si="20"/>
        <v>0</v>
      </c>
      <c r="F537" s="236"/>
      <c r="G537" s="27"/>
    </row>
    <row r="538" spans="1:7" ht="24.95" customHeight="1">
      <c r="A538" s="52" t="s">
        <v>941</v>
      </c>
      <c r="B538" s="76" t="s">
        <v>202</v>
      </c>
      <c r="C538" s="28">
        <v>131326.82</v>
      </c>
      <c r="D538" s="27">
        <v>48747.83</v>
      </c>
      <c r="E538" s="23">
        <f t="shared" si="20"/>
        <v>131732.16999999998</v>
      </c>
      <c r="F538" s="27">
        <v>180480</v>
      </c>
      <c r="G538" s="27">
        <v>290400</v>
      </c>
    </row>
    <row r="539" spans="1:7" ht="24.95" customHeight="1">
      <c r="A539" s="52" t="s">
        <v>940</v>
      </c>
      <c r="B539" s="76" t="s">
        <v>939</v>
      </c>
      <c r="C539" s="28"/>
      <c r="D539" s="27"/>
      <c r="E539" s="23">
        <f t="shared" si="20"/>
        <v>36000</v>
      </c>
      <c r="F539" s="27">
        <v>36000</v>
      </c>
      <c r="G539" s="27">
        <v>36000</v>
      </c>
    </row>
    <row r="540" spans="1:7" ht="24.95" customHeight="1">
      <c r="A540" s="52" t="s">
        <v>65</v>
      </c>
      <c r="B540" s="76" t="s">
        <v>64</v>
      </c>
      <c r="C540" s="28"/>
      <c r="D540" s="27"/>
      <c r="E540" s="23">
        <f t="shared" si="20"/>
        <v>50000</v>
      </c>
      <c r="F540" s="27">
        <v>50000</v>
      </c>
      <c r="G540" s="27">
        <v>50000</v>
      </c>
    </row>
    <row r="541" spans="1:7" ht="24.95" hidden="1" customHeight="1">
      <c r="A541" s="52" t="s">
        <v>63</v>
      </c>
      <c r="B541" s="76">
        <v>821</v>
      </c>
      <c r="C541" s="28"/>
      <c r="D541" s="27"/>
      <c r="E541" s="23">
        <f t="shared" si="20"/>
        <v>0</v>
      </c>
      <c r="F541" s="27"/>
      <c r="G541" s="27"/>
    </row>
    <row r="542" spans="1:7" ht="24.95" customHeight="1">
      <c r="A542" s="52" t="s">
        <v>198</v>
      </c>
      <c r="B542" s="111" t="s">
        <v>197</v>
      </c>
      <c r="C542" s="28">
        <v>74200</v>
      </c>
      <c r="D542" s="27"/>
      <c r="E542" s="23">
        <f t="shared" si="20"/>
        <v>100000</v>
      </c>
      <c r="F542" s="27">
        <v>100000</v>
      </c>
      <c r="G542" s="27">
        <v>200000</v>
      </c>
    </row>
    <row r="543" spans="1:7" ht="24.95" customHeight="1">
      <c r="A543" s="131" t="s">
        <v>62</v>
      </c>
      <c r="B543" s="76" t="s">
        <v>61</v>
      </c>
      <c r="C543" s="28"/>
      <c r="D543" s="27"/>
      <c r="E543" s="23">
        <f t="shared" si="20"/>
        <v>30000</v>
      </c>
      <c r="F543" s="27">
        <v>30000</v>
      </c>
      <c r="G543" s="27">
        <v>30000</v>
      </c>
    </row>
    <row r="544" spans="1:7" ht="24.95" hidden="1" customHeight="1">
      <c r="A544" s="52" t="s">
        <v>654</v>
      </c>
      <c r="B544" s="36">
        <v>823</v>
      </c>
      <c r="C544" s="28"/>
      <c r="D544" s="27"/>
      <c r="E544" s="23">
        <f t="shared" si="20"/>
        <v>0</v>
      </c>
      <c r="F544" s="27"/>
      <c r="G544" s="27"/>
    </row>
    <row r="545" spans="1:7" ht="24.95" hidden="1" customHeight="1">
      <c r="A545" s="52" t="s">
        <v>533</v>
      </c>
      <c r="B545" s="76">
        <v>829</v>
      </c>
      <c r="C545" s="28"/>
      <c r="D545" s="27"/>
      <c r="E545" s="23">
        <f t="shared" si="20"/>
        <v>0</v>
      </c>
      <c r="F545" s="27"/>
      <c r="G545" s="27"/>
    </row>
    <row r="546" spans="1:7" ht="24.95" customHeight="1">
      <c r="A546" s="52" t="s">
        <v>602</v>
      </c>
      <c r="B546" s="76"/>
      <c r="C546" s="28"/>
      <c r="D546" s="27"/>
      <c r="E546" s="23">
        <f t="shared" si="20"/>
        <v>0</v>
      </c>
      <c r="F546" s="27"/>
      <c r="G546" s="27"/>
    </row>
    <row r="547" spans="1:7" ht="24.95" customHeight="1" thickBot="1">
      <c r="A547" s="29" t="s">
        <v>938</v>
      </c>
      <c r="B547" s="76" t="s">
        <v>601</v>
      </c>
      <c r="C547" s="28">
        <v>100000</v>
      </c>
      <c r="D547" s="27"/>
      <c r="E547" s="23">
        <f t="shared" si="20"/>
        <v>100000</v>
      </c>
      <c r="F547" s="27">
        <v>100000</v>
      </c>
      <c r="G547" s="27">
        <v>100000</v>
      </c>
    </row>
    <row r="548" spans="1:7" ht="24.95" hidden="1" customHeight="1">
      <c r="A548" s="64" t="s">
        <v>937</v>
      </c>
      <c r="B548" s="39">
        <v>969</v>
      </c>
      <c r="C548" s="33"/>
      <c r="D548" s="32"/>
      <c r="E548" s="23">
        <f t="shared" si="20"/>
        <v>0</v>
      </c>
      <c r="F548" s="32"/>
      <c r="G548" s="32"/>
    </row>
    <row r="549" spans="1:7" ht="24.95" customHeight="1" thickBot="1">
      <c r="A549" s="20" t="s">
        <v>58</v>
      </c>
      <c r="B549" s="19"/>
      <c r="C549" s="18">
        <f>SUM(C530:C548)</f>
        <v>2524744.4899999998</v>
      </c>
      <c r="D549" s="18">
        <f>SUM(D530:D548)</f>
        <v>908429.07</v>
      </c>
      <c r="E549" s="18">
        <f>SUM(E530:E548)</f>
        <v>2250272.9299999997</v>
      </c>
      <c r="F549" s="18">
        <f>SUM(F530:F548)</f>
        <v>3158702</v>
      </c>
      <c r="G549" s="18">
        <f>SUM(G530:G548)</f>
        <v>3539400</v>
      </c>
    </row>
    <row r="550" spans="1:7" ht="10.5" customHeight="1" thickBot="1">
      <c r="A550" s="20"/>
      <c r="B550" s="19"/>
      <c r="C550" s="18"/>
      <c r="D550" s="18"/>
      <c r="E550" s="18"/>
      <c r="F550" s="18"/>
      <c r="G550" s="18"/>
    </row>
    <row r="551" spans="1:7" ht="24.95" customHeight="1" thickBot="1">
      <c r="A551" s="20" t="s">
        <v>57</v>
      </c>
      <c r="B551" s="70"/>
      <c r="C551" s="40"/>
      <c r="D551" s="40"/>
      <c r="E551" s="40"/>
      <c r="F551" s="40"/>
      <c r="G551" s="40"/>
    </row>
    <row r="552" spans="1:7" ht="24.95" hidden="1" customHeight="1">
      <c r="A552" s="52" t="s">
        <v>936</v>
      </c>
      <c r="B552" s="68"/>
      <c r="C552" s="67"/>
      <c r="D552" s="66"/>
      <c r="E552" s="66"/>
      <c r="F552" s="66"/>
      <c r="G552" s="66"/>
    </row>
    <row r="553" spans="1:7" ht="24.95" hidden="1" customHeight="1">
      <c r="A553" s="26" t="s">
        <v>935</v>
      </c>
      <c r="B553" s="61">
        <v>211</v>
      </c>
      <c r="C553" s="22"/>
      <c r="D553" s="60"/>
      <c r="E553" s="27">
        <f t="shared" ref="E553:E562" si="21">F553-D553</f>
        <v>0</v>
      </c>
      <c r="F553" s="60"/>
      <c r="G553" s="60"/>
    </row>
    <row r="554" spans="1:7" ht="24.95" hidden="1" customHeight="1">
      <c r="A554" s="52" t="s">
        <v>56</v>
      </c>
      <c r="B554" s="49" t="s">
        <v>53</v>
      </c>
      <c r="C554" s="27"/>
      <c r="D554" s="184"/>
      <c r="E554" s="27">
        <f t="shared" si="21"/>
        <v>0</v>
      </c>
      <c r="F554" s="48"/>
      <c r="G554" s="184"/>
    </row>
    <row r="555" spans="1:7" ht="24.95" customHeight="1">
      <c r="A555" s="52" t="s">
        <v>52</v>
      </c>
      <c r="B555" s="49"/>
      <c r="C555" s="27"/>
      <c r="D555" s="235"/>
      <c r="E555" s="27">
        <f t="shared" si="21"/>
        <v>0</v>
      </c>
      <c r="F555" s="48"/>
      <c r="G555" s="112"/>
    </row>
    <row r="556" spans="1:7" ht="24.95" customHeight="1">
      <c r="A556" s="29" t="s">
        <v>934</v>
      </c>
      <c r="B556" s="49" t="s">
        <v>50</v>
      </c>
      <c r="C556" s="27">
        <v>49995</v>
      </c>
      <c r="D556" s="231"/>
      <c r="E556" s="27">
        <f t="shared" si="21"/>
        <v>0</v>
      </c>
      <c r="F556" s="48"/>
      <c r="G556" s="130"/>
    </row>
    <row r="557" spans="1:7" ht="24.95" customHeight="1">
      <c r="A557" s="29" t="s">
        <v>933</v>
      </c>
      <c r="B557" s="49" t="s">
        <v>50</v>
      </c>
      <c r="C557" s="27">
        <v>2590</v>
      </c>
      <c r="D557" s="231"/>
      <c r="E557" s="27">
        <f t="shared" si="21"/>
        <v>0</v>
      </c>
      <c r="F557" s="48"/>
      <c r="G557" s="130"/>
    </row>
    <row r="558" spans="1:7" ht="24.95" customHeight="1">
      <c r="A558" s="29" t="s">
        <v>380</v>
      </c>
      <c r="B558" s="49" t="s">
        <v>50</v>
      </c>
      <c r="C558" s="27">
        <v>19700</v>
      </c>
      <c r="D558" s="231"/>
      <c r="E558" s="27">
        <f t="shared" si="21"/>
        <v>0</v>
      </c>
      <c r="F558" s="48"/>
      <c r="G558" s="130"/>
    </row>
    <row r="559" spans="1:7" ht="24.95" hidden="1" customHeight="1">
      <c r="A559" s="31" t="s">
        <v>932</v>
      </c>
      <c r="B559" s="111" t="s">
        <v>50</v>
      </c>
      <c r="C559" s="23"/>
      <c r="D559" s="232"/>
      <c r="E559" s="23">
        <f t="shared" si="21"/>
        <v>0</v>
      </c>
      <c r="F559" s="108"/>
      <c r="G559" s="196"/>
    </row>
    <row r="560" spans="1:7" ht="24.95" customHeight="1" thickBot="1">
      <c r="A560" s="35" t="s">
        <v>931</v>
      </c>
      <c r="B560" s="63" t="s">
        <v>50</v>
      </c>
      <c r="C560" s="32">
        <v>59980</v>
      </c>
      <c r="D560" s="234"/>
      <c r="E560" s="32">
        <f t="shared" si="21"/>
        <v>0</v>
      </c>
      <c r="F560" s="62"/>
      <c r="G560" s="233"/>
    </row>
    <row r="561" spans="1:7" ht="24.95" customHeight="1">
      <c r="A561" s="31" t="s">
        <v>930</v>
      </c>
      <c r="B561" s="111" t="s">
        <v>50</v>
      </c>
      <c r="C561" s="23">
        <v>2490</v>
      </c>
      <c r="D561" s="232"/>
      <c r="E561" s="23">
        <f t="shared" si="21"/>
        <v>0</v>
      </c>
      <c r="F561" s="108"/>
      <c r="G561" s="196"/>
    </row>
    <row r="562" spans="1:7" ht="24.95" customHeight="1">
      <c r="A562" s="29" t="s">
        <v>929</v>
      </c>
      <c r="B562" s="49" t="s">
        <v>50</v>
      </c>
      <c r="C562" s="27">
        <v>57500</v>
      </c>
      <c r="D562" s="231"/>
      <c r="E562" s="27">
        <f t="shared" si="21"/>
        <v>0</v>
      </c>
      <c r="F562" s="48"/>
      <c r="G562" s="130"/>
    </row>
    <row r="563" spans="1:7" ht="24.95" hidden="1" customHeight="1">
      <c r="A563" s="29" t="s">
        <v>928</v>
      </c>
      <c r="B563" s="49" t="s">
        <v>50</v>
      </c>
      <c r="C563" s="27"/>
      <c r="D563" s="231"/>
      <c r="E563" s="27"/>
      <c r="F563" s="48"/>
      <c r="G563" s="130"/>
    </row>
    <row r="564" spans="1:7" ht="24.95" hidden="1" customHeight="1">
      <c r="A564" s="29" t="s">
        <v>258</v>
      </c>
      <c r="B564" s="49" t="s">
        <v>50</v>
      </c>
      <c r="C564" s="27"/>
      <c r="D564" s="231"/>
      <c r="E564" s="27"/>
      <c r="F564" s="48"/>
      <c r="G564" s="130"/>
    </row>
    <row r="565" spans="1:7" ht="24.95" hidden="1" customHeight="1">
      <c r="A565" s="29" t="s">
        <v>927</v>
      </c>
      <c r="B565" s="49" t="s">
        <v>50</v>
      </c>
      <c r="C565" s="27"/>
      <c r="D565" s="231"/>
      <c r="E565" s="27"/>
      <c r="F565" s="48"/>
      <c r="G565" s="130"/>
    </row>
    <row r="566" spans="1:7" ht="24.95" hidden="1" customHeight="1">
      <c r="A566" s="29" t="s">
        <v>926</v>
      </c>
      <c r="B566" s="49" t="s">
        <v>50</v>
      </c>
      <c r="C566" s="27"/>
      <c r="D566" s="231"/>
      <c r="E566" s="27"/>
      <c r="F566" s="48"/>
      <c r="G566" s="130"/>
    </row>
    <row r="567" spans="1:7" ht="24.95" hidden="1" customHeight="1">
      <c r="A567" s="29" t="s">
        <v>258</v>
      </c>
      <c r="B567" s="49" t="s">
        <v>50</v>
      </c>
      <c r="C567" s="27"/>
      <c r="D567" s="231"/>
      <c r="E567" s="27"/>
      <c r="F567" s="48"/>
      <c r="G567" s="130"/>
    </row>
    <row r="568" spans="1:7" ht="24.95" hidden="1" customHeight="1">
      <c r="A568" s="114" t="s">
        <v>41</v>
      </c>
      <c r="B568" s="65"/>
      <c r="C568" s="27"/>
      <c r="D568" s="48"/>
      <c r="E568" s="27">
        <f>F568-D568</f>
        <v>0</v>
      </c>
      <c r="F568" s="48"/>
      <c r="G568" s="48"/>
    </row>
    <row r="569" spans="1:7" ht="24.95" hidden="1" customHeight="1">
      <c r="A569" s="121" t="s">
        <v>925</v>
      </c>
      <c r="B569" s="65" t="s">
        <v>39</v>
      </c>
      <c r="C569" s="27"/>
      <c r="D569" s="48"/>
      <c r="E569" s="27">
        <f>F569-D569</f>
        <v>0</v>
      </c>
      <c r="F569" s="48"/>
      <c r="G569" s="48"/>
    </row>
    <row r="570" spans="1:7" ht="24.95" hidden="1" customHeight="1">
      <c r="A570" s="52" t="s">
        <v>924</v>
      </c>
      <c r="B570" s="49">
        <v>222</v>
      </c>
      <c r="C570" s="27"/>
      <c r="D570" s="184"/>
      <c r="E570" s="27">
        <f>F570-D570</f>
        <v>0</v>
      </c>
      <c r="F570" s="48"/>
      <c r="G570" s="184"/>
    </row>
    <row r="571" spans="1:7" ht="24.95" customHeight="1">
      <c r="A571" s="52" t="s">
        <v>30</v>
      </c>
      <c r="B571" s="49"/>
      <c r="C571" s="27"/>
      <c r="D571" s="48"/>
      <c r="E571" s="48">
        <f>F571-D571</f>
        <v>0</v>
      </c>
      <c r="F571" s="48"/>
      <c r="G571" s="48"/>
    </row>
    <row r="572" spans="1:7" ht="24.95" customHeight="1" thickBot="1">
      <c r="A572" s="29" t="s">
        <v>752</v>
      </c>
      <c r="B572" s="49" t="s">
        <v>27</v>
      </c>
      <c r="C572" s="27">
        <v>13160</v>
      </c>
      <c r="D572" s="48"/>
      <c r="E572" s="48">
        <f>F572-D572</f>
        <v>0</v>
      </c>
      <c r="F572" s="48"/>
      <c r="G572" s="48"/>
    </row>
    <row r="573" spans="1:7" ht="24.95" hidden="1" customHeight="1">
      <c r="A573" s="29" t="s">
        <v>752</v>
      </c>
      <c r="B573" s="49" t="s">
        <v>27</v>
      </c>
      <c r="C573" s="27"/>
      <c r="D573" s="48"/>
      <c r="E573" s="48"/>
      <c r="F573" s="48"/>
      <c r="G573" s="48"/>
    </row>
    <row r="574" spans="1:7" ht="24.95" hidden="1" customHeight="1">
      <c r="A574" s="29" t="s">
        <v>923</v>
      </c>
      <c r="B574" s="49" t="s">
        <v>27</v>
      </c>
      <c r="C574" s="27"/>
      <c r="D574" s="48"/>
      <c r="E574" s="48"/>
      <c r="F574" s="48"/>
      <c r="G574" s="48"/>
    </row>
    <row r="575" spans="1:7" ht="24.95" hidden="1" customHeight="1">
      <c r="A575" s="29" t="s">
        <v>922</v>
      </c>
      <c r="B575" s="49" t="s">
        <v>27</v>
      </c>
      <c r="C575" s="27"/>
      <c r="D575" s="48"/>
      <c r="E575" s="48"/>
      <c r="F575" s="48"/>
      <c r="G575" s="48"/>
    </row>
    <row r="576" spans="1:7" ht="24.95" hidden="1" customHeight="1">
      <c r="A576" s="29" t="s">
        <v>921</v>
      </c>
      <c r="B576" s="49" t="s">
        <v>27</v>
      </c>
      <c r="C576" s="27"/>
      <c r="D576" s="48"/>
      <c r="E576" s="48"/>
      <c r="F576" s="48"/>
      <c r="G576" s="48"/>
    </row>
    <row r="577" spans="1:7" ht="24.95" hidden="1" customHeight="1">
      <c r="A577" s="29" t="s">
        <v>920</v>
      </c>
      <c r="B577" s="49" t="s">
        <v>27</v>
      </c>
      <c r="C577" s="27"/>
      <c r="D577" s="48"/>
      <c r="E577" s="48"/>
      <c r="F577" s="48"/>
      <c r="G577" s="48"/>
    </row>
    <row r="578" spans="1:7" ht="24.95" hidden="1" customHeight="1">
      <c r="A578" s="29" t="s">
        <v>919</v>
      </c>
      <c r="B578" s="49" t="s">
        <v>27</v>
      </c>
      <c r="C578" s="27"/>
      <c r="D578" s="48"/>
      <c r="E578" s="48"/>
      <c r="F578" s="48"/>
      <c r="G578" s="48"/>
    </row>
    <row r="579" spans="1:7" ht="24.95" hidden="1" customHeight="1">
      <c r="A579" s="29" t="s">
        <v>918</v>
      </c>
      <c r="B579" s="49" t="s">
        <v>27</v>
      </c>
      <c r="C579" s="32"/>
      <c r="D579" s="62"/>
      <c r="E579" s="62"/>
      <c r="F579" s="62"/>
      <c r="G579" s="62"/>
    </row>
    <row r="580" spans="1:7" ht="24.95" customHeight="1" thickBot="1">
      <c r="A580" s="20" t="s">
        <v>509</v>
      </c>
      <c r="B580" s="44"/>
      <c r="C580" s="43">
        <f>SUM(C554:C572)</f>
        <v>205415</v>
      </c>
      <c r="D580" s="43">
        <f>SUM(D554:D572)</f>
        <v>0</v>
      </c>
      <c r="E580" s="43">
        <f>SUM(E554:E572)</f>
        <v>0</v>
      </c>
      <c r="F580" s="43">
        <f>SUM(F554:F572)</f>
        <v>0</v>
      </c>
      <c r="G580" s="43">
        <f>SUM(G554:G572)</f>
        <v>0</v>
      </c>
    </row>
    <row r="581" spans="1:7" ht="10.5" customHeight="1" thickBot="1">
      <c r="A581" s="20"/>
      <c r="B581" s="137"/>
      <c r="C581" s="43"/>
      <c r="D581" s="43"/>
      <c r="E581" s="43"/>
      <c r="F581" s="43"/>
      <c r="G581" s="43"/>
    </row>
    <row r="582" spans="1:7" ht="24.95" customHeight="1" thickBot="1">
      <c r="A582" s="230" t="s">
        <v>25</v>
      </c>
      <c r="B582" s="229"/>
      <c r="C582" s="228"/>
      <c r="D582" s="228"/>
      <c r="E582" s="228"/>
      <c r="F582" s="228"/>
      <c r="G582" s="228"/>
    </row>
    <row r="583" spans="1:7" ht="24.95" customHeight="1" thickBot="1">
      <c r="A583" s="21" t="s">
        <v>563</v>
      </c>
      <c r="B583" s="42"/>
      <c r="C583" s="41"/>
      <c r="D583" s="40"/>
      <c r="E583" s="40">
        <f>F583-D583</f>
        <v>0</v>
      </c>
      <c r="F583" s="40"/>
      <c r="G583" s="40"/>
    </row>
    <row r="584" spans="1:7" ht="24.95" customHeight="1" thickBot="1">
      <c r="A584" s="166" t="s">
        <v>917</v>
      </c>
      <c r="B584" s="181" t="s">
        <v>9</v>
      </c>
      <c r="C584" s="227">
        <v>2279767.86</v>
      </c>
      <c r="D584" s="81">
        <v>1096683</v>
      </c>
      <c r="E584" s="81">
        <f>F584-D584</f>
        <v>2399517</v>
      </c>
      <c r="F584" s="81">
        <v>3496200</v>
      </c>
      <c r="G584" s="81">
        <v>3496200</v>
      </c>
    </row>
    <row r="585" spans="1:7" ht="24.95" customHeight="1" thickBot="1">
      <c r="A585" s="138" t="s">
        <v>8</v>
      </c>
      <c r="B585" s="226"/>
      <c r="C585" s="185">
        <f>C584</f>
        <v>2279767.86</v>
      </c>
      <c r="D585" s="185">
        <f>D584</f>
        <v>1096683</v>
      </c>
      <c r="E585" s="185">
        <f>E584</f>
        <v>2399517</v>
      </c>
      <c r="F585" s="185">
        <f>F584</f>
        <v>3496200</v>
      </c>
      <c r="G585" s="185">
        <f>G584</f>
        <v>3496200</v>
      </c>
    </row>
    <row r="586" spans="1:7" ht="24.95" customHeight="1" thickBot="1">
      <c r="A586" s="225" t="s">
        <v>7</v>
      </c>
      <c r="B586" s="137"/>
      <c r="C586" s="43">
        <f>C584</f>
        <v>2279767.86</v>
      </c>
      <c r="D586" s="43">
        <f>D584</f>
        <v>1096683</v>
      </c>
      <c r="E586" s="43">
        <f>E584</f>
        <v>2399517</v>
      </c>
      <c r="F586" s="43">
        <f>F584</f>
        <v>3496200</v>
      </c>
      <c r="G586" s="43">
        <f>G584</f>
        <v>3496200</v>
      </c>
    </row>
    <row r="587" spans="1:7" ht="10.5" customHeight="1" thickBot="1">
      <c r="A587" s="224"/>
      <c r="B587" s="137"/>
      <c r="C587" s="43"/>
      <c r="D587" s="43"/>
      <c r="E587" s="43"/>
      <c r="F587" s="43"/>
      <c r="G587" s="43"/>
    </row>
    <row r="588" spans="1:7" ht="24.95" customHeight="1" thickBot="1">
      <c r="A588" s="17" t="s">
        <v>6</v>
      </c>
      <c r="B588" s="16"/>
      <c r="C588" s="15">
        <f>C527+C549+C580+C586</f>
        <v>25720720.050000001</v>
      </c>
      <c r="D588" s="15">
        <f>D527+D549+D580+D586</f>
        <v>13192920.630000001</v>
      </c>
      <c r="E588" s="15">
        <f>E527+E549+E580+E586</f>
        <v>16997795.369999997</v>
      </c>
      <c r="F588" s="15">
        <f>F527+F549+F580+F586</f>
        <v>30190716</v>
      </c>
      <c r="G588" s="15">
        <f>G527+G549+G580+G586</f>
        <v>30205092</v>
      </c>
    </row>
    <row r="589" spans="1:7" ht="24.95" customHeight="1">
      <c r="A589" s="14"/>
      <c r="B589" s="14"/>
      <c r="C589" s="12"/>
      <c r="D589" s="12"/>
      <c r="E589" s="12"/>
      <c r="F589" s="12"/>
      <c r="G589" s="12"/>
    </row>
    <row r="590" spans="1:7" ht="16.5">
      <c r="A590" s="11" t="s">
        <v>916</v>
      </c>
      <c r="B590" s="1"/>
      <c r="C590" s="1"/>
      <c r="D590" s="1" t="s">
        <v>915</v>
      </c>
      <c r="E590" s="1"/>
      <c r="F590" s="1"/>
      <c r="G590" s="10" t="e">
        <f>#REF!+#REF!</f>
        <v>#REF!</v>
      </c>
    </row>
    <row r="591" spans="1:7" s="1" customFormat="1" ht="16.5">
      <c r="A591" s="11"/>
      <c r="G591" s="10"/>
    </row>
    <row r="592" spans="1:7" s="1" customFormat="1" ht="16.5">
      <c r="A592" s="9"/>
      <c r="B592" s="8"/>
      <c r="C592" s="8"/>
      <c r="D592" s="7"/>
      <c r="E592" s="7"/>
      <c r="F592" s="7"/>
    </row>
    <row r="593" spans="1:7" s="1" customFormat="1" ht="16.5">
      <c r="A593" s="107" t="s">
        <v>914</v>
      </c>
      <c r="B593" s="5"/>
      <c r="C593" s="4"/>
      <c r="D593" s="417" t="s">
        <v>913</v>
      </c>
      <c r="E593" s="417"/>
      <c r="F593" s="417"/>
      <c r="G593" s="417"/>
    </row>
    <row r="594" spans="1:7" s="1" customFormat="1" ht="15" customHeight="1">
      <c r="A594" s="3" t="s">
        <v>912</v>
      </c>
      <c r="B594" s="2"/>
      <c r="C594" s="2"/>
      <c r="D594" s="417" t="s">
        <v>758</v>
      </c>
      <c r="E594" s="417"/>
      <c r="F594" s="417"/>
      <c r="G594" s="417"/>
    </row>
    <row r="595" spans="1:7" s="1" customFormat="1" ht="15" customHeight="1">
      <c r="A595" s="3"/>
      <c r="B595" s="2"/>
      <c r="C595" s="2"/>
      <c r="D595" s="5"/>
      <c r="E595" s="5"/>
      <c r="F595" s="5"/>
      <c r="G595" s="5"/>
    </row>
    <row r="596" spans="1:7" s="1" customFormat="1" ht="15" customHeight="1">
      <c r="A596" s="3"/>
      <c r="B596" s="2"/>
      <c r="C596" s="2"/>
      <c r="D596" s="5"/>
      <c r="E596" s="5"/>
      <c r="F596" s="5"/>
      <c r="G596" s="5"/>
    </row>
    <row r="597" spans="1:7" ht="15.75" customHeight="1">
      <c r="A597" s="412" t="s">
        <v>128</v>
      </c>
      <c r="B597" s="412"/>
      <c r="C597" s="412"/>
      <c r="D597" s="412"/>
      <c r="E597" s="412"/>
      <c r="F597" s="412"/>
      <c r="G597" s="412"/>
    </row>
    <row r="598" spans="1:7" ht="15.75" customHeight="1">
      <c r="A598" s="413" t="s">
        <v>127</v>
      </c>
      <c r="B598" s="413"/>
      <c r="C598" s="413"/>
      <c r="D598" s="413"/>
      <c r="E598" s="413"/>
      <c r="F598" s="413"/>
      <c r="G598" s="413"/>
    </row>
    <row r="599" spans="1:7" ht="15.75" customHeight="1">
      <c r="A599" s="106"/>
      <c r="B599" s="106"/>
      <c r="C599" s="106"/>
      <c r="D599" s="106"/>
      <c r="E599" s="106"/>
      <c r="F599" s="106"/>
      <c r="G599" s="106"/>
    </row>
    <row r="600" spans="1:7" ht="12.75">
      <c r="A600" s="105" t="s">
        <v>911</v>
      </c>
      <c r="B600" s="103"/>
      <c r="C600" s="103"/>
      <c r="D600" s="104"/>
      <c r="E600" s="104"/>
      <c r="F600" s="104"/>
      <c r="G600" s="103"/>
    </row>
    <row r="601" spans="1:7" ht="13.5" thickBot="1">
      <c r="A601" s="105"/>
      <c r="B601" s="103"/>
      <c r="C601" s="103"/>
      <c r="D601" s="104"/>
      <c r="E601" s="104"/>
      <c r="F601" s="104"/>
      <c r="G601" s="103"/>
    </row>
    <row r="602" spans="1:7" ht="16.5" thickBot="1">
      <c r="A602" s="102"/>
      <c r="B602" s="101" t="s">
        <v>125</v>
      </c>
      <c r="C602" s="100" t="s">
        <v>124</v>
      </c>
      <c r="D602" s="414" t="s">
        <v>123</v>
      </c>
      <c r="E602" s="415"/>
      <c r="F602" s="416"/>
      <c r="G602" s="99" t="s">
        <v>122</v>
      </c>
    </row>
    <row r="603" spans="1:7" ht="15.75">
      <c r="A603" s="96" t="s">
        <v>121</v>
      </c>
      <c r="B603" s="98" t="s">
        <v>120</v>
      </c>
      <c r="C603" s="96">
        <v>2018</v>
      </c>
      <c r="D603" s="97" t="s">
        <v>119</v>
      </c>
      <c r="E603" s="97" t="s">
        <v>118</v>
      </c>
      <c r="F603" s="97" t="s">
        <v>117</v>
      </c>
      <c r="G603" s="96" t="s">
        <v>116</v>
      </c>
    </row>
    <row r="604" spans="1:7" ht="16.5" thickBot="1">
      <c r="A604" s="92" t="s">
        <v>115</v>
      </c>
      <c r="B604" s="95" t="s">
        <v>114</v>
      </c>
      <c r="C604" s="92" t="s">
        <v>113</v>
      </c>
      <c r="D604" s="93" t="s">
        <v>112</v>
      </c>
      <c r="E604" s="94" t="s">
        <v>111</v>
      </c>
      <c r="F604" s="93" t="s">
        <v>110</v>
      </c>
      <c r="G604" s="92" t="s">
        <v>109</v>
      </c>
    </row>
    <row r="605" spans="1:7" ht="24.95" hidden="1" customHeight="1">
      <c r="A605" s="20" t="s">
        <v>910</v>
      </c>
      <c r="B605" s="223"/>
      <c r="C605" s="22"/>
      <c r="D605" s="40"/>
      <c r="E605" s="40"/>
      <c r="F605" s="40"/>
      <c r="G605" s="22"/>
    </row>
    <row r="606" spans="1:7" ht="24.95" customHeight="1" thickBot="1">
      <c r="A606" s="86" t="s">
        <v>108</v>
      </c>
      <c r="B606" s="91"/>
      <c r="C606" s="40"/>
      <c r="D606" s="40"/>
      <c r="E606" s="40"/>
      <c r="F606" s="40"/>
      <c r="G606" s="40"/>
    </row>
    <row r="607" spans="1:7" ht="24.95" customHeight="1">
      <c r="A607" s="69" t="s">
        <v>107</v>
      </c>
      <c r="B607" s="88" t="s">
        <v>106</v>
      </c>
      <c r="C607" s="22">
        <v>3327565</v>
      </c>
      <c r="D607" s="22">
        <v>1797150</v>
      </c>
      <c r="E607" s="67">
        <f t="shared" ref="E607:E625" si="22">F607-D607</f>
        <v>2314276</v>
      </c>
      <c r="F607" s="22">
        <v>4111426</v>
      </c>
      <c r="G607" s="22">
        <v>4471416</v>
      </c>
    </row>
    <row r="608" spans="1:7" ht="24.95" customHeight="1">
      <c r="A608" s="52" t="s">
        <v>105</v>
      </c>
      <c r="B608" s="76" t="s">
        <v>104</v>
      </c>
      <c r="C608" s="27">
        <v>288000</v>
      </c>
      <c r="D608" s="48">
        <v>144000</v>
      </c>
      <c r="E608" s="27">
        <f t="shared" si="22"/>
        <v>172000</v>
      </c>
      <c r="F608" s="48">
        <v>316000</v>
      </c>
      <c r="G608" s="48">
        <v>336000</v>
      </c>
    </row>
    <row r="609" spans="1:7" ht="24.95" customHeight="1">
      <c r="A609" s="52" t="s">
        <v>103</v>
      </c>
      <c r="B609" s="76" t="s">
        <v>102</v>
      </c>
      <c r="C609" s="27">
        <v>85500</v>
      </c>
      <c r="D609" s="27">
        <v>42750</v>
      </c>
      <c r="E609" s="27">
        <f t="shared" si="22"/>
        <v>42750</v>
      </c>
      <c r="F609" s="27">
        <v>85500</v>
      </c>
      <c r="G609" s="27">
        <v>85500</v>
      </c>
    </row>
    <row r="610" spans="1:7" ht="24.95" customHeight="1">
      <c r="A610" s="52" t="s">
        <v>101</v>
      </c>
      <c r="B610" s="88" t="s">
        <v>100</v>
      </c>
      <c r="C610" s="22">
        <v>85500</v>
      </c>
      <c r="D610" s="22">
        <v>42750</v>
      </c>
      <c r="E610" s="27">
        <f t="shared" si="22"/>
        <v>42750</v>
      </c>
      <c r="F610" s="22">
        <v>85500</v>
      </c>
      <c r="G610" s="22">
        <v>85500</v>
      </c>
    </row>
    <row r="611" spans="1:7" ht="24.95" customHeight="1">
      <c r="A611" s="52" t="s">
        <v>99</v>
      </c>
      <c r="B611" s="49" t="s">
        <v>98</v>
      </c>
      <c r="C611" s="27">
        <v>72000</v>
      </c>
      <c r="D611" s="27">
        <v>72000</v>
      </c>
      <c r="E611" s="27">
        <f t="shared" si="22"/>
        <v>12000</v>
      </c>
      <c r="F611" s="27">
        <v>84000</v>
      </c>
      <c r="G611" s="27">
        <v>84000</v>
      </c>
    </row>
    <row r="612" spans="1:7" ht="24.95" hidden="1" customHeight="1">
      <c r="A612" s="52" t="s">
        <v>97</v>
      </c>
      <c r="B612" s="76">
        <v>717</v>
      </c>
      <c r="C612" s="27"/>
      <c r="D612" s="27"/>
      <c r="E612" s="27">
        <f t="shared" si="22"/>
        <v>0</v>
      </c>
      <c r="F612" s="27"/>
      <c r="G612" s="27"/>
    </row>
    <row r="613" spans="1:7" ht="24.95" customHeight="1">
      <c r="A613" s="52" t="s">
        <v>96</v>
      </c>
      <c r="B613" s="76" t="s">
        <v>95</v>
      </c>
      <c r="C613" s="27">
        <v>277696</v>
      </c>
      <c r="D613" s="27"/>
      <c r="E613" s="27">
        <f t="shared" si="22"/>
        <v>372623</v>
      </c>
      <c r="F613" s="27">
        <v>372623</v>
      </c>
      <c r="G613" s="27">
        <v>372618</v>
      </c>
    </row>
    <row r="614" spans="1:7" ht="24.95" customHeight="1">
      <c r="A614" s="52" t="s">
        <v>94</v>
      </c>
      <c r="B614" s="88" t="s">
        <v>93</v>
      </c>
      <c r="C614" s="22">
        <v>60000</v>
      </c>
      <c r="D614" s="22"/>
      <c r="E614" s="27">
        <f t="shared" si="22"/>
        <v>70000</v>
      </c>
      <c r="F614" s="22">
        <v>70000</v>
      </c>
      <c r="G614" s="22">
        <v>70000</v>
      </c>
    </row>
    <row r="615" spans="1:7" ht="24.95" customHeight="1">
      <c r="A615" s="52" t="s">
        <v>92</v>
      </c>
      <c r="B615" s="76"/>
      <c r="C615" s="27"/>
      <c r="D615" s="27"/>
      <c r="E615" s="27">
        <f t="shared" si="22"/>
        <v>0</v>
      </c>
      <c r="F615" s="27"/>
      <c r="G615" s="27"/>
    </row>
    <row r="616" spans="1:7" ht="24.95" customHeight="1">
      <c r="A616" s="29" t="s">
        <v>91</v>
      </c>
      <c r="B616" s="76" t="s">
        <v>90</v>
      </c>
      <c r="C616" s="27">
        <v>277309</v>
      </c>
      <c r="D616" s="27">
        <v>299525</v>
      </c>
      <c r="E616" s="27">
        <f t="shared" si="22"/>
        <v>73098</v>
      </c>
      <c r="F616" s="27">
        <v>372623</v>
      </c>
      <c r="G616" s="27">
        <v>372618</v>
      </c>
    </row>
    <row r="617" spans="1:7" ht="24.95" customHeight="1">
      <c r="A617" s="52" t="s">
        <v>89</v>
      </c>
      <c r="B617" s="76" t="s">
        <v>88</v>
      </c>
      <c r="C617" s="27">
        <v>399340.32</v>
      </c>
      <c r="D617" s="27">
        <v>215658</v>
      </c>
      <c r="E617" s="27">
        <f t="shared" si="22"/>
        <v>277719</v>
      </c>
      <c r="F617" s="27">
        <v>493377</v>
      </c>
      <c r="G617" s="27">
        <v>536576</v>
      </c>
    </row>
    <row r="618" spans="1:7" ht="24.95" customHeight="1">
      <c r="A618" s="52" t="s">
        <v>87</v>
      </c>
      <c r="B618" s="88" t="s">
        <v>86</v>
      </c>
      <c r="C618" s="22">
        <v>14400</v>
      </c>
      <c r="D618" s="22">
        <v>7200</v>
      </c>
      <c r="E618" s="27">
        <f t="shared" si="22"/>
        <v>8600</v>
      </c>
      <c r="F618" s="22">
        <v>15800</v>
      </c>
      <c r="G618" s="22">
        <v>16800</v>
      </c>
    </row>
    <row r="619" spans="1:7" ht="24.95" customHeight="1">
      <c r="A619" s="52" t="s">
        <v>85</v>
      </c>
      <c r="B619" s="76" t="s">
        <v>84</v>
      </c>
      <c r="C619" s="27">
        <v>38719.699999999997</v>
      </c>
      <c r="D619" s="27">
        <v>20059.98</v>
      </c>
      <c r="E619" s="27">
        <f t="shared" si="22"/>
        <v>26887.02</v>
      </c>
      <c r="F619" s="27">
        <v>46947</v>
      </c>
      <c r="G619" s="27">
        <v>51691</v>
      </c>
    </row>
    <row r="620" spans="1:7" ht="24.95" customHeight="1">
      <c r="A620" s="52" t="s">
        <v>83</v>
      </c>
      <c r="B620" s="76" t="s">
        <v>82</v>
      </c>
      <c r="C620" s="27">
        <v>14400</v>
      </c>
      <c r="D620" s="27">
        <v>7200</v>
      </c>
      <c r="E620" s="27">
        <f t="shared" si="22"/>
        <v>8600</v>
      </c>
      <c r="F620" s="27">
        <v>15800</v>
      </c>
      <c r="G620" s="27">
        <v>16800</v>
      </c>
    </row>
    <row r="621" spans="1:7" ht="24.95" customHeight="1">
      <c r="A621" s="52" t="s">
        <v>81</v>
      </c>
      <c r="B621" s="76"/>
      <c r="C621" s="27"/>
      <c r="D621" s="27"/>
      <c r="E621" s="27">
        <f t="shared" si="22"/>
        <v>0</v>
      </c>
      <c r="F621" s="27"/>
      <c r="G621" s="27"/>
    </row>
    <row r="622" spans="1:7" ht="24.95" customHeight="1">
      <c r="A622" s="29" t="s">
        <v>80</v>
      </c>
      <c r="B622" s="79" t="s">
        <v>76</v>
      </c>
      <c r="C622" s="23">
        <v>30000</v>
      </c>
      <c r="D622" s="23"/>
      <c r="E622" s="27">
        <f t="shared" si="22"/>
        <v>30000</v>
      </c>
      <c r="F622" s="23">
        <v>30000</v>
      </c>
      <c r="G622" s="23">
        <v>10000</v>
      </c>
    </row>
    <row r="623" spans="1:7" ht="24.95" customHeight="1">
      <c r="A623" s="29" t="s">
        <v>79</v>
      </c>
      <c r="B623" s="79" t="s">
        <v>76</v>
      </c>
      <c r="C623" s="23">
        <v>60000</v>
      </c>
      <c r="D623" s="23"/>
      <c r="E623" s="48">
        <f t="shared" si="22"/>
        <v>0</v>
      </c>
      <c r="F623" s="23"/>
      <c r="G623" s="23"/>
    </row>
    <row r="624" spans="1:7" ht="24.95" customHeight="1">
      <c r="A624" s="29" t="s">
        <v>78</v>
      </c>
      <c r="B624" s="79" t="s">
        <v>76</v>
      </c>
      <c r="C624" s="54">
        <v>420000</v>
      </c>
      <c r="D624" s="27"/>
      <c r="E624" s="27">
        <f t="shared" si="22"/>
        <v>0</v>
      </c>
      <c r="F624" s="27"/>
      <c r="G624" s="27"/>
    </row>
    <row r="625" spans="1:7" ht="24.95" customHeight="1" thickBot="1">
      <c r="A625" s="35" t="s">
        <v>77</v>
      </c>
      <c r="B625" s="120" t="s">
        <v>76</v>
      </c>
      <c r="C625" s="32">
        <v>136176</v>
      </c>
      <c r="D625" s="32"/>
      <c r="E625" s="32">
        <f t="shared" si="22"/>
        <v>0</v>
      </c>
      <c r="F625" s="32"/>
      <c r="G625" s="32"/>
    </row>
    <row r="626" spans="1:7" ht="24.95" customHeight="1" thickBot="1">
      <c r="A626" s="20" t="s">
        <v>75</v>
      </c>
      <c r="B626" s="19"/>
      <c r="C626" s="18">
        <f>SUM(C607:C625)</f>
        <v>5586606.0200000005</v>
      </c>
      <c r="D626" s="18">
        <f>SUM(D607:D625)</f>
        <v>2648292.98</v>
      </c>
      <c r="E626" s="85">
        <f>SUM(E607:E625)</f>
        <v>3451303.02</v>
      </c>
      <c r="F626" s="18">
        <f>SUM(F607:F625)</f>
        <v>6099596</v>
      </c>
      <c r="G626" s="18">
        <f>SUM(G607:G625)</f>
        <v>6509519</v>
      </c>
    </row>
    <row r="627" spans="1:7" ht="10.5" customHeight="1" thickBot="1">
      <c r="A627" s="20"/>
      <c r="B627" s="19"/>
      <c r="C627" s="18"/>
      <c r="D627" s="18"/>
      <c r="E627" s="85"/>
      <c r="F627" s="85"/>
      <c r="G627" s="85"/>
    </row>
    <row r="628" spans="1:7" ht="24.95" customHeight="1" thickBot="1">
      <c r="A628" s="20" t="s">
        <v>74</v>
      </c>
      <c r="B628" s="84"/>
      <c r="C628" s="83"/>
      <c r="D628" s="83"/>
      <c r="E628" s="82"/>
      <c r="F628" s="82"/>
      <c r="G628" s="81"/>
    </row>
    <row r="629" spans="1:7" ht="24.95" customHeight="1">
      <c r="A629" s="80" t="s">
        <v>73</v>
      </c>
      <c r="B629" s="79" t="s">
        <v>72</v>
      </c>
      <c r="C629" s="30">
        <v>46445</v>
      </c>
      <c r="D629" s="23">
        <v>14800</v>
      </c>
      <c r="E629" s="23">
        <f t="shared" ref="E629:E635" si="23">F629-D629</f>
        <v>35200</v>
      </c>
      <c r="F629" s="23">
        <v>50000</v>
      </c>
      <c r="G629" s="23">
        <v>50000</v>
      </c>
    </row>
    <row r="630" spans="1:7" ht="24.95" customHeight="1">
      <c r="A630" s="52" t="s">
        <v>71</v>
      </c>
      <c r="B630" s="76" t="s">
        <v>70</v>
      </c>
      <c r="C630" s="28">
        <v>100000</v>
      </c>
      <c r="D630" s="27">
        <v>54596</v>
      </c>
      <c r="E630" s="23">
        <f t="shared" si="23"/>
        <v>45404</v>
      </c>
      <c r="F630" s="27">
        <v>100000</v>
      </c>
      <c r="G630" s="27">
        <v>150000</v>
      </c>
    </row>
    <row r="631" spans="1:7" ht="24.95" customHeight="1" thickBot="1">
      <c r="A631" s="64" t="s">
        <v>69</v>
      </c>
      <c r="B631" s="63" t="s">
        <v>68</v>
      </c>
      <c r="C631" s="33">
        <v>71038.22</v>
      </c>
      <c r="D631" s="32">
        <v>31574</v>
      </c>
      <c r="E631" s="32">
        <f t="shared" si="23"/>
        <v>43426</v>
      </c>
      <c r="F631" s="32">
        <v>75000</v>
      </c>
      <c r="G631" s="32">
        <v>80000</v>
      </c>
    </row>
    <row r="632" spans="1:7" ht="24.95" customHeight="1">
      <c r="A632" s="80" t="s">
        <v>67</v>
      </c>
      <c r="B632" s="111" t="s">
        <v>66</v>
      </c>
      <c r="C632" s="30">
        <v>22882</v>
      </c>
      <c r="D632" s="23">
        <v>24000</v>
      </c>
      <c r="E632" s="23">
        <f t="shared" si="23"/>
        <v>16000</v>
      </c>
      <c r="F632" s="23">
        <v>40000</v>
      </c>
      <c r="G632" s="23">
        <v>50000</v>
      </c>
    </row>
    <row r="633" spans="1:7" ht="24.95" customHeight="1">
      <c r="A633" s="52" t="s">
        <v>65</v>
      </c>
      <c r="B633" s="76" t="s">
        <v>64</v>
      </c>
      <c r="C633" s="28"/>
      <c r="D633" s="27"/>
      <c r="E633" s="23">
        <f t="shared" si="23"/>
        <v>7882</v>
      </c>
      <c r="F633" s="27">
        <v>7882</v>
      </c>
      <c r="G633" s="27">
        <v>7000</v>
      </c>
    </row>
    <row r="634" spans="1:7" ht="24.95" customHeight="1" thickBot="1">
      <c r="A634" s="52" t="s">
        <v>62</v>
      </c>
      <c r="B634" s="76" t="s">
        <v>61</v>
      </c>
      <c r="C634" s="28"/>
      <c r="D634" s="27"/>
      <c r="E634" s="23">
        <f t="shared" si="23"/>
        <v>6000</v>
      </c>
      <c r="F634" s="27">
        <v>6000</v>
      </c>
      <c r="G634" s="27">
        <v>6000</v>
      </c>
    </row>
    <row r="635" spans="1:7" ht="24.95" hidden="1" customHeight="1">
      <c r="A635" s="52" t="s">
        <v>464</v>
      </c>
      <c r="B635" s="49">
        <v>841</v>
      </c>
      <c r="C635" s="28"/>
      <c r="D635" s="27"/>
      <c r="E635" s="23">
        <f t="shared" si="23"/>
        <v>0</v>
      </c>
      <c r="F635" s="27"/>
      <c r="G635" s="27"/>
    </row>
    <row r="636" spans="1:7" ht="24.95" customHeight="1" thickBot="1">
      <c r="A636" s="20" t="s">
        <v>58</v>
      </c>
      <c r="B636" s="19"/>
      <c r="C636" s="18">
        <f>SUM(C629:C635)</f>
        <v>240365.22</v>
      </c>
      <c r="D636" s="18">
        <f>SUM(D629:D635)</f>
        <v>124970</v>
      </c>
      <c r="E636" s="18">
        <f>SUM(E629:E635)</f>
        <v>153912</v>
      </c>
      <c r="F636" s="18">
        <f>SUM(F629:F635)</f>
        <v>278882</v>
      </c>
      <c r="G636" s="18">
        <f>SUM(G629:G635)</f>
        <v>343000</v>
      </c>
    </row>
    <row r="637" spans="1:7" ht="10.5" customHeight="1" thickBot="1">
      <c r="A637" s="124"/>
      <c r="B637" s="19"/>
      <c r="C637" s="18"/>
      <c r="D637" s="18"/>
      <c r="E637" s="18"/>
      <c r="F637" s="18"/>
      <c r="G637" s="18"/>
    </row>
    <row r="638" spans="1:7" ht="24.95" customHeight="1" thickBot="1">
      <c r="A638" s="20" t="s">
        <v>57</v>
      </c>
      <c r="B638" s="70"/>
      <c r="C638" s="40"/>
      <c r="D638" s="40"/>
      <c r="E638" s="40"/>
      <c r="F638" s="40"/>
      <c r="G638" s="40"/>
    </row>
    <row r="639" spans="1:7" ht="10.5" customHeight="1" thickBot="1">
      <c r="A639" s="20"/>
      <c r="B639" s="70"/>
      <c r="C639" s="40"/>
      <c r="D639" s="40"/>
      <c r="E639" s="40"/>
      <c r="F639" s="40"/>
      <c r="G639" s="40"/>
    </row>
    <row r="640" spans="1:7" ht="24.95" customHeight="1" thickBot="1">
      <c r="A640" s="222" t="s">
        <v>6</v>
      </c>
      <c r="B640" s="16"/>
      <c r="C640" s="15">
        <f>C626+C636</f>
        <v>5826971.2400000002</v>
      </c>
      <c r="D640" s="15">
        <f>D626+D636</f>
        <v>2773262.98</v>
      </c>
      <c r="E640" s="15">
        <f>E626+E636</f>
        <v>3605215.02</v>
      </c>
      <c r="F640" s="15">
        <f>F626+F636</f>
        <v>6378478</v>
      </c>
      <c r="G640" s="15">
        <f>G626+G636</f>
        <v>6852519</v>
      </c>
    </row>
    <row r="641" spans="1:7" ht="24.95" customHeight="1">
      <c r="A641" s="14"/>
      <c r="B641" s="14"/>
      <c r="C641" s="12"/>
      <c r="D641" s="12"/>
      <c r="E641" s="12"/>
      <c r="F641" s="12"/>
      <c r="G641" s="12"/>
    </row>
    <row r="642" spans="1:7" ht="12.75" customHeight="1">
      <c r="A642" s="14"/>
      <c r="B642" s="14"/>
      <c r="C642" s="12"/>
      <c r="D642" s="13"/>
      <c r="E642" s="13"/>
      <c r="F642" s="13"/>
      <c r="G642" s="12"/>
    </row>
    <row r="643" spans="1:7" ht="16.5">
      <c r="A643" s="11" t="s">
        <v>909</v>
      </c>
      <c r="B643" s="1"/>
      <c r="C643" s="1"/>
      <c r="D643" s="1" t="s">
        <v>746</v>
      </c>
      <c r="E643" s="1"/>
      <c r="F643" s="1"/>
      <c r="G643" s="1"/>
    </row>
    <row r="644" spans="1:7" ht="16.5">
      <c r="A644" s="11"/>
      <c r="B644" s="1"/>
      <c r="C644" s="1"/>
      <c r="D644" s="1"/>
      <c r="E644" s="1"/>
      <c r="F644" s="1"/>
      <c r="G644" s="1"/>
    </row>
    <row r="645" spans="1:7" s="1" customFormat="1" ht="16.5">
      <c r="A645" s="9"/>
      <c r="B645" s="8"/>
      <c r="C645" s="8"/>
      <c r="D645" s="7"/>
      <c r="E645" s="7"/>
      <c r="F645" s="7"/>
    </row>
    <row r="646" spans="1:7" s="1" customFormat="1" ht="16.5">
      <c r="A646" s="107" t="s">
        <v>908</v>
      </c>
      <c r="B646" s="5"/>
      <c r="C646" s="4"/>
      <c r="D646" s="417" t="s">
        <v>907</v>
      </c>
      <c r="E646" s="417"/>
      <c r="F646" s="417"/>
      <c r="G646" s="417"/>
    </row>
    <row r="647" spans="1:7" s="1" customFormat="1" ht="16.5">
      <c r="A647" s="3" t="s">
        <v>906</v>
      </c>
      <c r="B647" s="2"/>
      <c r="C647" s="2"/>
      <c r="D647" s="417" t="s">
        <v>905</v>
      </c>
      <c r="E647" s="417"/>
      <c r="F647" s="417"/>
      <c r="G647" s="417"/>
    </row>
    <row r="652" spans="1:7" ht="15.75" customHeight="1">
      <c r="A652" s="412" t="s">
        <v>128</v>
      </c>
      <c r="B652" s="412"/>
      <c r="C652" s="412"/>
      <c r="D652" s="412"/>
      <c r="E652" s="412"/>
      <c r="F652" s="412"/>
      <c r="G652" s="412"/>
    </row>
    <row r="653" spans="1:7" ht="15.75" customHeight="1">
      <c r="A653" s="413" t="s">
        <v>127</v>
      </c>
      <c r="B653" s="413"/>
      <c r="C653" s="413"/>
      <c r="D653" s="413"/>
      <c r="E653" s="413"/>
      <c r="F653" s="413"/>
      <c r="G653" s="413"/>
    </row>
    <row r="654" spans="1:7" ht="15.75" customHeight="1">
      <c r="A654" s="106"/>
      <c r="B654" s="106"/>
      <c r="C654" s="106"/>
      <c r="D654" s="106"/>
      <c r="E654" s="106"/>
      <c r="F654" s="106"/>
      <c r="G654" s="106"/>
    </row>
    <row r="655" spans="1:7" ht="13.5" thickBot="1">
      <c r="A655" s="105" t="s">
        <v>904</v>
      </c>
      <c r="B655" s="103"/>
      <c r="C655" s="103"/>
      <c r="D655" s="104"/>
      <c r="E655" s="104"/>
      <c r="F655" s="104"/>
      <c r="G655" s="103"/>
    </row>
    <row r="656" spans="1:7" ht="16.5" thickBot="1">
      <c r="A656" s="102"/>
      <c r="B656" s="101" t="s">
        <v>125</v>
      </c>
      <c r="C656" s="100" t="s">
        <v>124</v>
      </c>
      <c r="D656" s="414" t="s">
        <v>123</v>
      </c>
      <c r="E656" s="415"/>
      <c r="F656" s="416"/>
      <c r="G656" s="99" t="s">
        <v>122</v>
      </c>
    </row>
    <row r="657" spans="1:7" ht="15.75">
      <c r="A657" s="96" t="s">
        <v>121</v>
      </c>
      <c r="B657" s="98" t="s">
        <v>120</v>
      </c>
      <c r="C657" s="96">
        <v>2018</v>
      </c>
      <c r="D657" s="97" t="s">
        <v>119</v>
      </c>
      <c r="E657" s="97" t="s">
        <v>118</v>
      </c>
      <c r="F657" s="97" t="s">
        <v>117</v>
      </c>
      <c r="G657" s="96" t="s">
        <v>116</v>
      </c>
    </row>
    <row r="658" spans="1:7" ht="16.5" thickBot="1">
      <c r="A658" s="92" t="s">
        <v>115</v>
      </c>
      <c r="B658" s="95" t="s">
        <v>114</v>
      </c>
      <c r="C658" s="92" t="s">
        <v>113</v>
      </c>
      <c r="D658" s="93" t="s">
        <v>112</v>
      </c>
      <c r="E658" s="94" t="s">
        <v>111</v>
      </c>
      <c r="F658" s="93" t="s">
        <v>110</v>
      </c>
      <c r="G658" s="92" t="s">
        <v>109</v>
      </c>
    </row>
    <row r="659" spans="1:7" ht="24.95" customHeight="1" thickBot="1">
      <c r="A659" s="86" t="s">
        <v>108</v>
      </c>
      <c r="B659" s="91"/>
      <c r="C659" s="40"/>
      <c r="D659" s="40"/>
      <c r="E659" s="40"/>
      <c r="F659" s="40"/>
      <c r="G659" s="40"/>
    </row>
    <row r="660" spans="1:7" ht="24.95" customHeight="1">
      <c r="A660" s="90" t="s">
        <v>107</v>
      </c>
      <c r="B660" s="89" t="s">
        <v>106</v>
      </c>
      <c r="C660" s="22">
        <v>4250224.46</v>
      </c>
      <c r="D660" s="22">
        <v>2369247</v>
      </c>
      <c r="E660" s="48">
        <f t="shared" ref="E660:E667" si="24">F660-D660</f>
        <v>4023591</v>
      </c>
      <c r="F660" s="22">
        <v>6392838</v>
      </c>
      <c r="G660" s="22">
        <v>7417548</v>
      </c>
    </row>
    <row r="661" spans="1:7" ht="24.95" customHeight="1">
      <c r="A661" s="52" t="s">
        <v>105</v>
      </c>
      <c r="B661" s="87" t="s">
        <v>104</v>
      </c>
      <c r="C661" s="27">
        <v>280909.09000000003</v>
      </c>
      <c r="D661" s="48">
        <v>134000</v>
      </c>
      <c r="E661" s="48">
        <f t="shared" si="24"/>
        <v>248000</v>
      </c>
      <c r="F661" s="48">
        <v>382000</v>
      </c>
      <c r="G661" s="48">
        <v>432000</v>
      </c>
    </row>
    <row r="662" spans="1:7" ht="24.95" customHeight="1">
      <c r="A662" s="52" t="s">
        <v>103</v>
      </c>
      <c r="B662" s="76" t="s">
        <v>102</v>
      </c>
      <c r="C662" s="27">
        <v>85500</v>
      </c>
      <c r="D662" s="27">
        <v>42750</v>
      </c>
      <c r="E662" s="48">
        <f t="shared" si="24"/>
        <v>76000</v>
      </c>
      <c r="F662" s="27">
        <v>118750</v>
      </c>
      <c r="G662" s="27">
        <v>142500</v>
      </c>
    </row>
    <row r="663" spans="1:7" ht="24.95" customHeight="1">
      <c r="A663" s="52" t="s">
        <v>101</v>
      </c>
      <c r="B663" s="88" t="s">
        <v>100</v>
      </c>
      <c r="C663" s="22">
        <v>85500</v>
      </c>
      <c r="D663" s="22">
        <v>42750</v>
      </c>
      <c r="E663" s="48">
        <f t="shared" si="24"/>
        <v>76000</v>
      </c>
      <c r="F663" s="22">
        <v>118750</v>
      </c>
      <c r="G663" s="22">
        <v>142500</v>
      </c>
    </row>
    <row r="664" spans="1:7" ht="24.95" customHeight="1">
      <c r="A664" s="52" t="s">
        <v>99</v>
      </c>
      <c r="B664" s="49" t="s">
        <v>98</v>
      </c>
      <c r="C664" s="27">
        <v>65000</v>
      </c>
      <c r="D664" s="27">
        <v>66000</v>
      </c>
      <c r="E664" s="48">
        <f t="shared" si="24"/>
        <v>42000</v>
      </c>
      <c r="F664" s="27">
        <v>108000</v>
      </c>
      <c r="G664" s="27">
        <v>108000</v>
      </c>
    </row>
    <row r="665" spans="1:7" ht="24.95" hidden="1" customHeight="1">
      <c r="A665" s="52" t="s">
        <v>97</v>
      </c>
      <c r="B665" s="76">
        <v>717</v>
      </c>
      <c r="C665" s="27"/>
      <c r="D665" s="27"/>
      <c r="E665" s="48">
        <f t="shared" si="24"/>
        <v>0</v>
      </c>
      <c r="F665" s="27"/>
      <c r="G665" s="27"/>
    </row>
    <row r="666" spans="1:7" ht="24.95" customHeight="1">
      <c r="A666" s="52" t="s">
        <v>96</v>
      </c>
      <c r="B666" s="76" t="s">
        <v>95</v>
      </c>
      <c r="C666" s="27">
        <v>371184</v>
      </c>
      <c r="D666" s="27"/>
      <c r="E666" s="48">
        <f t="shared" si="24"/>
        <v>615354</v>
      </c>
      <c r="F666" s="27">
        <v>615354</v>
      </c>
      <c r="G666" s="27">
        <v>618129</v>
      </c>
    </row>
    <row r="667" spans="1:7" ht="24.95" customHeight="1">
      <c r="A667" s="52" t="s">
        <v>94</v>
      </c>
      <c r="B667" s="88" t="s">
        <v>93</v>
      </c>
      <c r="C667" s="22">
        <v>60000</v>
      </c>
      <c r="D667" s="22"/>
      <c r="E667" s="48">
        <f t="shared" si="24"/>
        <v>90000</v>
      </c>
      <c r="F667" s="22">
        <v>90000</v>
      </c>
      <c r="G667" s="22">
        <v>90000</v>
      </c>
    </row>
    <row r="668" spans="1:7" ht="24.95" customHeight="1">
      <c r="A668" s="52" t="s">
        <v>92</v>
      </c>
      <c r="B668" s="76"/>
      <c r="C668" s="27"/>
      <c r="D668" s="27"/>
      <c r="E668" s="48"/>
      <c r="F668" s="27"/>
      <c r="G668" s="27"/>
    </row>
    <row r="669" spans="1:7" ht="24.95" customHeight="1">
      <c r="A669" s="29" t="s">
        <v>91</v>
      </c>
      <c r="B669" s="76" t="s">
        <v>90</v>
      </c>
      <c r="C669" s="27">
        <v>317221</v>
      </c>
      <c r="D669" s="27">
        <v>392925</v>
      </c>
      <c r="E669" s="48">
        <f>F669-D669</f>
        <v>222429</v>
      </c>
      <c r="F669" s="27">
        <v>615354</v>
      </c>
      <c r="G669" s="27">
        <v>618129</v>
      </c>
    </row>
    <row r="670" spans="1:7" ht="24.95" customHeight="1">
      <c r="A670" s="52" t="s">
        <v>89</v>
      </c>
      <c r="B670" s="76" t="s">
        <v>88</v>
      </c>
      <c r="C670" s="27">
        <v>398590.14</v>
      </c>
      <c r="D670" s="27">
        <v>222155.64</v>
      </c>
      <c r="E670" s="48">
        <f>F670-D670</f>
        <v>544991.36</v>
      </c>
      <c r="F670" s="27">
        <v>767147</v>
      </c>
      <c r="G670" s="27">
        <v>890114</v>
      </c>
    </row>
    <row r="671" spans="1:7" ht="24.95" customHeight="1">
      <c r="A671" s="52" t="s">
        <v>87</v>
      </c>
      <c r="B671" s="88" t="s">
        <v>86</v>
      </c>
      <c r="C671" s="22">
        <v>12900</v>
      </c>
      <c r="D671" s="22">
        <v>6200</v>
      </c>
      <c r="E671" s="48">
        <f>F671-D671</f>
        <v>12900</v>
      </c>
      <c r="F671" s="22">
        <v>19100</v>
      </c>
      <c r="G671" s="22">
        <v>21600</v>
      </c>
    </row>
    <row r="672" spans="1:7" ht="24.95" customHeight="1">
      <c r="A672" s="52" t="s">
        <v>85</v>
      </c>
      <c r="B672" s="76" t="s">
        <v>84</v>
      </c>
      <c r="C672" s="27">
        <v>46470.41</v>
      </c>
      <c r="D672" s="27">
        <v>24354.33</v>
      </c>
      <c r="E672" s="48">
        <f>F672-D672</f>
        <v>42317.67</v>
      </c>
      <c r="F672" s="27">
        <v>66672</v>
      </c>
      <c r="G672" s="27">
        <v>76994</v>
      </c>
    </row>
    <row r="673" spans="1:7" ht="24.95" customHeight="1">
      <c r="A673" s="52" t="s">
        <v>83</v>
      </c>
      <c r="B673" s="87" t="s">
        <v>82</v>
      </c>
      <c r="C673" s="27">
        <v>12900</v>
      </c>
      <c r="D673" s="27">
        <v>6700</v>
      </c>
      <c r="E673" s="48">
        <f>F673-D673</f>
        <v>12400</v>
      </c>
      <c r="F673" s="27">
        <v>19100</v>
      </c>
      <c r="G673" s="27">
        <v>21600</v>
      </c>
    </row>
    <row r="674" spans="1:7" ht="24.95" customHeight="1">
      <c r="A674" s="52" t="s">
        <v>81</v>
      </c>
      <c r="B674" s="87"/>
      <c r="C674" s="27"/>
      <c r="D674" s="27"/>
      <c r="E674" s="48"/>
      <c r="F674" s="27"/>
      <c r="G674" s="27"/>
    </row>
    <row r="675" spans="1:7" ht="24.95" customHeight="1">
      <c r="A675" s="29" t="s">
        <v>80</v>
      </c>
      <c r="B675" s="79" t="s">
        <v>76</v>
      </c>
      <c r="C675" s="23">
        <v>20000</v>
      </c>
      <c r="D675" s="23"/>
      <c r="E675" s="48">
        <f>F675-D675</f>
        <v>5000</v>
      </c>
      <c r="F675" s="23">
        <v>5000</v>
      </c>
      <c r="G675" s="23">
        <v>10000</v>
      </c>
    </row>
    <row r="676" spans="1:7" ht="24.95" customHeight="1">
      <c r="A676" s="29" t="s">
        <v>79</v>
      </c>
      <c r="B676" s="79" t="s">
        <v>76</v>
      </c>
      <c r="C676" s="22">
        <v>60000</v>
      </c>
      <c r="D676" s="22"/>
      <c r="E676" s="48"/>
      <c r="F676" s="22"/>
      <c r="G676" s="22"/>
    </row>
    <row r="677" spans="1:7" ht="24.95" customHeight="1">
      <c r="A677" s="29" t="s">
        <v>78</v>
      </c>
      <c r="B677" s="87" t="s">
        <v>76</v>
      </c>
      <c r="C677" s="27">
        <v>420000</v>
      </c>
      <c r="D677" s="27"/>
      <c r="E677" s="48"/>
      <c r="F677" s="27"/>
      <c r="G677" s="27"/>
    </row>
    <row r="678" spans="1:7" ht="30" customHeight="1" thickBot="1">
      <c r="A678" s="29" t="s">
        <v>77</v>
      </c>
      <c r="B678" s="88" t="s">
        <v>76</v>
      </c>
      <c r="C678" s="22">
        <v>136176</v>
      </c>
      <c r="D678" s="22"/>
      <c r="E678" s="108"/>
      <c r="F678" s="22"/>
      <c r="G678" s="22"/>
    </row>
    <row r="679" spans="1:7" ht="24.95" customHeight="1" thickBot="1">
      <c r="A679" s="20" t="s">
        <v>75</v>
      </c>
      <c r="B679" s="19"/>
      <c r="C679" s="18">
        <f>SUM(C660:C678)</f>
        <v>6622575.0999999996</v>
      </c>
      <c r="D679" s="18">
        <f>SUM(D660:D678)</f>
        <v>3307081.97</v>
      </c>
      <c r="E679" s="18">
        <f>SUM(E660:E678)</f>
        <v>6010983.0300000003</v>
      </c>
      <c r="F679" s="18">
        <f>SUM(F660:F678)</f>
        <v>9318065</v>
      </c>
      <c r="G679" s="18">
        <f>SUM(G660:G678)</f>
        <v>10589114</v>
      </c>
    </row>
    <row r="680" spans="1:7" ht="10.5" customHeight="1" thickBot="1">
      <c r="A680" s="20"/>
      <c r="B680" s="19"/>
      <c r="C680" s="18"/>
      <c r="D680" s="18"/>
      <c r="E680" s="85"/>
      <c r="F680" s="85"/>
      <c r="G680" s="85"/>
    </row>
    <row r="681" spans="1:7" ht="24.95" customHeight="1" thickBot="1">
      <c r="A681" s="20" t="s">
        <v>74</v>
      </c>
      <c r="B681" s="84"/>
      <c r="C681" s="83"/>
      <c r="D681" s="83"/>
      <c r="E681" s="82"/>
      <c r="F681" s="82"/>
      <c r="G681" s="81"/>
    </row>
    <row r="682" spans="1:7" ht="24.95" customHeight="1">
      <c r="A682" s="80" t="s">
        <v>73</v>
      </c>
      <c r="B682" s="79" t="s">
        <v>72</v>
      </c>
      <c r="C682" s="30">
        <v>74730</v>
      </c>
      <c r="D682" s="23">
        <v>50740</v>
      </c>
      <c r="E682" s="23">
        <f>F682-D682</f>
        <v>59260</v>
      </c>
      <c r="F682" s="23">
        <v>110000</v>
      </c>
      <c r="G682" s="23">
        <v>110000</v>
      </c>
    </row>
    <row r="683" spans="1:7" ht="24.95" customHeight="1">
      <c r="A683" s="52" t="s">
        <v>71</v>
      </c>
      <c r="B683" s="76"/>
      <c r="C683" s="28"/>
      <c r="D683" s="27"/>
      <c r="E683" s="23"/>
      <c r="F683" s="27"/>
      <c r="G683" s="27"/>
    </row>
    <row r="684" spans="1:7" ht="24.95" customHeight="1">
      <c r="A684" s="29" t="s">
        <v>903</v>
      </c>
      <c r="B684" s="76" t="s">
        <v>70</v>
      </c>
      <c r="C684" s="28">
        <v>163401.35999999999</v>
      </c>
      <c r="D684" s="27">
        <v>53846.16</v>
      </c>
      <c r="E684" s="27">
        <f t="shared" ref="E684:E694" si="25">F684-D684</f>
        <v>166153.84</v>
      </c>
      <c r="F684" s="27">
        <v>220000</v>
      </c>
      <c r="G684" s="27">
        <v>200000</v>
      </c>
    </row>
    <row r="685" spans="1:7" ht="24.95" customHeight="1">
      <c r="A685" s="31" t="s">
        <v>902</v>
      </c>
      <c r="B685" s="79" t="s">
        <v>70</v>
      </c>
      <c r="C685" s="30">
        <v>88120</v>
      </c>
      <c r="D685" s="23">
        <v>121302</v>
      </c>
      <c r="E685" s="23">
        <f t="shared" si="25"/>
        <v>378698</v>
      </c>
      <c r="F685" s="23">
        <v>500000</v>
      </c>
      <c r="G685" s="23"/>
    </row>
    <row r="686" spans="1:7" ht="24.95" customHeight="1">
      <c r="A686" s="29" t="s">
        <v>901</v>
      </c>
      <c r="B686" s="76" t="s">
        <v>70</v>
      </c>
      <c r="C686" s="28">
        <v>1143277</v>
      </c>
      <c r="D686" s="27">
        <v>795003.2</v>
      </c>
      <c r="E686" s="23">
        <f t="shared" si="25"/>
        <v>204996.80000000005</v>
      </c>
      <c r="F686" s="27">
        <v>1000000</v>
      </c>
      <c r="G686" s="27">
        <v>3000000</v>
      </c>
    </row>
    <row r="687" spans="1:7" ht="24.95" customHeight="1">
      <c r="A687" s="52" t="s">
        <v>69</v>
      </c>
      <c r="B687" s="49" t="s">
        <v>68</v>
      </c>
      <c r="C687" s="28">
        <v>478640.64000000001</v>
      </c>
      <c r="D687" s="27">
        <v>307358.01</v>
      </c>
      <c r="E687" s="23">
        <f t="shared" si="25"/>
        <v>415141.99</v>
      </c>
      <c r="F687" s="27">
        <v>722500</v>
      </c>
      <c r="G687" s="27">
        <v>793350</v>
      </c>
    </row>
    <row r="688" spans="1:7" ht="24.95" customHeight="1">
      <c r="A688" s="52" t="s">
        <v>67</v>
      </c>
      <c r="B688" s="49" t="s">
        <v>66</v>
      </c>
      <c r="C688" s="28">
        <v>172500</v>
      </c>
      <c r="D688" s="27">
        <v>75000</v>
      </c>
      <c r="E688" s="23">
        <f t="shared" si="25"/>
        <v>225000</v>
      </c>
      <c r="F688" s="27">
        <v>300000</v>
      </c>
      <c r="G688" s="27">
        <v>300000</v>
      </c>
    </row>
    <row r="689" spans="1:7" ht="24.95" customHeight="1">
      <c r="A689" s="52" t="s">
        <v>205</v>
      </c>
      <c r="B689" s="76" t="s">
        <v>204</v>
      </c>
      <c r="C689" s="28"/>
      <c r="D689" s="27"/>
      <c r="E689" s="23">
        <f t="shared" si="25"/>
        <v>2500</v>
      </c>
      <c r="F689" s="27">
        <v>2500</v>
      </c>
      <c r="G689" s="27">
        <v>2500</v>
      </c>
    </row>
    <row r="690" spans="1:7" ht="24.95" customHeight="1">
      <c r="A690" s="52" t="s">
        <v>203</v>
      </c>
      <c r="B690" s="76" t="s">
        <v>202</v>
      </c>
      <c r="C690" s="28"/>
      <c r="D690" s="27"/>
      <c r="E690" s="23">
        <f t="shared" si="25"/>
        <v>0</v>
      </c>
      <c r="F690" s="27"/>
      <c r="G690" s="27">
        <v>18000</v>
      </c>
    </row>
    <row r="691" spans="1:7" ht="24.95" customHeight="1">
      <c r="A691" s="52" t="s">
        <v>65</v>
      </c>
      <c r="B691" s="76" t="s">
        <v>64</v>
      </c>
      <c r="C691" s="28">
        <v>2319</v>
      </c>
      <c r="D691" s="27"/>
      <c r="E691" s="23">
        <f t="shared" si="25"/>
        <v>50000</v>
      </c>
      <c r="F691" s="27">
        <v>50000</v>
      </c>
      <c r="G691" s="27">
        <v>50000</v>
      </c>
    </row>
    <row r="692" spans="1:7" ht="24.95" customHeight="1">
      <c r="A692" s="52" t="s">
        <v>198</v>
      </c>
      <c r="B692" s="111" t="s">
        <v>197</v>
      </c>
      <c r="C692" s="28">
        <v>58330</v>
      </c>
      <c r="D692" s="27"/>
      <c r="E692" s="23">
        <f t="shared" si="25"/>
        <v>60000</v>
      </c>
      <c r="F692" s="27">
        <v>60000</v>
      </c>
      <c r="G692" s="27">
        <v>45000</v>
      </c>
    </row>
    <row r="693" spans="1:7" ht="24.95" customHeight="1">
      <c r="A693" s="52" t="s">
        <v>62</v>
      </c>
      <c r="B693" s="76" t="s">
        <v>61</v>
      </c>
      <c r="C693" s="28"/>
      <c r="D693" s="27"/>
      <c r="E693" s="23">
        <f t="shared" si="25"/>
        <v>20000</v>
      </c>
      <c r="F693" s="27">
        <v>20000</v>
      </c>
      <c r="G693" s="27">
        <v>15000</v>
      </c>
    </row>
    <row r="694" spans="1:7" ht="24.95" customHeight="1" thickBot="1">
      <c r="A694" s="114" t="s">
        <v>60</v>
      </c>
      <c r="B694" s="221" t="s">
        <v>59</v>
      </c>
      <c r="C694" s="74"/>
      <c r="D694" s="54"/>
      <c r="E694" s="22">
        <f t="shared" si="25"/>
        <v>15000</v>
      </c>
      <c r="F694" s="54">
        <v>15000</v>
      </c>
      <c r="G694" s="54">
        <v>25000</v>
      </c>
    </row>
    <row r="695" spans="1:7" ht="24.95" customHeight="1" thickBot="1">
      <c r="A695" s="145" t="s">
        <v>900</v>
      </c>
      <c r="B695" s="42"/>
      <c r="C695" s="71">
        <f>SUM(C682:C694)</f>
        <v>2181318</v>
      </c>
      <c r="D695" s="71">
        <f>SUM(D682:D694)</f>
        <v>1403249.37</v>
      </c>
      <c r="E695" s="71">
        <f>SUM(E682:E694)</f>
        <v>1596750.63</v>
      </c>
      <c r="F695" s="71">
        <f>SUM(F682:F694)</f>
        <v>3000000</v>
      </c>
      <c r="G695" s="71">
        <f>SUM(G682:G694)</f>
        <v>4558850</v>
      </c>
    </row>
    <row r="696" spans="1:7" ht="10.5" customHeight="1" thickBot="1">
      <c r="A696" s="145"/>
      <c r="B696" s="42"/>
      <c r="C696" s="41"/>
      <c r="D696" s="40"/>
      <c r="E696" s="40"/>
      <c r="F696" s="40"/>
      <c r="G696" s="40"/>
    </row>
    <row r="697" spans="1:7" ht="20.25" customHeight="1" thickBot="1">
      <c r="A697" s="20" t="s">
        <v>57</v>
      </c>
      <c r="B697" s="70"/>
      <c r="C697" s="40"/>
      <c r="D697" s="40"/>
      <c r="E697" s="40"/>
      <c r="F697" s="40"/>
      <c r="G697" s="40"/>
    </row>
    <row r="698" spans="1:7" ht="22.5" customHeight="1">
      <c r="A698" s="52" t="s">
        <v>56</v>
      </c>
      <c r="B698" s="49"/>
      <c r="C698" s="27"/>
      <c r="D698" s="27"/>
      <c r="E698" s="27"/>
      <c r="F698" s="23"/>
      <c r="G698" s="23"/>
    </row>
    <row r="699" spans="1:7" ht="22.5" customHeight="1">
      <c r="A699" s="29" t="s">
        <v>899</v>
      </c>
      <c r="B699" s="49" t="s">
        <v>53</v>
      </c>
      <c r="C699" s="27"/>
      <c r="D699" s="27"/>
      <c r="E699" s="27"/>
      <c r="F699" s="23"/>
      <c r="G699" s="23">
        <v>110000</v>
      </c>
    </row>
    <row r="700" spans="1:7" ht="22.5" customHeight="1">
      <c r="A700" s="29" t="s">
        <v>898</v>
      </c>
      <c r="B700" s="49" t="s">
        <v>53</v>
      </c>
      <c r="C700" s="27"/>
      <c r="D700" s="27"/>
      <c r="E700" s="27">
        <f>F700-D700</f>
        <v>80000</v>
      </c>
      <c r="F700" s="23">
        <v>80000</v>
      </c>
      <c r="G700" s="23"/>
    </row>
    <row r="701" spans="1:7" ht="22.5" customHeight="1">
      <c r="A701" s="29" t="s">
        <v>897</v>
      </c>
      <c r="B701" s="49" t="s">
        <v>53</v>
      </c>
      <c r="C701" s="27">
        <v>10000</v>
      </c>
      <c r="D701" s="27"/>
      <c r="E701" s="27">
        <f>F701-D701</f>
        <v>0</v>
      </c>
      <c r="F701" s="27"/>
      <c r="G701" s="27"/>
    </row>
    <row r="702" spans="1:7" ht="27" customHeight="1">
      <c r="A702" s="29" t="s">
        <v>896</v>
      </c>
      <c r="B702" s="49" t="s">
        <v>53</v>
      </c>
      <c r="C702" s="27">
        <v>10000</v>
      </c>
      <c r="D702" s="27"/>
      <c r="E702" s="27">
        <f>F702-D702</f>
        <v>0</v>
      </c>
      <c r="F702" s="27"/>
      <c r="G702" s="27"/>
    </row>
    <row r="703" spans="1:7" ht="22.5" customHeight="1">
      <c r="A703" s="52" t="s">
        <v>52</v>
      </c>
      <c r="B703" s="49"/>
      <c r="C703" s="27"/>
      <c r="D703" s="27"/>
      <c r="E703" s="27"/>
      <c r="F703" s="27"/>
      <c r="G703" s="27"/>
    </row>
    <row r="704" spans="1:7" ht="22.5" customHeight="1" thickBot="1">
      <c r="A704" s="35" t="s">
        <v>258</v>
      </c>
      <c r="B704" s="63" t="s">
        <v>50</v>
      </c>
      <c r="C704" s="32"/>
      <c r="D704" s="32"/>
      <c r="E704" s="32"/>
      <c r="F704" s="32"/>
      <c r="G704" s="32">
        <v>50000</v>
      </c>
    </row>
    <row r="705" spans="1:7" ht="22.5" customHeight="1">
      <c r="A705" s="31" t="s">
        <v>895</v>
      </c>
      <c r="B705" s="111" t="s">
        <v>50</v>
      </c>
      <c r="C705" s="23"/>
      <c r="D705" s="23"/>
      <c r="E705" s="23">
        <f t="shared" ref="E705:E718" si="26">F705-D705</f>
        <v>30000</v>
      </c>
      <c r="F705" s="23">
        <v>30000</v>
      </c>
      <c r="G705" s="23"/>
    </row>
    <row r="706" spans="1:7" ht="22.5" customHeight="1">
      <c r="A706" s="29" t="s">
        <v>894</v>
      </c>
      <c r="B706" s="49" t="s">
        <v>50</v>
      </c>
      <c r="C706" s="27">
        <v>91180</v>
      </c>
      <c r="D706" s="27"/>
      <c r="E706" s="27">
        <f t="shared" si="26"/>
        <v>120000</v>
      </c>
      <c r="F706" s="27">
        <v>120000</v>
      </c>
      <c r="G706" s="27"/>
    </row>
    <row r="707" spans="1:7" ht="22.5" customHeight="1">
      <c r="A707" s="29" t="s">
        <v>893</v>
      </c>
      <c r="B707" s="49" t="s">
        <v>50</v>
      </c>
      <c r="C707" s="27">
        <v>99270.84</v>
      </c>
      <c r="D707" s="27"/>
      <c r="E707" s="27">
        <f t="shared" si="26"/>
        <v>0</v>
      </c>
      <c r="F707" s="27"/>
      <c r="G707" s="27"/>
    </row>
    <row r="708" spans="1:7" ht="22.5" customHeight="1">
      <c r="A708" s="29" t="s">
        <v>892</v>
      </c>
      <c r="B708" s="49" t="s">
        <v>50</v>
      </c>
      <c r="C708" s="27">
        <v>15750</v>
      </c>
      <c r="D708" s="27"/>
      <c r="E708" s="27">
        <f t="shared" si="26"/>
        <v>0</v>
      </c>
      <c r="F708" s="27"/>
      <c r="G708" s="27"/>
    </row>
    <row r="709" spans="1:7" ht="22.5" customHeight="1">
      <c r="A709" s="52" t="s">
        <v>44</v>
      </c>
      <c r="B709" s="49"/>
      <c r="C709" s="27"/>
      <c r="D709" s="27"/>
      <c r="E709" s="27">
        <f t="shared" si="26"/>
        <v>0</v>
      </c>
      <c r="F709" s="27"/>
      <c r="G709" s="27"/>
    </row>
    <row r="710" spans="1:7" ht="22.5" customHeight="1">
      <c r="A710" s="29" t="s">
        <v>891</v>
      </c>
      <c r="B710" s="49" t="s">
        <v>42</v>
      </c>
      <c r="C710" s="27"/>
      <c r="D710" s="27">
        <v>109500</v>
      </c>
      <c r="E710" s="27">
        <f t="shared" si="26"/>
        <v>500</v>
      </c>
      <c r="F710" s="27">
        <v>110000</v>
      </c>
      <c r="G710" s="27"/>
    </row>
    <row r="711" spans="1:7" ht="22.5" customHeight="1">
      <c r="A711" s="29" t="s">
        <v>341</v>
      </c>
      <c r="B711" s="49" t="s">
        <v>42</v>
      </c>
      <c r="C711" s="27">
        <v>39995</v>
      </c>
      <c r="D711" s="27"/>
      <c r="E711" s="27">
        <f t="shared" si="26"/>
        <v>0</v>
      </c>
      <c r="F711" s="27"/>
      <c r="G711" s="27"/>
    </row>
    <row r="712" spans="1:7" ht="22.5" customHeight="1">
      <c r="A712" s="52" t="s">
        <v>41</v>
      </c>
      <c r="B712" s="49"/>
      <c r="C712" s="27"/>
      <c r="D712" s="48"/>
      <c r="E712" s="27">
        <f t="shared" si="26"/>
        <v>0</v>
      </c>
      <c r="F712" s="48"/>
      <c r="G712" s="48"/>
    </row>
    <row r="713" spans="1:7" ht="22.5" customHeight="1">
      <c r="A713" s="29" t="s">
        <v>40</v>
      </c>
      <c r="B713" s="49" t="s">
        <v>39</v>
      </c>
      <c r="C713" s="27">
        <v>72610</v>
      </c>
      <c r="D713" s="48"/>
      <c r="E713" s="27">
        <f t="shared" si="26"/>
        <v>0</v>
      </c>
      <c r="F713" s="48"/>
      <c r="G713" s="48"/>
    </row>
    <row r="714" spans="1:7" ht="24.95" customHeight="1">
      <c r="A714" s="52" t="s">
        <v>38</v>
      </c>
      <c r="B714" s="49"/>
      <c r="C714" s="27"/>
      <c r="D714" s="48"/>
      <c r="E714" s="27">
        <f t="shared" si="26"/>
        <v>0</v>
      </c>
      <c r="F714" s="48"/>
      <c r="G714" s="48"/>
    </row>
    <row r="715" spans="1:7" ht="22.5" customHeight="1">
      <c r="A715" s="29" t="s">
        <v>890</v>
      </c>
      <c r="B715" s="49" t="s">
        <v>31</v>
      </c>
      <c r="C715" s="27"/>
      <c r="D715" s="48"/>
      <c r="E715" s="27">
        <f t="shared" si="26"/>
        <v>28000</v>
      </c>
      <c r="F715" s="48">
        <v>28000</v>
      </c>
      <c r="G715" s="48"/>
    </row>
    <row r="716" spans="1:7" ht="22.5" customHeight="1">
      <c r="A716" s="29" t="s">
        <v>889</v>
      </c>
      <c r="B716" s="49" t="s">
        <v>31</v>
      </c>
      <c r="C716" s="27">
        <v>46800</v>
      </c>
      <c r="D716" s="48"/>
      <c r="E716" s="27">
        <f t="shared" si="26"/>
        <v>0</v>
      </c>
      <c r="F716" s="48"/>
      <c r="G716" s="48"/>
    </row>
    <row r="717" spans="1:7" ht="22.5" customHeight="1">
      <c r="A717" s="29" t="s">
        <v>888</v>
      </c>
      <c r="B717" s="49" t="s">
        <v>31</v>
      </c>
      <c r="C717" s="27">
        <v>33600</v>
      </c>
      <c r="D717" s="48"/>
      <c r="E717" s="27">
        <f t="shared" si="26"/>
        <v>0</v>
      </c>
      <c r="F717" s="48"/>
      <c r="G717" s="48"/>
    </row>
    <row r="718" spans="1:7" ht="24.95" customHeight="1">
      <c r="A718" s="114" t="s">
        <v>30</v>
      </c>
      <c r="B718" s="65"/>
      <c r="C718" s="27"/>
      <c r="D718" s="48"/>
      <c r="E718" s="27">
        <f t="shared" si="26"/>
        <v>0</v>
      </c>
      <c r="F718" s="48"/>
      <c r="G718" s="48"/>
    </row>
    <row r="719" spans="1:7" ht="24.95" customHeight="1">
      <c r="A719" s="213" t="s">
        <v>887</v>
      </c>
      <c r="B719" s="49" t="s">
        <v>27</v>
      </c>
      <c r="C719" s="27"/>
      <c r="D719" s="48"/>
      <c r="E719" s="27"/>
      <c r="F719" s="48"/>
      <c r="G719" s="48">
        <v>16000</v>
      </c>
    </row>
    <row r="720" spans="1:7" ht="24.95" customHeight="1" thickBot="1">
      <c r="A720" s="213" t="s">
        <v>782</v>
      </c>
      <c r="B720" s="49" t="s">
        <v>27</v>
      </c>
      <c r="C720" s="27"/>
      <c r="D720" s="48"/>
      <c r="E720" s="27">
        <f>F720-D720</f>
        <v>15000</v>
      </c>
      <c r="F720" s="78">
        <v>15000</v>
      </c>
      <c r="G720" s="78"/>
    </row>
    <row r="721" spans="1:7" ht="24.95" customHeight="1" thickBot="1">
      <c r="A721" s="20" t="s">
        <v>509</v>
      </c>
      <c r="B721" s="42"/>
      <c r="C721" s="71">
        <f>SUM(C699:C720)</f>
        <v>419205.83999999997</v>
      </c>
      <c r="D721" s="71">
        <f>SUM(D699:D720)</f>
        <v>109500</v>
      </c>
      <c r="E721" s="71">
        <f>SUM(E699:E720)</f>
        <v>273500</v>
      </c>
      <c r="F721" s="71">
        <f>SUM(F699:F720)</f>
        <v>383000</v>
      </c>
      <c r="G721" s="71">
        <f>SUM(G699:G720)</f>
        <v>176000</v>
      </c>
    </row>
    <row r="722" spans="1:7" ht="10.5" customHeight="1" thickBot="1">
      <c r="A722" s="20"/>
      <c r="B722" s="176"/>
      <c r="C722" s="41"/>
      <c r="D722" s="40"/>
      <c r="E722" s="40"/>
      <c r="F722" s="40"/>
      <c r="G722" s="40"/>
    </row>
    <row r="723" spans="1:7" ht="24.95" customHeight="1" thickBot="1">
      <c r="A723" s="20" t="s">
        <v>886</v>
      </c>
      <c r="B723" s="176"/>
      <c r="C723" s="41"/>
      <c r="D723" s="40"/>
      <c r="E723" s="40"/>
      <c r="F723" s="40"/>
      <c r="G723" s="40"/>
    </row>
    <row r="724" spans="1:7" ht="24.95" customHeight="1">
      <c r="A724" s="194" t="s">
        <v>563</v>
      </c>
      <c r="B724" s="79"/>
      <c r="C724" s="30"/>
      <c r="D724" s="23"/>
      <c r="E724" s="23"/>
      <c r="F724" s="23"/>
      <c r="G724" s="23"/>
    </row>
    <row r="725" spans="1:7" ht="24.95" customHeight="1">
      <c r="A725" s="29" t="s">
        <v>885</v>
      </c>
      <c r="B725" s="76" t="s">
        <v>9</v>
      </c>
      <c r="C725" s="24">
        <v>278219</v>
      </c>
      <c r="D725" s="22"/>
      <c r="E725" s="23">
        <f t="shared" ref="E725:E730" si="27">F725-D725</f>
        <v>500000</v>
      </c>
      <c r="F725" s="22">
        <v>500000</v>
      </c>
      <c r="G725" s="22">
        <v>500000</v>
      </c>
    </row>
    <row r="726" spans="1:7" ht="26.25" customHeight="1">
      <c r="A726" s="29" t="s">
        <v>884</v>
      </c>
      <c r="B726" s="76" t="s">
        <v>9</v>
      </c>
      <c r="C726" s="28">
        <v>271479.5</v>
      </c>
      <c r="D726" s="27">
        <v>5000</v>
      </c>
      <c r="E726" s="23">
        <f t="shared" si="27"/>
        <v>695000</v>
      </c>
      <c r="F726" s="27">
        <v>700000</v>
      </c>
      <c r="G726" s="27">
        <v>600000</v>
      </c>
    </row>
    <row r="727" spans="1:7" ht="24.95" customHeight="1">
      <c r="A727" s="29" t="s">
        <v>883</v>
      </c>
      <c r="B727" s="76" t="s">
        <v>9</v>
      </c>
      <c r="C727" s="28">
        <v>1654236</v>
      </c>
      <c r="D727" s="27"/>
      <c r="E727" s="23">
        <f t="shared" si="27"/>
        <v>2000000</v>
      </c>
      <c r="F727" s="27">
        <v>2000000</v>
      </c>
      <c r="G727" s="27">
        <v>2000000</v>
      </c>
    </row>
    <row r="728" spans="1:7" ht="24.95" hidden="1" customHeight="1">
      <c r="A728" s="29" t="s">
        <v>882</v>
      </c>
      <c r="B728" s="76" t="s">
        <v>881</v>
      </c>
      <c r="C728" s="28"/>
      <c r="D728" s="27"/>
      <c r="E728" s="23">
        <f t="shared" si="27"/>
        <v>0</v>
      </c>
      <c r="F728" s="27"/>
      <c r="G728" s="27"/>
    </row>
    <row r="729" spans="1:7" ht="24.95" customHeight="1" thickBot="1">
      <c r="A729" s="35" t="s">
        <v>880</v>
      </c>
      <c r="B729" s="120" t="s">
        <v>9</v>
      </c>
      <c r="C729" s="33">
        <v>1521335.33</v>
      </c>
      <c r="D729" s="32">
        <v>538056.92000000004</v>
      </c>
      <c r="E729" s="32">
        <f t="shared" si="27"/>
        <v>1961943.08</v>
      </c>
      <c r="F729" s="32">
        <v>2500000</v>
      </c>
      <c r="G729" s="32">
        <v>2500000</v>
      </c>
    </row>
    <row r="730" spans="1:7" ht="24.95" customHeight="1">
      <c r="A730" s="31" t="s">
        <v>879</v>
      </c>
      <c r="B730" s="79" t="s">
        <v>9</v>
      </c>
      <c r="C730" s="30">
        <v>7105956.29</v>
      </c>
      <c r="D730" s="23">
        <v>3391040</v>
      </c>
      <c r="E730" s="23">
        <f t="shared" si="27"/>
        <v>3408960</v>
      </c>
      <c r="F730" s="23">
        <v>6800000</v>
      </c>
      <c r="G730" s="23">
        <v>7000000</v>
      </c>
    </row>
    <row r="731" spans="1:7" ht="24.95" customHeight="1">
      <c r="A731" s="29" t="s">
        <v>878</v>
      </c>
      <c r="B731" s="76" t="s">
        <v>9</v>
      </c>
      <c r="C731" s="28">
        <v>547950</v>
      </c>
      <c r="D731" s="27"/>
      <c r="E731" s="27"/>
      <c r="F731" s="78"/>
      <c r="G731" s="78"/>
    </row>
    <row r="732" spans="1:7" ht="24.95" customHeight="1">
      <c r="A732" s="31" t="s">
        <v>877</v>
      </c>
      <c r="B732" s="79" t="s">
        <v>9</v>
      </c>
      <c r="C732" s="30">
        <v>7554148.2599999998</v>
      </c>
      <c r="D732" s="23">
        <v>4856660.96</v>
      </c>
      <c r="E732" s="23">
        <f>F732-D732</f>
        <v>5543339.04</v>
      </c>
      <c r="F732" s="23">
        <v>10400000</v>
      </c>
      <c r="G732" s="220">
        <v>8964000</v>
      </c>
    </row>
    <row r="733" spans="1:7" ht="24.95" customHeight="1">
      <c r="A733" s="29" t="s">
        <v>876</v>
      </c>
      <c r="B733" s="76" t="s">
        <v>9</v>
      </c>
      <c r="C733" s="28">
        <v>348533</v>
      </c>
      <c r="D733" s="27">
        <v>194489</v>
      </c>
      <c r="E733" s="23">
        <f>F733-D733</f>
        <v>605511</v>
      </c>
      <c r="F733" s="27">
        <v>800000</v>
      </c>
      <c r="G733" s="27">
        <v>976250</v>
      </c>
    </row>
    <row r="734" spans="1:7" ht="24.95" customHeight="1">
      <c r="A734" s="29" t="s">
        <v>875</v>
      </c>
      <c r="B734" s="76" t="s">
        <v>9</v>
      </c>
      <c r="C734" s="28">
        <v>712275.75</v>
      </c>
      <c r="D734" s="27"/>
      <c r="E734" s="23">
        <f>F734-D734</f>
        <v>0</v>
      </c>
      <c r="F734" s="27"/>
      <c r="G734" s="27"/>
    </row>
    <row r="735" spans="1:7" ht="24.95" customHeight="1" thickBot="1">
      <c r="A735" s="29" t="s">
        <v>874</v>
      </c>
      <c r="B735" s="76" t="s">
        <v>9</v>
      </c>
      <c r="C735" s="28">
        <v>592779.01</v>
      </c>
      <c r="D735" s="27">
        <v>173407.25</v>
      </c>
      <c r="E735" s="27">
        <f>F735-D735</f>
        <v>526592.75</v>
      </c>
      <c r="F735" s="78">
        <v>700000</v>
      </c>
      <c r="G735" s="78">
        <v>700000</v>
      </c>
    </row>
    <row r="736" spans="1:7" ht="24.95" customHeight="1" thickBot="1">
      <c r="A736" s="21" t="s">
        <v>8</v>
      </c>
      <c r="B736" s="19"/>
      <c r="C736" s="18">
        <f>SUM(C725:C735)</f>
        <v>20586912.140000004</v>
      </c>
      <c r="D736" s="18">
        <f>SUM(D725:D735)</f>
        <v>9158654.129999999</v>
      </c>
      <c r="E736" s="18">
        <f>SUM(E725:E735)</f>
        <v>15241345.870000001</v>
      </c>
      <c r="F736" s="18">
        <f>SUM(F725:F735)</f>
        <v>24400000</v>
      </c>
      <c r="G736" s="18">
        <f>SUM(G725:G735)</f>
        <v>23240250</v>
      </c>
    </row>
    <row r="737" spans="1:7" ht="24.95" customHeight="1" thickBot="1">
      <c r="A737" s="21" t="s">
        <v>873</v>
      </c>
      <c r="B737" s="153"/>
      <c r="C737" s="152"/>
      <c r="D737" s="151"/>
      <c r="E737" s="152"/>
      <c r="F737" s="151"/>
      <c r="G737" s="151"/>
    </row>
    <row r="738" spans="1:7" ht="19.5" customHeight="1">
      <c r="A738" s="117" t="s">
        <v>872</v>
      </c>
      <c r="B738" s="65"/>
      <c r="C738" s="54"/>
      <c r="D738" s="53"/>
      <c r="E738" s="27"/>
      <c r="F738" s="53"/>
      <c r="G738" s="53"/>
    </row>
    <row r="739" spans="1:7" ht="23.25" customHeight="1">
      <c r="A739" s="114" t="s">
        <v>871</v>
      </c>
      <c r="B739" s="219"/>
      <c r="C739" s="54"/>
      <c r="D739" s="53"/>
      <c r="E739" s="27"/>
      <c r="F739" s="53"/>
      <c r="G739" s="53"/>
    </row>
    <row r="740" spans="1:7" ht="24.95" hidden="1" customHeight="1">
      <c r="A740" s="52" t="s">
        <v>618</v>
      </c>
      <c r="B740" s="49">
        <v>229</v>
      </c>
      <c r="C740" s="27"/>
      <c r="D740" s="27"/>
      <c r="E740" s="27">
        <f>F740-D740</f>
        <v>0</v>
      </c>
      <c r="F740" s="27"/>
      <c r="G740" s="27"/>
    </row>
    <row r="741" spans="1:7" ht="24.95" hidden="1" customHeight="1">
      <c r="A741" s="114" t="s">
        <v>321</v>
      </c>
      <c r="B741" s="65">
        <v>236</v>
      </c>
      <c r="C741" s="27"/>
      <c r="D741" s="27"/>
      <c r="E741" s="27">
        <f>F741-D741</f>
        <v>0</v>
      </c>
      <c r="F741" s="27"/>
      <c r="G741" s="27"/>
    </row>
    <row r="742" spans="1:7" ht="24.95" hidden="1" customHeight="1">
      <c r="A742" s="114" t="s">
        <v>870</v>
      </c>
      <c r="B742" s="65">
        <v>250</v>
      </c>
      <c r="C742" s="54"/>
      <c r="D742" s="54"/>
      <c r="E742" s="27">
        <f>F742-D742</f>
        <v>0</v>
      </c>
      <c r="F742" s="27"/>
      <c r="G742" s="27"/>
    </row>
    <row r="743" spans="1:7" ht="24.95" customHeight="1">
      <c r="A743" s="29" t="s">
        <v>869</v>
      </c>
      <c r="B743" s="174" t="s">
        <v>860</v>
      </c>
      <c r="C743" s="54"/>
      <c r="D743" s="54"/>
      <c r="E743" s="27"/>
      <c r="F743" s="27"/>
      <c r="G743" s="53">
        <v>9000</v>
      </c>
    </row>
    <row r="744" spans="1:7" ht="24.95" customHeight="1">
      <c r="A744" s="29" t="s">
        <v>868</v>
      </c>
      <c r="B744" s="174" t="s">
        <v>860</v>
      </c>
      <c r="C744" s="54"/>
      <c r="D744" s="54"/>
      <c r="E744" s="27"/>
      <c r="F744" s="27"/>
      <c r="G744" s="27">
        <v>7500</v>
      </c>
    </row>
    <row r="745" spans="1:7" ht="24.95" customHeight="1">
      <c r="A745" s="29" t="s">
        <v>867</v>
      </c>
      <c r="B745" s="174" t="s">
        <v>860</v>
      </c>
      <c r="C745" s="54"/>
      <c r="D745" s="54"/>
      <c r="E745" s="27"/>
      <c r="F745" s="27"/>
      <c r="G745" s="27">
        <v>7500</v>
      </c>
    </row>
    <row r="746" spans="1:7" ht="24.95" customHeight="1">
      <c r="A746" s="29" t="s">
        <v>866</v>
      </c>
      <c r="B746" s="174" t="s">
        <v>860</v>
      </c>
      <c r="C746" s="54"/>
      <c r="D746" s="54"/>
      <c r="E746" s="27"/>
      <c r="F746" s="27"/>
      <c r="G746" s="27">
        <v>7500</v>
      </c>
    </row>
    <row r="747" spans="1:7" ht="24.95" customHeight="1">
      <c r="A747" s="29" t="s">
        <v>865</v>
      </c>
      <c r="B747" s="174" t="s">
        <v>860</v>
      </c>
      <c r="C747" s="54"/>
      <c r="D747" s="54"/>
      <c r="E747" s="27"/>
      <c r="F747" s="27"/>
      <c r="G747" s="27">
        <v>50000</v>
      </c>
    </row>
    <row r="748" spans="1:7" ht="24.95" customHeight="1">
      <c r="A748" s="29" t="s">
        <v>864</v>
      </c>
      <c r="B748" s="174" t="s">
        <v>860</v>
      </c>
      <c r="C748" s="54"/>
      <c r="D748" s="54"/>
      <c r="E748" s="27"/>
      <c r="F748" s="27"/>
      <c r="G748" s="27">
        <v>15000</v>
      </c>
    </row>
    <row r="749" spans="1:7" ht="24.95" customHeight="1">
      <c r="A749" s="29" t="s">
        <v>863</v>
      </c>
      <c r="B749" s="174" t="s">
        <v>860</v>
      </c>
      <c r="C749" s="54"/>
      <c r="D749" s="54"/>
      <c r="E749" s="27"/>
      <c r="F749" s="27"/>
      <c r="G749" s="27">
        <v>100000</v>
      </c>
    </row>
    <row r="750" spans="1:7" ht="24.95" customHeight="1">
      <c r="A750" s="29" t="s">
        <v>862</v>
      </c>
      <c r="B750" s="174" t="s">
        <v>860</v>
      </c>
      <c r="C750" s="54"/>
      <c r="D750" s="54"/>
      <c r="E750" s="27"/>
      <c r="F750" s="27"/>
      <c r="G750" s="27">
        <v>27000</v>
      </c>
    </row>
    <row r="751" spans="1:7" ht="24.95" customHeight="1">
      <c r="A751" s="29" t="s">
        <v>861</v>
      </c>
      <c r="B751" s="174" t="s">
        <v>860</v>
      </c>
      <c r="C751" s="54"/>
      <c r="D751" s="54"/>
      <c r="E751" s="27"/>
      <c r="F751" s="27"/>
      <c r="G751" s="27">
        <v>9000</v>
      </c>
    </row>
    <row r="752" spans="1:7" ht="27.75" customHeight="1">
      <c r="A752" s="52" t="s">
        <v>819</v>
      </c>
      <c r="B752" s="49"/>
      <c r="C752" s="27"/>
      <c r="D752" s="27"/>
      <c r="E752" s="27">
        <f>F752-D752</f>
        <v>0</v>
      </c>
      <c r="F752" s="27"/>
      <c r="G752" s="112"/>
    </row>
    <row r="753" spans="1:7" ht="24.95" customHeight="1">
      <c r="A753" s="29" t="s">
        <v>859</v>
      </c>
      <c r="B753" s="49" t="s">
        <v>31</v>
      </c>
      <c r="C753" s="27"/>
      <c r="D753" s="27"/>
      <c r="E753" s="27"/>
      <c r="F753" s="54"/>
      <c r="G753" s="78">
        <v>100000</v>
      </c>
    </row>
    <row r="754" spans="1:7" ht="24.95" customHeight="1">
      <c r="A754" s="117" t="s">
        <v>858</v>
      </c>
      <c r="B754" s="49"/>
      <c r="C754" s="27"/>
      <c r="D754" s="27"/>
      <c r="E754" s="27"/>
      <c r="F754" s="54"/>
      <c r="G754" s="78"/>
    </row>
    <row r="755" spans="1:7" ht="24.95" customHeight="1">
      <c r="A755" s="52" t="s">
        <v>821</v>
      </c>
      <c r="B755" s="49"/>
      <c r="C755" s="27"/>
      <c r="D755" s="27"/>
      <c r="E755" s="27"/>
      <c r="F755" s="27"/>
      <c r="G755" s="78"/>
    </row>
    <row r="756" spans="1:7" ht="24.95" customHeight="1">
      <c r="A756" s="31" t="s">
        <v>857</v>
      </c>
      <c r="B756" s="217" t="s">
        <v>50</v>
      </c>
      <c r="C756" s="23"/>
      <c r="D756" s="23"/>
      <c r="E756" s="23"/>
      <c r="F756" s="22"/>
      <c r="G756" s="214">
        <v>4000</v>
      </c>
    </row>
    <row r="757" spans="1:7" ht="24.95" customHeight="1">
      <c r="A757" s="29" t="s">
        <v>856</v>
      </c>
      <c r="B757" s="219" t="s">
        <v>50</v>
      </c>
      <c r="C757" s="27"/>
      <c r="D757" s="27"/>
      <c r="E757" s="27"/>
      <c r="F757" s="54"/>
      <c r="G757" s="78">
        <v>90000</v>
      </c>
    </row>
    <row r="758" spans="1:7" ht="24.95" customHeight="1" thickBot="1">
      <c r="A758" s="35" t="s">
        <v>855</v>
      </c>
      <c r="B758" s="218" t="s">
        <v>50</v>
      </c>
      <c r="C758" s="32"/>
      <c r="D758" s="32"/>
      <c r="E758" s="32"/>
      <c r="F758" s="32"/>
      <c r="G758" s="216">
        <v>70000</v>
      </c>
    </row>
    <row r="759" spans="1:7" ht="24.95" customHeight="1">
      <c r="A759" s="80" t="s">
        <v>854</v>
      </c>
      <c r="B759" s="111"/>
      <c r="C759" s="23"/>
      <c r="D759" s="23"/>
      <c r="E759" s="23"/>
      <c r="F759" s="22"/>
      <c r="G759" s="214"/>
    </row>
    <row r="760" spans="1:7" ht="24.95" customHeight="1">
      <c r="A760" s="29" t="s">
        <v>853</v>
      </c>
      <c r="B760" s="219" t="s">
        <v>45</v>
      </c>
      <c r="C760" s="27"/>
      <c r="D760" s="27"/>
      <c r="E760" s="27"/>
      <c r="F760" s="54"/>
      <c r="G760" s="78">
        <v>105000</v>
      </c>
    </row>
    <row r="761" spans="1:7" ht="30.75" customHeight="1">
      <c r="A761" s="125" t="s">
        <v>852</v>
      </c>
      <c r="B761" s="219" t="s">
        <v>45</v>
      </c>
      <c r="C761" s="27"/>
      <c r="D761" s="27"/>
      <c r="E761" s="27"/>
      <c r="F761" s="54"/>
      <c r="G761" s="78">
        <v>20000</v>
      </c>
    </row>
    <row r="762" spans="1:7" ht="24.95" customHeight="1">
      <c r="A762" s="52" t="s">
        <v>819</v>
      </c>
      <c r="B762" s="49"/>
      <c r="C762" s="27"/>
      <c r="D762" s="27"/>
      <c r="E762" s="27"/>
      <c r="F762" s="54"/>
      <c r="G762" s="78"/>
    </row>
    <row r="763" spans="1:7" ht="24.95" customHeight="1">
      <c r="A763" s="29" t="s">
        <v>851</v>
      </c>
      <c r="B763" s="219" t="s">
        <v>31</v>
      </c>
      <c r="C763" s="27"/>
      <c r="D763" s="27"/>
      <c r="E763" s="27"/>
      <c r="F763" s="54"/>
      <c r="G763" s="78">
        <v>40000</v>
      </c>
    </row>
    <row r="764" spans="1:7" ht="24.95" customHeight="1">
      <c r="A764" s="29" t="s">
        <v>850</v>
      </c>
      <c r="B764" s="219" t="s">
        <v>31</v>
      </c>
      <c r="C764" s="27"/>
      <c r="D764" s="27"/>
      <c r="E764" s="27"/>
      <c r="F764" s="54"/>
      <c r="G764" s="78">
        <v>60000</v>
      </c>
    </row>
    <row r="765" spans="1:7" ht="24.95" customHeight="1">
      <c r="A765" s="29" t="s">
        <v>849</v>
      </c>
      <c r="B765" s="219" t="s">
        <v>31</v>
      </c>
      <c r="C765" s="27"/>
      <c r="D765" s="27"/>
      <c r="E765" s="27"/>
      <c r="F765" s="54"/>
      <c r="G765" s="78">
        <v>160000</v>
      </c>
    </row>
    <row r="766" spans="1:7" ht="24.95" customHeight="1">
      <c r="A766" s="29" t="s">
        <v>848</v>
      </c>
      <c r="B766" s="219" t="s">
        <v>31</v>
      </c>
      <c r="C766" s="27"/>
      <c r="D766" s="27"/>
      <c r="E766" s="27"/>
      <c r="F766" s="54"/>
      <c r="G766" s="78">
        <v>180000</v>
      </c>
    </row>
    <row r="767" spans="1:7" ht="24.95" customHeight="1">
      <c r="A767" s="29" t="s">
        <v>847</v>
      </c>
      <c r="B767" s="219" t="s">
        <v>31</v>
      </c>
      <c r="C767" s="27"/>
      <c r="D767" s="27"/>
      <c r="E767" s="27"/>
      <c r="F767" s="54"/>
      <c r="G767" s="78">
        <v>25000</v>
      </c>
    </row>
    <row r="768" spans="1:7" ht="24.95" customHeight="1">
      <c r="A768" s="52" t="s">
        <v>813</v>
      </c>
      <c r="B768" s="49"/>
      <c r="C768" s="27"/>
      <c r="D768" s="27"/>
      <c r="E768" s="27"/>
      <c r="F768" s="54"/>
      <c r="G768" s="78"/>
    </row>
    <row r="769" spans="1:7" ht="24.95" customHeight="1">
      <c r="A769" s="29" t="s">
        <v>846</v>
      </c>
      <c r="B769" s="36" t="s">
        <v>844</v>
      </c>
      <c r="C769" s="27"/>
      <c r="D769" s="27"/>
      <c r="E769" s="27"/>
      <c r="F769" s="54"/>
      <c r="G769" s="78">
        <v>20000</v>
      </c>
    </row>
    <row r="770" spans="1:7" ht="24.95" customHeight="1">
      <c r="A770" s="29" t="s">
        <v>845</v>
      </c>
      <c r="B770" s="36" t="s">
        <v>844</v>
      </c>
      <c r="C770" s="27"/>
      <c r="D770" s="27"/>
      <c r="E770" s="27"/>
      <c r="F770" s="54"/>
      <c r="G770" s="78">
        <v>8000</v>
      </c>
    </row>
    <row r="771" spans="1:7" ht="24.95" customHeight="1">
      <c r="A771" s="117" t="s">
        <v>843</v>
      </c>
      <c r="B771" s="49"/>
      <c r="C771" s="27"/>
      <c r="D771" s="27"/>
      <c r="E771" s="27"/>
      <c r="F771" s="54"/>
      <c r="G771" s="78"/>
    </row>
    <row r="772" spans="1:7" ht="24.95" customHeight="1">
      <c r="A772" s="52" t="s">
        <v>825</v>
      </c>
      <c r="B772" s="49"/>
      <c r="C772" s="27"/>
      <c r="D772" s="27"/>
      <c r="E772" s="27"/>
      <c r="F772" s="54"/>
      <c r="G772" s="78"/>
    </row>
    <row r="773" spans="1:7" ht="24.95" customHeight="1">
      <c r="A773" s="29" t="s">
        <v>842</v>
      </c>
      <c r="B773" s="49" t="s">
        <v>152</v>
      </c>
      <c r="C773" s="27"/>
      <c r="D773" s="27"/>
      <c r="E773" s="27"/>
      <c r="F773" s="54"/>
      <c r="G773" s="78">
        <v>300000</v>
      </c>
    </row>
    <row r="774" spans="1:7" ht="27.75" customHeight="1">
      <c r="A774" s="29" t="s">
        <v>841</v>
      </c>
      <c r="B774" s="49" t="s">
        <v>152</v>
      </c>
      <c r="C774" s="27"/>
      <c r="D774" s="27"/>
      <c r="E774" s="27"/>
      <c r="F774" s="54"/>
      <c r="G774" s="78">
        <v>222694.2</v>
      </c>
    </row>
    <row r="775" spans="1:7" ht="24.95" customHeight="1">
      <c r="A775" s="29" t="s">
        <v>840</v>
      </c>
      <c r="B775" s="49" t="s">
        <v>152</v>
      </c>
      <c r="C775" s="27"/>
      <c r="D775" s="27"/>
      <c r="E775" s="27"/>
      <c r="F775" s="54"/>
      <c r="G775" s="78">
        <v>462060</v>
      </c>
    </row>
    <row r="776" spans="1:7" ht="24.95" customHeight="1">
      <c r="A776" s="29" t="s">
        <v>839</v>
      </c>
      <c r="B776" s="49" t="s">
        <v>152</v>
      </c>
      <c r="C776" s="27"/>
      <c r="D776" s="27"/>
      <c r="E776" s="27"/>
      <c r="F776" s="54"/>
      <c r="G776" s="78">
        <v>515245.8</v>
      </c>
    </row>
    <row r="777" spans="1:7" ht="24.95" customHeight="1" thickBot="1">
      <c r="A777" s="64" t="s">
        <v>171</v>
      </c>
      <c r="B777" s="63"/>
      <c r="C777" s="32"/>
      <c r="D777" s="32"/>
      <c r="E777" s="32"/>
      <c r="F777" s="32"/>
      <c r="G777" s="216"/>
    </row>
    <row r="778" spans="1:7" ht="24.95" customHeight="1">
      <c r="A778" s="31" t="s">
        <v>838</v>
      </c>
      <c r="B778" s="111" t="s">
        <v>39</v>
      </c>
      <c r="C778" s="23"/>
      <c r="D778" s="23"/>
      <c r="E778" s="23"/>
      <c r="F778" s="22"/>
      <c r="G778" s="214">
        <v>75000</v>
      </c>
    </row>
    <row r="779" spans="1:7" ht="24.95" customHeight="1">
      <c r="A779" s="52" t="s">
        <v>819</v>
      </c>
      <c r="B779" s="49"/>
      <c r="C779" s="27"/>
      <c r="D779" s="27"/>
      <c r="E779" s="27"/>
      <c r="F779" s="54"/>
      <c r="G779" s="78"/>
    </row>
    <row r="780" spans="1:7" ht="24.95" customHeight="1">
      <c r="A780" s="29" t="s">
        <v>837</v>
      </c>
      <c r="B780" s="219" t="s">
        <v>31</v>
      </c>
      <c r="C780" s="27"/>
      <c r="D780" s="27"/>
      <c r="E780" s="27"/>
      <c r="F780" s="54"/>
      <c r="G780" s="78">
        <v>20000</v>
      </c>
    </row>
    <row r="781" spans="1:7" ht="24.95" customHeight="1" thickBot="1">
      <c r="A781" s="35" t="s">
        <v>836</v>
      </c>
      <c r="B781" s="218" t="s">
        <v>31</v>
      </c>
      <c r="C781" s="32"/>
      <c r="D781" s="32"/>
      <c r="E781" s="32"/>
      <c r="F781" s="32"/>
      <c r="G781" s="216">
        <v>20000</v>
      </c>
    </row>
    <row r="782" spans="1:7" ht="24.95" customHeight="1">
      <c r="A782" s="31" t="s">
        <v>835</v>
      </c>
      <c r="B782" s="217" t="s">
        <v>31</v>
      </c>
      <c r="C782" s="23"/>
      <c r="D782" s="23"/>
      <c r="E782" s="23"/>
      <c r="F782" s="22"/>
      <c r="G782" s="214">
        <v>20000</v>
      </c>
    </row>
    <row r="783" spans="1:7" ht="24.95" customHeight="1">
      <c r="A783" s="52" t="s">
        <v>813</v>
      </c>
      <c r="B783" s="49"/>
      <c r="C783" s="27"/>
      <c r="D783" s="27"/>
      <c r="E783" s="27"/>
      <c r="F783" s="54"/>
      <c r="G783" s="78"/>
    </row>
    <row r="784" spans="1:7" ht="24.95" customHeight="1">
      <c r="A784" s="29" t="s">
        <v>834</v>
      </c>
      <c r="B784" s="49" t="s">
        <v>27</v>
      </c>
      <c r="C784" s="27"/>
      <c r="D784" s="27"/>
      <c r="E784" s="27"/>
      <c r="F784" s="54"/>
      <c r="G784" s="78">
        <v>10000</v>
      </c>
    </row>
    <row r="785" spans="1:7" ht="24.95" customHeight="1">
      <c r="A785" s="29" t="s">
        <v>833</v>
      </c>
      <c r="B785" s="49" t="s">
        <v>27</v>
      </c>
      <c r="C785" s="27"/>
      <c r="D785" s="27"/>
      <c r="E785" s="27"/>
      <c r="F785" s="54"/>
      <c r="G785" s="78">
        <v>6500</v>
      </c>
    </row>
    <row r="786" spans="1:7" ht="24.95" customHeight="1">
      <c r="A786" s="117" t="s">
        <v>832</v>
      </c>
      <c r="B786" s="49"/>
      <c r="C786" s="27"/>
      <c r="D786" s="27"/>
      <c r="E786" s="27"/>
      <c r="F786" s="54"/>
      <c r="G786" s="78"/>
    </row>
    <row r="787" spans="1:7" ht="24.95" customHeight="1">
      <c r="A787" s="52" t="s">
        <v>823</v>
      </c>
      <c r="B787" s="49"/>
      <c r="C787" s="27"/>
      <c r="D787" s="27"/>
      <c r="E787" s="27"/>
      <c r="F787" s="54"/>
      <c r="G787" s="78"/>
    </row>
    <row r="788" spans="1:7" ht="24.95" customHeight="1">
      <c r="A788" s="29" t="s">
        <v>831</v>
      </c>
      <c r="B788" s="49" t="s">
        <v>53</v>
      </c>
      <c r="C788" s="27"/>
      <c r="D788" s="27"/>
      <c r="E788" s="27"/>
      <c r="F788" s="54"/>
      <c r="G788" s="78">
        <v>10000</v>
      </c>
    </row>
    <row r="789" spans="1:7" ht="24.95" customHeight="1">
      <c r="A789" s="52" t="s">
        <v>821</v>
      </c>
      <c r="B789" s="49"/>
      <c r="C789" s="27"/>
      <c r="D789" s="27"/>
      <c r="E789" s="27"/>
      <c r="F789" s="54"/>
      <c r="G789" s="78"/>
    </row>
    <row r="790" spans="1:7" ht="24.95" customHeight="1">
      <c r="A790" s="29" t="s">
        <v>830</v>
      </c>
      <c r="B790" s="49" t="s">
        <v>50</v>
      </c>
      <c r="C790" s="27"/>
      <c r="D790" s="27"/>
      <c r="E790" s="27"/>
      <c r="F790" s="54"/>
      <c r="G790" s="78">
        <v>13000</v>
      </c>
    </row>
    <row r="791" spans="1:7" ht="24.95" customHeight="1">
      <c r="A791" s="29" t="s">
        <v>829</v>
      </c>
      <c r="B791" s="49" t="s">
        <v>50</v>
      </c>
      <c r="C791" s="27"/>
      <c r="D791" s="27"/>
      <c r="E791" s="27"/>
      <c r="F791" s="54"/>
      <c r="G791" s="78">
        <v>4000</v>
      </c>
    </row>
    <row r="792" spans="1:7" ht="24.95" customHeight="1">
      <c r="A792" s="29" t="s">
        <v>828</v>
      </c>
      <c r="B792" s="49" t="s">
        <v>50</v>
      </c>
      <c r="C792" s="27"/>
      <c r="D792" s="27"/>
      <c r="E792" s="27"/>
      <c r="F792" s="54"/>
      <c r="G792" s="78">
        <v>50000</v>
      </c>
    </row>
    <row r="793" spans="1:7" ht="24.95" customHeight="1">
      <c r="A793" s="52" t="s">
        <v>813</v>
      </c>
      <c r="B793" s="36"/>
      <c r="C793" s="27"/>
      <c r="D793" s="27"/>
      <c r="E793" s="27">
        <f>F793-D793</f>
        <v>0</v>
      </c>
      <c r="F793" s="27"/>
      <c r="G793" s="112"/>
    </row>
    <row r="794" spans="1:7" ht="24.95" customHeight="1">
      <c r="A794" s="29" t="s">
        <v>827</v>
      </c>
      <c r="B794" s="36" t="s">
        <v>27</v>
      </c>
      <c r="C794" s="27"/>
      <c r="D794" s="27"/>
      <c r="E794" s="27"/>
      <c r="F794" s="22"/>
      <c r="G794" s="78">
        <v>5000</v>
      </c>
    </row>
    <row r="795" spans="1:7" ht="24.95" customHeight="1">
      <c r="A795" s="117" t="s">
        <v>826</v>
      </c>
      <c r="B795" s="49"/>
      <c r="C795" s="27"/>
      <c r="D795" s="27"/>
      <c r="E795" s="27"/>
      <c r="F795" s="54"/>
      <c r="G795" s="78"/>
    </row>
    <row r="796" spans="1:7" ht="24.95" customHeight="1">
      <c r="A796" s="52" t="s">
        <v>825</v>
      </c>
      <c r="B796" s="49"/>
      <c r="C796" s="27"/>
      <c r="D796" s="27"/>
      <c r="E796" s="27"/>
      <c r="F796" s="54"/>
      <c r="G796" s="78"/>
    </row>
    <row r="797" spans="1:7" ht="24.95" customHeight="1">
      <c r="A797" s="29" t="s">
        <v>824</v>
      </c>
      <c r="B797" s="49" t="s">
        <v>152</v>
      </c>
      <c r="C797" s="27"/>
      <c r="D797" s="27"/>
      <c r="E797" s="27"/>
      <c r="F797" s="54"/>
      <c r="G797" s="78">
        <v>15000</v>
      </c>
    </row>
    <row r="798" spans="1:7" ht="24.95" customHeight="1">
      <c r="A798" s="52" t="s">
        <v>823</v>
      </c>
      <c r="B798" s="49"/>
      <c r="C798" s="27"/>
      <c r="D798" s="27"/>
      <c r="E798" s="27"/>
      <c r="F798" s="54"/>
      <c r="G798" s="78"/>
    </row>
    <row r="799" spans="1:7" ht="24.95" customHeight="1">
      <c r="A799" s="29" t="s">
        <v>822</v>
      </c>
      <c r="B799" s="49" t="s">
        <v>53</v>
      </c>
      <c r="C799" s="27"/>
      <c r="D799" s="27"/>
      <c r="E799" s="27"/>
      <c r="F799" s="54"/>
      <c r="G799" s="78">
        <v>15000</v>
      </c>
    </row>
    <row r="800" spans="1:7" ht="24.95" customHeight="1">
      <c r="A800" s="52" t="s">
        <v>821</v>
      </c>
      <c r="B800" s="49"/>
      <c r="C800" s="27"/>
      <c r="D800" s="27"/>
      <c r="E800" s="27"/>
      <c r="F800" s="27"/>
      <c r="G800" s="78"/>
    </row>
    <row r="801" spans="1:7" ht="24.95" customHeight="1">
      <c r="A801" s="31" t="s">
        <v>820</v>
      </c>
      <c r="B801" s="217" t="s">
        <v>50</v>
      </c>
      <c r="C801" s="23"/>
      <c r="D801" s="23"/>
      <c r="E801" s="23"/>
      <c r="F801" s="22"/>
      <c r="G801" s="214">
        <v>10000</v>
      </c>
    </row>
    <row r="802" spans="1:7" ht="24.95" customHeight="1">
      <c r="A802" s="52" t="s">
        <v>819</v>
      </c>
      <c r="B802" s="49"/>
      <c r="C802" s="27"/>
      <c r="D802" s="27"/>
      <c r="E802" s="27"/>
      <c r="F802" s="54"/>
      <c r="G802" s="78"/>
    </row>
    <row r="803" spans="1:7" ht="24.95" customHeight="1">
      <c r="A803" s="29" t="s">
        <v>818</v>
      </c>
      <c r="B803" s="49" t="s">
        <v>31</v>
      </c>
      <c r="C803" s="27"/>
      <c r="D803" s="27"/>
      <c r="E803" s="27"/>
      <c r="F803" s="54"/>
      <c r="G803" s="78">
        <v>15000</v>
      </c>
    </row>
    <row r="804" spans="1:7" ht="24.95" customHeight="1" thickBot="1">
      <c r="A804" s="35" t="s">
        <v>817</v>
      </c>
      <c r="B804" s="63" t="s">
        <v>31</v>
      </c>
      <c r="C804" s="32"/>
      <c r="D804" s="32"/>
      <c r="E804" s="32"/>
      <c r="F804" s="32"/>
      <c r="G804" s="216">
        <v>10000</v>
      </c>
    </row>
    <row r="805" spans="1:7" ht="24.95" customHeight="1">
      <c r="A805" s="31" t="s">
        <v>816</v>
      </c>
      <c r="B805" s="111" t="s">
        <v>31</v>
      </c>
      <c r="C805" s="23"/>
      <c r="D805" s="23"/>
      <c r="E805" s="23"/>
      <c r="F805" s="22"/>
      <c r="G805" s="214">
        <v>2800</v>
      </c>
    </row>
    <row r="806" spans="1:7" ht="24.95" customHeight="1">
      <c r="A806" s="29" t="s">
        <v>815</v>
      </c>
      <c r="B806" s="49" t="s">
        <v>31</v>
      </c>
      <c r="C806" s="27"/>
      <c r="D806" s="27"/>
      <c r="E806" s="27">
        <f>F806-D806</f>
        <v>30000</v>
      </c>
      <c r="F806" s="54">
        <v>30000</v>
      </c>
      <c r="G806" s="78">
        <v>15000</v>
      </c>
    </row>
    <row r="807" spans="1:7" ht="24.95" customHeight="1">
      <c r="A807" s="29" t="s">
        <v>814</v>
      </c>
      <c r="B807" s="49" t="s">
        <v>31</v>
      </c>
      <c r="C807" s="27"/>
      <c r="D807" s="27"/>
      <c r="E807" s="27">
        <f>F807-D807</f>
        <v>37000</v>
      </c>
      <c r="F807" s="54">
        <v>37000</v>
      </c>
      <c r="G807" s="78"/>
    </row>
    <row r="808" spans="1:7" ht="24.95" customHeight="1">
      <c r="A808" s="52" t="s">
        <v>813</v>
      </c>
      <c r="B808" s="49"/>
      <c r="C808" s="27"/>
      <c r="D808" s="27"/>
      <c r="E808" s="27"/>
      <c r="F808" s="54"/>
      <c r="G808" s="78"/>
    </row>
    <row r="809" spans="1:7" ht="24.95" customHeight="1">
      <c r="A809" s="29" t="s">
        <v>812</v>
      </c>
      <c r="B809" s="36" t="s">
        <v>27</v>
      </c>
      <c r="C809" s="27"/>
      <c r="D809" s="27"/>
      <c r="E809" s="27"/>
      <c r="F809" s="54"/>
      <c r="G809" s="78">
        <v>70000</v>
      </c>
    </row>
    <row r="810" spans="1:7" ht="24.95" customHeight="1">
      <c r="A810" s="29" t="s">
        <v>811</v>
      </c>
      <c r="B810" s="36" t="s">
        <v>27</v>
      </c>
      <c r="C810" s="27"/>
      <c r="D810" s="27"/>
      <c r="E810" s="27"/>
      <c r="F810" s="54"/>
      <c r="G810" s="78">
        <v>3000</v>
      </c>
    </row>
    <row r="811" spans="1:7" ht="24.95" customHeight="1">
      <c r="A811" s="29" t="s">
        <v>810</v>
      </c>
      <c r="B811" s="36" t="s">
        <v>27</v>
      </c>
      <c r="C811" s="27"/>
      <c r="D811" s="27"/>
      <c r="E811" s="27"/>
      <c r="F811" s="54"/>
      <c r="G811" s="78">
        <v>2500</v>
      </c>
    </row>
    <row r="812" spans="1:7" ht="24.95" customHeight="1">
      <c r="A812" s="29" t="s">
        <v>809</v>
      </c>
      <c r="B812" s="36" t="s">
        <v>27</v>
      </c>
      <c r="C812" s="27"/>
      <c r="D812" s="27"/>
      <c r="E812" s="27"/>
      <c r="F812" s="54"/>
      <c r="G812" s="78">
        <v>2900</v>
      </c>
    </row>
    <row r="813" spans="1:7" ht="24.95" customHeight="1" thickBot="1">
      <c r="A813" s="29" t="s">
        <v>808</v>
      </c>
      <c r="B813" s="36" t="s">
        <v>27</v>
      </c>
      <c r="C813" s="27"/>
      <c r="D813" s="27"/>
      <c r="E813" s="27"/>
      <c r="F813" s="54"/>
      <c r="G813" s="78">
        <v>14000</v>
      </c>
    </row>
    <row r="814" spans="1:7" ht="24.95" customHeight="1" thickBot="1">
      <c r="A814" s="21" t="s">
        <v>135</v>
      </c>
      <c r="B814" s="44"/>
      <c r="C814" s="43">
        <f>SUM(C739:C813)</f>
        <v>0</v>
      </c>
      <c r="D814" s="43">
        <f>SUM(D739:D813)</f>
        <v>0</v>
      </c>
      <c r="E814" s="43">
        <f>SUM(E739:E813)</f>
        <v>67000</v>
      </c>
      <c r="F814" s="43">
        <f>SUM(F739:F813)</f>
        <v>67000</v>
      </c>
      <c r="G814" s="43">
        <f>SUM(G739:G813)</f>
        <v>3023200</v>
      </c>
    </row>
    <row r="815" spans="1:7" ht="24.95" customHeight="1" thickBot="1">
      <c r="A815" s="20" t="s">
        <v>807</v>
      </c>
      <c r="B815" s="137"/>
      <c r="C815" s="43">
        <f>C736+C814</f>
        <v>20586912.140000004</v>
      </c>
      <c r="D815" s="43">
        <f>D736+D814</f>
        <v>9158654.129999999</v>
      </c>
      <c r="E815" s="43">
        <f>E736+E814</f>
        <v>15308345.870000001</v>
      </c>
      <c r="F815" s="43">
        <f>F736+F814</f>
        <v>24467000</v>
      </c>
      <c r="G815" s="43">
        <f>G736+G814</f>
        <v>26263450</v>
      </c>
    </row>
    <row r="816" spans="1:7" ht="10.5" customHeight="1" thickBot="1">
      <c r="A816" s="20"/>
      <c r="B816" s="137"/>
      <c r="C816" s="43"/>
      <c r="D816" s="43"/>
      <c r="E816" s="43"/>
      <c r="F816" s="43"/>
      <c r="G816" s="43"/>
    </row>
    <row r="817" spans="1:7" ht="24.95" customHeight="1" thickBot="1">
      <c r="A817" s="17" t="s">
        <v>6</v>
      </c>
      <c r="B817" s="16"/>
      <c r="C817" s="15">
        <f>C679+C695+C721+C815</f>
        <v>29810011.080000006</v>
      </c>
      <c r="D817" s="15">
        <f>D679+D695+D721+D815</f>
        <v>13978485.469999999</v>
      </c>
      <c r="E817" s="15">
        <f>E679+E695+E721+E815</f>
        <v>23189579.530000001</v>
      </c>
      <c r="F817" s="15">
        <f>F679+F695+F721+F815</f>
        <v>37168065</v>
      </c>
      <c r="G817" s="15">
        <f>G679+G695+G721+G815</f>
        <v>41587414</v>
      </c>
    </row>
    <row r="818" spans="1:7" ht="12.75" customHeight="1">
      <c r="A818" s="14"/>
      <c r="B818" s="14"/>
      <c r="C818" s="12"/>
      <c r="D818" s="13"/>
      <c r="E818" s="13"/>
      <c r="F818" s="13"/>
      <c r="G818" s="12"/>
    </row>
    <row r="819" spans="1:7" ht="16.5">
      <c r="A819" s="11" t="s">
        <v>806</v>
      </c>
      <c r="B819" s="1"/>
      <c r="C819" s="1"/>
      <c r="D819" s="1" t="s">
        <v>805</v>
      </c>
      <c r="E819" s="1"/>
      <c r="F819" s="1"/>
      <c r="G819" s="1"/>
    </row>
    <row r="820" spans="1:7" ht="16.5">
      <c r="A820" s="11"/>
      <c r="B820" s="1"/>
      <c r="C820" s="1"/>
      <c r="D820" s="1"/>
      <c r="E820" s="1"/>
      <c r="F820" s="1"/>
      <c r="G820" s="1"/>
    </row>
    <row r="821" spans="1:7" s="1" customFormat="1" ht="16.5">
      <c r="A821" s="9"/>
      <c r="B821" s="8"/>
      <c r="C821" s="8"/>
      <c r="D821" s="7"/>
      <c r="E821" s="7"/>
      <c r="F821" s="7"/>
    </row>
    <row r="822" spans="1:7" s="1" customFormat="1" ht="16.5">
      <c r="A822" s="107" t="s">
        <v>804</v>
      </c>
      <c r="B822" s="5"/>
      <c r="C822" s="4"/>
      <c r="D822" s="418" t="s">
        <v>2</v>
      </c>
      <c r="E822" s="418"/>
      <c r="F822" s="418"/>
      <c r="G822" s="417"/>
    </row>
    <row r="823" spans="1:7" s="1" customFormat="1" ht="16.5">
      <c r="A823" s="3" t="s">
        <v>803</v>
      </c>
      <c r="B823" s="2"/>
      <c r="C823" s="2"/>
      <c r="D823" s="417" t="s">
        <v>0</v>
      </c>
      <c r="E823" s="417"/>
      <c r="F823" s="417"/>
      <c r="G823" s="417"/>
    </row>
    <row r="827" spans="1:7" ht="15.75" customHeight="1">
      <c r="A827" s="412" t="s">
        <v>128</v>
      </c>
      <c r="B827" s="412"/>
      <c r="C827" s="412"/>
      <c r="D827" s="412"/>
      <c r="E827" s="412"/>
      <c r="F827" s="412"/>
      <c r="G827" s="412"/>
    </row>
    <row r="828" spans="1:7" ht="15.75" customHeight="1">
      <c r="A828" s="413" t="s">
        <v>127</v>
      </c>
      <c r="B828" s="413"/>
      <c r="C828" s="413"/>
      <c r="D828" s="413"/>
      <c r="E828" s="413"/>
      <c r="F828" s="413"/>
      <c r="G828" s="413"/>
    </row>
    <row r="829" spans="1:7" ht="15.75" customHeight="1">
      <c r="A829" s="106"/>
      <c r="B829" s="106"/>
      <c r="C829" s="106"/>
      <c r="D829" s="106"/>
      <c r="E829" s="106"/>
      <c r="F829" s="106"/>
      <c r="G829" s="106"/>
    </row>
    <row r="830" spans="1:7" ht="12.75">
      <c r="A830" s="105" t="s">
        <v>802</v>
      </c>
      <c r="B830" s="103"/>
      <c r="C830" s="103"/>
      <c r="D830" s="104"/>
      <c r="E830" s="104"/>
      <c r="F830" s="104"/>
      <c r="G830" s="103"/>
    </row>
    <row r="831" spans="1:7" ht="13.5" thickBot="1">
      <c r="A831" s="105"/>
      <c r="B831" s="103"/>
      <c r="C831" s="103"/>
      <c r="D831" s="104"/>
      <c r="E831" s="104"/>
      <c r="F831" s="104"/>
      <c r="G831" s="103"/>
    </row>
    <row r="832" spans="1:7" ht="16.5" thickBot="1">
      <c r="A832" s="102"/>
      <c r="B832" s="101" t="s">
        <v>125</v>
      </c>
      <c r="C832" s="100" t="s">
        <v>124</v>
      </c>
      <c r="D832" s="414" t="s">
        <v>123</v>
      </c>
      <c r="E832" s="415"/>
      <c r="F832" s="416"/>
      <c r="G832" s="99" t="s">
        <v>122</v>
      </c>
    </row>
    <row r="833" spans="1:7" ht="15.75">
      <c r="A833" s="96" t="s">
        <v>121</v>
      </c>
      <c r="B833" s="98" t="s">
        <v>120</v>
      </c>
      <c r="C833" s="96">
        <v>2018</v>
      </c>
      <c r="D833" s="97" t="s">
        <v>119</v>
      </c>
      <c r="E833" s="97" t="s">
        <v>118</v>
      </c>
      <c r="F833" s="97" t="s">
        <v>117</v>
      </c>
      <c r="G833" s="96" t="s">
        <v>116</v>
      </c>
    </row>
    <row r="834" spans="1:7" ht="16.5" thickBot="1">
      <c r="A834" s="92" t="s">
        <v>115</v>
      </c>
      <c r="B834" s="95" t="s">
        <v>114</v>
      </c>
      <c r="C834" s="92" t="s">
        <v>113</v>
      </c>
      <c r="D834" s="93" t="s">
        <v>112</v>
      </c>
      <c r="E834" s="94" t="s">
        <v>111</v>
      </c>
      <c r="F834" s="93" t="s">
        <v>110</v>
      </c>
      <c r="G834" s="92" t="s">
        <v>109</v>
      </c>
    </row>
    <row r="835" spans="1:7" ht="24.95" customHeight="1" thickBot="1">
      <c r="A835" s="86" t="s">
        <v>108</v>
      </c>
      <c r="B835" s="91"/>
      <c r="C835" s="40"/>
      <c r="D835" s="40"/>
      <c r="E835" s="40"/>
      <c r="F835" s="40"/>
      <c r="G835" s="40"/>
    </row>
    <row r="836" spans="1:7" ht="24.95" customHeight="1">
      <c r="A836" s="90" t="s">
        <v>107</v>
      </c>
      <c r="B836" s="89" t="s">
        <v>106</v>
      </c>
      <c r="C836" s="22">
        <v>6555888.8499999996</v>
      </c>
      <c r="D836" s="22">
        <v>3849582</v>
      </c>
      <c r="E836" s="23">
        <f t="shared" ref="E836:E842" si="28">F836-D836</f>
        <v>3870642</v>
      </c>
      <c r="F836" s="22">
        <v>7720224</v>
      </c>
      <c r="G836" s="22">
        <v>7748988</v>
      </c>
    </row>
    <row r="837" spans="1:7" ht="24.95" customHeight="1">
      <c r="A837" s="52" t="s">
        <v>105</v>
      </c>
      <c r="B837" s="87" t="s">
        <v>104</v>
      </c>
      <c r="C837" s="27">
        <v>389090.91</v>
      </c>
      <c r="D837" s="48">
        <v>204000</v>
      </c>
      <c r="E837" s="27">
        <f t="shared" si="28"/>
        <v>204000</v>
      </c>
      <c r="F837" s="48">
        <v>408000</v>
      </c>
      <c r="G837" s="48">
        <v>408000</v>
      </c>
    </row>
    <row r="838" spans="1:7" ht="24.95" customHeight="1">
      <c r="A838" s="52" t="s">
        <v>103</v>
      </c>
      <c r="B838" s="76" t="s">
        <v>102</v>
      </c>
      <c r="C838" s="27">
        <v>85500</v>
      </c>
      <c r="D838" s="27">
        <v>42750</v>
      </c>
      <c r="E838" s="27">
        <f t="shared" si="28"/>
        <v>42750</v>
      </c>
      <c r="F838" s="27">
        <v>85500</v>
      </c>
      <c r="G838" s="27">
        <v>85500</v>
      </c>
    </row>
    <row r="839" spans="1:7" ht="24.95" customHeight="1">
      <c r="A839" s="52" t="s">
        <v>101</v>
      </c>
      <c r="B839" s="88" t="s">
        <v>100</v>
      </c>
      <c r="C839" s="22">
        <v>85500</v>
      </c>
      <c r="D839" s="22">
        <v>42750</v>
      </c>
      <c r="E839" s="27">
        <f t="shared" si="28"/>
        <v>42750</v>
      </c>
      <c r="F839" s="22">
        <v>85500</v>
      </c>
      <c r="G839" s="22">
        <v>85500</v>
      </c>
    </row>
    <row r="840" spans="1:7" ht="24.95" customHeight="1">
      <c r="A840" s="52" t="s">
        <v>99</v>
      </c>
      <c r="B840" s="49" t="s">
        <v>98</v>
      </c>
      <c r="C840" s="27">
        <v>96000</v>
      </c>
      <c r="D840" s="27">
        <v>102000</v>
      </c>
      <c r="E840" s="27">
        <f t="shared" si="28"/>
        <v>0</v>
      </c>
      <c r="F840" s="27">
        <v>102000</v>
      </c>
      <c r="G840" s="27">
        <v>102000</v>
      </c>
    </row>
    <row r="841" spans="1:7" ht="24.95" customHeight="1">
      <c r="A841" s="52" t="s">
        <v>96</v>
      </c>
      <c r="B841" s="76" t="s">
        <v>95</v>
      </c>
      <c r="C841" s="27">
        <v>584342</v>
      </c>
      <c r="D841" s="27"/>
      <c r="E841" s="27">
        <f t="shared" si="28"/>
        <v>643352</v>
      </c>
      <c r="F841" s="27">
        <v>643352</v>
      </c>
      <c r="G841" s="27">
        <v>645749</v>
      </c>
    </row>
    <row r="842" spans="1:7" ht="24.95" customHeight="1">
      <c r="A842" s="52" t="s">
        <v>94</v>
      </c>
      <c r="B842" s="88" t="s">
        <v>93</v>
      </c>
      <c r="C842" s="22">
        <v>84500</v>
      </c>
      <c r="D842" s="22"/>
      <c r="E842" s="27">
        <f t="shared" si="28"/>
        <v>85000</v>
      </c>
      <c r="F842" s="22">
        <v>85000</v>
      </c>
      <c r="G842" s="22">
        <v>85000</v>
      </c>
    </row>
    <row r="843" spans="1:7" ht="24.95" customHeight="1">
      <c r="A843" s="52" t="s">
        <v>92</v>
      </c>
      <c r="B843" s="76"/>
      <c r="C843" s="27"/>
      <c r="D843" s="27"/>
      <c r="E843" s="27"/>
      <c r="F843" s="27"/>
      <c r="G843" s="27"/>
    </row>
    <row r="844" spans="1:7" ht="24.95" customHeight="1">
      <c r="A844" s="29" t="s">
        <v>91</v>
      </c>
      <c r="B844" s="76" t="s">
        <v>90</v>
      </c>
      <c r="C844" s="27">
        <v>531202</v>
      </c>
      <c r="D844" s="27">
        <v>641597</v>
      </c>
      <c r="E844" s="27">
        <f>F844-D844</f>
        <v>1755</v>
      </c>
      <c r="F844" s="27">
        <v>643352</v>
      </c>
      <c r="G844" s="27">
        <v>645749</v>
      </c>
    </row>
    <row r="845" spans="1:7" ht="24.95" customHeight="1">
      <c r="A845" s="52" t="s">
        <v>89</v>
      </c>
      <c r="B845" s="76" t="s">
        <v>88</v>
      </c>
      <c r="C845" s="27">
        <v>797644.1</v>
      </c>
      <c r="D845" s="27">
        <v>461949.84</v>
      </c>
      <c r="E845" s="27">
        <f>F845-D845</f>
        <v>464485.16</v>
      </c>
      <c r="F845" s="27">
        <v>926435</v>
      </c>
      <c r="G845" s="27">
        <v>929887</v>
      </c>
    </row>
    <row r="846" spans="1:7" ht="24.95" customHeight="1">
      <c r="A846" s="52" t="s">
        <v>87</v>
      </c>
      <c r="B846" s="88" t="s">
        <v>86</v>
      </c>
      <c r="C846" s="22">
        <v>19646.53</v>
      </c>
      <c r="D846" s="22">
        <v>10200</v>
      </c>
      <c r="E846" s="27">
        <f>F846-D846</f>
        <v>10200</v>
      </c>
      <c r="F846" s="27">
        <v>20400</v>
      </c>
      <c r="G846" s="22">
        <v>20400</v>
      </c>
    </row>
    <row r="847" spans="1:7" ht="24.95" customHeight="1">
      <c r="A847" s="52" t="s">
        <v>85</v>
      </c>
      <c r="B847" s="76" t="s">
        <v>84</v>
      </c>
      <c r="C847" s="27">
        <v>74763.179999999993</v>
      </c>
      <c r="D847" s="27">
        <v>40215.120000000003</v>
      </c>
      <c r="E847" s="27">
        <f>F847-D847</f>
        <v>40267.879999999997</v>
      </c>
      <c r="F847" s="22">
        <v>80483</v>
      </c>
      <c r="G847" s="27">
        <v>80593</v>
      </c>
    </row>
    <row r="848" spans="1:7" ht="24.95" customHeight="1">
      <c r="A848" s="52" t="s">
        <v>83</v>
      </c>
      <c r="B848" s="87" t="s">
        <v>82</v>
      </c>
      <c r="C848" s="27">
        <v>19600</v>
      </c>
      <c r="D848" s="27">
        <v>10200</v>
      </c>
      <c r="E848" s="27">
        <f>F848-D848</f>
        <v>10200</v>
      </c>
      <c r="F848" s="27">
        <v>20400</v>
      </c>
      <c r="G848" s="27">
        <v>20400</v>
      </c>
    </row>
    <row r="849" spans="1:7" ht="24.95" customHeight="1">
      <c r="A849" s="52" t="s">
        <v>81</v>
      </c>
      <c r="B849" s="87"/>
      <c r="C849" s="27"/>
      <c r="D849" s="27"/>
      <c r="E849" s="27"/>
      <c r="F849" s="27"/>
      <c r="G849" s="27"/>
    </row>
    <row r="850" spans="1:7" ht="24.95" customHeight="1">
      <c r="A850" s="29" t="s">
        <v>80</v>
      </c>
      <c r="B850" s="79" t="s">
        <v>76</v>
      </c>
      <c r="C850" s="23">
        <v>50000</v>
      </c>
      <c r="D850" s="23"/>
      <c r="E850" s="27">
        <f>F850-D850</f>
        <v>10000</v>
      </c>
      <c r="F850" s="27">
        <v>10000</v>
      </c>
      <c r="G850" s="23">
        <v>15000</v>
      </c>
    </row>
    <row r="851" spans="1:7" ht="24.95" customHeight="1">
      <c r="A851" s="29" t="s">
        <v>79</v>
      </c>
      <c r="B851" s="79" t="s">
        <v>76</v>
      </c>
      <c r="C851" s="23">
        <v>80000</v>
      </c>
      <c r="D851" s="23"/>
      <c r="E851" s="27"/>
      <c r="F851" s="27"/>
      <c r="G851" s="23"/>
    </row>
    <row r="852" spans="1:7" ht="24.95" customHeight="1">
      <c r="A852" s="29" t="s">
        <v>78</v>
      </c>
      <c r="B852" s="79" t="s">
        <v>76</v>
      </c>
      <c r="C852" s="27">
        <v>560000</v>
      </c>
      <c r="D852" s="27"/>
      <c r="E852" s="22"/>
      <c r="F852" s="27"/>
      <c r="G852" s="27"/>
    </row>
    <row r="853" spans="1:7" ht="24.95" customHeight="1" thickBot="1">
      <c r="A853" s="35" t="s">
        <v>77</v>
      </c>
      <c r="B853" s="120" t="s">
        <v>76</v>
      </c>
      <c r="C853" s="32">
        <v>181568</v>
      </c>
      <c r="D853" s="32"/>
      <c r="E853" s="32"/>
      <c r="F853" s="32"/>
      <c r="G853" s="32"/>
    </row>
    <row r="854" spans="1:7" ht="24.95" customHeight="1" thickBot="1">
      <c r="A854" s="20" t="s">
        <v>75</v>
      </c>
      <c r="B854" s="19"/>
      <c r="C854" s="18">
        <f>SUM(C836:C853)</f>
        <v>10195245.569999998</v>
      </c>
      <c r="D854" s="18">
        <f>SUM(D836:D853)</f>
        <v>5405243.96</v>
      </c>
      <c r="E854" s="18">
        <f>SUM(E836:E853)</f>
        <v>5425402.04</v>
      </c>
      <c r="F854" s="18">
        <f>SUM(F836:F853)</f>
        <v>10830646</v>
      </c>
      <c r="G854" s="18">
        <f>SUM(G836:G853)</f>
        <v>10872766</v>
      </c>
    </row>
    <row r="855" spans="1:7" ht="10.5" customHeight="1" thickBot="1">
      <c r="A855" s="20"/>
      <c r="B855" s="19"/>
      <c r="C855" s="18"/>
      <c r="D855" s="18"/>
      <c r="E855" s="85"/>
      <c r="F855" s="85"/>
      <c r="G855" s="85"/>
    </row>
    <row r="856" spans="1:7" ht="24.95" customHeight="1" thickBot="1">
      <c r="A856" s="20" t="s">
        <v>74</v>
      </c>
      <c r="B856" s="84"/>
      <c r="C856" s="83"/>
      <c r="D856" s="83"/>
      <c r="E856" s="82"/>
      <c r="F856" s="82"/>
      <c r="G856" s="81"/>
    </row>
    <row r="857" spans="1:7" ht="24.95" customHeight="1">
      <c r="A857" s="80" t="s">
        <v>73</v>
      </c>
      <c r="B857" s="79" t="s">
        <v>72</v>
      </c>
      <c r="C857" s="30">
        <v>46385</v>
      </c>
      <c r="D857" s="23">
        <v>32330</v>
      </c>
      <c r="E857" s="23">
        <f t="shared" ref="E857:E870" si="29">F857-D857</f>
        <v>65064</v>
      </c>
      <c r="F857" s="23">
        <v>97394</v>
      </c>
      <c r="G857" s="23">
        <v>150000</v>
      </c>
    </row>
    <row r="858" spans="1:7" ht="24.95" customHeight="1">
      <c r="A858" s="52" t="s">
        <v>71</v>
      </c>
      <c r="B858" s="76" t="s">
        <v>70</v>
      </c>
      <c r="C858" s="28">
        <v>183574.58</v>
      </c>
      <c r="D858" s="27">
        <v>149706</v>
      </c>
      <c r="E858" s="23">
        <f t="shared" si="29"/>
        <v>40294</v>
      </c>
      <c r="F858" s="27">
        <v>190000</v>
      </c>
      <c r="G858" s="27">
        <v>300000</v>
      </c>
    </row>
    <row r="859" spans="1:7" ht="24.95" customHeight="1">
      <c r="A859" s="52" t="s">
        <v>69</v>
      </c>
      <c r="B859" s="49" t="s">
        <v>68</v>
      </c>
      <c r="C859" s="28">
        <v>73165.2</v>
      </c>
      <c r="D859" s="27">
        <v>67842.55</v>
      </c>
      <c r="E859" s="27">
        <f t="shared" si="29"/>
        <v>216049.45</v>
      </c>
      <c r="F859" s="27">
        <v>283892</v>
      </c>
      <c r="G859" s="27">
        <v>410000</v>
      </c>
    </row>
    <row r="860" spans="1:7" ht="24.95" customHeight="1">
      <c r="A860" s="80" t="s">
        <v>67</v>
      </c>
      <c r="B860" s="111" t="s">
        <v>66</v>
      </c>
      <c r="C860" s="30">
        <v>100000</v>
      </c>
      <c r="D860" s="23">
        <v>55000</v>
      </c>
      <c r="E860" s="23">
        <f t="shared" si="29"/>
        <v>45000</v>
      </c>
      <c r="F860" s="23">
        <v>100000</v>
      </c>
      <c r="G860" s="23">
        <v>100000</v>
      </c>
    </row>
    <row r="861" spans="1:7" ht="24.95" customHeight="1">
      <c r="A861" s="52" t="s">
        <v>205</v>
      </c>
      <c r="B861" s="76" t="s">
        <v>204</v>
      </c>
      <c r="C861" s="28">
        <v>810</v>
      </c>
      <c r="D861" s="27">
        <v>760</v>
      </c>
      <c r="E861" s="23">
        <f t="shared" si="29"/>
        <v>240</v>
      </c>
      <c r="F861" s="27">
        <v>1000</v>
      </c>
      <c r="G861" s="27">
        <v>3000</v>
      </c>
    </row>
    <row r="862" spans="1:7" ht="24.95" hidden="1" customHeight="1">
      <c r="A862" s="52" t="s">
        <v>577</v>
      </c>
      <c r="B862" s="76">
        <v>771</v>
      </c>
      <c r="C862" s="28"/>
      <c r="D862" s="27"/>
      <c r="E862" s="23">
        <f t="shared" si="29"/>
        <v>0</v>
      </c>
      <c r="F862" s="27"/>
      <c r="G862" s="27"/>
    </row>
    <row r="863" spans="1:7" ht="24.95" customHeight="1">
      <c r="A863" s="52" t="s">
        <v>203</v>
      </c>
      <c r="B863" s="76" t="s">
        <v>202</v>
      </c>
      <c r="C863" s="28">
        <v>10438.41</v>
      </c>
      <c r="D863" s="27">
        <v>5343.61</v>
      </c>
      <c r="E863" s="23">
        <f t="shared" si="29"/>
        <v>9056.39</v>
      </c>
      <c r="F863" s="27">
        <v>14400</v>
      </c>
      <c r="G863" s="27">
        <v>14400</v>
      </c>
    </row>
    <row r="864" spans="1:7" ht="24.95" customHeight="1">
      <c r="A864" s="52" t="s">
        <v>801</v>
      </c>
      <c r="B864" s="76" t="s">
        <v>800</v>
      </c>
      <c r="C864" s="28">
        <v>450000</v>
      </c>
      <c r="D864" s="27"/>
      <c r="E864" s="23">
        <f t="shared" si="29"/>
        <v>500000</v>
      </c>
      <c r="F864" s="27">
        <v>500000</v>
      </c>
      <c r="G864" s="27">
        <v>200000</v>
      </c>
    </row>
    <row r="865" spans="1:7" ht="24.95" customHeight="1">
      <c r="A865" s="52" t="s">
        <v>65</v>
      </c>
      <c r="B865" s="76" t="s">
        <v>64</v>
      </c>
      <c r="C865" s="28">
        <v>2389</v>
      </c>
      <c r="D865" s="27">
        <v>4200</v>
      </c>
      <c r="E865" s="23">
        <f t="shared" si="29"/>
        <v>18608</v>
      </c>
      <c r="F865" s="27">
        <v>22808</v>
      </c>
      <c r="G865" s="27">
        <v>25000</v>
      </c>
    </row>
    <row r="866" spans="1:7" ht="24.95" hidden="1" customHeight="1">
      <c r="A866" s="52" t="s">
        <v>63</v>
      </c>
      <c r="B866" s="76">
        <v>821</v>
      </c>
      <c r="C866" s="28"/>
      <c r="D866" s="27"/>
      <c r="E866" s="23">
        <f t="shared" si="29"/>
        <v>0</v>
      </c>
      <c r="F866" s="27"/>
      <c r="G866" s="27"/>
    </row>
    <row r="867" spans="1:7" ht="24.95" customHeight="1">
      <c r="A867" s="131" t="s">
        <v>62</v>
      </c>
      <c r="B867" s="76" t="s">
        <v>61</v>
      </c>
      <c r="C867" s="28">
        <v>2636</v>
      </c>
      <c r="D867" s="27">
        <v>5036</v>
      </c>
      <c r="E867" s="23">
        <f t="shared" si="29"/>
        <v>4964</v>
      </c>
      <c r="F867" s="27">
        <v>10000</v>
      </c>
      <c r="G867" s="27">
        <v>10000</v>
      </c>
    </row>
    <row r="868" spans="1:7" ht="24.95" hidden="1" customHeight="1">
      <c r="A868" s="52" t="s">
        <v>654</v>
      </c>
      <c r="B868" s="36">
        <v>823</v>
      </c>
      <c r="C868" s="28"/>
      <c r="D868" s="27"/>
      <c r="E868" s="23">
        <f t="shared" si="29"/>
        <v>0</v>
      </c>
      <c r="F868" s="27"/>
      <c r="G868" s="27"/>
    </row>
    <row r="869" spans="1:7" ht="24.95" customHeight="1" thickBot="1">
      <c r="A869" s="52" t="s">
        <v>60</v>
      </c>
      <c r="B869" s="198" t="s">
        <v>59</v>
      </c>
      <c r="C869" s="28">
        <v>1640</v>
      </c>
      <c r="D869" s="27"/>
      <c r="E869" s="23">
        <f t="shared" si="29"/>
        <v>3000</v>
      </c>
      <c r="F869" s="27">
        <v>3000</v>
      </c>
      <c r="G869" s="27">
        <v>5000</v>
      </c>
    </row>
    <row r="870" spans="1:7" ht="24.95" hidden="1" customHeight="1">
      <c r="A870" s="114" t="s">
        <v>399</v>
      </c>
      <c r="B870" s="39" t="s">
        <v>398</v>
      </c>
      <c r="C870" s="74"/>
      <c r="D870" s="54"/>
      <c r="E870" s="22">
        <f t="shared" si="29"/>
        <v>0</v>
      </c>
      <c r="F870" s="54"/>
      <c r="G870" s="54"/>
    </row>
    <row r="871" spans="1:7" ht="24.95" customHeight="1" thickBot="1">
      <c r="A871" s="20" t="s">
        <v>58</v>
      </c>
      <c r="B871" s="42"/>
      <c r="C871" s="71">
        <f>SUM(C857:C870)</f>
        <v>871038.19</v>
      </c>
      <c r="D871" s="71">
        <f>SUM(D857:D870)</f>
        <v>320218.15999999997</v>
      </c>
      <c r="E871" s="71">
        <f>SUM(E857:E870)</f>
        <v>902275.84000000008</v>
      </c>
      <c r="F871" s="71">
        <f>SUM(F857:F870)</f>
        <v>1222494</v>
      </c>
      <c r="G871" s="71">
        <f>SUM(G857:G870)</f>
        <v>1217400</v>
      </c>
    </row>
    <row r="872" spans="1:7" ht="10.5" customHeight="1" thickBot="1">
      <c r="A872" s="145"/>
      <c r="B872" s="42"/>
      <c r="C872" s="41"/>
      <c r="D872" s="40"/>
      <c r="E872" s="40"/>
      <c r="F872" s="40"/>
      <c r="G872" s="40"/>
    </row>
    <row r="873" spans="1:7" ht="24.95" customHeight="1" thickBot="1">
      <c r="A873" s="20" t="s">
        <v>57</v>
      </c>
      <c r="B873" s="70"/>
      <c r="C873" s="40"/>
      <c r="D873" s="40"/>
      <c r="E873" s="40"/>
      <c r="F873" s="40"/>
      <c r="G873" s="40"/>
    </row>
    <row r="874" spans="1:7" ht="24.95" hidden="1" customHeight="1">
      <c r="A874" s="26" t="s">
        <v>734</v>
      </c>
      <c r="B874" s="61"/>
      <c r="C874" s="22"/>
      <c r="D874" s="60"/>
      <c r="E874" s="60"/>
      <c r="F874" s="60"/>
      <c r="G874" s="60"/>
    </row>
    <row r="875" spans="1:7" ht="24.95" hidden="1" customHeight="1">
      <c r="A875" s="29" t="s">
        <v>799</v>
      </c>
      <c r="B875" s="173" t="s">
        <v>162</v>
      </c>
      <c r="C875" s="27"/>
      <c r="D875" s="27"/>
      <c r="E875" s="27">
        <f>F875-D875</f>
        <v>0</v>
      </c>
      <c r="F875" s="27"/>
      <c r="G875" s="27"/>
    </row>
    <row r="876" spans="1:7" ht="24.95" customHeight="1">
      <c r="A876" s="52" t="s">
        <v>56</v>
      </c>
      <c r="B876" s="215"/>
      <c r="C876" s="27"/>
      <c r="D876" s="48"/>
      <c r="E876" s="27">
        <f>F876-D876</f>
        <v>0</v>
      </c>
      <c r="F876" s="48"/>
      <c r="G876" s="48"/>
    </row>
    <row r="877" spans="1:7" ht="24.95" customHeight="1">
      <c r="A877" s="29" t="s">
        <v>798</v>
      </c>
      <c r="B877" s="215" t="s">
        <v>53</v>
      </c>
      <c r="C877" s="27"/>
      <c r="D877" s="48">
        <v>249950</v>
      </c>
      <c r="E877" s="27">
        <f>F877-D877</f>
        <v>50</v>
      </c>
      <c r="F877" s="48">
        <v>250000</v>
      </c>
      <c r="G877" s="48"/>
    </row>
    <row r="878" spans="1:7" ht="24.95" customHeight="1">
      <c r="A878" s="52" t="s">
        <v>52</v>
      </c>
      <c r="B878" s="49"/>
      <c r="C878" s="27"/>
      <c r="D878" s="48"/>
      <c r="E878" s="27">
        <f>F878-D878</f>
        <v>0</v>
      </c>
      <c r="F878" s="48"/>
      <c r="G878" s="48"/>
    </row>
    <row r="879" spans="1:7" ht="24.95" customHeight="1">
      <c r="A879" s="29" t="s">
        <v>380</v>
      </c>
      <c r="B879" s="49" t="s">
        <v>50</v>
      </c>
      <c r="C879" s="27"/>
      <c r="D879" s="48"/>
      <c r="E879" s="27"/>
      <c r="F879" s="48"/>
      <c r="G879" s="48">
        <v>40000</v>
      </c>
    </row>
    <row r="880" spans="1:7" ht="24.95" customHeight="1">
      <c r="A880" s="29" t="s">
        <v>258</v>
      </c>
      <c r="B880" s="49" t="s">
        <v>50</v>
      </c>
      <c r="C880" s="27"/>
      <c r="D880" s="48">
        <v>42500</v>
      </c>
      <c r="E880" s="27">
        <f>F880-D880</f>
        <v>7500</v>
      </c>
      <c r="F880" s="48">
        <v>50000</v>
      </c>
      <c r="G880" s="48"/>
    </row>
    <row r="881" spans="1:7" ht="24.95" customHeight="1">
      <c r="A881" s="29" t="s">
        <v>190</v>
      </c>
      <c r="B881" s="49" t="s">
        <v>50</v>
      </c>
      <c r="C881" s="27"/>
      <c r="D881" s="48"/>
      <c r="E881" s="27">
        <f>F881-D881</f>
        <v>110000</v>
      </c>
      <c r="F881" s="48">
        <v>110000</v>
      </c>
      <c r="G881" s="48">
        <v>120000</v>
      </c>
    </row>
    <row r="882" spans="1:7" ht="24.95" customHeight="1">
      <c r="A882" s="29" t="s">
        <v>797</v>
      </c>
      <c r="B882" s="49" t="s">
        <v>50</v>
      </c>
      <c r="C882" s="27"/>
      <c r="D882" s="48"/>
      <c r="E882" s="27">
        <f>F882-D882</f>
        <v>10000</v>
      </c>
      <c r="F882" s="48">
        <v>10000</v>
      </c>
      <c r="G882" s="48"/>
    </row>
    <row r="883" spans="1:7" ht="24.95" customHeight="1" thickBot="1">
      <c r="A883" s="35" t="s">
        <v>796</v>
      </c>
      <c r="B883" s="63" t="s">
        <v>50</v>
      </c>
      <c r="C883" s="32">
        <v>53500</v>
      </c>
      <c r="D883" s="62"/>
      <c r="E883" s="32">
        <f>F883-D883</f>
        <v>0</v>
      </c>
      <c r="F883" s="62"/>
      <c r="G883" s="62"/>
    </row>
    <row r="884" spans="1:7" ht="24.95" hidden="1" customHeight="1">
      <c r="A884" s="80" t="s">
        <v>795</v>
      </c>
      <c r="B884" s="111"/>
      <c r="C884" s="23"/>
      <c r="D884" s="108"/>
      <c r="E884" s="23"/>
      <c r="F884" s="139"/>
      <c r="G884" s="139"/>
    </row>
    <row r="885" spans="1:7" ht="24.95" hidden="1" customHeight="1">
      <c r="A885" s="52" t="s">
        <v>794</v>
      </c>
      <c r="B885" s="49" t="s">
        <v>50</v>
      </c>
      <c r="C885" s="27"/>
      <c r="D885" s="48"/>
      <c r="E885" s="27">
        <f>F885-D885</f>
        <v>0</v>
      </c>
      <c r="F885" s="112"/>
      <c r="G885" s="112"/>
    </row>
    <row r="886" spans="1:7" ht="24.95" hidden="1" customHeight="1">
      <c r="A886" s="52" t="s">
        <v>49</v>
      </c>
      <c r="B886" s="49" t="s">
        <v>45</v>
      </c>
      <c r="C886" s="27"/>
      <c r="D886" s="48"/>
      <c r="E886" s="27"/>
      <c r="F886" s="48"/>
      <c r="G886" s="48"/>
    </row>
    <row r="887" spans="1:7" ht="24.95" hidden="1" customHeight="1">
      <c r="A887" s="29" t="s">
        <v>793</v>
      </c>
      <c r="B887" s="49" t="s">
        <v>45</v>
      </c>
      <c r="C887" s="27"/>
      <c r="D887" s="48"/>
      <c r="E887" s="27">
        <f t="shared" ref="E887:E893" si="30">F887-D887</f>
        <v>0</v>
      </c>
      <c r="F887" s="48"/>
      <c r="G887" s="48"/>
    </row>
    <row r="888" spans="1:7" ht="24.95" hidden="1" customHeight="1">
      <c r="A888" s="29" t="s">
        <v>792</v>
      </c>
      <c r="B888" s="49" t="s">
        <v>45</v>
      </c>
      <c r="C888" s="27"/>
      <c r="D888" s="48"/>
      <c r="E888" s="27">
        <f t="shared" si="30"/>
        <v>0</v>
      </c>
      <c r="F888" s="48"/>
      <c r="G888" s="48"/>
    </row>
    <row r="889" spans="1:7" ht="24.95" customHeight="1">
      <c r="A889" s="114" t="s">
        <v>44</v>
      </c>
      <c r="B889" s="49"/>
      <c r="C889" s="27"/>
      <c r="D889" s="48"/>
      <c r="E889" s="27">
        <f t="shared" si="30"/>
        <v>0</v>
      </c>
      <c r="F889" s="48"/>
      <c r="G889" s="48"/>
    </row>
    <row r="890" spans="1:7" ht="24.95" customHeight="1">
      <c r="A890" s="29" t="s">
        <v>791</v>
      </c>
      <c r="B890" s="49" t="s">
        <v>42</v>
      </c>
      <c r="C890" s="27"/>
      <c r="D890" s="48"/>
      <c r="E890" s="27">
        <f t="shared" si="30"/>
        <v>35000</v>
      </c>
      <c r="F890" s="48">
        <v>35000</v>
      </c>
      <c r="G890" s="48">
        <v>35000</v>
      </c>
    </row>
    <row r="891" spans="1:7" ht="24.95" hidden="1" customHeight="1">
      <c r="A891" s="29" t="s">
        <v>790</v>
      </c>
      <c r="B891" s="49" t="s">
        <v>42</v>
      </c>
      <c r="C891" s="27"/>
      <c r="D891" s="48"/>
      <c r="E891" s="27">
        <f t="shared" si="30"/>
        <v>0</v>
      </c>
      <c r="F891" s="48"/>
      <c r="G891" s="48"/>
    </row>
    <row r="892" spans="1:7" ht="24.95" customHeight="1">
      <c r="A892" s="52" t="s">
        <v>41</v>
      </c>
      <c r="B892" s="49"/>
      <c r="C892" s="27"/>
      <c r="D892" s="48"/>
      <c r="E892" s="27">
        <f t="shared" si="30"/>
        <v>0</v>
      </c>
      <c r="F892" s="48"/>
      <c r="G892" s="48"/>
    </row>
    <row r="893" spans="1:7" ht="24.95" customHeight="1">
      <c r="A893" s="29" t="s">
        <v>789</v>
      </c>
      <c r="B893" s="49" t="s">
        <v>39</v>
      </c>
      <c r="C893" s="27">
        <v>93280</v>
      </c>
      <c r="D893" s="48"/>
      <c r="E893" s="27">
        <f t="shared" si="30"/>
        <v>0</v>
      </c>
      <c r="F893" s="48"/>
      <c r="G893" s="48"/>
    </row>
    <row r="894" spans="1:7" ht="24.95" customHeight="1">
      <c r="A894" s="52" t="s">
        <v>38</v>
      </c>
      <c r="B894" s="49"/>
      <c r="C894" s="27"/>
      <c r="D894" s="48"/>
      <c r="E894" s="27"/>
      <c r="F894" s="48"/>
      <c r="G894" s="48"/>
    </row>
    <row r="895" spans="1:7" ht="24.95" customHeight="1">
      <c r="A895" s="31" t="s">
        <v>788</v>
      </c>
      <c r="B895" s="111" t="s">
        <v>31</v>
      </c>
      <c r="C895" s="23">
        <v>113064.18</v>
      </c>
      <c r="D895" s="108"/>
      <c r="E895" s="23">
        <f>F895-D895</f>
        <v>0</v>
      </c>
      <c r="F895" s="108"/>
      <c r="G895" s="108"/>
    </row>
    <row r="896" spans="1:7" ht="24.95" hidden="1" customHeight="1">
      <c r="A896" s="29" t="s">
        <v>787</v>
      </c>
      <c r="B896" s="111" t="s">
        <v>31</v>
      </c>
      <c r="C896" s="23"/>
      <c r="D896" s="108"/>
      <c r="E896" s="23"/>
      <c r="F896" s="108"/>
      <c r="G896" s="108"/>
    </row>
    <row r="897" spans="1:7" ht="24.95" hidden="1" customHeight="1">
      <c r="A897" s="29" t="s">
        <v>786</v>
      </c>
      <c r="B897" s="111" t="s">
        <v>31</v>
      </c>
      <c r="C897" s="23"/>
      <c r="D897" s="108"/>
      <c r="E897" s="23"/>
      <c r="F897" s="108"/>
      <c r="G897" s="108"/>
    </row>
    <row r="898" spans="1:7" ht="24.95" hidden="1" customHeight="1">
      <c r="A898" s="29" t="s">
        <v>785</v>
      </c>
      <c r="B898" s="111" t="s">
        <v>31</v>
      </c>
      <c r="C898" s="23"/>
      <c r="D898" s="108"/>
      <c r="E898" s="23"/>
      <c r="F898" s="108"/>
      <c r="G898" s="108"/>
    </row>
    <row r="899" spans="1:7" ht="24.95" customHeight="1">
      <c r="A899" s="114" t="s">
        <v>30</v>
      </c>
      <c r="B899" s="111"/>
      <c r="C899" s="27"/>
      <c r="D899" s="48"/>
      <c r="E899" s="27">
        <f t="shared" ref="E899:E904" si="31">F899-D899</f>
        <v>0</v>
      </c>
      <c r="F899" s="48"/>
      <c r="G899" s="48"/>
    </row>
    <row r="900" spans="1:7" ht="24.95" hidden="1" customHeight="1">
      <c r="A900" s="213" t="s">
        <v>29</v>
      </c>
      <c r="B900" s="111" t="s">
        <v>31</v>
      </c>
      <c r="C900" s="27"/>
      <c r="D900" s="48"/>
      <c r="E900" s="27">
        <f t="shared" si="31"/>
        <v>0</v>
      </c>
      <c r="F900" s="78"/>
      <c r="G900" s="78"/>
    </row>
    <row r="901" spans="1:7" ht="24.95" customHeight="1">
      <c r="A901" s="213" t="s">
        <v>784</v>
      </c>
      <c r="B901" s="49" t="s">
        <v>27</v>
      </c>
      <c r="C901" s="27"/>
      <c r="D901" s="48"/>
      <c r="E901" s="27">
        <f t="shared" si="31"/>
        <v>0</v>
      </c>
      <c r="F901" s="78"/>
      <c r="G901" s="78">
        <v>7000</v>
      </c>
    </row>
    <row r="902" spans="1:7" ht="24.95" customHeight="1">
      <c r="A902" s="29" t="s">
        <v>783</v>
      </c>
      <c r="B902" s="49" t="s">
        <v>27</v>
      </c>
      <c r="C902" s="27"/>
      <c r="D902" s="48">
        <v>9585</v>
      </c>
      <c r="E902" s="27">
        <f t="shared" si="31"/>
        <v>915</v>
      </c>
      <c r="F902" s="78">
        <v>10500</v>
      </c>
      <c r="G902" s="78"/>
    </row>
    <row r="903" spans="1:7" ht="24.95" customHeight="1" thickBot="1">
      <c r="A903" s="213" t="s">
        <v>782</v>
      </c>
      <c r="B903" s="49" t="s">
        <v>27</v>
      </c>
      <c r="C903" s="27">
        <v>15750</v>
      </c>
      <c r="D903" s="48"/>
      <c r="E903" s="27">
        <f t="shared" si="31"/>
        <v>0</v>
      </c>
      <c r="F903" s="78"/>
      <c r="G903" s="78"/>
    </row>
    <row r="904" spans="1:7" ht="24.95" hidden="1" customHeight="1">
      <c r="A904" s="29" t="s">
        <v>781</v>
      </c>
      <c r="B904" s="49" t="s">
        <v>27</v>
      </c>
      <c r="C904" s="27"/>
      <c r="D904" s="48"/>
      <c r="E904" s="27">
        <f t="shared" si="31"/>
        <v>0</v>
      </c>
      <c r="F904" s="214"/>
      <c r="G904" s="214"/>
    </row>
    <row r="905" spans="1:7" ht="24.95" customHeight="1" thickBot="1">
      <c r="A905" s="20" t="s">
        <v>26</v>
      </c>
      <c r="B905" s="44"/>
      <c r="C905" s="43">
        <f>SUM(C875:C904)</f>
        <v>275594.18</v>
      </c>
      <c r="D905" s="43">
        <f>SUM(D875:D904)</f>
        <v>302035</v>
      </c>
      <c r="E905" s="43">
        <f>SUM(E875:E904)</f>
        <v>163465</v>
      </c>
      <c r="F905" s="43">
        <f>SUM(F875:F904)</f>
        <v>465500</v>
      </c>
      <c r="G905" s="43">
        <f>SUM(G875:G904)</f>
        <v>202000</v>
      </c>
    </row>
    <row r="906" spans="1:7" ht="10.5" customHeight="1" thickBot="1">
      <c r="A906" s="20"/>
      <c r="B906" s="44"/>
      <c r="C906" s="43"/>
      <c r="D906" s="43"/>
      <c r="E906" s="43"/>
      <c r="F906" s="43"/>
      <c r="G906" s="43"/>
    </row>
    <row r="907" spans="1:7" ht="24.95" customHeight="1" thickBot="1">
      <c r="A907" s="20" t="s">
        <v>25</v>
      </c>
      <c r="B907" s="42"/>
      <c r="C907" s="41"/>
      <c r="D907" s="40"/>
      <c r="E907" s="40"/>
      <c r="F907" s="40"/>
      <c r="G907" s="40"/>
    </row>
    <row r="908" spans="1:7" ht="24.95" customHeight="1" thickBot="1">
      <c r="A908" s="21" t="s">
        <v>563</v>
      </c>
      <c r="B908" s="176"/>
      <c r="C908" s="41"/>
      <c r="D908" s="40"/>
      <c r="E908" s="40">
        <f t="shared" ref="E908:E918" si="32">F908-D908</f>
        <v>0</v>
      </c>
      <c r="F908" s="40"/>
      <c r="G908" s="40"/>
    </row>
    <row r="909" spans="1:7" ht="24.95" customHeight="1">
      <c r="A909" s="31" t="s">
        <v>780</v>
      </c>
      <c r="B909" s="79" t="s">
        <v>9</v>
      </c>
      <c r="C909" s="24">
        <v>116355</v>
      </c>
      <c r="D909" s="22">
        <v>39581</v>
      </c>
      <c r="E909" s="23">
        <f t="shared" si="32"/>
        <v>40419</v>
      </c>
      <c r="F909" s="22">
        <v>80000</v>
      </c>
      <c r="G909" s="22">
        <v>200000</v>
      </c>
    </row>
    <row r="910" spans="1:7" ht="24.95" customHeight="1">
      <c r="A910" s="29" t="s">
        <v>779</v>
      </c>
      <c r="B910" s="76" t="s">
        <v>9</v>
      </c>
      <c r="C910" s="28">
        <v>66205</v>
      </c>
      <c r="D910" s="27">
        <v>49048</v>
      </c>
      <c r="E910" s="23">
        <f t="shared" si="32"/>
        <v>151752</v>
      </c>
      <c r="F910" s="27">
        <v>200800</v>
      </c>
      <c r="G910" s="27">
        <v>220000</v>
      </c>
    </row>
    <row r="911" spans="1:7" ht="24.95" hidden="1" customHeight="1">
      <c r="A911" s="121" t="s">
        <v>778</v>
      </c>
      <c r="B911" s="39">
        <v>969</v>
      </c>
      <c r="C911" s="24"/>
      <c r="D911" s="22"/>
      <c r="E911" s="23">
        <f t="shared" si="32"/>
        <v>0</v>
      </c>
      <c r="F911" s="22"/>
      <c r="G911" s="22"/>
    </row>
    <row r="912" spans="1:7" ht="24.95" hidden="1" customHeight="1">
      <c r="A912" s="29" t="s">
        <v>777</v>
      </c>
      <c r="B912" s="39" t="s">
        <v>9</v>
      </c>
      <c r="C912" s="28"/>
      <c r="D912" s="27"/>
      <c r="E912" s="23">
        <f t="shared" si="32"/>
        <v>0</v>
      </c>
      <c r="F912" s="27"/>
      <c r="G912" s="27"/>
    </row>
    <row r="913" spans="1:7" ht="24.95" customHeight="1">
      <c r="A913" s="29" t="s">
        <v>776</v>
      </c>
      <c r="B913" s="76" t="s">
        <v>9</v>
      </c>
      <c r="C913" s="28">
        <v>41335</v>
      </c>
      <c r="D913" s="27"/>
      <c r="E913" s="23">
        <f t="shared" si="32"/>
        <v>0</v>
      </c>
      <c r="F913" s="27"/>
      <c r="G913" s="27"/>
    </row>
    <row r="914" spans="1:7" ht="24.95" customHeight="1">
      <c r="A914" s="121" t="s">
        <v>775</v>
      </c>
      <c r="B914" s="39" t="s">
        <v>9</v>
      </c>
      <c r="C914" s="74">
        <v>250136.83</v>
      </c>
      <c r="D914" s="54">
        <v>177166.75</v>
      </c>
      <c r="E914" s="23">
        <f t="shared" si="32"/>
        <v>405333.25</v>
      </c>
      <c r="F914" s="54">
        <v>582500</v>
      </c>
      <c r="G914" s="54">
        <v>510000</v>
      </c>
    </row>
    <row r="915" spans="1:7" ht="24.95" hidden="1" customHeight="1">
      <c r="A915" s="29" t="s">
        <v>774</v>
      </c>
      <c r="B915" s="76" t="s">
        <v>9</v>
      </c>
      <c r="C915" s="28"/>
      <c r="D915" s="27"/>
      <c r="E915" s="23">
        <f t="shared" si="32"/>
        <v>0</v>
      </c>
      <c r="F915" s="27"/>
      <c r="G915" s="27"/>
    </row>
    <row r="916" spans="1:7" ht="24.95" hidden="1" customHeight="1">
      <c r="A916" s="29" t="s">
        <v>773</v>
      </c>
      <c r="B916" s="36" t="s">
        <v>9</v>
      </c>
      <c r="C916" s="28"/>
      <c r="D916" s="27"/>
      <c r="E916" s="23">
        <f t="shared" si="32"/>
        <v>0</v>
      </c>
      <c r="F916" s="27"/>
      <c r="G916" s="27"/>
    </row>
    <row r="917" spans="1:7" ht="24.95" customHeight="1">
      <c r="A917" s="29" t="s">
        <v>772</v>
      </c>
      <c r="B917" s="76" t="s">
        <v>9</v>
      </c>
      <c r="C917" s="28">
        <v>1842472.42</v>
      </c>
      <c r="D917" s="27">
        <v>379757.5</v>
      </c>
      <c r="E917" s="23">
        <f t="shared" si="32"/>
        <v>970242.5</v>
      </c>
      <c r="F917" s="27">
        <v>1350000</v>
      </c>
      <c r="G917" s="27">
        <v>1500000</v>
      </c>
    </row>
    <row r="918" spans="1:7" ht="24.95" customHeight="1">
      <c r="A918" s="29" t="s">
        <v>771</v>
      </c>
      <c r="B918" s="76" t="s">
        <v>9</v>
      </c>
      <c r="C918" s="28"/>
      <c r="D918" s="27">
        <v>199534.25</v>
      </c>
      <c r="E918" s="23">
        <f t="shared" si="32"/>
        <v>420465.75</v>
      </c>
      <c r="F918" s="27">
        <v>620000</v>
      </c>
      <c r="G918" s="27">
        <v>650000</v>
      </c>
    </row>
    <row r="919" spans="1:7" ht="24.95" hidden="1" customHeight="1">
      <c r="A919" s="29" t="s">
        <v>770</v>
      </c>
      <c r="B919" s="76" t="s">
        <v>9</v>
      </c>
      <c r="C919" s="28"/>
      <c r="D919" s="27"/>
      <c r="E919" s="23"/>
      <c r="F919" s="27"/>
      <c r="G919" s="27"/>
    </row>
    <row r="920" spans="1:7" ht="24.95" customHeight="1">
      <c r="A920" s="29" t="s">
        <v>769</v>
      </c>
      <c r="B920" s="76" t="s">
        <v>9</v>
      </c>
      <c r="C920" s="28">
        <v>159245.48000000001</v>
      </c>
      <c r="D920" s="27">
        <v>91235</v>
      </c>
      <c r="E920" s="23">
        <f t="shared" ref="E920:E926" si="33">F920-D920</f>
        <v>278765</v>
      </c>
      <c r="F920" s="27">
        <v>370000</v>
      </c>
      <c r="G920" s="27">
        <v>330000</v>
      </c>
    </row>
    <row r="921" spans="1:7" ht="24.95" customHeight="1">
      <c r="A921" s="29" t="s">
        <v>768</v>
      </c>
      <c r="B921" s="76" t="s">
        <v>9</v>
      </c>
      <c r="C921" s="28">
        <v>35455.25</v>
      </c>
      <c r="D921" s="27">
        <v>15070</v>
      </c>
      <c r="E921" s="23">
        <f t="shared" si="33"/>
        <v>144930</v>
      </c>
      <c r="F921" s="27">
        <v>160000</v>
      </c>
      <c r="G921" s="27">
        <v>140000</v>
      </c>
    </row>
    <row r="922" spans="1:7" ht="24.95" customHeight="1" thickBot="1">
      <c r="A922" s="35" t="s">
        <v>767</v>
      </c>
      <c r="B922" s="120" t="s">
        <v>9</v>
      </c>
      <c r="C922" s="33"/>
      <c r="D922" s="32"/>
      <c r="E922" s="32">
        <f t="shared" si="33"/>
        <v>0</v>
      </c>
      <c r="F922" s="32"/>
      <c r="G922" s="32">
        <v>200000</v>
      </c>
    </row>
    <row r="923" spans="1:7" ht="24.95" customHeight="1">
      <c r="A923" s="31" t="s">
        <v>766</v>
      </c>
      <c r="B923" s="79" t="s">
        <v>9</v>
      </c>
      <c r="C923" s="30">
        <v>190875</v>
      </c>
      <c r="D923" s="23">
        <v>724860</v>
      </c>
      <c r="E923" s="23">
        <f t="shared" si="33"/>
        <v>475140</v>
      </c>
      <c r="F923" s="23">
        <v>1200000</v>
      </c>
      <c r="G923" s="23"/>
    </row>
    <row r="924" spans="1:7" ht="24.95" customHeight="1">
      <c r="A924" s="29" t="s">
        <v>765</v>
      </c>
      <c r="B924" s="76" t="s">
        <v>9</v>
      </c>
      <c r="C924" s="30"/>
      <c r="D924" s="23">
        <v>231262.5</v>
      </c>
      <c r="E924" s="27">
        <f t="shared" si="33"/>
        <v>228737.5</v>
      </c>
      <c r="F924" s="23">
        <v>460000</v>
      </c>
      <c r="G924" s="23"/>
    </row>
    <row r="925" spans="1:7" ht="24.95" customHeight="1">
      <c r="A925" s="29" t="s">
        <v>764</v>
      </c>
      <c r="B925" s="76" t="s">
        <v>9</v>
      </c>
      <c r="C925" s="28"/>
      <c r="D925" s="27"/>
      <c r="E925" s="27">
        <f t="shared" si="33"/>
        <v>400000</v>
      </c>
      <c r="F925" s="27">
        <v>400000</v>
      </c>
      <c r="G925" s="27"/>
    </row>
    <row r="926" spans="1:7" ht="24.95" customHeight="1" thickBot="1">
      <c r="A926" s="29" t="s">
        <v>763</v>
      </c>
      <c r="B926" s="76" t="s">
        <v>9</v>
      </c>
      <c r="C926" s="30">
        <v>15970</v>
      </c>
      <c r="D926" s="23"/>
      <c r="E926" s="23">
        <f t="shared" si="33"/>
        <v>0</v>
      </c>
      <c r="F926" s="23"/>
      <c r="G926" s="23"/>
    </row>
    <row r="927" spans="1:7" ht="24.95" customHeight="1" thickBot="1">
      <c r="A927" s="21" t="s">
        <v>8</v>
      </c>
      <c r="B927" s="19"/>
      <c r="C927" s="18">
        <f>SUM(C909:C926)</f>
        <v>2718049.98</v>
      </c>
      <c r="D927" s="18">
        <f>SUM(D909:D926)</f>
        <v>1907515</v>
      </c>
      <c r="E927" s="18">
        <f>SUM(E909:E926)</f>
        <v>3515785</v>
      </c>
      <c r="F927" s="18">
        <f>SUM(F909:F926)</f>
        <v>5423300</v>
      </c>
      <c r="G927" s="18">
        <f>SUM(G909:G926)</f>
        <v>3750000</v>
      </c>
    </row>
    <row r="928" spans="1:7" ht="24.95" customHeight="1" thickBot="1">
      <c r="A928" s="20" t="s">
        <v>7</v>
      </c>
      <c r="B928" s="19"/>
      <c r="C928" s="18">
        <f>C927</f>
        <v>2718049.98</v>
      </c>
      <c r="D928" s="18">
        <f>D927</f>
        <v>1907515</v>
      </c>
      <c r="E928" s="18">
        <f>E927</f>
        <v>3515785</v>
      </c>
      <c r="F928" s="18">
        <f>F927</f>
        <v>5423300</v>
      </c>
      <c r="G928" s="18">
        <f>G927</f>
        <v>3750000</v>
      </c>
    </row>
    <row r="929" spans="1:7" ht="10.5" customHeight="1" thickBot="1">
      <c r="A929" s="20"/>
      <c r="B929" s="19"/>
      <c r="C929" s="18"/>
      <c r="D929" s="18"/>
      <c r="E929" s="18"/>
      <c r="F929" s="18"/>
      <c r="G929" s="18"/>
    </row>
    <row r="930" spans="1:7" ht="24.95" customHeight="1" thickBot="1">
      <c r="A930" s="17" t="s">
        <v>6</v>
      </c>
      <c r="B930" s="16"/>
      <c r="C930" s="15">
        <f>C854+C871+C905+C928</f>
        <v>14059927.919999998</v>
      </c>
      <c r="D930" s="15">
        <f>D854+D871+D905+D928</f>
        <v>7935012.1200000001</v>
      </c>
      <c r="E930" s="15">
        <f>E854+E871+E905+E928</f>
        <v>10006927.879999999</v>
      </c>
      <c r="F930" s="15">
        <f>F854+F871+F905+F928</f>
        <v>17941940</v>
      </c>
      <c r="G930" s="15">
        <f>G854+G871+G905+G928</f>
        <v>16042166</v>
      </c>
    </row>
    <row r="931" spans="1:7" ht="16.5" customHeight="1">
      <c r="A931" s="14"/>
      <c r="B931" s="14"/>
      <c r="C931" s="12"/>
      <c r="D931" s="12"/>
      <c r="E931" s="12"/>
      <c r="F931" s="12"/>
      <c r="G931" s="12"/>
    </row>
    <row r="932" spans="1:7" ht="12.75" customHeight="1">
      <c r="A932" s="11" t="s">
        <v>762</v>
      </c>
      <c r="B932" s="1"/>
      <c r="C932" s="1"/>
      <c r="D932" s="1" t="s">
        <v>560</v>
      </c>
      <c r="E932" s="13"/>
      <c r="F932" s="13"/>
      <c r="G932" s="12"/>
    </row>
    <row r="933" spans="1:7" ht="12.75" customHeight="1">
      <c r="A933" s="11"/>
      <c r="B933" s="1"/>
      <c r="C933" s="1"/>
      <c r="D933" s="1"/>
      <c r="E933" s="13"/>
      <c r="F933" s="13"/>
      <c r="G933" s="12"/>
    </row>
    <row r="934" spans="1:7" s="1" customFormat="1" ht="16.5">
      <c r="A934" s="9"/>
      <c r="B934" s="8"/>
      <c r="C934" s="8"/>
      <c r="D934" s="7"/>
      <c r="E934" s="7"/>
      <c r="F934" s="7"/>
    </row>
    <row r="935" spans="1:7" s="1" customFormat="1" ht="16.5">
      <c r="A935" s="107" t="s">
        <v>761</v>
      </c>
      <c r="B935" s="5"/>
      <c r="C935" s="4"/>
      <c r="D935" s="417" t="s">
        <v>760</v>
      </c>
      <c r="E935" s="417"/>
      <c r="F935" s="417"/>
      <c r="G935" s="417"/>
    </row>
    <row r="936" spans="1:7" s="1" customFormat="1" ht="16.5">
      <c r="A936" s="3" t="s">
        <v>759</v>
      </c>
      <c r="B936" s="2"/>
      <c r="C936" s="2"/>
      <c r="D936" s="417" t="s">
        <v>758</v>
      </c>
      <c r="E936" s="417"/>
      <c r="F936" s="417"/>
      <c r="G936" s="417"/>
    </row>
    <row r="941" spans="1:7" ht="15.75" customHeight="1">
      <c r="A941" s="412" t="s">
        <v>128</v>
      </c>
      <c r="B941" s="412"/>
      <c r="C941" s="412"/>
      <c r="D941" s="412"/>
      <c r="E941" s="412"/>
      <c r="F941" s="412"/>
      <c r="G941" s="412"/>
    </row>
    <row r="942" spans="1:7" ht="15.75" customHeight="1">
      <c r="A942" s="413" t="s">
        <v>127</v>
      </c>
      <c r="B942" s="413"/>
      <c r="C942" s="413"/>
      <c r="D942" s="413"/>
      <c r="E942" s="413"/>
      <c r="F942" s="413"/>
      <c r="G942" s="413"/>
    </row>
    <row r="943" spans="1:7" ht="11.25" customHeight="1">
      <c r="A943" s="106"/>
      <c r="B943" s="106"/>
      <c r="C943" s="106"/>
      <c r="D943" s="106"/>
      <c r="E943" s="106"/>
      <c r="F943" s="106"/>
      <c r="G943" s="106"/>
    </row>
    <row r="944" spans="1:7" ht="13.5" thickBot="1">
      <c r="A944" s="105" t="s">
        <v>757</v>
      </c>
      <c r="B944" s="103"/>
      <c r="C944" s="103"/>
      <c r="D944" s="104"/>
      <c r="E944" s="104"/>
      <c r="F944" s="104"/>
      <c r="G944" s="103"/>
    </row>
    <row r="945" spans="1:7" ht="16.5" thickBot="1">
      <c r="A945" s="102"/>
      <c r="B945" s="101" t="s">
        <v>125</v>
      </c>
      <c r="C945" s="100" t="s">
        <v>124</v>
      </c>
      <c r="D945" s="414" t="s">
        <v>123</v>
      </c>
      <c r="E945" s="415"/>
      <c r="F945" s="416"/>
      <c r="G945" s="99" t="s">
        <v>122</v>
      </c>
    </row>
    <row r="946" spans="1:7" ht="15.75">
      <c r="A946" s="96" t="s">
        <v>121</v>
      </c>
      <c r="B946" s="98" t="s">
        <v>120</v>
      </c>
      <c r="C946" s="96">
        <v>2018</v>
      </c>
      <c r="D946" s="97" t="s">
        <v>119</v>
      </c>
      <c r="E946" s="97" t="s">
        <v>118</v>
      </c>
      <c r="F946" s="97" t="s">
        <v>117</v>
      </c>
      <c r="G946" s="96" t="s">
        <v>116</v>
      </c>
    </row>
    <row r="947" spans="1:7" ht="16.5" thickBot="1">
      <c r="A947" s="92" t="s">
        <v>115</v>
      </c>
      <c r="B947" s="95" t="s">
        <v>114</v>
      </c>
      <c r="C947" s="92" t="s">
        <v>113</v>
      </c>
      <c r="D947" s="93" t="s">
        <v>112</v>
      </c>
      <c r="E947" s="94" t="s">
        <v>111</v>
      </c>
      <c r="F947" s="93" t="s">
        <v>110</v>
      </c>
      <c r="G947" s="92" t="s">
        <v>109</v>
      </c>
    </row>
    <row r="948" spans="1:7" ht="24.95" customHeight="1" thickBot="1">
      <c r="A948" s="86" t="s">
        <v>108</v>
      </c>
      <c r="B948" s="91"/>
      <c r="C948" s="40"/>
      <c r="D948" s="40"/>
      <c r="E948" s="40"/>
      <c r="F948" s="40"/>
      <c r="G948" s="40"/>
    </row>
    <row r="949" spans="1:7" ht="24.95" customHeight="1">
      <c r="A949" s="90" t="s">
        <v>107</v>
      </c>
      <c r="B949" s="89" t="s">
        <v>106</v>
      </c>
      <c r="C949" s="22">
        <v>3156395.72</v>
      </c>
      <c r="D949" s="22">
        <v>1721936</v>
      </c>
      <c r="E949" s="23">
        <f t="shared" ref="E949:E955" si="34">F949-D949</f>
        <v>1761124</v>
      </c>
      <c r="F949" s="22">
        <v>3483060</v>
      </c>
      <c r="G949" s="22">
        <v>3483060</v>
      </c>
    </row>
    <row r="950" spans="1:7" ht="24.95" customHeight="1">
      <c r="A950" s="52" t="s">
        <v>105</v>
      </c>
      <c r="B950" s="87" t="s">
        <v>104</v>
      </c>
      <c r="C950" s="27">
        <v>212909.06</v>
      </c>
      <c r="D950" s="48">
        <v>106000</v>
      </c>
      <c r="E950" s="27">
        <f t="shared" si="34"/>
        <v>110000</v>
      </c>
      <c r="F950" s="48">
        <v>216000</v>
      </c>
      <c r="G950" s="48">
        <v>216000</v>
      </c>
    </row>
    <row r="951" spans="1:7" ht="24.95" customHeight="1">
      <c r="A951" s="52" t="s">
        <v>103</v>
      </c>
      <c r="B951" s="76" t="s">
        <v>102</v>
      </c>
      <c r="C951" s="27">
        <v>85262.5</v>
      </c>
      <c r="D951" s="27">
        <v>42750</v>
      </c>
      <c r="E951" s="27">
        <f t="shared" si="34"/>
        <v>42750</v>
      </c>
      <c r="F951" s="27">
        <v>85500</v>
      </c>
      <c r="G951" s="27">
        <v>85500</v>
      </c>
    </row>
    <row r="952" spans="1:7" ht="24.95" customHeight="1">
      <c r="A952" s="52" t="s">
        <v>101</v>
      </c>
      <c r="B952" s="88" t="s">
        <v>100</v>
      </c>
      <c r="C952" s="22">
        <v>84787.5</v>
      </c>
      <c r="D952" s="22">
        <v>42750</v>
      </c>
      <c r="E952" s="27">
        <f t="shared" si="34"/>
        <v>42750</v>
      </c>
      <c r="F952" s="22">
        <v>85500</v>
      </c>
      <c r="G952" s="22">
        <v>85500</v>
      </c>
    </row>
    <row r="953" spans="1:7" ht="24.95" customHeight="1">
      <c r="A953" s="52" t="s">
        <v>99</v>
      </c>
      <c r="B953" s="49" t="s">
        <v>98</v>
      </c>
      <c r="C953" s="27">
        <v>54000</v>
      </c>
      <c r="D953" s="27">
        <v>48000</v>
      </c>
      <c r="E953" s="27">
        <f t="shared" si="34"/>
        <v>6000</v>
      </c>
      <c r="F953" s="27">
        <v>54000</v>
      </c>
      <c r="G953" s="27">
        <v>54000</v>
      </c>
    </row>
    <row r="954" spans="1:7" ht="24.95" customHeight="1">
      <c r="A954" s="52" t="s">
        <v>96</v>
      </c>
      <c r="B954" s="76" t="s">
        <v>95</v>
      </c>
      <c r="C954" s="27">
        <v>266872</v>
      </c>
      <c r="D954" s="27"/>
      <c r="E954" s="27">
        <f t="shared" si="34"/>
        <v>290255</v>
      </c>
      <c r="F954" s="27">
        <v>290255</v>
      </c>
      <c r="G954" s="27">
        <v>290255</v>
      </c>
    </row>
    <row r="955" spans="1:7" ht="24.95" customHeight="1">
      <c r="A955" s="52" t="s">
        <v>94</v>
      </c>
      <c r="B955" s="88" t="s">
        <v>93</v>
      </c>
      <c r="C955" s="22">
        <v>45000</v>
      </c>
      <c r="D955" s="22"/>
      <c r="E955" s="27">
        <f t="shared" si="34"/>
        <v>45000</v>
      </c>
      <c r="F955" s="22">
        <v>45000</v>
      </c>
      <c r="G955" s="22">
        <v>45000</v>
      </c>
    </row>
    <row r="956" spans="1:7" ht="24.95" customHeight="1">
      <c r="A956" s="52" t="s">
        <v>92</v>
      </c>
      <c r="B956" s="76"/>
      <c r="C956" s="27"/>
      <c r="D956" s="27"/>
      <c r="E956" s="27"/>
      <c r="F956" s="27"/>
      <c r="G956" s="27"/>
    </row>
    <row r="957" spans="1:7" ht="24.95" customHeight="1">
      <c r="A957" s="29" t="s">
        <v>91</v>
      </c>
      <c r="B957" s="76" t="s">
        <v>90</v>
      </c>
      <c r="C957" s="27">
        <v>266872</v>
      </c>
      <c r="D957" s="27">
        <v>290164</v>
      </c>
      <c r="E957" s="27">
        <f>F957-D957</f>
        <v>91</v>
      </c>
      <c r="F957" s="27">
        <v>290255</v>
      </c>
      <c r="G957" s="27">
        <v>290255</v>
      </c>
    </row>
    <row r="958" spans="1:7" ht="24.95" customHeight="1">
      <c r="A958" s="52" t="s">
        <v>89</v>
      </c>
      <c r="B958" s="76" t="s">
        <v>88</v>
      </c>
      <c r="C958" s="27">
        <v>383553.6</v>
      </c>
      <c r="D958" s="27">
        <v>206632.32000000001</v>
      </c>
      <c r="E958" s="27">
        <f>F958-D958</f>
        <v>211338.68</v>
      </c>
      <c r="F958" s="27">
        <v>417971</v>
      </c>
      <c r="G958" s="27">
        <v>417971</v>
      </c>
    </row>
    <row r="959" spans="1:7" ht="24.95" customHeight="1">
      <c r="A959" s="52" t="s">
        <v>87</v>
      </c>
      <c r="B959" s="88" t="s">
        <v>86</v>
      </c>
      <c r="C959" s="22">
        <v>10800</v>
      </c>
      <c r="D959" s="22">
        <v>5300</v>
      </c>
      <c r="E959" s="27">
        <f>F959-D959</f>
        <v>5500</v>
      </c>
      <c r="F959" s="22">
        <v>10800</v>
      </c>
      <c r="G959" s="22">
        <v>10800</v>
      </c>
    </row>
    <row r="960" spans="1:7" ht="24.95" customHeight="1">
      <c r="A960" s="52" t="s">
        <v>85</v>
      </c>
      <c r="B960" s="76" t="s">
        <v>84</v>
      </c>
      <c r="C960" s="27">
        <v>36207.83</v>
      </c>
      <c r="D960" s="27">
        <v>18455.87</v>
      </c>
      <c r="E960" s="27">
        <f>F960-D960</f>
        <v>18998.13</v>
      </c>
      <c r="F960" s="27">
        <v>37454</v>
      </c>
      <c r="G960" s="27">
        <v>37454</v>
      </c>
    </row>
    <row r="961" spans="1:7" ht="24.95" customHeight="1">
      <c r="A961" s="52" t="s">
        <v>83</v>
      </c>
      <c r="B961" s="87" t="s">
        <v>82</v>
      </c>
      <c r="C961" s="27">
        <v>10800</v>
      </c>
      <c r="D961" s="27">
        <v>5300</v>
      </c>
      <c r="E961" s="27">
        <f>F961-D961</f>
        <v>5500</v>
      </c>
      <c r="F961" s="27">
        <v>10800</v>
      </c>
      <c r="G961" s="27">
        <v>10800</v>
      </c>
    </row>
    <row r="962" spans="1:7" ht="24.95" customHeight="1">
      <c r="A962" s="52" t="s">
        <v>81</v>
      </c>
      <c r="B962" s="87"/>
      <c r="C962" s="27"/>
      <c r="D962" s="27"/>
      <c r="E962" s="27"/>
      <c r="F962" s="27"/>
      <c r="G962" s="27"/>
    </row>
    <row r="963" spans="1:7" ht="24.95" customHeight="1">
      <c r="A963" s="29" t="s">
        <v>80</v>
      </c>
      <c r="B963" s="79" t="s">
        <v>76</v>
      </c>
      <c r="C963" s="23">
        <v>20000</v>
      </c>
      <c r="D963" s="23"/>
      <c r="E963" s="27">
        <f>F963-D963</f>
        <v>0</v>
      </c>
      <c r="F963" s="23"/>
      <c r="G963" s="23"/>
    </row>
    <row r="964" spans="1:7" ht="24.95" customHeight="1">
      <c r="A964" s="29" t="s">
        <v>79</v>
      </c>
      <c r="B964" s="79" t="s">
        <v>76</v>
      </c>
      <c r="C964" s="22">
        <v>45000</v>
      </c>
      <c r="D964" s="23"/>
      <c r="E964" s="27"/>
      <c r="F964" s="23"/>
      <c r="G964" s="23"/>
    </row>
    <row r="965" spans="1:7" ht="24.95" customHeight="1">
      <c r="A965" s="29" t="s">
        <v>78</v>
      </c>
      <c r="B965" s="79" t="s">
        <v>76</v>
      </c>
      <c r="C965" s="54">
        <v>315000</v>
      </c>
      <c r="D965" s="27"/>
      <c r="E965" s="22"/>
      <c r="F965" s="27"/>
      <c r="G965" s="27"/>
    </row>
    <row r="966" spans="1:7" ht="24.95" customHeight="1" thickBot="1">
      <c r="A966" s="29" t="s">
        <v>77</v>
      </c>
      <c r="B966" s="79" t="s">
        <v>76</v>
      </c>
      <c r="C966" s="54">
        <v>102132</v>
      </c>
      <c r="D966" s="27"/>
      <c r="E966" s="27"/>
      <c r="F966" s="27"/>
      <c r="G966" s="27"/>
    </row>
    <row r="967" spans="1:7" ht="24.95" customHeight="1" thickBot="1">
      <c r="A967" s="20" t="s">
        <v>75</v>
      </c>
      <c r="B967" s="19"/>
      <c r="C967" s="18">
        <f>SUM(C949:C966)</f>
        <v>5095592.21</v>
      </c>
      <c r="D967" s="18">
        <f>SUM(D949:D966)</f>
        <v>2487288.19</v>
      </c>
      <c r="E967" s="18">
        <f>SUM(E949:E966)</f>
        <v>2539306.81</v>
      </c>
      <c r="F967" s="18">
        <f>SUM(F949:F966)</f>
        <v>5026595</v>
      </c>
      <c r="G967" s="18">
        <f>SUM(G949:G966)</f>
        <v>5026595</v>
      </c>
    </row>
    <row r="968" spans="1:7" ht="10.5" customHeight="1" thickBot="1">
      <c r="A968" s="20"/>
      <c r="B968" s="19"/>
      <c r="C968" s="18"/>
      <c r="D968" s="18"/>
      <c r="E968" s="85"/>
      <c r="F968" s="85"/>
      <c r="G968" s="85"/>
    </row>
    <row r="969" spans="1:7" ht="24.95" customHeight="1" thickBot="1">
      <c r="A969" s="20" t="s">
        <v>74</v>
      </c>
      <c r="B969" s="84"/>
      <c r="C969" s="83"/>
      <c r="D969" s="83"/>
      <c r="E969" s="82"/>
      <c r="F969" s="82"/>
      <c r="G969" s="81"/>
    </row>
    <row r="970" spans="1:7" ht="24.95" customHeight="1">
      <c r="A970" s="69" t="s">
        <v>73</v>
      </c>
      <c r="B970" s="79" t="s">
        <v>72</v>
      </c>
      <c r="C970" s="30">
        <v>48397</v>
      </c>
      <c r="D970" s="23">
        <v>21535</v>
      </c>
      <c r="E970" s="23">
        <f t="shared" ref="E970:E979" si="35">F970-D970</f>
        <v>33465</v>
      </c>
      <c r="F970" s="23">
        <v>55000</v>
      </c>
      <c r="G970" s="23">
        <v>70000</v>
      </c>
    </row>
    <row r="971" spans="1:7" ht="24.95" customHeight="1">
      <c r="A971" s="52" t="s">
        <v>71</v>
      </c>
      <c r="B971" s="76" t="s">
        <v>70</v>
      </c>
      <c r="C971" s="28">
        <v>70716</v>
      </c>
      <c r="D971" s="27">
        <v>8940</v>
      </c>
      <c r="E971" s="23">
        <f t="shared" si="35"/>
        <v>66060</v>
      </c>
      <c r="F971" s="27">
        <v>75000</v>
      </c>
      <c r="G971" s="27">
        <v>100000</v>
      </c>
    </row>
    <row r="972" spans="1:7" ht="24.95" customHeight="1">
      <c r="A972" s="52" t="s">
        <v>69</v>
      </c>
      <c r="B972" s="49" t="s">
        <v>68</v>
      </c>
      <c r="C972" s="28">
        <v>136917.41</v>
      </c>
      <c r="D972" s="27">
        <v>118460.8</v>
      </c>
      <c r="E972" s="23">
        <f t="shared" si="35"/>
        <v>42381.2</v>
      </c>
      <c r="F972" s="27">
        <v>160842</v>
      </c>
      <c r="G972" s="27">
        <v>269641.90000000002</v>
      </c>
    </row>
    <row r="973" spans="1:7" ht="24.95" customHeight="1">
      <c r="A973" s="52" t="s">
        <v>67</v>
      </c>
      <c r="B973" s="49" t="s">
        <v>66</v>
      </c>
      <c r="C973" s="28">
        <v>7500</v>
      </c>
      <c r="D973" s="27">
        <v>15000</v>
      </c>
      <c r="E973" s="23">
        <f t="shared" si="35"/>
        <v>0</v>
      </c>
      <c r="F973" s="27">
        <v>15000</v>
      </c>
      <c r="G973" s="27">
        <v>30000</v>
      </c>
    </row>
    <row r="974" spans="1:7" ht="24.95" customHeight="1">
      <c r="A974" s="52" t="s">
        <v>205</v>
      </c>
      <c r="B974" s="76" t="s">
        <v>204</v>
      </c>
      <c r="C974" s="28">
        <v>10000</v>
      </c>
      <c r="D974" s="27"/>
      <c r="E974" s="23">
        <f t="shared" si="35"/>
        <v>10000</v>
      </c>
      <c r="F974" s="27">
        <v>10000</v>
      </c>
      <c r="G974" s="27">
        <v>15000</v>
      </c>
    </row>
    <row r="975" spans="1:7" ht="24.95" customHeight="1">
      <c r="A975" s="52" t="s">
        <v>203</v>
      </c>
      <c r="B975" s="76" t="s">
        <v>202</v>
      </c>
      <c r="C975" s="28">
        <v>18953.310000000001</v>
      </c>
      <c r="D975" s="27">
        <v>8500</v>
      </c>
      <c r="E975" s="23">
        <f t="shared" si="35"/>
        <v>11900</v>
      </c>
      <c r="F975" s="27">
        <v>20400</v>
      </c>
      <c r="G975" s="27">
        <v>20400</v>
      </c>
    </row>
    <row r="976" spans="1:7" ht="24.95" customHeight="1">
      <c r="A976" s="52" t="s">
        <v>65</v>
      </c>
      <c r="B976" s="76" t="s">
        <v>64</v>
      </c>
      <c r="C976" s="28">
        <v>22090</v>
      </c>
      <c r="D976" s="27"/>
      <c r="E976" s="23">
        <f t="shared" si="35"/>
        <v>5000</v>
      </c>
      <c r="F976" s="27">
        <v>5000</v>
      </c>
      <c r="G976" s="27">
        <v>10000</v>
      </c>
    </row>
    <row r="977" spans="1:7" ht="24.95" customHeight="1" thickBot="1">
      <c r="A977" s="52" t="s">
        <v>198</v>
      </c>
      <c r="B977" s="76" t="s">
        <v>197</v>
      </c>
      <c r="C977" s="28"/>
      <c r="D977" s="27"/>
      <c r="E977" s="23">
        <f t="shared" si="35"/>
        <v>2000</v>
      </c>
      <c r="F977" s="27">
        <v>2000</v>
      </c>
      <c r="G977" s="27">
        <v>5000</v>
      </c>
    </row>
    <row r="978" spans="1:7" ht="24.95" hidden="1" customHeight="1">
      <c r="A978" s="52" t="s">
        <v>464</v>
      </c>
      <c r="B978" s="49">
        <v>841</v>
      </c>
      <c r="C978" s="28"/>
      <c r="D978" s="27"/>
      <c r="E978" s="23">
        <f t="shared" si="35"/>
        <v>0</v>
      </c>
      <c r="F978" s="27"/>
      <c r="G978" s="27"/>
    </row>
    <row r="979" spans="1:7" ht="24.95" hidden="1" customHeight="1">
      <c r="A979" s="52" t="s">
        <v>756</v>
      </c>
      <c r="B979" s="76">
        <v>850</v>
      </c>
      <c r="C979" s="28"/>
      <c r="D979" s="27"/>
      <c r="E979" s="23">
        <f t="shared" si="35"/>
        <v>0</v>
      </c>
      <c r="F979" s="27"/>
      <c r="G979" s="27"/>
    </row>
    <row r="980" spans="1:7" ht="24.95" customHeight="1" thickBot="1">
      <c r="A980" s="20" t="s">
        <v>58</v>
      </c>
      <c r="B980" s="19"/>
      <c r="C980" s="18">
        <f>SUM(C970:C979)</f>
        <v>314573.72000000003</v>
      </c>
      <c r="D980" s="18">
        <f>SUM(D970:D979)</f>
        <v>172435.8</v>
      </c>
      <c r="E980" s="18">
        <f>SUM(E970:E979)</f>
        <v>170806.2</v>
      </c>
      <c r="F980" s="18">
        <f>SUM(F970:F979)</f>
        <v>343242</v>
      </c>
      <c r="G980" s="18">
        <f>SUM(G970:G979)</f>
        <v>520041.9</v>
      </c>
    </row>
    <row r="981" spans="1:7" ht="10.5" customHeight="1" thickBot="1">
      <c r="A981" s="20"/>
      <c r="B981" s="19"/>
      <c r="C981" s="18"/>
      <c r="D981" s="18"/>
      <c r="E981" s="18"/>
      <c r="F981" s="18"/>
      <c r="G981" s="18"/>
    </row>
    <row r="982" spans="1:7" ht="24.95" customHeight="1" thickBot="1">
      <c r="A982" s="20" t="s">
        <v>57</v>
      </c>
      <c r="B982" s="70"/>
      <c r="C982" s="40"/>
      <c r="D982" s="40"/>
      <c r="E982" s="40"/>
      <c r="F982" s="40"/>
      <c r="G982" s="40"/>
    </row>
    <row r="983" spans="1:7" ht="24.95" customHeight="1">
      <c r="A983" s="52" t="s">
        <v>52</v>
      </c>
      <c r="B983" s="49"/>
      <c r="C983" s="27"/>
      <c r="D983" s="108"/>
      <c r="E983" s="108">
        <f>F983-D983</f>
        <v>0</v>
      </c>
      <c r="F983" s="108"/>
      <c r="G983" s="108"/>
    </row>
    <row r="984" spans="1:7" ht="24.95" customHeight="1">
      <c r="A984" s="29" t="s">
        <v>724</v>
      </c>
      <c r="B984" s="49" t="s">
        <v>50</v>
      </c>
      <c r="C984" s="27"/>
      <c r="D984" s="48"/>
      <c r="E984" s="48"/>
      <c r="F984" s="48"/>
      <c r="G984" s="48">
        <v>15000</v>
      </c>
    </row>
    <row r="985" spans="1:7" ht="24.95" customHeight="1">
      <c r="A985" s="29" t="s">
        <v>755</v>
      </c>
      <c r="B985" s="49" t="s">
        <v>50</v>
      </c>
      <c r="C985" s="27"/>
      <c r="D985" s="48"/>
      <c r="E985" s="48"/>
      <c r="F985" s="48"/>
      <c r="G985" s="48">
        <v>35000</v>
      </c>
    </row>
    <row r="986" spans="1:7" ht="24.95" customHeight="1">
      <c r="A986" s="38" t="s">
        <v>754</v>
      </c>
      <c r="B986" s="49" t="s">
        <v>50</v>
      </c>
      <c r="C986" s="27"/>
      <c r="D986" s="48"/>
      <c r="E986" s="48"/>
      <c r="F986" s="48"/>
      <c r="G986" s="48">
        <v>60000</v>
      </c>
    </row>
    <row r="987" spans="1:7" ht="24.95" customHeight="1">
      <c r="A987" s="114" t="s">
        <v>30</v>
      </c>
      <c r="B987" s="111"/>
      <c r="C987" s="27"/>
      <c r="D987" s="48"/>
      <c r="E987" s="27">
        <f>F987-D987</f>
        <v>0</v>
      </c>
      <c r="F987" s="48"/>
      <c r="G987" s="48"/>
    </row>
    <row r="988" spans="1:7" ht="24.95" hidden="1" customHeight="1">
      <c r="A988" s="213" t="s">
        <v>29</v>
      </c>
      <c r="B988" s="111" t="s">
        <v>31</v>
      </c>
      <c r="C988" s="27"/>
      <c r="D988" s="48"/>
      <c r="E988" s="27">
        <f>F988-D988</f>
        <v>0</v>
      </c>
      <c r="F988" s="78"/>
      <c r="G988" s="78"/>
    </row>
    <row r="989" spans="1:7" ht="24.95" customHeight="1">
      <c r="A989" s="213" t="s">
        <v>753</v>
      </c>
      <c r="B989" s="49" t="s">
        <v>27</v>
      </c>
      <c r="C989" s="27"/>
      <c r="D989" s="48"/>
      <c r="E989" s="27">
        <f>F989-D989</f>
        <v>0</v>
      </c>
      <c r="F989" s="78"/>
      <c r="G989" s="78">
        <v>12000</v>
      </c>
    </row>
    <row r="990" spans="1:7" ht="24.95" customHeight="1" thickBot="1">
      <c r="A990" s="29" t="s">
        <v>752</v>
      </c>
      <c r="B990" s="49" t="s">
        <v>27</v>
      </c>
      <c r="C990" s="27"/>
      <c r="D990" s="48"/>
      <c r="E990" s="27"/>
      <c r="F990" s="78"/>
      <c r="G990" s="78">
        <v>12800</v>
      </c>
    </row>
    <row r="991" spans="1:7" ht="24.95" customHeight="1" thickBot="1">
      <c r="A991" s="20" t="s">
        <v>26</v>
      </c>
      <c r="B991" s="44"/>
      <c r="C991" s="43">
        <f>SUM(C983:C990)</f>
        <v>0</v>
      </c>
      <c r="D991" s="43">
        <f>SUM(D983:D990)</f>
        <v>0</v>
      </c>
      <c r="E991" s="43">
        <f>SUM(E983:E990)</f>
        <v>0</v>
      </c>
      <c r="F991" s="43">
        <f>SUM(F983:F990)</f>
        <v>0</v>
      </c>
      <c r="G991" s="43">
        <f>SUM(G983:G990)</f>
        <v>134800</v>
      </c>
    </row>
    <row r="992" spans="1:7" ht="10.5" customHeight="1" thickBot="1">
      <c r="A992" s="20"/>
      <c r="B992" s="137"/>
      <c r="C992" s="43"/>
      <c r="D992" s="43"/>
      <c r="E992" s="43"/>
      <c r="F992" s="43"/>
      <c r="G992" s="43"/>
    </row>
    <row r="993" spans="1:7" ht="24.95" customHeight="1" thickBot="1">
      <c r="A993" s="20" t="s">
        <v>751</v>
      </c>
      <c r="B993" s="137"/>
      <c r="C993" s="43"/>
      <c r="D993" s="43"/>
      <c r="E993" s="43"/>
      <c r="F993" s="43"/>
      <c r="G993" s="43"/>
    </row>
    <row r="994" spans="1:7" ht="24.95" customHeight="1" thickBot="1">
      <c r="A994" s="52" t="s">
        <v>750</v>
      </c>
      <c r="B994" s="157" t="s">
        <v>749</v>
      </c>
      <c r="C994" s="212">
        <v>100</v>
      </c>
      <c r="D994" s="212"/>
      <c r="E994" s="212">
        <f>F994-D994</f>
        <v>1500</v>
      </c>
      <c r="F994" s="212">
        <v>1500</v>
      </c>
      <c r="G994" s="212">
        <v>6000</v>
      </c>
    </row>
    <row r="995" spans="1:7" ht="24.95" customHeight="1" thickBot="1">
      <c r="A995" s="20" t="s">
        <v>748</v>
      </c>
      <c r="B995" s="177"/>
      <c r="C995" s="45">
        <f>SUM(C994:C994)</f>
        <v>100</v>
      </c>
      <c r="D995" s="45">
        <f>SUM(D994:D994)</f>
        <v>0</v>
      </c>
      <c r="E995" s="45">
        <f>SUM(E994:E994)</f>
        <v>1500</v>
      </c>
      <c r="F995" s="45">
        <f>SUM(F994:F994)</f>
        <v>1500</v>
      </c>
      <c r="G995" s="45">
        <f>SUM(G994:G994)</f>
        <v>6000</v>
      </c>
    </row>
    <row r="996" spans="1:7" ht="10.5" customHeight="1" thickBot="1">
      <c r="A996" s="20"/>
      <c r="B996" s="177"/>
      <c r="C996" s="45"/>
      <c r="D996" s="45"/>
      <c r="E996" s="45"/>
      <c r="F996" s="45"/>
      <c r="G996" s="45"/>
    </row>
    <row r="997" spans="1:7" ht="24.95" customHeight="1" thickBot="1">
      <c r="A997" s="17" t="s">
        <v>6</v>
      </c>
      <c r="B997" s="16"/>
      <c r="C997" s="15">
        <f>C967+C980+C991+C995</f>
        <v>5410265.9299999997</v>
      </c>
      <c r="D997" s="15">
        <f>D967+D980+D991+D995</f>
        <v>2659723.9899999998</v>
      </c>
      <c r="E997" s="15">
        <f>E967+E980+E991+E995</f>
        <v>2711613.0100000002</v>
      </c>
      <c r="F997" s="15">
        <f>F967+F980+F991+F995</f>
        <v>5371337</v>
      </c>
      <c r="G997" s="15">
        <f>G967+G980+G991+G995</f>
        <v>5687436.9000000004</v>
      </c>
    </row>
    <row r="998" spans="1:7" ht="12.75" customHeight="1">
      <c r="A998" s="14"/>
      <c r="B998" s="14"/>
      <c r="C998" s="12"/>
      <c r="D998" s="13"/>
      <c r="E998" s="13"/>
      <c r="F998" s="13"/>
      <c r="G998" s="12"/>
    </row>
    <row r="999" spans="1:7" ht="16.5">
      <c r="A999" s="11" t="s">
        <v>747</v>
      </c>
      <c r="B999" s="1"/>
      <c r="C999" s="1"/>
      <c r="D999" s="1" t="s">
        <v>746</v>
      </c>
      <c r="E999" s="1"/>
      <c r="F999" s="1"/>
      <c r="G999" s="10">
        <f>G980+G991</f>
        <v>654841.9</v>
      </c>
    </row>
    <row r="1000" spans="1:7" ht="16.5">
      <c r="A1000" s="11"/>
      <c r="B1000" s="1"/>
      <c r="C1000" s="1"/>
      <c r="D1000" s="1"/>
      <c r="E1000" s="1"/>
      <c r="F1000" s="1"/>
      <c r="G1000" s="10"/>
    </row>
    <row r="1001" spans="1:7" s="1" customFormat="1" ht="16.5">
      <c r="A1001" s="9"/>
      <c r="B1001" s="8"/>
      <c r="C1001" s="8"/>
      <c r="D1001" s="7"/>
      <c r="E1001" s="7"/>
      <c r="F1001" s="7"/>
    </row>
    <row r="1002" spans="1:7" s="1" customFormat="1" ht="16.5">
      <c r="A1002" s="107" t="s">
        <v>745</v>
      </c>
      <c r="B1002" s="5"/>
      <c r="C1002" s="4"/>
      <c r="D1002" s="417" t="s">
        <v>744</v>
      </c>
      <c r="E1002" s="417"/>
      <c r="F1002" s="417"/>
      <c r="G1002" s="417"/>
    </row>
    <row r="1003" spans="1:7" s="1" customFormat="1" ht="16.5">
      <c r="A1003" s="3" t="s">
        <v>743</v>
      </c>
      <c r="B1003" s="2"/>
      <c r="C1003" s="2"/>
      <c r="D1003" s="417" t="s">
        <v>742</v>
      </c>
      <c r="E1003" s="417"/>
      <c r="F1003" s="417"/>
      <c r="G1003" s="417"/>
    </row>
    <row r="1009" spans="1:7" ht="15.75" customHeight="1">
      <c r="A1009" s="412" t="s">
        <v>128</v>
      </c>
      <c r="B1009" s="412"/>
      <c r="C1009" s="412"/>
      <c r="D1009" s="412"/>
      <c r="E1009" s="412"/>
      <c r="F1009" s="412"/>
      <c r="G1009" s="412"/>
    </row>
    <row r="1010" spans="1:7" ht="15.75" customHeight="1">
      <c r="A1010" s="413" t="s">
        <v>127</v>
      </c>
      <c r="B1010" s="413"/>
      <c r="C1010" s="413"/>
      <c r="D1010" s="413"/>
      <c r="E1010" s="413"/>
      <c r="F1010" s="413"/>
      <c r="G1010" s="413"/>
    </row>
    <row r="1011" spans="1:7" ht="15.75" customHeight="1">
      <c r="A1011" s="106"/>
      <c r="B1011" s="106"/>
      <c r="C1011" s="106"/>
      <c r="D1011" s="106"/>
      <c r="E1011" s="106"/>
      <c r="F1011" s="106"/>
      <c r="G1011" s="106"/>
    </row>
    <row r="1012" spans="1:7" ht="12.75">
      <c r="A1012" s="105" t="s">
        <v>741</v>
      </c>
      <c r="B1012" s="103"/>
      <c r="C1012" s="103"/>
      <c r="D1012" s="104"/>
      <c r="E1012" s="104"/>
      <c r="F1012" s="104"/>
      <c r="G1012" s="103"/>
    </row>
    <row r="1013" spans="1:7" ht="13.5" thickBot="1">
      <c r="A1013" s="105"/>
      <c r="B1013" s="103"/>
      <c r="C1013" s="103"/>
      <c r="D1013" s="104"/>
      <c r="E1013" s="104"/>
      <c r="F1013" s="104"/>
      <c r="G1013" s="103"/>
    </row>
    <row r="1014" spans="1:7" ht="16.5" thickBot="1">
      <c r="A1014" s="102"/>
      <c r="B1014" s="101" t="s">
        <v>125</v>
      </c>
      <c r="C1014" s="100" t="s">
        <v>124</v>
      </c>
      <c r="D1014" s="414" t="s">
        <v>123</v>
      </c>
      <c r="E1014" s="415"/>
      <c r="F1014" s="416"/>
      <c r="G1014" s="99" t="s">
        <v>122</v>
      </c>
    </row>
    <row r="1015" spans="1:7" ht="15.75">
      <c r="A1015" s="96" t="s">
        <v>121</v>
      </c>
      <c r="B1015" s="98" t="s">
        <v>120</v>
      </c>
      <c r="C1015" s="96">
        <v>2018</v>
      </c>
      <c r="D1015" s="97" t="s">
        <v>119</v>
      </c>
      <c r="E1015" s="97" t="s">
        <v>118</v>
      </c>
      <c r="F1015" s="97" t="s">
        <v>117</v>
      </c>
      <c r="G1015" s="96" t="s">
        <v>116</v>
      </c>
    </row>
    <row r="1016" spans="1:7" ht="16.5" thickBot="1">
      <c r="A1016" s="92" t="s">
        <v>115</v>
      </c>
      <c r="B1016" s="95" t="s">
        <v>114</v>
      </c>
      <c r="C1016" s="92" t="s">
        <v>113</v>
      </c>
      <c r="D1016" s="93" t="s">
        <v>112</v>
      </c>
      <c r="E1016" s="94" t="s">
        <v>111</v>
      </c>
      <c r="F1016" s="93" t="s">
        <v>110</v>
      </c>
      <c r="G1016" s="92" t="s">
        <v>109</v>
      </c>
    </row>
    <row r="1017" spans="1:7" ht="24.95" customHeight="1" thickBot="1">
      <c r="A1017" s="86" t="s">
        <v>108</v>
      </c>
      <c r="B1017" s="91"/>
      <c r="C1017" s="40"/>
      <c r="D1017" s="40"/>
      <c r="E1017" s="40"/>
      <c r="F1017" s="40"/>
      <c r="G1017" s="40"/>
    </row>
    <row r="1018" spans="1:7" ht="24.95" customHeight="1">
      <c r="A1018" s="90" t="s">
        <v>107</v>
      </c>
      <c r="B1018" s="89" t="s">
        <v>106</v>
      </c>
      <c r="C1018" s="22">
        <v>17223573.289999999</v>
      </c>
      <c r="D1018" s="22">
        <v>8637196.5899999999</v>
      </c>
      <c r="E1018" s="23">
        <f t="shared" ref="E1018:E1024" si="36">F1018-D1018</f>
        <v>9821371.4100000001</v>
      </c>
      <c r="F1018" s="22">
        <v>18458568</v>
      </c>
      <c r="G1018" s="22">
        <v>18437040</v>
      </c>
    </row>
    <row r="1019" spans="1:7" ht="24.95" customHeight="1">
      <c r="A1019" s="52" t="s">
        <v>105</v>
      </c>
      <c r="B1019" s="87" t="s">
        <v>104</v>
      </c>
      <c r="C1019" s="27">
        <v>1871227.16</v>
      </c>
      <c r="D1019" s="48">
        <v>897545.45</v>
      </c>
      <c r="E1019" s="27">
        <f t="shared" si="36"/>
        <v>998454.55</v>
      </c>
      <c r="F1019" s="48">
        <v>1896000</v>
      </c>
      <c r="G1019" s="48">
        <v>1896000</v>
      </c>
    </row>
    <row r="1020" spans="1:7" ht="24.95" customHeight="1">
      <c r="A1020" s="52" t="s">
        <v>103</v>
      </c>
      <c r="B1020" s="76" t="s">
        <v>102</v>
      </c>
      <c r="C1020" s="27">
        <v>85500</v>
      </c>
      <c r="D1020" s="27">
        <v>42750</v>
      </c>
      <c r="E1020" s="27">
        <f t="shared" si="36"/>
        <v>42750</v>
      </c>
      <c r="F1020" s="27">
        <v>85500</v>
      </c>
      <c r="G1020" s="27">
        <v>85500</v>
      </c>
    </row>
    <row r="1021" spans="1:7" ht="24.95" customHeight="1">
      <c r="A1021" s="52" t="s">
        <v>101</v>
      </c>
      <c r="B1021" s="88" t="s">
        <v>100</v>
      </c>
      <c r="C1021" s="22">
        <v>85500</v>
      </c>
      <c r="D1021" s="22">
        <v>42750</v>
      </c>
      <c r="E1021" s="27">
        <f t="shared" si="36"/>
        <v>42750</v>
      </c>
      <c r="F1021" s="22">
        <v>85500</v>
      </c>
      <c r="G1021" s="22">
        <v>85500</v>
      </c>
    </row>
    <row r="1022" spans="1:7" ht="24.95" customHeight="1">
      <c r="A1022" s="52" t="s">
        <v>99</v>
      </c>
      <c r="B1022" s="49" t="s">
        <v>98</v>
      </c>
      <c r="C1022" s="27">
        <v>470000</v>
      </c>
      <c r="D1022" s="27">
        <v>426000</v>
      </c>
      <c r="E1022" s="27">
        <f t="shared" si="36"/>
        <v>48000</v>
      </c>
      <c r="F1022" s="27">
        <v>474000</v>
      </c>
      <c r="G1022" s="27">
        <v>474000</v>
      </c>
    </row>
    <row r="1023" spans="1:7" ht="24.95" customHeight="1">
      <c r="A1023" s="52" t="s">
        <v>96</v>
      </c>
      <c r="B1023" s="76" t="s">
        <v>95</v>
      </c>
      <c r="C1023" s="27">
        <v>1431253.4</v>
      </c>
      <c r="D1023" s="27"/>
      <c r="E1023" s="27">
        <f t="shared" si="36"/>
        <v>1538214</v>
      </c>
      <c r="F1023" s="27">
        <v>1538214</v>
      </c>
      <c r="G1023" s="27">
        <v>1536420</v>
      </c>
    </row>
    <row r="1024" spans="1:7" ht="24.95" customHeight="1">
      <c r="A1024" s="52" t="s">
        <v>94</v>
      </c>
      <c r="B1024" s="88" t="s">
        <v>93</v>
      </c>
      <c r="C1024" s="22">
        <v>388500</v>
      </c>
      <c r="D1024" s="22"/>
      <c r="E1024" s="27">
        <f t="shared" si="36"/>
        <v>395000</v>
      </c>
      <c r="F1024" s="22">
        <v>395000</v>
      </c>
      <c r="G1024" s="22">
        <v>395000</v>
      </c>
    </row>
    <row r="1025" spans="1:7" ht="24.95" customHeight="1">
      <c r="A1025" s="52" t="s">
        <v>92</v>
      </c>
      <c r="B1025" s="76"/>
      <c r="C1025" s="27"/>
      <c r="D1025" s="27"/>
      <c r="E1025" s="27"/>
      <c r="F1025" s="27"/>
      <c r="G1025" s="27"/>
    </row>
    <row r="1026" spans="1:7" ht="24.95" customHeight="1">
      <c r="A1026" s="29" t="s">
        <v>91</v>
      </c>
      <c r="B1026" s="76" t="s">
        <v>90</v>
      </c>
      <c r="C1026" s="27">
        <v>1454250</v>
      </c>
      <c r="D1026" s="27">
        <v>1437168</v>
      </c>
      <c r="E1026" s="27">
        <f>F1026-D1026</f>
        <v>101046</v>
      </c>
      <c r="F1026" s="27">
        <v>1538214</v>
      </c>
      <c r="G1026" s="27">
        <v>1536420</v>
      </c>
    </row>
    <row r="1027" spans="1:7" ht="24.95" customHeight="1">
      <c r="A1027" s="52" t="s">
        <v>89</v>
      </c>
      <c r="B1027" s="76" t="s">
        <v>88</v>
      </c>
      <c r="C1027" s="27">
        <v>2075262.51</v>
      </c>
      <c r="D1027" s="27">
        <v>1038707.11</v>
      </c>
      <c r="E1027" s="27">
        <f>F1027-D1027</f>
        <v>1176357.8900000001</v>
      </c>
      <c r="F1027" s="27">
        <v>2215065</v>
      </c>
      <c r="G1027" s="27">
        <v>2215321</v>
      </c>
    </row>
    <row r="1028" spans="1:7" ht="24.95" customHeight="1">
      <c r="A1028" s="52" t="s">
        <v>87</v>
      </c>
      <c r="B1028" s="88" t="s">
        <v>86</v>
      </c>
      <c r="C1028" s="22">
        <v>93900</v>
      </c>
      <c r="D1028" s="22">
        <v>45100</v>
      </c>
      <c r="E1028" s="27">
        <f>F1028-D1028</f>
        <v>49700</v>
      </c>
      <c r="F1028" s="22">
        <v>94800</v>
      </c>
      <c r="G1028" s="22">
        <v>94800</v>
      </c>
    </row>
    <row r="1029" spans="1:7" ht="24.95" customHeight="1">
      <c r="A1029" s="52" t="s">
        <v>85</v>
      </c>
      <c r="B1029" s="76" t="s">
        <v>84</v>
      </c>
      <c r="C1029" s="27">
        <v>225376.21</v>
      </c>
      <c r="D1029" s="27">
        <v>108459.52</v>
      </c>
      <c r="E1029" s="27">
        <f>F1029-D1029</f>
        <v>126255.48</v>
      </c>
      <c r="F1029" s="27">
        <v>234715</v>
      </c>
      <c r="G1029" s="27">
        <v>235055</v>
      </c>
    </row>
    <row r="1030" spans="1:7" ht="24.95" customHeight="1">
      <c r="A1030" s="52" t="s">
        <v>83</v>
      </c>
      <c r="B1030" s="87" t="s">
        <v>82</v>
      </c>
      <c r="C1030" s="27">
        <v>93878.78</v>
      </c>
      <c r="D1030" s="27">
        <v>44999.55</v>
      </c>
      <c r="E1030" s="27">
        <f>F1030-D1030</f>
        <v>49800.45</v>
      </c>
      <c r="F1030" s="27">
        <v>94800</v>
      </c>
      <c r="G1030" s="27">
        <v>94800</v>
      </c>
    </row>
    <row r="1031" spans="1:7" ht="24.95" customHeight="1">
      <c r="A1031" s="52" t="s">
        <v>81</v>
      </c>
      <c r="B1031" s="87"/>
      <c r="C1031" s="27"/>
      <c r="D1031" s="27"/>
      <c r="E1031" s="27"/>
      <c r="F1031" s="27"/>
      <c r="G1031" s="27"/>
    </row>
    <row r="1032" spans="1:7" ht="24.95" customHeight="1">
      <c r="A1032" s="29" t="s">
        <v>80</v>
      </c>
      <c r="B1032" s="79" t="s">
        <v>76</v>
      </c>
      <c r="C1032" s="23">
        <v>175000</v>
      </c>
      <c r="D1032" s="23">
        <v>10000</v>
      </c>
      <c r="E1032" s="27">
        <f>F1032-D1032</f>
        <v>50000</v>
      </c>
      <c r="F1032" s="23">
        <v>60000</v>
      </c>
      <c r="G1032" s="23">
        <v>60000</v>
      </c>
    </row>
    <row r="1033" spans="1:7" ht="24.95" customHeight="1">
      <c r="A1033" s="29" t="s">
        <v>79</v>
      </c>
      <c r="B1033" s="79" t="s">
        <v>76</v>
      </c>
      <c r="C1033" s="23">
        <v>380000</v>
      </c>
      <c r="D1033" s="23"/>
      <c r="E1033" s="27"/>
      <c r="F1033" s="23"/>
      <c r="G1033" s="23"/>
    </row>
    <row r="1034" spans="1:7" ht="24.95" customHeight="1">
      <c r="A1034" s="29" t="s">
        <v>78</v>
      </c>
      <c r="B1034" s="79" t="s">
        <v>76</v>
      </c>
      <c r="C1034" s="27">
        <v>2695000</v>
      </c>
      <c r="D1034" s="27"/>
      <c r="E1034" s="22"/>
      <c r="F1034" s="27"/>
      <c r="G1034" s="27"/>
    </row>
    <row r="1035" spans="1:7" ht="24.95" customHeight="1" thickBot="1">
      <c r="A1035" s="29" t="s">
        <v>77</v>
      </c>
      <c r="B1035" s="79" t="s">
        <v>76</v>
      </c>
      <c r="C1035" s="23">
        <v>873796</v>
      </c>
      <c r="D1035" s="23"/>
      <c r="E1035" s="27"/>
      <c r="F1035" s="23"/>
      <c r="G1035" s="23"/>
    </row>
    <row r="1036" spans="1:7" ht="24.95" customHeight="1" thickBot="1">
      <c r="A1036" s="20" t="s">
        <v>75</v>
      </c>
      <c r="B1036" s="19"/>
      <c r="C1036" s="18">
        <f>SUM(C1018:C1035)</f>
        <v>29622017.350000001</v>
      </c>
      <c r="D1036" s="18">
        <f>SUM(D1018:D1035)</f>
        <v>12730676.219999999</v>
      </c>
      <c r="E1036" s="18">
        <f>SUM(E1018:E1035)</f>
        <v>14439699.780000001</v>
      </c>
      <c r="F1036" s="18">
        <f>SUM(F1018:F1035)</f>
        <v>27170376</v>
      </c>
      <c r="G1036" s="18">
        <f>SUM(G1018:G1035)</f>
        <v>27145856</v>
      </c>
    </row>
    <row r="1037" spans="1:7" ht="10.5" customHeight="1" thickBot="1">
      <c r="A1037" s="20"/>
      <c r="B1037" s="19"/>
      <c r="C1037" s="18"/>
      <c r="D1037" s="18"/>
      <c r="E1037" s="85"/>
      <c r="F1037" s="85"/>
      <c r="G1037" s="85"/>
    </row>
    <row r="1038" spans="1:7" ht="24.95" customHeight="1" thickBot="1">
      <c r="A1038" s="20" t="s">
        <v>74</v>
      </c>
      <c r="B1038" s="84"/>
      <c r="C1038" s="83"/>
      <c r="D1038" s="83"/>
      <c r="E1038" s="82"/>
      <c r="F1038" s="82"/>
      <c r="G1038" s="81"/>
    </row>
    <row r="1039" spans="1:7" ht="24.95" customHeight="1">
      <c r="A1039" s="80" t="s">
        <v>73</v>
      </c>
      <c r="B1039" s="79" t="s">
        <v>72</v>
      </c>
      <c r="C1039" s="30">
        <v>180903</v>
      </c>
      <c r="D1039" s="23">
        <v>78585</v>
      </c>
      <c r="E1039" s="23">
        <f t="shared" ref="E1039:E1057" si="37">F1039-D1039</f>
        <v>171415</v>
      </c>
      <c r="F1039" s="23">
        <v>250000</v>
      </c>
      <c r="G1039" s="23">
        <v>500000</v>
      </c>
    </row>
    <row r="1040" spans="1:7" ht="24.95" customHeight="1">
      <c r="A1040" s="52" t="s">
        <v>71</v>
      </c>
      <c r="B1040" s="76" t="s">
        <v>70</v>
      </c>
      <c r="C1040" s="28">
        <v>179935</v>
      </c>
      <c r="D1040" s="27">
        <v>13216</v>
      </c>
      <c r="E1040" s="23">
        <f t="shared" si="37"/>
        <v>206784</v>
      </c>
      <c r="F1040" s="27">
        <v>220000</v>
      </c>
      <c r="G1040" s="27">
        <v>220000</v>
      </c>
    </row>
    <row r="1041" spans="1:7" ht="24.95" customHeight="1">
      <c r="A1041" s="52" t="s">
        <v>69</v>
      </c>
      <c r="B1041" s="49" t="s">
        <v>68</v>
      </c>
      <c r="C1041" s="28">
        <v>592337.87</v>
      </c>
      <c r="D1041" s="27">
        <v>334088.17</v>
      </c>
      <c r="E1041" s="27">
        <f t="shared" si="37"/>
        <v>515911.83</v>
      </c>
      <c r="F1041" s="27">
        <v>850000</v>
      </c>
      <c r="G1041" s="27">
        <v>800000</v>
      </c>
    </row>
    <row r="1042" spans="1:7" ht="24.95" customHeight="1">
      <c r="A1042" s="80" t="s">
        <v>67</v>
      </c>
      <c r="B1042" s="111" t="s">
        <v>66</v>
      </c>
      <c r="C1042" s="30">
        <v>927200</v>
      </c>
      <c r="D1042" s="23">
        <v>492000</v>
      </c>
      <c r="E1042" s="23">
        <f t="shared" si="37"/>
        <v>716500</v>
      </c>
      <c r="F1042" s="23">
        <v>1208500</v>
      </c>
      <c r="G1042" s="23">
        <v>1000000</v>
      </c>
    </row>
    <row r="1043" spans="1:7" ht="24.95" customHeight="1">
      <c r="A1043" s="52" t="s">
        <v>208</v>
      </c>
      <c r="B1043" s="76" t="s">
        <v>207</v>
      </c>
      <c r="C1043" s="28">
        <v>99735.5</v>
      </c>
      <c r="D1043" s="123"/>
      <c r="E1043" s="23">
        <f t="shared" si="37"/>
        <v>100000</v>
      </c>
      <c r="F1043" s="123">
        <v>100000</v>
      </c>
      <c r="G1043" s="123">
        <v>120000</v>
      </c>
    </row>
    <row r="1044" spans="1:7" ht="24.95" hidden="1" customHeight="1">
      <c r="A1044" s="52" t="s">
        <v>206</v>
      </c>
      <c r="B1044" s="76">
        <v>765</v>
      </c>
      <c r="C1044" s="28"/>
      <c r="D1044" s="123"/>
      <c r="E1044" s="23">
        <f t="shared" si="37"/>
        <v>0</v>
      </c>
      <c r="F1044" s="123"/>
      <c r="G1044" s="123"/>
    </row>
    <row r="1045" spans="1:7" ht="24.95" customHeight="1">
      <c r="A1045" s="52" t="s">
        <v>205</v>
      </c>
      <c r="B1045" s="76" t="s">
        <v>204</v>
      </c>
      <c r="C1045" s="28"/>
      <c r="D1045" s="27"/>
      <c r="E1045" s="23">
        <f t="shared" si="37"/>
        <v>1500</v>
      </c>
      <c r="F1045" s="27">
        <v>1500</v>
      </c>
      <c r="G1045" s="27">
        <v>1500</v>
      </c>
    </row>
    <row r="1046" spans="1:7" ht="24.95" customHeight="1">
      <c r="A1046" s="52" t="s">
        <v>201</v>
      </c>
      <c r="B1046" s="76" t="s">
        <v>199</v>
      </c>
      <c r="C1046" s="28">
        <v>884870.59</v>
      </c>
      <c r="D1046" s="27">
        <v>103716</v>
      </c>
      <c r="E1046" s="23">
        <f t="shared" si="37"/>
        <v>396284</v>
      </c>
      <c r="F1046" s="27">
        <v>500000</v>
      </c>
      <c r="G1046" s="27">
        <v>2100000</v>
      </c>
    </row>
    <row r="1047" spans="1:7" ht="24.95" customHeight="1">
      <c r="A1047" s="52" t="s">
        <v>740</v>
      </c>
      <c r="B1047" s="76" t="s">
        <v>400</v>
      </c>
      <c r="C1047" s="28">
        <v>4598002.59</v>
      </c>
      <c r="D1047" s="27">
        <v>1241637.3</v>
      </c>
      <c r="E1047" s="23">
        <f t="shared" si="37"/>
        <v>3482362.7</v>
      </c>
      <c r="F1047" s="27">
        <v>4724000</v>
      </c>
      <c r="G1047" s="27">
        <v>5592700</v>
      </c>
    </row>
    <row r="1048" spans="1:7" ht="24.95" customHeight="1">
      <c r="A1048" s="29" t="s">
        <v>739</v>
      </c>
      <c r="B1048" s="76" t="s">
        <v>400</v>
      </c>
      <c r="C1048" s="28">
        <v>132749.51999999999</v>
      </c>
      <c r="D1048" s="27"/>
      <c r="E1048" s="23">
        <f t="shared" si="37"/>
        <v>0</v>
      </c>
      <c r="F1048" s="27"/>
      <c r="G1048" s="27"/>
    </row>
    <row r="1049" spans="1:7" ht="24.95" customHeight="1">
      <c r="A1049" s="29" t="s">
        <v>738</v>
      </c>
      <c r="B1049" s="76" t="s">
        <v>400</v>
      </c>
      <c r="C1049" s="28">
        <v>127000</v>
      </c>
      <c r="D1049" s="27"/>
      <c r="E1049" s="23">
        <f t="shared" si="37"/>
        <v>0</v>
      </c>
      <c r="F1049" s="27"/>
      <c r="G1049" s="27"/>
    </row>
    <row r="1050" spans="1:7" ht="24.95" customHeight="1">
      <c r="A1050" s="52" t="s">
        <v>65</v>
      </c>
      <c r="B1050" s="76" t="s">
        <v>64</v>
      </c>
      <c r="C1050" s="28">
        <v>839149.6</v>
      </c>
      <c r="D1050" s="27">
        <v>194342</v>
      </c>
      <c r="E1050" s="23">
        <f t="shared" si="37"/>
        <v>735658</v>
      </c>
      <c r="F1050" s="27">
        <v>930000</v>
      </c>
      <c r="G1050" s="27">
        <v>400000</v>
      </c>
    </row>
    <row r="1051" spans="1:7" ht="24.95" customHeight="1">
      <c r="A1051" s="52" t="s">
        <v>737</v>
      </c>
      <c r="B1051" s="111" t="s">
        <v>197</v>
      </c>
      <c r="C1051" s="28">
        <v>6245124.5999999996</v>
      </c>
      <c r="D1051" s="27">
        <v>2893032.45</v>
      </c>
      <c r="E1051" s="23">
        <f t="shared" si="37"/>
        <v>4596967.55</v>
      </c>
      <c r="F1051" s="167">
        <v>7490000</v>
      </c>
      <c r="G1051" s="167">
        <v>7295095</v>
      </c>
    </row>
    <row r="1052" spans="1:7" ht="24.95" customHeight="1">
      <c r="A1052" s="52" t="s">
        <v>62</v>
      </c>
      <c r="B1052" s="76" t="s">
        <v>61</v>
      </c>
      <c r="C1052" s="28">
        <v>37815</v>
      </c>
      <c r="D1052" s="27"/>
      <c r="E1052" s="23">
        <f t="shared" si="37"/>
        <v>0</v>
      </c>
      <c r="F1052" s="27"/>
      <c r="G1052" s="27">
        <v>120000</v>
      </c>
    </row>
    <row r="1053" spans="1:7" ht="24.95" customHeight="1">
      <c r="A1053" s="52" t="s">
        <v>60</v>
      </c>
      <c r="B1053" s="198" t="s">
        <v>59</v>
      </c>
      <c r="C1053" s="28">
        <v>4510</v>
      </c>
      <c r="D1053" s="27"/>
      <c r="E1053" s="23">
        <f t="shared" si="37"/>
        <v>20000</v>
      </c>
      <c r="F1053" s="27">
        <v>20000</v>
      </c>
      <c r="G1053" s="27">
        <v>40000</v>
      </c>
    </row>
    <row r="1054" spans="1:7" ht="24.95" hidden="1" customHeight="1">
      <c r="A1054" s="52"/>
      <c r="B1054" s="76">
        <v>852</v>
      </c>
      <c r="C1054" s="28"/>
      <c r="D1054" s="27"/>
      <c r="E1054" s="23">
        <f t="shared" si="37"/>
        <v>0</v>
      </c>
      <c r="F1054" s="202"/>
      <c r="G1054" s="202"/>
    </row>
    <row r="1055" spans="1:7" ht="24.95" hidden="1" customHeight="1">
      <c r="A1055" s="52"/>
      <c r="B1055" s="76">
        <v>854</v>
      </c>
      <c r="C1055" s="28"/>
      <c r="D1055" s="27"/>
      <c r="E1055" s="23">
        <f t="shared" si="37"/>
        <v>0</v>
      </c>
      <c r="F1055" s="202"/>
      <c r="G1055" s="202"/>
    </row>
    <row r="1056" spans="1:7" ht="24.95" customHeight="1">
      <c r="A1056" s="52" t="s">
        <v>399</v>
      </c>
      <c r="B1056" s="76" t="s">
        <v>398</v>
      </c>
      <c r="C1056" s="28">
        <v>591887.93999999994</v>
      </c>
      <c r="D1056" s="27">
        <v>299971.64</v>
      </c>
      <c r="E1056" s="23">
        <f t="shared" si="37"/>
        <v>300028.36</v>
      </c>
      <c r="F1056" s="27">
        <v>600000</v>
      </c>
      <c r="G1056" s="27">
        <v>750000</v>
      </c>
    </row>
    <row r="1057" spans="1:7" ht="24.95" customHeight="1">
      <c r="A1057" s="52" t="s">
        <v>736</v>
      </c>
      <c r="B1057" s="76" t="s">
        <v>735</v>
      </c>
      <c r="C1057" s="28">
        <v>1768001.14</v>
      </c>
      <c r="D1057" s="27">
        <v>1106107.42</v>
      </c>
      <c r="E1057" s="27">
        <f t="shared" si="37"/>
        <v>1093892.58</v>
      </c>
      <c r="F1057" s="27">
        <v>2200000</v>
      </c>
      <c r="G1057" s="27">
        <v>2300000</v>
      </c>
    </row>
    <row r="1058" spans="1:7" ht="24.95" customHeight="1" thickBot="1">
      <c r="A1058" s="26" t="s">
        <v>394</v>
      </c>
      <c r="B1058" s="211" t="s">
        <v>9</v>
      </c>
      <c r="C1058" s="24"/>
      <c r="D1058" s="22"/>
      <c r="E1058" s="22"/>
      <c r="F1058" s="22"/>
      <c r="G1058" s="22">
        <v>10000</v>
      </c>
    </row>
    <row r="1059" spans="1:7" ht="24.95" customHeight="1" thickBot="1">
      <c r="A1059" s="20" t="s">
        <v>58</v>
      </c>
      <c r="B1059" s="122"/>
      <c r="C1059" s="71">
        <f>SUM(C1039:C1057)</f>
        <v>17209222.349999998</v>
      </c>
      <c r="D1059" s="71">
        <f>SUM(D1039:D1057)</f>
        <v>6756695.9799999995</v>
      </c>
      <c r="E1059" s="71">
        <f>SUM(E1039:E1057)</f>
        <v>12337304.02</v>
      </c>
      <c r="F1059" s="71">
        <f>SUM(F1039:F1057)</f>
        <v>19094000</v>
      </c>
      <c r="G1059" s="71">
        <f>SUM(G1039:G1058)</f>
        <v>21249295</v>
      </c>
    </row>
    <row r="1060" spans="1:7" ht="10.5" customHeight="1" thickBot="1">
      <c r="A1060" s="145"/>
      <c r="B1060" s="42"/>
      <c r="C1060" s="41"/>
      <c r="D1060" s="40"/>
      <c r="E1060" s="40"/>
      <c r="F1060" s="40"/>
      <c r="G1060" s="40"/>
    </row>
    <row r="1061" spans="1:7" ht="24.95" customHeight="1" thickBot="1">
      <c r="A1061" s="20" t="s">
        <v>57</v>
      </c>
      <c r="B1061" s="70"/>
      <c r="C1061" s="40"/>
      <c r="D1061" s="40"/>
      <c r="E1061" s="40"/>
      <c r="F1061" s="40"/>
      <c r="G1061" s="40"/>
    </row>
    <row r="1062" spans="1:7" ht="24.95" customHeight="1">
      <c r="A1062" s="26" t="s">
        <v>734</v>
      </c>
      <c r="B1062" s="157"/>
      <c r="C1062" s="67"/>
      <c r="D1062" s="67"/>
      <c r="E1062" s="67"/>
      <c r="F1062" s="67"/>
      <c r="G1062" s="67"/>
    </row>
    <row r="1063" spans="1:7" ht="24.95" customHeight="1">
      <c r="A1063" s="29" t="s">
        <v>733</v>
      </c>
      <c r="B1063" s="36" t="s">
        <v>162</v>
      </c>
      <c r="C1063" s="23"/>
      <c r="D1063" s="23"/>
      <c r="E1063" s="23"/>
      <c r="F1063" s="23"/>
      <c r="G1063" s="23">
        <v>15000000</v>
      </c>
    </row>
    <row r="1064" spans="1:7" ht="24.95" customHeight="1">
      <c r="A1064" s="29" t="s">
        <v>732</v>
      </c>
      <c r="B1064" s="36" t="s">
        <v>162</v>
      </c>
      <c r="C1064" s="23"/>
      <c r="D1064" s="23"/>
      <c r="E1064" s="23"/>
      <c r="F1064" s="23"/>
      <c r="G1064" s="23">
        <v>50000</v>
      </c>
    </row>
    <row r="1065" spans="1:7" ht="24.95" customHeight="1">
      <c r="A1065" s="29" t="s">
        <v>731</v>
      </c>
      <c r="B1065" s="36" t="s">
        <v>162</v>
      </c>
      <c r="C1065" s="27"/>
      <c r="D1065" s="27">
        <v>1332801.5</v>
      </c>
      <c r="E1065" s="27">
        <f>F1065-D1065</f>
        <v>1667198.5</v>
      </c>
      <c r="F1065" s="27">
        <v>3000000</v>
      </c>
      <c r="G1065" s="27"/>
    </row>
    <row r="1066" spans="1:7" ht="24.95" customHeight="1">
      <c r="A1066" s="52" t="s">
        <v>263</v>
      </c>
      <c r="B1066" s="49"/>
      <c r="C1066" s="27"/>
      <c r="D1066" s="48"/>
      <c r="E1066" s="48"/>
      <c r="F1066" s="48"/>
      <c r="G1066" s="48"/>
    </row>
    <row r="1067" spans="1:7" ht="24.95" customHeight="1">
      <c r="A1067" s="29" t="s">
        <v>730</v>
      </c>
      <c r="B1067" s="49" t="s">
        <v>152</v>
      </c>
      <c r="C1067" s="23"/>
      <c r="D1067" s="108"/>
      <c r="E1067" s="108"/>
      <c r="F1067" s="108"/>
      <c r="G1067" s="108">
        <v>150000</v>
      </c>
    </row>
    <row r="1068" spans="1:7" ht="24.95" customHeight="1">
      <c r="A1068" s="29" t="s">
        <v>729</v>
      </c>
      <c r="B1068" s="49" t="s">
        <v>152</v>
      </c>
      <c r="C1068" s="22"/>
      <c r="D1068" s="60"/>
      <c r="E1068" s="60"/>
      <c r="F1068" s="60"/>
      <c r="G1068" s="60">
        <v>1000000</v>
      </c>
    </row>
    <row r="1069" spans="1:7" ht="24.95" customHeight="1">
      <c r="A1069" s="29" t="s">
        <v>728</v>
      </c>
      <c r="B1069" s="49" t="s">
        <v>152</v>
      </c>
      <c r="C1069" s="27">
        <v>604239.30000000005</v>
      </c>
      <c r="D1069" s="48"/>
      <c r="E1069" s="48">
        <f>F1069-D1069</f>
        <v>0</v>
      </c>
      <c r="F1069" s="48"/>
      <c r="G1069" s="48"/>
    </row>
    <row r="1070" spans="1:7" ht="24.95" customHeight="1">
      <c r="A1070" s="29" t="s">
        <v>727</v>
      </c>
      <c r="B1070" s="49" t="s">
        <v>152</v>
      </c>
      <c r="C1070" s="27">
        <v>361536.12</v>
      </c>
      <c r="D1070" s="48"/>
      <c r="E1070" s="48">
        <f>F1070-D1070</f>
        <v>0</v>
      </c>
      <c r="F1070" s="48"/>
      <c r="G1070" s="48"/>
    </row>
    <row r="1071" spans="1:7" ht="24.95" customHeight="1">
      <c r="A1071" s="29" t="s">
        <v>726</v>
      </c>
      <c r="B1071" s="49" t="s">
        <v>152</v>
      </c>
      <c r="C1071" s="27">
        <v>28500</v>
      </c>
      <c r="D1071" s="48"/>
      <c r="E1071" s="48">
        <f>F1071-D1071</f>
        <v>0</v>
      </c>
      <c r="F1071" s="48"/>
      <c r="G1071" s="48"/>
    </row>
    <row r="1072" spans="1:7" ht="24.95" customHeight="1">
      <c r="A1072" s="29" t="s">
        <v>725</v>
      </c>
      <c r="B1072" s="49" t="s">
        <v>152</v>
      </c>
      <c r="C1072" s="27">
        <v>37142.04</v>
      </c>
      <c r="D1072" s="48"/>
      <c r="E1072" s="48">
        <f>F1072-D1072</f>
        <v>0</v>
      </c>
      <c r="F1072" s="48"/>
      <c r="G1072" s="48"/>
    </row>
    <row r="1073" spans="1:7" ht="24.95" customHeight="1">
      <c r="A1073" s="52" t="s">
        <v>56</v>
      </c>
      <c r="B1073" s="49"/>
      <c r="C1073" s="27"/>
      <c r="D1073" s="184"/>
      <c r="E1073" s="48"/>
      <c r="F1073" s="48"/>
      <c r="G1073" s="48"/>
    </row>
    <row r="1074" spans="1:7" ht="24.95" customHeight="1">
      <c r="A1074" s="29" t="s">
        <v>192</v>
      </c>
      <c r="B1074" s="49" t="s">
        <v>53</v>
      </c>
      <c r="C1074" s="27"/>
      <c r="D1074" s="184"/>
      <c r="E1074" s="48">
        <f>F1074-D1074</f>
        <v>0</v>
      </c>
      <c r="F1074" s="48"/>
      <c r="G1074" s="48">
        <v>30000</v>
      </c>
    </row>
    <row r="1075" spans="1:7" ht="24.95" customHeight="1">
      <c r="A1075" s="52" t="s">
        <v>52</v>
      </c>
      <c r="B1075" s="49"/>
      <c r="C1075" s="27"/>
      <c r="D1075" s="48"/>
      <c r="E1075" s="48"/>
      <c r="F1075" s="48"/>
      <c r="G1075" s="48"/>
    </row>
    <row r="1076" spans="1:7" ht="24.95" customHeight="1">
      <c r="A1076" s="31" t="s">
        <v>724</v>
      </c>
      <c r="B1076" s="111" t="s">
        <v>50</v>
      </c>
      <c r="C1076" s="23"/>
      <c r="D1076" s="108"/>
      <c r="E1076" s="108"/>
      <c r="F1076" s="108"/>
      <c r="G1076" s="108">
        <v>10000</v>
      </c>
    </row>
    <row r="1077" spans="1:7" ht="24.95" customHeight="1">
      <c r="A1077" s="29" t="s">
        <v>723</v>
      </c>
      <c r="B1077" s="49" t="s">
        <v>50</v>
      </c>
      <c r="C1077" s="27"/>
      <c r="D1077" s="48"/>
      <c r="E1077" s="48"/>
      <c r="F1077" s="48"/>
      <c r="G1077" s="48">
        <v>50000</v>
      </c>
    </row>
    <row r="1078" spans="1:7" ht="24.95" customHeight="1">
      <c r="A1078" s="29" t="s">
        <v>722</v>
      </c>
      <c r="B1078" s="49" t="s">
        <v>50</v>
      </c>
      <c r="C1078" s="27"/>
      <c r="D1078" s="48"/>
      <c r="E1078" s="48"/>
      <c r="F1078" s="48"/>
      <c r="G1078" s="48">
        <v>200000</v>
      </c>
    </row>
    <row r="1079" spans="1:7" ht="24.95" customHeight="1">
      <c r="A1079" s="29" t="s">
        <v>721</v>
      </c>
      <c r="B1079" s="49" t="s">
        <v>50</v>
      </c>
      <c r="C1079" s="27">
        <v>44920</v>
      </c>
      <c r="D1079" s="48"/>
      <c r="E1079" s="48"/>
      <c r="F1079" s="48"/>
      <c r="G1079" s="48"/>
    </row>
    <row r="1080" spans="1:7" ht="24.95" customHeight="1">
      <c r="A1080" s="29" t="s">
        <v>720</v>
      </c>
      <c r="B1080" s="49" t="s">
        <v>50</v>
      </c>
      <c r="C1080" s="27">
        <v>43992</v>
      </c>
      <c r="D1080" s="48"/>
      <c r="E1080" s="48"/>
      <c r="F1080" s="48"/>
      <c r="G1080" s="48"/>
    </row>
    <row r="1081" spans="1:7" ht="24.95" customHeight="1">
      <c r="A1081" s="29" t="s">
        <v>719</v>
      </c>
      <c r="B1081" s="49" t="s">
        <v>50</v>
      </c>
      <c r="C1081" s="27">
        <v>242550</v>
      </c>
      <c r="D1081" s="48"/>
      <c r="E1081" s="48">
        <f>F1081-D1081</f>
        <v>0</v>
      </c>
      <c r="F1081" s="48"/>
      <c r="G1081" s="48"/>
    </row>
    <row r="1082" spans="1:7" ht="24.95" customHeight="1">
      <c r="A1082" s="52" t="s">
        <v>49</v>
      </c>
      <c r="B1082" s="49"/>
      <c r="C1082" s="27"/>
      <c r="D1082" s="48"/>
      <c r="E1082" s="48"/>
      <c r="F1082" s="48"/>
      <c r="G1082" s="48"/>
    </row>
    <row r="1083" spans="1:7" ht="24.95" customHeight="1">
      <c r="A1083" s="29" t="s">
        <v>718</v>
      </c>
      <c r="B1083" s="111" t="s">
        <v>45</v>
      </c>
      <c r="C1083" s="23"/>
      <c r="D1083" s="108"/>
      <c r="E1083" s="108">
        <f>F1083-D1083</f>
        <v>0</v>
      </c>
      <c r="F1083" s="108"/>
      <c r="G1083" s="108">
        <v>50000</v>
      </c>
    </row>
    <row r="1084" spans="1:7" ht="24.95" customHeight="1">
      <c r="A1084" s="114" t="s">
        <v>351</v>
      </c>
      <c r="B1084" s="65"/>
      <c r="C1084" s="27"/>
      <c r="D1084" s="48"/>
      <c r="E1084" s="48">
        <f>F1084-D1084</f>
        <v>0</v>
      </c>
      <c r="F1084" s="48"/>
      <c r="G1084" s="48"/>
    </row>
    <row r="1085" spans="1:7" ht="24.95" customHeight="1">
      <c r="A1085" s="29" t="s">
        <v>717</v>
      </c>
      <c r="B1085" s="65" t="s">
        <v>347</v>
      </c>
      <c r="C1085" s="27"/>
      <c r="D1085" s="48"/>
      <c r="E1085" s="48">
        <f>F1085-D1085</f>
        <v>1500000</v>
      </c>
      <c r="F1085" s="48">
        <v>1500000</v>
      </c>
      <c r="G1085" s="48"/>
    </row>
    <row r="1086" spans="1:7" ht="24.95" customHeight="1">
      <c r="A1086" s="52" t="s">
        <v>548</v>
      </c>
      <c r="B1086" s="174"/>
      <c r="C1086" s="27"/>
      <c r="D1086" s="48"/>
      <c r="E1086" s="27">
        <f>F1086-D1086</f>
        <v>0</v>
      </c>
      <c r="F1086" s="48"/>
      <c r="G1086" s="48"/>
    </row>
    <row r="1087" spans="1:7" ht="24.95" customHeight="1">
      <c r="A1087" s="29" t="s">
        <v>716</v>
      </c>
      <c r="B1087" s="65" t="s">
        <v>546</v>
      </c>
      <c r="C1087" s="27"/>
      <c r="D1087" s="48"/>
      <c r="E1087" s="27">
        <f>F1087-D1087</f>
        <v>0</v>
      </c>
      <c r="F1087" s="48"/>
      <c r="G1087" s="48">
        <v>75000</v>
      </c>
    </row>
    <row r="1088" spans="1:7" ht="24.95" customHeight="1">
      <c r="A1088" s="114" t="s">
        <v>253</v>
      </c>
      <c r="B1088" s="65"/>
      <c r="C1088" s="27"/>
      <c r="D1088" s="48"/>
      <c r="E1088" s="48"/>
      <c r="F1088" s="48"/>
      <c r="G1088" s="48"/>
    </row>
    <row r="1089" spans="1:7" ht="24.95" customHeight="1">
      <c r="A1089" s="29" t="s">
        <v>715</v>
      </c>
      <c r="B1089" s="49" t="s">
        <v>141</v>
      </c>
      <c r="C1089" s="27"/>
      <c r="D1089" s="48"/>
      <c r="E1089" s="48"/>
      <c r="F1089" s="48"/>
      <c r="G1089" s="48">
        <v>40000</v>
      </c>
    </row>
    <row r="1090" spans="1:7" ht="24.95" customHeight="1">
      <c r="A1090" s="29" t="s">
        <v>714</v>
      </c>
      <c r="B1090" s="49" t="s">
        <v>141</v>
      </c>
      <c r="C1090" s="27"/>
      <c r="D1090" s="48"/>
      <c r="E1090" s="48"/>
      <c r="F1090" s="48"/>
      <c r="G1090" s="48">
        <v>14400</v>
      </c>
    </row>
    <row r="1091" spans="1:7" ht="24.95" customHeight="1">
      <c r="A1091" s="29" t="s">
        <v>713</v>
      </c>
      <c r="B1091" s="49" t="s">
        <v>141</v>
      </c>
      <c r="C1091" s="27"/>
      <c r="D1091" s="48"/>
      <c r="E1091" s="48"/>
      <c r="F1091" s="48"/>
      <c r="G1091" s="48">
        <v>10000</v>
      </c>
    </row>
    <row r="1092" spans="1:7" ht="24.95" customHeight="1">
      <c r="A1092" s="29" t="s">
        <v>712</v>
      </c>
      <c r="B1092" s="49" t="s">
        <v>141</v>
      </c>
      <c r="C1092" s="27"/>
      <c r="D1092" s="48"/>
      <c r="E1092" s="48"/>
      <c r="F1092" s="48"/>
      <c r="G1092" s="48">
        <v>50000</v>
      </c>
    </row>
    <row r="1093" spans="1:7" ht="24.95" customHeight="1">
      <c r="A1093" s="29" t="s">
        <v>711</v>
      </c>
      <c r="B1093" s="49" t="s">
        <v>141</v>
      </c>
      <c r="C1093" s="27"/>
      <c r="D1093" s="48"/>
      <c r="E1093" s="48"/>
      <c r="F1093" s="48"/>
      <c r="G1093" s="48">
        <v>8000</v>
      </c>
    </row>
    <row r="1094" spans="1:7" ht="24.95" customHeight="1">
      <c r="A1094" s="29" t="s">
        <v>710</v>
      </c>
      <c r="B1094" s="49" t="s">
        <v>141</v>
      </c>
      <c r="C1094" s="27"/>
      <c r="D1094" s="48"/>
      <c r="E1094" s="48"/>
      <c r="F1094" s="48"/>
      <c r="G1094" s="48">
        <v>8000</v>
      </c>
    </row>
    <row r="1095" spans="1:7" ht="24.95" customHeight="1">
      <c r="A1095" s="29" t="s">
        <v>709</v>
      </c>
      <c r="B1095" s="49" t="s">
        <v>141</v>
      </c>
      <c r="C1095" s="27"/>
      <c r="D1095" s="48"/>
      <c r="E1095" s="48"/>
      <c r="F1095" s="48"/>
      <c r="G1095" s="48">
        <v>15000</v>
      </c>
    </row>
    <row r="1096" spans="1:7" ht="24.95" customHeight="1">
      <c r="A1096" s="29" t="s">
        <v>708</v>
      </c>
      <c r="B1096" s="49" t="s">
        <v>141</v>
      </c>
      <c r="C1096" s="27"/>
      <c r="D1096" s="48"/>
      <c r="E1096" s="48"/>
      <c r="F1096" s="48"/>
      <c r="G1096" s="48">
        <v>15000</v>
      </c>
    </row>
    <row r="1097" spans="1:7" ht="24.95" customHeight="1">
      <c r="A1097" s="29" t="s">
        <v>707</v>
      </c>
      <c r="B1097" s="49" t="s">
        <v>141</v>
      </c>
      <c r="C1097" s="27"/>
      <c r="D1097" s="48"/>
      <c r="E1097" s="48"/>
      <c r="F1097" s="48"/>
      <c r="G1097" s="48">
        <v>15000</v>
      </c>
    </row>
    <row r="1098" spans="1:7" ht="24.95" customHeight="1">
      <c r="A1098" s="29" t="s">
        <v>706</v>
      </c>
      <c r="B1098" s="49" t="s">
        <v>141</v>
      </c>
      <c r="C1098" s="27"/>
      <c r="D1098" s="48"/>
      <c r="E1098" s="48"/>
      <c r="F1098" s="48"/>
      <c r="G1098" s="48">
        <v>6500</v>
      </c>
    </row>
    <row r="1099" spans="1:7" ht="24.95" customHeight="1">
      <c r="A1099" s="29" t="s">
        <v>705</v>
      </c>
      <c r="B1099" s="49" t="s">
        <v>141</v>
      </c>
      <c r="C1099" s="27"/>
      <c r="D1099" s="48"/>
      <c r="E1099" s="48"/>
      <c r="F1099" s="48"/>
      <c r="G1099" s="48">
        <v>2500</v>
      </c>
    </row>
    <row r="1100" spans="1:7" ht="24.95" customHeight="1">
      <c r="A1100" s="29" t="s">
        <v>704</v>
      </c>
      <c r="B1100" s="49" t="s">
        <v>141</v>
      </c>
      <c r="C1100" s="27"/>
      <c r="D1100" s="48"/>
      <c r="E1100" s="48"/>
      <c r="F1100" s="48"/>
      <c r="G1100" s="48">
        <v>2000</v>
      </c>
    </row>
    <row r="1101" spans="1:7" ht="24.95" customHeight="1">
      <c r="A1101" s="29" t="s">
        <v>703</v>
      </c>
      <c r="B1101" s="49" t="s">
        <v>141</v>
      </c>
      <c r="C1101" s="27"/>
      <c r="D1101" s="48"/>
      <c r="E1101" s="48"/>
      <c r="F1101" s="48"/>
      <c r="G1101" s="48">
        <v>2800</v>
      </c>
    </row>
    <row r="1102" spans="1:7" ht="24.95" customHeight="1">
      <c r="A1102" s="29" t="s">
        <v>702</v>
      </c>
      <c r="B1102" s="49" t="s">
        <v>141</v>
      </c>
      <c r="C1102" s="27"/>
      <c r="D1102" s="48"/>
      <c r="E1102" s="48"/>
      <c r="F1102" s="48"/>
      <c r="G1102" s="48">
        <v>12000</v>
      </c>
    </row>
    <row r="1103" spans="1:7" ht="24.95" customHeight="1">
      <c r="A1103" s="127" t="s">
        <v>701</v>
      </c>
      <c r="B1103" s="49" t="s">
        <v>141</v>
      </c>
      <c r="C1103" s="27"/>
      <c r="D1103" s="48"/>
      <c r="E1103" s="48"/>
      <c r="F1103" s="48"/>
      <c r="G1103" s="48">
        <v>30000</v>
      </c>
    </row>
    <row r="1104" spans="1:7" ht="24.95" customHeight="1">
      <c r="A1104" s="127" t="s">
        <v>700</v>
      </c>
      <c r="B1104" s="49" t="s">
        <v>141</v>
      </c>
      <c r="C1104" s="27"/>
      <c r="D1104" s="48"/>
      <c r="E1104" s="48"/>
      <c r="F1104" s="48"/>
      <c r="G1104" s="48">
        <v>12000</v>
      </c>
    </row>
    <row r="1105" spans="1:7" ht="33.75" customHeight="1">
      <c r="A1105" s="210" t="s">
        <v>699</v>
      </c>
      <c r="B1105" s="49" t="s">
        <v>141</v>
      </c>
      <c r="C1105" s="27"/>
      <c r="D1105" s="48"/>
      <c r="E1105" s="48"/>
      <c r="F1105" s="48"/>
      <c r="G1105" s="48">
        <v>24000</v>
      </c>
    </row>
    <row r="1106" spans="1:7" ht="24.95" customHeight="1">
      <c r="A1106" s="29" t="s">
        <v>698</v>
      </c>
      <c r="B1106" s="49" t="s">
        <v>141</v>
      </c>
      <c r="C1106" s="27"/>
      <c r="D1106" s="48"/>
      <c r="E1106" s="48"/>
      <c r="F1106" s="48"/>
      <c r="G1106" s="48">
        <v>9000</v>
      </c>
    </row>
    <row r="1107" spans="1:7" ht="24.95" customHeight="1">
      <c r="A1107" s="29" t="s">
        <v>697</v>
      </c>
      <c r="B1107" s="49" t="s">
        <v>141</v>
      </c>
      <c r="C1107" s="27"/>
      <c r="D1107" s="48"/>
      <c r="E1107" s="48"/>
      <c r="F1107" s="48"/>
      <c r="G1107" s="48">
        <v>5000</v>
      </c>
    </row>
    <row r="1108" spans="1:7" ht="24.95" customHeight="1">
      <c r="A1108" s="29" t="s">
        <v>696</v>
      </c>
      <c r="B1108" s="49" t="s">
        <v>141</v>
      </c>
      <c r="C1108" s="27"/>
      <c r="D1108" s="48"/>
      <c r="E1108" s="48"/>
      <c r="F1108" s="48"/>
      <c r="G1108" s="48">
        <v>15000</v>
      </c>
    </row>
    <row r="1109" spans="1:7" ht="24.95" customHeight="1">
      <c r="A1109" s="29" t="s">
        <v>695</v>
      </c>
      <c r="B1109" s="49" t="s">
        <v>141</v>
      </c>
      <c r="C1109" s="27"/>
      <c r="D1109" s="48"/>
      <c r="E1109" s="48"/>
      <c r="F1109" s="48"/>
      <c r="G1109" s="48">
        <v>25000</v>
      </c>
    </row>
    <row r="1110" spans="1:7" ht="24.95" customHeight="1">
      <c r="A1110" s="29" t="s">
        <v>694</v>
      </c>
      <c r="B1110" s="49" t="s">
        <v>141</v>
      </c>
      <c r="C1110" s="27"/>
      <c r="D1110" s="48"/>
      <c r="E1110" s="48"/>
      <c r="F1110" s="48"/>
      <c r="G1110" s="48">
        <v>20000</v>
      </c>
    </row>
    <row r="1111" spans="1:7" ht="24.95" customHeight="1">
      <c r="A1111" s="29" t="s">
        <v>693</v>
      </c>
      <c r="B1111" s="49" t="s">
        <v>141</v>
      </c>
      <c r="C1111" s="27"/>
      <c r="D1111" s="48"/>
      <c r="E1111" s="48"/>
      <c r="F1111" s="48"/>
      <c r="G1111" s="48">
        <v>19500</v>
      </c>
    </row>
    <row r="1112" spans="1:7" ht="24.95" customHeight="1">
      <c r="A1112" s="29" t="s">
        <v>692</v>
      </c>
      <c r="B1112" s="49" t="s">
        <v>141</v>
      </c>
      <c r="C1112" s="27"/>
      <c r="D1112" s="48"/>
      <c r="E1112" s="48"/>
      <c r="F1112" s="48"/>
      <c r="G1112" s="48">
        <v>17000</v>
      </c>
    </row>
    <row r="1113" spans="1:7" ht="24.95" customHeight="1">
      <c r="A1113" s="29" t="s">
        <v>691</v>
      </c>
      <c r="B1113" s="49" t="s">
        <v>141</v>
      </c>
      <c r="C1113" s="27"/>
      <c r="D1113" s="48"/>
      <c r="E1113" s="48">
        <f>F1113-D1113</f>
        <v>0</v>
      </c>
      <c r="F1113" s="48"/>
      <c r="G1113" s="48">
        <v>25000</v>
      </c>
    </row>
    <row r="1114" spans="1:7" ht="24.95" customHeight="1">
      <c r="A1114" s="29" t="s">
        <v>690</v>
      </c>
      <c r="B1114" s="49" t="s">
        <v>141</v>
      </c>
      <c r="C1114" s="27"/>
      <c r="D1114" s="48"/>
      <c r="E1114" s="48">
        <f>F1114-D1114</f>
        <v>0</v>
      </c>
      <c r="F1114" s="48"/>
      <c r="G1114" s="48">
        <v>60000</v>
      </c>
    </row>
    <row r="1115" spans="1:7" ht="24.95" customHeight="1">
      <c r="A1115" s="29" t="s">
        <v>689</v>
      </c>
      <c r="B1115" s="49" t="s">
        <v>141</v>
      </c>
      <c r="C1115" s="27"/>
      <c r="D1115" s="48"/>
      <c r="E1115" s="48">
        <f>F1115-D1115</f>
        <v>0</v>
      </c>
      <c r="F1115" s="48"/>
      <c r="G1115" s="48">
        <v>8000</v>
      </c>
    </row>
    <row r="1116" spans="1:7" ht="24.95" customHeight="1">
      <c r="A1116" s="52" t="s">
        <v>41</v>
      </c>
      <c r="B1116" s="49"/>
      <c r="C1116" s="27"/>
      <c r="D1116" s="48"/>
      <c r="E1116" s="48"/>
      <c r="F1116" s="48"/>
      <c r="G1116" s="48"/>
    </row>
    <row r="1117" spans="1:7" ht="24.95" customHeight="1">
      <c r="A1117" s="29" t="s">
        <v>688</v>
      </c>
      <c r="B1117" s="49" t="s">
        <v>39</v>
      </c>
      <c r="C1117" s="27"/>
      <c r="D1117" s="48"/>
      <c r="E1117" s="48"/>
      <c r="F1117" s="48"/>
      <c r="G1117" s="48">
        <v>120000</v>
      </c>
    </row>
    <row r="1118" spans="1:7" ht="24.95" customHeight="1">
      <c r="A1118" s="142" t="s">
        <v>687</v>
      </c>
      <c r="B1118" s="49" t="s">
        <v>39</v>
      </c>
      <c r="C1118" s="27">
        <v>10600000</v>
      </c>
      <c r="D1118" s="48"/>
      <c r="E1118" s="48">
        <f>F1118-D1118</f>
        <v>0</v>
      </c>
      <c r="F1118" s="48"/>
      <c r="G1118" s="48"/>
    </row>
    <row r="1119" spans="1:7" ht="24.95" customHeight="1">
      <c r="A1119" s="52" t="s">
        <v>38</v>
      </c>
      <c r="B1119" s="49"/>
      <c r="C1119" s="27"/>
      <c r="D1119" s="48"/>
      <c r="E1119" s="48"/>
      <c r="F1119" s="48"/>
      <c r="G1119" s="48"/>
    </row>
    <row r="1120" spans="1:7" ht="24.95" customHeight="1">
      <c r="A1120" s="142" t="s">
        <v>686</v>
      </c>
      <c r="B1120" s="49" t="s">
        <v>31</v>
      </c>
      <c r="C1120" s="27"/>
      <c r="D1120" s="48"/>
      <c r="E1120" s="48"/>
      <c r="F1120" s="48"/>
      <c r="G1120" s="48">
        <v>85000</v>
      </c>
    </row>
    <row r="1121" spans="1:7" ht="24.95" customHeight="1">
      <c r="A1121" s="29" t="s">
        <v>685</v>
      </c>
      <c r="B1121" s="49" t="s">
        <v>31</v>
      </c>
      <c r="C1121" s="27"/>
      <c r="D1121" s="48"/>
      <c r="E1121" s="48"/>
      <c r="F1121" s="48"/>
      <c r="G1121" s="48">
        <v>10000</v>
      </c>
    </row>
    <row r="1122" spans="1:7" ht="24.95" customHeight="1">
      <c r="A1122" s="29" t="s">
        <v>684</v>
      </c>
      <c r="B1122" s="49" t="s">
        <v>31</v>
      </c>
      <c r="C1122" s="27"/>
      <c r="D1122" s="48"/>
      <c r="E1122" s="48"/>
      <c r="F1122" s="48"/>
      <c r="G1122" s="48">
        <v>56000</v>
      </c>
    </row>
    <row r="1123" spans="1:7" ht="24.95" customHeight="1">
      <c r="A1123" s="29" t="s">
        <v>683</v>
      </c>
      <c r="B1123" s="49" t="s">
        <v>31</v>
      </c>
      <c r="C1123" s="27"/>
      <c r="D1123" s="48"/>
      <c r="E1123" s="48">
        <f>F1123-D1123</f>
        <v>0</v>
      </c>
      <c r="F1123" s="48"/>
      <c r="G1123" s="48">
        <v>42000</v>
      </c>
    </row>
    <row r="1124" spans="1:7" ht="24.95" customHeight="1">
      <c r="A1124" s="52" t="s">
        <v>30</v>
      </c>
      <c r="B1124" s="49"/>
      <c r="C1124" s="27"/>
      <c r="D1124" s="48"/>
      <c r="E1124" s="48"/>
      <c r="F1124" s="48"/>
      <c r="G1124" s="48"/>
    </row>
    <row r="1125" spans="1:7" ht="24.95" customHeight="1">
      <c r="A1125" s="29" t="s">
        <v>682</v>
      </c>
      <c r="B1125" s="49" t="s">
        <v>27</v>
      </c>
      <c r="C1125" s="27"/>
      <c r="D1125" s="48"/>
      <c r="E1125" s="48"/>
      <c r="F1125" s="48"/>
      <c r="G1125" s="48">
        <v>60000</v>
      </c>
    </row>
    <row r="1126" spans="1:7" ht="24.95" customHeight="1">
      <c r="A1126" s="29" t="s">
        <v>681</v>
      </c>
      <c r="B1126" s="49" t="s">
        <v>27</v>
      </c>
      <c r="C1126" s="27"/>
      <c r="D1126" s="48"/>
      <c r="E1126" s="48">
        <f>F1126-D1126</f>
        <v>0</v>
      </c>
      <c r="F1126" s="48"/>
      <c r="G1126" s="48">
        <v>65000</v>
      </c>
    </row>
    <row r="1127" spans="1:7" ht="24.95" customHeight="1">
      <c r="A1127" s="29" t="s">
        <v>188</v>
      </c>
      <c r="B1127" s="49" t="s">
        <v>27</v>
      </c>
      <c r="C1127" s="27"/>
      <c r="D1127" s="48"/>
      <c r="E1127" s="48">
        <f>F1127-D1127</f>
        <v>0</v>
      </c>
      <c r="F1127" s="48"/>
      <c r="G1127" s="48">
        <v>15000</v>
      </c>
    </row>
    <row r="1128" spans="1:7" ht="24.95" customHeight="1" thickBot="1">
      <c r="A1128" s="29" t="s">
        <v>680</v>
      </c>
      <c r="B1128" s="49" t="s">
        <v>27</v>
      </c>
      <c r="C1128" s="27"/>
      <c r="D1128" s="48"/>
      <c r="E1128" s="48">
        <f>F1128-D1128</f>
        <v>0</v>
      </c>
      <c r="F1128" s="48"/>
      <c r="G1128" s="48">
        <v>300000</v>
      </c>
    </row>
    <row r="1129" spans="1:7" ht="24.95" customHeight="1" thickBot="1">
      <c r="A1129" s="20" t="s">
        <v>26</v>
      </c>
      <c r="B1129" s="42"/>
      <c r="C1129" s="18">
        <f>SUM(C1062:C1128)</f>
        <v>11962879.460000001</v>
      </c>
      <c r="D1129" s="18">
        <f>SUM(D1062:D1128)</f>
        <v>1332801.5</v>
      </c>
      <c r="E1129" s="18">
        <f>SUM(E1062:E1128)</f>
        <v>3167198.5</v>
      </c>
      <c r="F1129" s="18">
        <f>SUM(F1062:F1128)</f>
        <v>4500000</v>
      </c>
      <c r="G1129" s="18">
        <f>SUM(G1062:G1128)</f>
        <v>17838700</v>
      </c>
    </row>
    <row r="1130" spans="1:7" ht="10.5" customHeight="1" thickBot="1">
      <c r="A1130" s="20"/>
      <c r="B1130" s="42"/>
      <c r="C1130" s="18"/>
      <c r="D1130" s="18"/>
      <c r="E1130" s="18"/>
      <c r="F1130" s="18"/>
      <c r="G1130" s="18"/>
    </row>
    <row r="1131" spans="1:7" ht="24.95" customHeight="1" thickBot="1">
      <c r="A1131" s="20" t="s">
        <v>25</v>
      </c>
      <c r="B1131" s="42"/>
      <c r="C1131" s="40"/>
      <c r="D1131" s="40"/>
      <c r="E1131" s="40"/>
      <c r="F1131" s="40"/>
      <c r="G1131" s="40"/>
    </row>
    <row r="1132" spans="1:7" ht="24.95" customHeight="1" thickBot="1">
      <c r="A1132" s="21" t="s">
        <v>679</v>
      </c>
      <c r="B1132" s="42"/>
      <c r="C1132" s="41"/>
      <c r="D1132" s="40"/>
      <c r="E1132" s="40">
        <f>F1132-D1132</f>
        <v>0</v>
      </c>
      <c r="F1132" s="40"/>
      <c r="G1132" s="40"/>
    </row>
    <row r="1133" spans="1:7" ht="24.95" customHeight="1">
      <c r="A1133" s="209" t="s">
        <v>678</v>
      </c>
      <c r="B1133" s="79" t="s">
        <v>9</v>
      </c>
      <c r="C1133" s="30">
        <v>771490.25</v>
      </c>
      <c r="D1133" s="23">
        <v>555669</v>
      </c>
      <c r="E1133" s="23">
        <f>F1133-D1133</f>
        <v>1076331</v>
      </c>
      <c r="F1133" s="23">
        <v>1632000</v>
      </c>
      <c r="G1133" s="23">
        <v>2250000</v>
      </c>
    </row>
    <row r="1134" spans="1:7" ht="24.95" customHeight="1">
      <c r="A1134" s="154" t="s">
        <v>677</v>
      </c>
      <c r="B1134" s="76" t="s">
        <v>9</v>
      </c>
      <c r="C1134" s="28">
        <v>3187159.85</v>
      </c>
      <c r="D1134" s="27">
        <v>1645673.25</v>
      </c>
      <c r="E1134" s="27">
        <f>F1134-D1134</f>
        <v>2314326.75</v>
      </c>
      <c r="F1134" s="27">
        <v>3960000</v>
      </c>
      <c r="G1134" s="27">
        <v>5060000</v>
      </c>
    </row>
    <row r="1135" spans="1:7" ht="24.95" customHeight="1" thickBot="1">
      <c r="A1135" s="208" t="s">
        <v>676</v>
      </c>
      <c r="B1135" s="120" t="s">
        <v>9</v>
      </c>
      <c r="C1135" s="33"/>
      <c r="D1135" s="32">
        <v>812432.5</v>
      </c>
      <c r="E1135" s="27">
        <f>F1135-D1135</f>
        <v>1683567.5</v>
      </c>
      <c r="F1135" s="32">
        <v>2496000</v>
      </c>
      <c r="G1135" s="32">
        <v>2750000</v>
      </c>
    </row>
    <row r="1136" spans="1:7" ht="24.95" customHeight="1" thickBot="1">
      <c r="A1136" s="21" t="s">
        <v>8</v>
      </c>
      <c r="B1136" s="122"/>
      <c r="C1136" s="18">
        <f>SUM(C1133:C1135)</f>
        <v>3958650.1</v>
      </c>
      <c r="D1136" s="18">
        <f>SUM(D1133:D1135)</f>
        <v>3013774.75</v>
      </c>
      <c r="E1136" s="18">
        <f>SUM(E1133:E1135)</f>
        <v>5074225.25</v>
      </c>
      <c r="F1136" s="18">
        <f>SUM(F1133:F1135)</f>
        <v>8088000</v>
      </c>
      <c r="G1136" s="18">
        <f>SUM(G1133:G1135)</f>
        <v>10060000</v>
      </c>
    </row>
    <row r="1137" spans="1:7" ht="24.95" customHeight="1" thickBot="1">
      <c r="A1137" s="21" t="s">
        <v>177</v>
      </c>
      <c r="B1137" s="122"/>
      <c r="C1137" s="18"/>
      <c r="D1137" s="18"/>
      <c r="E1137" s="18"/>
      <c r="F1137" s="18"/>
      <c r="G1137" s="18"/>
    </row>
    <row r="1138" spans="1:7" ht="24.95" customHeight="1" thickBot="1">
      <c r="A1138" s="207" t="s">
        <v>675</v>
      </c>
      <c r="B1138" s="42"/>
      <c r="C1138" s="40"/>
      <c r="D1138" s="40"/>
      <c r="E1138" s="40"/>
      <c r="F1138" s="40"/>
      <c r="G1138" s="40"/>
    </row>
    <row r="1139" spans="1:7" ht="24.95" customHeight="1">
      <c r="A1139" s="80" t="s">
        <v>480</v>
      </c>
      <c r="B1139" s="25"/>
      <c r="C1139" s="23"/>
      <c r="D1139" s="23"/>
      <c r="E1139" s="23"/>
      <c r="F1139" s="23"/>
      <c r="G1139" s="23"/>
    </row>
    <row r="1140" spans="1:7" ht="24.95" customHeight="1">
      <c r="A1140" s="29" t="s">
        <v>674</v>
      </c>
      <c r="B1140" s="36" t="s">
        <v>478</v>
      </c>
      <c r="C1140" s="27"/>
      <c r="D1140" s="27"/>
      <c r="E1140" s="27">
        <v>252000</v>
      </c>
      <c r="F1140" s="27">
        <v>252000</v>
      </c>
      <c r="G1140" s="27"/>
    </row>
    <row r="1141" spans="1:7" ht="24.95" customHeight="1">
      <c r="A1141" s="29" t="s">
        <v>673</v>
      </c>
      <c r="B1141" s="36" t="s">
        <v>478</v>
      </c>
      <c r="C1141" s="27"/>
      <c r="D1141" s="27"/>
      <c r="E1141" s="27">
        <v>36000</v>
      </c>
      <c r="F1141" s="27">
        <v>36000</v>
      </c>
      <c r="G1141" s="27"/>
    </row>
    <row r="1142" spans="1:7" ht="24.95" customHeight="1">
      <c r="A1142" s="29" t="s">
        <v>672</v>
      </c>
      <c r="B1142" s="36" t="s">
        <v>478</v>
      </c>
      <c r="C1142" s="27"/>
      <c r="D1142" s="27"/>
      <c r="E1142" s="27">
        <v>34000</v>
      </c>
      <c r="F1142" s="27">
        <v>34000</v>
      </c>
      <c r="G1142" s="27"/>
    </row>
    <row r="1143" spans="1:7" ht="24.95" customHeight="1">
      <c r="A1143" s="52" t="s">
        <v>38</v>
      </c>
      <c r="B1143" s="36"/>
      <c r="C1143" s="27"/>
      <c r="D1143" s="27"/>
      <c r="E1143" s="27"/>
      <c r="F1143" s="27"/>
      <c r="G1143" s="27"/>
    </row>
    <row r="1144" spans="1:7" ht="24.95" customHeight="1">
      <c r="A1144" s="29" t="s">
        <v>671</v>
      </c>
      <c r="B1144" s="49" t="s">
        <v>31</v>
      </c>
      <c r="C1144" s="27"/>
      <c r="D1144" s="27"/>
      <c r="E1144" s="27">
        <v>12000</v>
      </c>
      <c r="F1144" s="27">
        <v>12000</v>
      </c>
      <c r="G1144" s="27"/>
    </row>
    <row r="1145" spans="1:7" ht="24.95" customHeight="1">
      <c r="A1145" s="29" t="s">
        <v>670</v>
      </c>
      <c r="B1145" s="49" t="s">
        <v>31</v>
      </c>
      <c r="C1145" s="27"/>
      <c r="D1145" s="27"/>
      <c r="E1145" s="27">
        <v>8100</v>
      </c>
      <c r="F1145" s="27">
        <v>8100</v>
      </c>
      <c r="G1145" s="27"/>
    </row>
    <row r="1146" spans="1:7" ht="24.95" customHeight="1">
      <c r="A1146" s="52" t="s">
        <v>30</v>
      </c>
      <c r="B1146" s="36"/>
      <c r="C1146" s="27"/>
      <c r="D1146" s="27"/>
      <c r="E1146" s="27"/>
      <c r="F1146" s="27"/>
      <c r="G1146" s="27"/>
    </row>
    <row r="1147" spans="1:7" ht="24.95" customHeight="1" thickBot="1">
      <c r="A1147" s="29" t="s">
        <v>669</v>
      </c>
      <c r="B1147" s="49" t="s">
        <v>27</v>
      </c>
      <c r="C1147" s="27"/>
      <c r="D1147" s="48"/>
      <c r="E1147" s="48">
        <v>150000</v>
      </c>
      <c r="F1147" s="48">
        <v>150000</v>
      </c>
      <c r="G1147" s="48"/>
    </row>
    <row r="1148" spans="1:7" ht="24.95" customHeight="1" thickBot="1">
      <c r="A1148" s="21" t="s">
        <v>135</v>
      </c>
      <c r="B1148" s="44"/>
      <c r="C1148" s="43">
        <f>SUM(C1139:C1147)</f>
        <v>0</v>
      </c>
      <c r="D1148" s="43">
        <f>SUM(D1139:D1147)</f>
        <v>0</v>
      </c>
      <c r="E1148" s="43">
        <f>SUM(E1139:E1147)</f>
        <v>492100</v>
      </c>
      <c r="F1148" s="43">
        <f>SUM(F1139:F1147)</f>
        <v>492100</v>
      </c>
      <c r="G1148" s="43">
        <f>SUM(G1139:G1147)</f>
        <v>0</v>
      </c>
    </row>
    <row r="1149" spans="1:7" ht="24.95" customHeight="1" thickBot="1">
      <c r="A1149" s="20" t="s">
        <v>7</v>
      </c>
      <c r="B1149" s="137"/>
      <c r="C1149" s="43">
        <f>C1136+C1148</f>
        <v>3958650.1</v>
      </c>
      <c r="D1149" s="43">
        <f>D1136+D1148</f>
        <v>3013774.75</v>
      </c>
      <c r="E1149" s="43">
        <f>E1136+E1148</f>
        <v>5566325.25</v>
      </c>
      <c r="F1149" s="43">
        <f>F1136+F1148</f>
        <v>8580100</v>
      </c>
      <c r="G1149" s="43">
        <f>G1136+G1148</f>
        <v>10060000</v>
      </c>
    </row>
    <row r="1150" spans="1:7" ht="10.5" customHeight="1" thickBot="1">
      <c r="A1150" s="124"/>
      <c r="B1150" s="137"/>
      <c r="C1150" s="43"/>
      <c r="D1150" s="43"/>
      <c r="E1150" s="43"/>
      <c r="F1150" s="43"/>
      <c r="G1150" s="43"/>
    </row>
    <row r="1151" spans="1:7" ht="24.95" customHeight="1" thickBot="1">
      <c r="A1151" s="17" t="s">
        <v>6</v>
      </c>
      <c r="B1151" s="16"/>
      <c r="C1151" s="15">
        <f>C1036+C1059+C1129+C1149</f>
        <v>62752769.260000005</v>
      </c>
      <c r="D1151" s="15">
        <f>D1036+D1059+D1129+D1149</f>
        <v>23833948.449999999</v>
      </c>
      <c r="E1151" s="15">
        <f>E1036+E1059+E1129+E1149</f>
        <v>35510527.549999997</v>
      </c>
      <c r="F1151" s="15">
        <f>F1036+F1059+F1129+F1149</f>
        <v>59344476</v>
      </c>
      <c r="G1151" s="15">
        <f>G1036+G1059+G1129+G1149</f>
        <v>76293851</v>
      </c>
    </row>
    <row r="1152" spans="1:7" ht="24.95" customHeight="1">
      <c r="A1152" s="14"/>
      <c r="B1152" s="14"/>
      <c r="C1152" s="12"/>
      <c r="D1152" s="12"/>
      <c r="E1152" s="12"/>
      <c r="F1152" s="12"/>
      <c r="G1152" s="12"/>
    </row>
    <row r="1153" spans="1:7" ht="24.95" customHeight="1">
      <c r="A1153" s="14"/>
      <c r="B1153" s="14"/>
      <c r="C1153" s="12"/>
      <c r="D1153" s="12"/>
      <c r="E1153" s="12"/>
      <c r="F1153" s="12"/>
      <c r="G1153" s="12"/>
    </row>
    <row r="1154" spans="1:7" ht="12.75" customHeight="1">
      <c r="A1154" s="14"/>
      <c r="B1154" s="14"/>
      <c r="C1154" s="12"/>
      <c r="D1154" s="13"/>
      <c r="E1154" s="13"/>
      <c r="F1154" s="13"/>
      <c r="G1154" s="12"/>
    </row>
    <row r="1155" spans="1:7" ht="16.5">
      <c r="A1155" s="11" t="s">
        <v>668</v>
      </c>
      <c r="B1155" s="1"/>
      <c r="C1155" s="1"/>
      <c r="D1155" s="1" t="s">
        <v>475</v>
      </c>
      <c r="E1155" s="1"/>
      <c r="F1155" s="147"/>
      <c r="G1155" s="206"/>
    </row>
    <row r="1156" spans="1:7" ht="16.5">
      <c r="A1156" s="11"/>
      <c r="B1156" s="1"/>
      <c r="C1156" s="1"/>
      <c r="D1156" s="1"/>
      <c r="E1156" s="1"/>
      <c r="F1156" s="147"/>
      <c r="G1156" s="206"/>
    </row>
    <row r="1157" spans="1:7" s="1" customFormat="1" ht="16.5">
      <c r="A1157" s="9"/>
      <c r="B1157" s="8"/>
      <c r="C1157" s="8"/>
      <c r="D1157" s="7"/>
      <c r="E1157" s="7"/>
      <c r="F1157" s="7"/>
    </row>
    <row r="1158" spans="1:7" s="1" customFormat="1" ht="16.5">
      <c r="A1158" s="107" t="s">
        <v>667</v>
      </c>
      <c r="B1158" s="5"/>
      <c r="C1158" s="4"/>
      <c r="D1158" s="417" t="s">
        <v>666</v>
      </c>
      <c r="E1158" s="417"/>
      <c r="F1158" s="417"/>
      <c r="G1158" s="417"/>
    </row>
    <row r="1159" spans="1:7" s="1" customFormat="1" ht="16.5">
      <c r="A1159" s="3" t="s">
        <v>411</v>
      </c>
      <c r="B1159" s="2"/>
      <c r="C1159" s="2"/>
      <c r="D1159" s="417" t="s">
        <v>665</v>
      </c>
      <c r="E1159" s="417"/>
      <c r="F1159" s="417"/>
      <c r="G1159" s="417"/>
    </row>
    <row r="1164" spans="1:7" ht="15.75" customHeight="1">
      <c r="A1164" s="412" t="s">
        <v>128</v>
      </c>
      <c r="B1164" s="412"/>
      <c r="C1164" s="412"/>
      <c r="D1164" s="412"/>
      <c r="E1164" s="412"/>
      <c r="F1164" s="412"/>
      <c r="G1164" s="412"/>
    </row>
    <row r="1165" spans="1:7" ht="15.75" customHeight="1">
      <c r="A1165" s="413" t="s">
        <v>127</v>
      </c>
      <c r="B1165" s="413"/>
      <c r="C1165" s="413"/>
      <c r="D1165" s="413"/>
      <c r="E1165" s="413"/>
      <c r="F1165" s="413"/>
      <c r="G1165" s="413"/>
    </row>
    <row r="1166" spans="1:7" ht="15.75" customHeight="1">
      <c r="A1166" s="106"/>
      <c r="B1166" s="106"/>
      <c r="C1166" s="106"/>
      <c r="D1166" s="106"/>
      <c r="E1166" s="106"/>
      <c r="F1166" s="106"/>
      <c r="G1166" s="106"/>
    </row>
    <row r="1167" spans="1:7" ht="12.75">
      <c r="A1167" s="105" t="s">
        <v>664</v>
      </c>
      <c r="B1167" s="103"/>
      <c r="C1167" s="103"/>
      <c r="D1167" s="104"/>
      <c r="E1167" s="104"/>
      <c r="F1167" s="104"/>
      <c r="G1167" s="103"/>
    </row>
    <row r="1168" spans="1:7" ht="13.5" thickBot="1">
      <c r="A1168" s="105"/>
      <c r="B1168" s="103"/>
      <c r="C1168" s="103"/>
      <c r="D1168" s="104"/>
      <c r="E1168" s="104"/>
      <c r="F1168" s="104"/>
      <c r="G1168" s="103"/>
    </row>
    <row r="1169" spans="1:7" ht="16.5" thickBot="1">
      <c r="A1169" s="102"/>
      <c r="B1169" s="101" t="s">
        <v>125</v>
      </c>
      <c r="C1169" s="100" t="s">
        <v>124</v>
      </c>
      <c r="D1169" s="414" t="s">
        <v>123</v>
      </c>
      <c r="E1169" s="415"/>
      <c r="F1169" s="416"/>
      <c r="G1169" s="99" t="s">
        <v>122</v>
      </c>
    </row>
    <row r="1170" spans="1:7" ht="15.75">
      <c r="A1170" s="96" t="s">
        <v>121</v>
      </c>
      <c r="B1170" s="98" t="s">
        <v>120</v>
      </c>
      <c r="C1170" s="96">
        <v>2018</v>
      </c>
      <c r="D1170" s="97" t="s">
        <v>119</v>
      </c>
      <c r="E1170" s="97" t="s">
        <v>118</v>
      </c>
      <c r="F1170" s="97" t="s">
        <v>117</v>
      </c>
      <c r="G1170" s="96" t="s">
        <v>116</v>
      </c>
    </row>
    <row r="1171" spans="1:7" ht="16.5" thickBot="1">
      <c r="A1171" s="92" t="s">
        <v>115</v>
      </c>
      <c r="B1171" s="95" t="s">
        <v>114</v>
      </c>
      <c r="C1171" s="92" t="s">
        <v>113</v>
      </c>
      <c r="D1171" s="93" t="s">
        <v>112</v>
      </c>
      <c r="E1171" s="94" t="s">
        <v>111</v>
      </c>
      <c r="F1171" s="93" t="s">
        <v>110</v>
      </c>
      <c r="G1171" s="92" t="s">
        <v>109</v>
      </c>
    </row>
    <row r="1172" spans="1:7" s="50" customFormat="1" ht="24.95" customHeight="1" thickBot="1">
      <c r="A1172" s="86" t="s">
        <v>108</v>
      </c>
      <c r="B1172" s="91"/>
      <c r="C1172" s="40"/>
      <c r="D1172" s="40"/>
      <c r="E1172" s="40"/>
      <c r="F1172" s="40"/>
      <c r="G1172" s="40"/>
    </row>
    <row r="1173" spans="1:7" ht="24.95" customHeight="1">
      <c r="A1173" s="90" t="s">
        <v>107</v>
      </c>
      <c r="B1173" s="89" t="s">
        <v>106</v>
      </c>
      <c r="C1173" s="22">
        <v>3172099.73</v>
      </c>
      <c r="D1173" s="22">
        <v>1734090</v>
      </c>
      <c r="E1173" s="23">
        <f t="shared" ref="E1173:E1180" si="38">F1173-D1173</f>
        <v>2009761</v>
      </c>
      <c r="F1173" s="22">
        <v>3743851</v>
      </c>
      <c r="G1173" s="22">
        <v>3973092</v>
      </c>
    </row>
    <row r="1174" spans="1:7" ht="24.95" customHeight="1">
      <c r="A1174" s="52" t="s">
        <v>105</v>
      </c>
      <c r="B1174" s="87" t="s">
        <v>104</v>
      </c>
      <c r="C1174" s="27">
        <v>215181.82</v>
      </c>
      <c r="D1174" s="48">
        <v>108000</v>
      </c>
      <c r="E1174" s="27">
        <f t="shared" si="38"/>
        <v>122000</v>
      </c>
      <c r="F1174" s="48">
        <v>230000</v>
      </c>
      <c r="G1174" s="48">
        <v>240000</v>
      </c>
    </row>
    <row r="1175" spans="1:7" ht="24.95" customHeight="1">
      <c r="A1175" s="52" t="s">
        <v>103</v>
      </c>
      <c r="B1175" s="76" t="s">
        <v>102</v>
      </c>
      <c r="C1175" s="27">
        <v>85500</v>
      </c>
      <c r="D1175" s="27">
        <v>42750</v>
      </c>
      <c r="E1175" s="27">
        <f t="shared" si="38"/>
        <v>42750</v>
      </c>
      <c r="F1175" s="27">
        <v>85500</v>
      </c>
      <c r="G1175" s="27">
        <v>85500</v>
      </c>
    </row>
    <row r="1176" spans="1:7" ht="24.95" customHeight="1">
      <c r="A1176" s="52" t="s">
        <v>101</v>
      </c>
      <c r="B1176" s="88" t="s">
        <v>100</v>
      </c>
      <c r="C1176" s="22">
        <v>81937.5</v>
      </c>
      <c r="D1176" s="22">
        <v>42750</v>
      </c>
      <c r="E1176" s="27">
        <f t="shared" si="38"/>
        <v>42750</v>
      </c>
      <c r="F1176" s="22">
        <v>85500</v>
      </c>
      <c r="G1176" s="22">
        <v>85500</v>
      </c>
    </row>
    <row r="1177" spans="1:7" ht="24.95" customHeight="1">
      <c r="A1177" s="52" t="s">
        <v>99</v>
      </c>
      <c r="B1177" s="49" t="s">
        <v>98</v>
      </c>
      <c r="C1177" s="27">
        <v>54000</v>
      </c>
      <c r="D1177" s="27">
        <v>54000</v>
      </c>
      <c r="E1177" s="27">
        <f t="shared" si="38"/>
        <v>6000</v>
      </c>
      <c r="F1177" s="27">
        <v>60000</v>
      </c>
      <c r="G1177" s="27">
        <v>60000</v>
      </c>
    </row>
    <row r="1178" spans="1:7" ht="24.95" hidden="1" customHeight="1">
      <c r="A1178" s="52" t="s">
        <v>97</v>
      </c>
      <c r="B1178" s="76">
        <v>717</v>
      </c>
      <c r="C1178" s="27"/>
      <c r="D1178" s="27"/>
      <c r="E1178" s="27">
        <f t="shared" si="38"/>
        <v>0</v>
      </c>
      <c r="F1178" s="27"/>
      <c r="G1178" s="27"/>
    </row>
    <row r="1179" spans="1:7" ht="24.95" customHeight="1">
      <c r="A1179" s="52" t="s">
        <v>96</v>
      </c>
      <c r="B1179" s="76" t="s">
        <v>95</v>
      </c>
      <c r="C1179" s="27">
        <v>266728</v>
      </c>
      <c r="D1179" s="27"/>
      <c r="E1179" s="27">
        <f t="shared" si="38"/>
        <v>328073</v>
      </c>
      <c r="F1179" s="27">
        <v>328073</v>
      </c>
      <c r="G1179" s="27">
        <v>331091</v>
      </c>
    </row>
    <row r="1180" spans="1:7" ht="24.95" customHeight="1">
      <c r="A1180" s="52" t="s">
        <v>94</v>
      </c>
      <c r="B1180" s="88" t="s">
        <v>93</v>
      </c>
      <c r="C1180" s="22">
        <v>45000</v>
      </c>
      <c r="D1180" s="22"/>
      <c r="E1180" s="27">
        <f t="shared" si="38"/>
        <v>50000</v>
      </c>
      <c r="F1180" s="22">
        <v>50000</v>
      </c>
      <c r="G1180" s="22">
        <v>50000</v>
      </c>
    </row>
    <row r="1181" spans="1:7" ht="24.95" customHeight="1">
      <c r="A1181" s="52" t="s">
        <v>92</v>
      </c>
      <c r="B1181" s="76"/>
      <c r="C1181" s="27"/>
      <c r="D1181" s="27"/>
      <c r="E1181" s="27"/>
      <c r="F1181" s="27"/>
      <c r="G1181" s="27"/>
    </row>
    <row r="1182" spans="1:7" ht="24.95" customHeight="1">
      <c r="A1182" s="29" t="s">
        <v>91</v>
      </c>
      <c r="B1182" s="76" t="s">
        <v>90</v>
      </c>
      <c r="C1182" s="27">
        <v>266728</v>
      </c>
      <c r="D1182" s="27">
        <v>289015</v>
      </c>
      <c r="E1182" s="27">
        <f>F1182-D1182</f>
        <v>39058</v>
      </c>
      <c r="F1182" s="27">
        <v>328073</v>
      </c>
      <c r="G1182" s="27">
        <v>331091</v>
      </c>
    </row>
    <row r="1183" spans="1:7" ht="24.95" customHeight="1">
      <c r="A1183" s="52" t="s">
        <v>89</v>
      </c>
      <c r="B1183" s="76" t="s">
        <v>88</v>
      </c>
      <c r="C1183" s="27">
        <v>383893.44</v>
      </c>
      <c r="D1183" s="27">
        <v>206421</v>
      </c>
      <c r="E1183" s="27">
        <f>F1183-D1183</f>
        <v>242848</v>
      </c>
      <c r="F1183" s="27">
        <v>449269</v>
      </c>
      <c r="G1183" s="27">
        <v>476775</v>
      </c>
    </row>
    <row r="1184" spans="1:7" ht="24.95" customHeight="1">
      <c r="A1184" s="52" t="s">
        <v>87</v>
      </c>
      <c r="B1184" s="88" t="s">
        <v>86</v>
      </c>
      <c r="C1184" s="22">
        <v>10800</v>
      </c>
      <c r="D1184" s="22">
        <v>5400</v>
      </c>
      <c r="E1184" s="27">
        <f>F1184-D1184</f>
        <v>6100</v>
      </c>
      <c r="F1184" s="22">
        <v>11500</v>
      </c>
      <c r="G1184" s="22">
        <v>12000</v>
      </c>
    </row>
    <row r="1185" spans="1:7" ht="24.95" customHeight="1">
      <c r="A1185" s="52" t="s">
        <v>85</v>
      </c>
      <c r="B1185" s="76" t="s">
        <v>84</v>
      </c>
      <c r="C1185" s="27">
        <v>36458.74</v>
      </c>
      <c r="D1185" s="27">
        <v>18931.14</v>
      </c>
      <c r="E1185" s="27">
        <f>F1185-D1185</f>
        <v>22727.86</v>
      </c>
      <c r="F1185" s="27">
        <v>41659</v>
      </c>
      <c r="G1185" s="27">
        <v>44541</v>
      </c>
    </row>
    <row r="1186" spans="1:7" ht="24.95" customHeight="1">
      <c r="A1186" s="52" t="s">
        <v>83</v>
      </c>
      <c r="B1186" s="87" t="s">
        <v>82</v>
      </c>
      <c r="C1186" s="27">
        <v>10800</v>
      </c>
      <c r="D1186" s="27">
        <v>5400</v>
      </c>
      <c r="E1186" s="27">
        <f>F1186-D1186</f>
        <v>6100</v>
      </c>
      <c r="F1186" s="27">
        <v>11500</v>
      </c>
      <c r="G1186" s="27">
        <v>12000</v>
      </c>
    </row>
    <row r="1187" spans="1:7" ht="24.95" customHeight="1">
      <c r="A1187" s="52" t="s">
        <v>81</v>
      </c>
      <c r="B1187" s="87"/>
      <c r="C1187" s="27"/>
      <c r="D1187" s="27"/>
      <c r="E1187" s="27"/>
      <c r="F1187" s="27"/>
      <c r="G1187" s="27"/>
    </row>
    <row r="1188" spans="1:7" ht="24.95" customHeight="1">
      <c r="A1188" s="29" t="s">
        <v>80</v>
      </c>
      <c r="B1188" s="79" t="s">
        <v>76</v>
      </c>
      <c r="C1188" s="23">
        <v>25000</v>
      </c>
      <c r="D1188" s="23"/>
      <c r="E1188" s="27">
        <f>F1188-D1188</f>
        <v>5000</v>
      </c>
      <c r="F1188" s="23">
        <v>5000</v>
      </c>
      <c r="G1188" s="23">
        <v>5000</v>
      </c>
    </row>
    <row r="1189" spans="1:7" ht="24.95" customHeight="1">
      <c r="A1189" s="29" t="s">
        <v>79</v>
      </c>
      <c r="B1189" s="79" t="s">
        <v>76</v>
      </c>
      <c r="C1189" s="22">
        <v>45000</v>
      </c>
      <c r="D1189" s="23"/>
      <c r="E1189" s="27"/>
      <c r="F1189" s="23"/>
      <c r="G1189" s="23"/>
    </row>
    <row r="1190" spans="1:7" ht="24.95" customHeight="1">
      <c r="A1190" s="29" t="s">
        <v>78</v>
      </c>
      <c r="B1190" s="79" t="s">
        <v>76</v>
      </c>
      <c r="C1190" s="54">
        <v>315000</v>
      </c>
      <c r="D1190" s="27"/>
      <c r="E1190" s="22"/>
      <c r="F1190" s="27"/>
      <c r="G1190" s="27"/>
    </row>
    <row r="1191" spans="1:7" ht="24.95" customHeight="1" thickBot="1">
      <c r="A1191" s="29" t="s">
        <v>77</v>
      </c>
      <c r="B1191" s="79" t="s">
        <v>76</v>
      </c>
      <c r="C1191" s="27">
        <v>102132</v>
      </c>
      <c r="D1191" s="27"/>
      <c r="E1191" s="27"/>
      <c r="F1191" s="27"/>
      <c r="G1191" s="27"/>
    </row>
    <row r="1192" spans="1:7" ht="24.95" customHeight="1" thickBot="1">
      <c r="A1192" s="20" t="s">
        <v>75</v>
      </c>
      <c r="B1192" s="19"/>
      <c r="C1192" s="18">
        <f>SUM(C1173:C1191)</f>
        <v>5116259.2300000004</v>
      </c>
      <c r="D1192" s="18">
        <f>SUM(D1173:D1191)</f>
        <v>2506757.14</v>
      </c>
      <c r="E1192" s="18">
        <f>SUM(E1173:E1191)</f>
        <v>2923167.86</v>
      </c>
      <c r="F1192" s="18">
        <f>SUM(F1173:F1191)</f>
        <v>5429925</v>
      </c>
      <c r="G1192" s="18">
        <f>SUM(G1173:G1191)</f>
        <v>5706590</v>
      </c>
    </row>
    <row r="1193" spans="1:7" ht="10.5" customHeight="1" thickBot="1">
      <c r="A1193" s="20"/>
      <c r="B1193" s="19"/>
      <c r="C1193" s="18"/>
      <c r="D1193" s="18"/>
      <c r="E1193" s="85"/>
      <c r="F1193" s="85"/>
      <c r="G1193" s="85"/>
    </row>
    <row r="1194" spans="1:7" ht="24.95" customHeight="1" thickBot="1">
      <c r="A1194" s="20" t="s">
        <v>74</v>
      </c>
      <c r="B1194" s="84"/>
      <c r="C1194" s="83"/>
      <c r="D1194" s="83"/>
      <c r="E1194" s="82"/>
      <c r="F1194" s="82"/>
      <c r="G1194" s="81"/>
    </row>
    <row r="1195" spans="1:7" ht="24.95" customHeight="1">
      <c r="A1195" s="69" t="s">
        <v>73</v>
      </c>
      <c r="B1195" s="179" t="s">
        <v>72</v>
      </c>
      <c r="C1195" s="178">
        <v>13270</v>
      </c>
      <c r="D1195" s="67">
        <v>30462</v>
      </c>
      <c r="E1195" s="67">
        <f t="shared" ref="E1195:E1203" si="39">F1195-D1195</f>
        <v>6038</v>
      </c>
      <c r="F1195" s="67">
        <v>36500</v>
      </c>
      <c r="G1195" s="67">
        <v>27070</v>
      </c>
    </row>
    <row r="1196" spans="1:7" ht="24.95" customHeight="1">
      <c r="A1196" s="52" t="s">
        <v>71</v>
      </c>
      <c r="B1196" s="76" t="s">
        <v>70</v>
      </c>
      <c r="C1196" s="28">
        <v>93755</v>
      </c>
      <c r="D1196" s="27"/>
      <c r="E1196" s="27">
        <f t="shared" si="39"/>
        <v>60000</v>
      </c>
      <c r="F1196" s="27">
        <v>60000</v>
      </c>
      <c r="G1196" s="27">
        <v>66000</v>
      </c>
    </row>
    <row r="1197" spans="1:7" ht="24.95" customHeight="1">
      <c r="A1197" s="52" t="s">
        <v>69</v>
      </c>
      <c r="B1197" s="49" t="s">
        <v>68</v>
      </c>
      <c r="C1197" s="28">
        <v>133385.29</v>
      </c>
      <c r="D1197" s="27">
        <v>75442.39</v>
      </c>
      <c r="E1197" s="23">
        <f t="shared" si="39"/>
        <v>90237.61</v>
      </c>
      <c r="F1197" s="27">
        <v>165680</v>
      </c>
      <c r="G1197" s="27">
        <v>182248</v>
      </c>
    </row>
    <row r="1198" spans="1:7" ht="24.95" customHeight="1">
      <c r="A1198" s="52" t="s">
        <v>67</v>
      </c>
      <c r="B1198" s="49" t="s">
        <v>66</v>
      </c>
      <c r="C1198" s="28">
        <v>15000</v>
      </c>
      <c r="D1198" s="27">
        <v>19800</v>
      </c>
      <c r="E1198" s="23">
        <f t="shared" si="39"/>
        <v>2200</v>
      </c>
      <c r="F1198" s="27">
        <v>22000</v>
      </c>
      <c r="G1198" s="27">
        <v>24200</v>
      </c>
    </row>
    <row r="1199" spans="1:7" ht="24.95" customHeight="1">
      <c r="A1199" s="52" t="s">
        <v>203</v>
      </c>
      <c r="B1199" s="76" t="s">
        <v>202</v>
      </c>
      <c r="C1199" s="28">
        <v>19200</v>
      </c>
      <c r="D1199" s="27">
        <v>6444.48</v>
      </c>
      <c r="E1199" s="23">
        <f t="shared" si="39"/>
        <v>12755.52</v>
      </c>
      <c r="F1199" s="27">
        <v>19200</v>
      </c>
      <c r="G1199" s="27">
        <v>19200</v>
      </c>
    </row>
    <row r="1200" spans="1:7" ht="24.95" customHeight="1">
      <c r="A1200" s="52" t="s">
        <v>65</v>
      </c>
      <c r="B1200" s="76" t="s">
        <v>64</v>
      </c>
      <c r="C1200" s="28"/>
      <c r="D1200" s="27"/>
      <c r="E1200" s="23">
        <f t="shared" si="39"/>
        <v>5000</v>
      </c>
      <c r="F1200" s="27">
        <v>5000</v>
      </c>
      <c r="G1200" s="27">
        <v>5500</v>
      </c>
    </row>
    <row r="1201" spans="1:7" ht="24.95" hidden="1" customHeight="1">
      <c r="A1201" s="77" t="s">
        <v>63</v>
      </c>
      <c r="B1201" s="76">
        <v>821</v>
      </c>
      <c r="C1201" s="28"/>
      <c r="D1201" s="27"/>
      <c r="E1201" s="23">
        <f t="shared" si="39"/>
        <v>0</v>
      </c>
      <c r="F1201" s="27"/>
      <c r="G1201" s="27"/>
    </row>
    <row r="1202" spans="1:7" ht="24.95" hidden="1" customHeight="1">
      <c r="A1202" s="52" t="s">
        <v>466</v>
      </c>
      <c r="B1202" s="36">
        <v>823</v>
      </c>
      <c r="C1202" s="28"/>
      <c r="D1202" s="27"/>
      <c r="E1202" s="23">
        <f t="shared" si="39"/>
        <v>0</v>
      </c>
      <c r="F1202" s="27"/>
      <c r="G1202" s="27"/>
    </row>
    <row r="1203" spans="1:7" ht="24.95" customHeight="1" thickBot="1">
      <c r="A1203" s="52" t="s">
        <v>394</v>
      </c>
      <c r="B1203" s="76" t="s">
        <v>9</v>
      </c>
      <c r="C1203" s="28">
        <v>16200</v>
      </c>
      <c r="D1203" s="27">
        <v>15575</v>
      </c>
      <c r="E1203" s="23">
        <f t="shared" si="39"/>
        <v>4425</v>
      </c>
      <c r="F1203" s="27">
        <v>20000</v>
      </c>
      <c r="G1203" s="32">
        <v>15000</v>
      </c>
    </row>
    <row r="1204" spans="1:7" ht="24.95" customHeight="1" thickBot="1">
      <c r="A1204" s="20" t="s">
        <v>58</v>
      </c>
      <c r="B1204" s="19"/>
      <c r="C1204" s="18">
        <f>SUM(C1195:C1203)</f>
        <v>290810.29000000004</v>
      </c>
      <c r="D1204" s="18">
        <f>SUM(D1195:D1203)</f>
        <v>147723.87</v>
      </c>
      <c r="E1204" s="18">
        <f>SUM(E1195:E1203)</f>
        <v>180656.12999999998</v>
      </c>
      <c r="F1204" s="18">
        <f>SUM(F1195:F1203)</f>
        <v>328380</v>
      </c>
      <c r="G1204" s="18">
        <f>SUM(G1195:G1203)</f>
        <v>339218</v>
      </c>
    </row>
    <row r="1205" spans="1:7" ht="10.5" customHeight="1" thickBot="1">
      <c r="A1205" s="20"/>
      <c r="B1205" s="19"/>
      <c r="C1205" s="18"/>
      <c r="D1205" s="18"/>
      <c r="E1205" s="18"/>
      <c r="F1205" s="18"/>
      <c r="G1205" s="18"/>
    </row>
    <row r="1206" spans="1:7" ht="24.95" customHeight="1" thickBot="1">
      <c r="A1206" s="20" t="s">
        <v>57</v>
      </c>
      <c r="B1206" s="70"/>
      <c r="C1206" s="40"/>
      <c r="D1206" s="40"/>
      <c r="E1206" s="40"/>
      <c r="F1206" s="40"/>
      <c r="G1206" s="40"/>
    </row>
    <row r="1207" spans="1:7" ht="24.95" customHeight="1">
      <c r="A1207" s="52" t="s">
        <v>52</v>
      </c>
      <c r="B1207" s="49" t="s">
        <v>50</v>
      </c>
      <c r="C1207" s="27"/>
      <c r="D1207" s="48"/>
      <c r="E1207" s="48">
        <f>F1207-D1207</f>
        <v>0</v>
      </c>
      <c r="F1207" s="48"/>
      <c r="G1207" s="48"/>
    </row>
    <row r="1208" spans="1:7" ht="24.95" customHeight="1">
      <c r="A1208" s="29" t="s">
        <v>258</v>
      </c>
      <c r="B1208" s="49" t="s">
        <v>50</v>
      </c>
      <c r="C1208" s="27"/>
      <c r="D1208" s="48">
        <v>42500</v>
      </c>
      <c r="E1208" s="48">
        <f>F1208-D1208</f>
        <v>7500</v>
      </c>
      <c r="F1208" s="48">
        <v>50000</v>
      </c>
      <c r="G1208" s="48"/>
    </row>
    <row r="1209" spans="1:7" ht="24.95" customHeight="1">
      <c r="A1209" s="52" t="s">
        <v>41</v>
      </c>
      <c r="B1209" s="49"/>
      <c r="C1209" s="27"/>
      <c r="D1209" s="48"/>
      <c r="E1209" s="48"/>
      <c r="F1209" s="48"/>
      <c r="G1209" s="48"/>
    </row>
    <row r="1210" spans="1:7" ht="24.95" customHeight="1">
      <c r="A1210" s="29" t="s">
        <v>663</v>
      </c>
      <c r="B1210" s="49" t="s">
        <v>39</v>
      </c>
      <c r="C1210" s="27">
        <v>72610</v>
      </c>
      <c r="D1210" s="48"/>
      <c r="E1210" s="48">
        <f>F1210-D1210</f>
        <v>0</v>
      </c>
      <c r="F1210" s="48"/>
      <c r="G1210" s="48"/>
    </row>
    <row r="1211" spans="1:7" ht="24.95" customHeight="1">
      <c r="A1211" s="52" t="s">
        <v>30</v>
      </c>
      <c r="B1211" s="49"/>
      <c r="C1211" s="27"/>
      <c r="D1211" s="48"/>
      <c r="E1211" s="48"/>
      <c r="F1211" s="48"/>
      <c r="G1211" s="48"/>
    </row>
    <row r="1212" spans="1:7" ht="24.95" customHeight="1" thickBot="1">
      <c r="A1212" s="38" t="s">
        <v>662</v>
      </c>
      <c r="B1212" s="61" t="s">
        <v>27</v>
      </c>
      <c r="C1212" s="22">
        <v>5990</v>
      </c>
      <c r="D1212" s="60"/>
      <c r="E1212" s="48">
        <f>F1212-D1212</f>
        <v>0</v>
      </c>
      <c r="F1212" s="60"/>
      <c r="G1212" s="60"/>
    </row>
    <row r="1213" spans="1:7" ht="24.95" customHeight="1" thickBot="1">
      <c r="A1213" s="20" t="s">
        <v>26</v>
      </c>
      <c r="B1213" s="44"/>
      <c r="C1213" s="43">
        <f>SUM(C1207:C1212)</f>
        <v>78600</v>
      </c>
      <c r="D1213" s="43">
        <f>SUM(D1207:D1212)</f>
        <v>42500</v>
      </c>
      <c r="E1213" s="43">
        <f>SUM(E1207:E1212)</f>
        <v>7500</v>
      </c>
      <c r="F1213" s="43">
        <f>SUM(F1207:F1212)</f>
        <v>50000</v>
      </c>
      <c r="G1213" s="43">
        <f>SUM(G1207:G1212)</f>
        <v>0</v>
      </c>
    </row>
    <row r="1214" spans="1:7" ht="10.5" customHeight="1" thickBot="1">
      <c r="A1214" s="20"/>
      <c r="B1214" s="137"/>
      <c r="C1214" s="43"/>
      <c r="D1214" s="43"/>
      <c r="E1214" s="43"/>
      <c r="F1214" s="43"/>
      <c r="G1214" s="43"/>
    </row>
    <row r="1215" spans="1:7" ht="24.95" customHeight="1" thickBot="1">
      <c r="A1215" s="17" t="s">
        <v>6</v>
      </c>
      <c r="B1215" s="16"/>
      <c r="C1215" s="15">
        <f>C1192+C1204+C1213</f>
        <v>5485669.5200000005</v>
      </c>
      <c r="D1215" s="15">
        <f>D1192+D1204+D1213</f>
        <v>2696981.0100000002</v>
      </c>
      <c r="E1215" s="15">
        <f>E1192+E1204+E1213</f>
        <v>3111323.9899999998</v>
      </c>
      <c r="F1215" s="15">
        <f>F1192+F1204+F1213</f>
        <v>5808305</v>
      </c>
      <c r="G1215" s="15">
        <f>G1192+G1204+G1213</f>
        <v>6045808</v>
      </c>
    </row>
    <row r="1216" spans="1:7" ht="12.75" customHeight="1">
      <c r="A1216" s="14"/>
      <c r="B1216" s="14"/>
      <c r="C1216" s="12"/>
      <c r="D1216" s="13"/>
      <c r="E1216" s="13"/>
      <c r="F1216" s="13"/>
      <c r="G1216" s="12"/>
    </row>
    <row r="1217" spans="1:7" ht="16.5">
      <c r="A1217" s="11" t="s">
        <v>661</v>
      </c>
      <c r="B1217" s="1"/>
      <c r="C1217" s="1"/>
      <c r="D1217" s="1" t="s">
        <v>660</v>
      </c>
      <c r="E1217" s="1"/>
      <c r="F1217" s="1"/>
      <c r="G1217" s="1"/>
    </row>
    <row r="1218" spans="1:7" ht="16.5">
      <c r="A1218" s="11"/>
      <c r="B1218" s="1"/>
      <c r="C1218" s="1"/>
      <c r="D1218" s="1"/>
      <c r="E1218" s="1"/>
      <c r="F1218" s="1"/>
      <c r="G1218" s="1"/>
    </row>
    <row r="1219" spans="1:7" s="1" customFormat="1" ht="16.5">
      <c r="A1219" s="9"/>
      <c r="B1219" s="8"/>
      <c r="C1219" s="8"/>
      <c r="D1219" s="7"/>
      <c r="E1219" s="7"/>
      <c r="F1219" s="7"/>
    </row>
    <row r="1220" spans="1:7" s="1" customFormat="1" ht="16.5">
      <c r="A1220" s="107" t="s">
        <v>659</v>
      </c>
      <c r="B1220" s="5"/>
      <c r="C1220" s="4"/>
      <c r="D1220" s="417" t="s">
        <v>412</v>
      </c>
      <c r="E1220" s="417"/>
      <c r="F1220" s="417"/>
      <c r="G1220" s="417"/>
    </row>
    <row r="1221" spans="1:7" s="1" customFormat="1" ht="16.5">
      <c r="A1221" s="3" t="s">
        <v>658</v>
      </c>
      <c r="B1221" s="2"/>
      <c r="C1221" s="2"/>
      <c r="D1221" s="417" t="s">
        <v>410</v>
      </c>
      <c r="E1221" s="417"/>
      <c r="F1221" s="417"/>
      <c r="G1221" s="417"/>
    </row>
    <row r="1225" spans="1:7" ht="15.75" customHeight="1">
      <c r="A1225" s="412" t="s">
        <v>128</v>
      </c>
      <c r="B1225" s="412"/>
      <c r="C1225" s="412"/>
      <c r="D1225" s="412"/>
      <c r="E1225" s="412"/>
      <c r="F1225" s="412"/>
      <c r="G1225" s="412"/>
    </row>
    <row r="1226" spans="1:7" ht="15.75" customHeight="1">
      <c r="A1226" s="413" t="s">
        <v>127</v>
      </c>
      <c r="B1226" s="413"/>
      <c r="C1226" s="413"/>
      <c r="D1226" s="413"/>
      <c r="E1226" s="413"/>
      <c r="F1226" s="413"/>
      <c r="G1226" s="413"/>
    </row>
    <row r="1227" spans="1:7" ht="13.5" customHeight="1">
      <c r="A1227" s="106"/>
      <c r="B1227" s="106"/>
      <c r="C1227" s="106"/>
      <c r="D1227" s="106"/>
      <c r="E1227" s="106"/>
      <c r="F1227" s="106"/>
      <c r="G1227" s="106"/>
    </row>
    <row r="1228" spans="1:7" ht="13.5" thickBot="1">
      <c r="A1228" s="105" t="s">
        <v>657</v>
      </c>
      <c r="B1228" s="103"/>
      <c r="C1228" s="103"/>
      <c r="D1228" s="104"/>
      <c r="E1228" s="104"/>
      <c r="F1228" s="104"/>
      <c r="G1228" s="103"/>
    </row>
    <row r="1229" spans="1:7" ht="16.5" thickBot="1">
      <c r="A1229" s="102"/>
      <c r="B1229" s="101" t="s">
        <v>125</v>
      </c>
      <c r="C1229" s="100" t="s">
        <v>124</v>
      </c>
      <c r="D1229" s="414" t="s">
        <v>123</v>
      </c>
      <c r="E1229" s="415"/>
      <c r="F1229" s="416"/>
      <c r="G1229" s="99" t="s">
        <v>122</v>
      </c>
    </row>
    <row r="1230" spans="1:7" ht="15.75">
      <c r="A1230" s="96" t="s">
        <v>121</v>
      </c>
      <c r="B1230" s="98" t="s">
        <v>120</v>
      </c>
      <c r="C1230" s="96">
        <v>2018</v>
      </c>
      <c r="D1230" s="97" t="s">
        <v>119</v>
      </c>
      <c r="E1230" s="97" t="s">
        <v>118</v>
      </c>
      <c r="F1230" s="97" t="s">
        <v>117</v>
      </c>
      <c r="G1230" s="96" t="s">
        <v>116</v>
      </c>
    </row>
    <row r="1231" spans="1:7" ht="16.5" thickBot="1">
      <c r="A1231" s="92" t="s">
        <v>115</v>
      </c>
      <c r="B1231" s="95" t="s">
        <v>114</v>
      </c>
      <c r="C1231" s="92" t="s">
        <v>113</v>
      </c>
      <c r="D1231" s="93" t="s">
        <v>112</v>
      </c>
      <c r="E1231" s="94" t="s">
        <v>111</v>
      </c>
      <c r="F1231" s="93" t="s">
        <v>110</v>
      </c>
      <c r="G1231" s="92" t="s">
        <v>109</v>
      </c>
    </row>
    <row r="1232" spans="1:7" ht="24.95" customHeight="1" thickBot="1">
      <c r="A1232" s="86" t="s">
        <v>108</v>
      </c>
      <c r="B1232" s="205"/>
      <c r="C1232" s="40"/>
      <c r="D1232" s="40"/>
      <c r="E1232" s="40"/>
      <c r="F1232" s="40"/>
      <c r="G1232" s="40"/>
    </row>
    <row r="1233" spans="1:7" ht="24.95" customHeight="1">
      <c r="A1233" s="90" t="s">
        <v>107</v>
      </c>
      <c r="B1233" s="88" t="s">
        <v>106</v>
      </c>
      <c r="C1233" s="22">
        <v>7241193.1799999997</v>
      </c>
      <c r="D1233" s="22">
        <v>3782917.36</v>
      </c>
      <c r="E1233" s="23">
        <f t="shared" ref="E1233:E1240" si="40">F1233-D1233</f>
        <v>4649225.6400000006</v>
      </c>
      <c r="F1233" s="22">
        <v>8432143</v>
      </c>
      <c r="G1233" s="22">
        <v>8700756</v>
      </c>
    </row>
    <row r="1234" spans="1:7" ht="24.95" customHeight="1">
      <c r="A1234" s="52" t="s">
        <v>105</v>
      </c>
      <c r="B1234" s="76" t="s">
        <v>104</v>
      </c>
      <c r="C1234" s="27">
        <v>609045.42000000004</v>
      </c>
      <c r="D1234" s="48">
        <v>296272.73</v>
      </c>
      <c r="E1234" s="27">
        <f t="shared" si="40"/>
        <v>341727.27</v>
      </c>
      <c r="F1234" s="48">
        <v>638000</v>
      </c>
      <c r="G1234" s="48">
        <v>648000</v>
      </c>
    </row>
    <row r="1235" spans="1:7" ht="24.95" customHeight="1">
      <c r="A1235" s="52" t="s">
        <v>103</v>
      </c>
      <c r="B1235" s="76" t="s">
        <v>102</v>
      </c>
      <c r="C1235" s="27">
        <v>85500</v>
      </c>
      <c r="D1235" s="27">
        <v>42750</v>
      </c>
      <c r="E1235" s="27">
        <f t="shared" si="40"/>
        <v>42750</v>
      </c>
      <c r="F1235" s="27">
        <v>85500</v>
      </c>
      <c r="G1235" s="27">
        <v>85500</v>
      </c>
    </row>
    <row r="1236" spans="1:7" ht="24.95" customHeight="1">
      <c r="A1236" s="52" t="s">
        <v>101</v>
      </c>
      <c r="B1236" s="88" t="s">
        <v>100</v>
      </c>
      <c r="C1236" s="22">
        <v>85500</v>
      </c>
      <c r="D1236" s="22">
        <v>42750</v>
      </c>
      <c r="E1236" s="27">
        <f t="shared" si="40"/>
        <v>42750</v>
      </c>
      <c r="F1236" s="22">
        <v>85500</v>
      </c>
      <c r="G1236" s="22">
        <v>85500</v>
      </c>
    </row>
    <row r="1237" spans="1:7" ht="24.95" customHeight="1">
      <c r="A1237" s="52" t="s">
        <v>99</v>
      </c>
      <c r="B1237" s="49" t="s">
        <v>98</v>
      </c>
      <c r="C1237" s="27">
        <v>150000</v>
      </c>
      <c r="D1237" s="27">
        <v>144000</v>
      </c>
      <c r="E1237" s="27">
        <f t="shared" si="40"/>
        <v>18000</v>
      </c>
      <c r="F1237" s="27">
        <v>162000</v>
      </c>
      <c r="G1237" s="27">
        <v>162000</v>
      </c>
    </row>
    <row r="1238" spans="1:7" ht="24.95" hidden="1" customHeight="1">
      <c r="A1238" s="52" t="s">
        <v>97</v>
      </c>
      <c r="B1238" s="76">
        <v>717</v>
      </c>
      <c r="C1238" s="27"/>
      <c r="D1238" s="27"/>
      <c r="E1238" s="27">
        <f t="shared" si="40"/>
        <v>0</v>
      </c>
      <c r="F1238" s="27"/>
      <c r="G1238" s="27"/>
    </row>
    <row r="1239" spans="1:7" ht="24.95" customHeight="1">
      <c r="A1239" s="52" t="s">
        <v>96</v>
      </c>
      <c r="B1239" s="76" t="s">
        <v>95</v>
      </c>
      <c r="C1239" s="27">
        <v>615355</v>
      </c>
      <c r="D1239" s="27"/>
      <c r="E1239" s="27">
        <f t="shared" si="40"/>
        <v>728534</v>
      </c>
      <c r="F1239" s="27">
        <v>728534</v>
      </c>
      <c r="G1239" s="27">
        <v>725063</v>
      </c>
    </row>
    <row r="1240" spans="1:7" ht="24.95" customHeight="1">
      <c r="A1240" s="52" t="s">
        <v>94</v>
      </c>
      <c r="B1240" s="88" t="s">
        <v>93</v>
      </c>
      <c r="C1240" s="22">
        <v>127500</v>
      </c>
      <c r="D1240" s="22"/>
      <c r="E1240" s="27">
        <f t="shared" si="40"/>
        <v>135000</v>
      </c>
      <c r="F1240" s="22">
        <v>135000</v>
      </c>
      <c r="G1240" s="22">
        <v>135000</v>
      </c>
    </row>
    <row r="1241" spans="1:7" ht="24.95" customHeight="1">
      <c r="A1241" s="52" t="s">
        <v>92</v>
      </c>
      <c r="B1241" s="76"/>
      <c r="C1241" s="27"/>
      <c r="D1241" s="27"/>
      <c r="E1241" s="27"/>
      <c r="F1241" s="27"/>
      <c r="G1241" s="27"/>
    </row>
    <row r="1242" spans="1:7" ht="24.95" customHeight="1">
      <c r="A1242" s="29" t="s">
        <v>91</v>
      </c>
      <c r="B1242" s="76" t="s">
        <v>90</v>
      </c>
      <c r="C1242" s="27">
        <v>593371</v>
      </c>
      <c r="D1242" s="27">
        <v>586455</v>
      </c>
      <c r="E1242" s="27">
        <f>F1242-D1242</f>
        <v>142079</v>
      </c>
      <c r="F1242" s="27">
        <v>728534</v>
      </c>
      <c r="G1242" s="27">
        <v>725063</v>
      </c>
    </row>
    <row r="1243" spans="1:7" ht="24.95" customHeight="1">
      <c r="A1243" s="52" t="s">
        <v>89</v>
      </c>
      <c r="B1243" s="76" t="s">
        <v>88</v>
      </c>
      <c r="C1243" s="27">
        <v>870561.3</v>
      </c>
      <c r="D1243" s="27">
        <v>452848.84</v>
      </c>
      <c r="E1243" s="27">
        <f>F1243-D1243</f>
        <v>559020.15999999992</v>
      </c>
      <c r="F1243" s="27">
        <v>1011869</v>
      </c>
      <c r="G1243" s="27">
        <v>1044104</v>
      </c>
    </row>
    <row r="1244" spans="1:7" ht="24.95" customHeight="1">
      <c r="A1244" s="52" t="s">
        <v>87</v>
      </c>
      <c r="B1244" s="88" t="s">
        <v>86</v>
      </c>
      <c r="C1244" s="22">
        <v>30500</v>
      </c>
      <c r="D1244" s="22">
        <v>14800</v>
      </c>
      <c r="E1244" s="27">
        <f>F1244-D1244</f>
        <v>17100</v>
      </c>
      <c r="F1244" s="22">
        <v>31900</v>
      </c>
      <c r="G1244" s="22">
        <v>32400</v>
      </c>
    </row>
    <row r="1245" spans="1:7" ht="24.95" customHeight="1">
      <c r="A1245" s="52" t="s">
        <v>85</v>
      </c>
      <c r="B1245" s="76" t="s">
        <v>84</v>
      </c>
      <c r="C1245" s="27">
        <v>85344.04</v>
      </c>
      <c r="D1245" s="27">
        <v>42686.14</v>
      </c>
      <c r="E1245" s="27">
        <f>F1245-D1245</f>
        <v>51242.86</v>
      </c>
      <c r="F1245" s="27">
        <v>93929</v>
      </c>
      <c r="G1245" s="27">
        <v>96681</v>
      </c>
    </row>
    <row r="1246" spans="1:7" ht="24.95" customHeight="1">
      <c r="A1246" s="52" t="s">
        <v>83</v>
      </c>
      <c r="B1246" s="76" t="s">
        <v>82</v>
      </c>
      <c r="C1246" s="27">
        <v>30498.34</v>
      </c>
      <c r="D1246" s="27">
        <v>14800</v>
      </c>
      <c r="E1246" s="27">
        <f>F1246-D1246</f>
        <v>17100</v>
      </c>
      <c r="F1246" s="27">
        <v>31900</v>
      </c>
      <c r="G1246" s="27">
        <v>32400</v>
      </c>
    </row>
    <row r="1247" spans="1:7" ht="24.95" customHeight="1">
      <c r="A1247" s="52" t="s">
        <v>81</v>
      </c>
      <c r="B1247" s="76"/>
      <c r="C1247" s="27"/>
      <c r="D1247" s="27"/>
      <c r="E1247" s="27"/>
      <c r="F1247" s="27"/>
      <c r="G1247" s="27"/>
    </row>
    <row r="1248" spans="1:7" ht="24.95" customHeight="1">
      <c r="A1248" s="29" t="s">
        <v>80</v>
      </c>
      <c r="B1248" s="79" t="s">
        <v>76</v>
      </c>
      <c r="C1248" s="23">
        <v>90000</v>
      </c>
      <c r="D1248" s="23"/>
      <c r="E1248" s="27">
        <f>F1248-D1248</f>
        <v>0</v>
      </c>
      <c r="F1248" s="23"/>
      <c r="G1248" s="23">
        <v>10000</v>
      </c>
    </row>
    <row r="1249" spans="1:7" ht="24.95" customHeight="1">
      <c r="A1249" s="29" t="s">
        <v>79</v>
      </c>
      <c r="B1249" s="79" t="s">
        <v>76</v>
      </c>
      <c r="C1249" s="22">
        <v>125000</v>
      </c>
      <c r="D1249" s="23"/>
      <c r="E1249" s="27"/>
      <c r="F1249" s="23"/>
      <c r="G1249" s="23"/>
    </row>
    <row r="1250" spans="1:7" ht="24.95" customHeight="1">
      <c r="A1250" s="29" t="s">
        <v>78</v>
      </c>
      <c r="B1250" s="79" t="s">
        <v>76</v>
      </c>
      <c r="C1250" s="54">
        <v>875000</v>
      </c>
      <c r="D1250" s="27"/>
      <c r="E1250" s="22"/>
      <c r="F1250" s="27"/>
      <c r="G1250" s="27"/>
    </row>
    <row r="1251" spans="1:7" ht="24.95" customHeight="1" thickBot="1">
      <c r="A1251" s="29" t="s">
        <v>77</v>
      </c>
      <c r="B1251" s="79" t="s">
        <v>76</v>
      </c>
      <c r="C1251" s="54">
        <v>283700</v>
      </c>
      <c r="D1251" s="27"/>
      <c r="E1251" s="27"/>
      <c r="F1251" s="27"/>
      <c r="G1251" s="27"/>
    </row>
    <row r="1252" spans="1:7" ht="21.75" customHeight="1" thickBot="1">
      <c r="A1252" s="20" t="s">
        <v>75</v>
      </c>
      <c r="B1252" s="19"/>
      <c r="C1252" s="18">
        <f>SUM(C1233:C1251)</f>
        <v>11898068.279999999</v>
      </c>
      <c r="D1252" s="18">
        <f>SUM(D1233:D1251)</f>
        <v>5420280.0699999994</v>
      </c>
      <c r="E1252" s="18">
        <f>SUM(E1233:E1251)</f>
        <v>6744528.9300000006</v>
      </c>
      <c r="F1252" s="18">
        <f>SUM(F1233:F1251)</f>
        <v>12164809</v>
      </c>
      <c r="G1252" s="18">
        <f>SUM(G1233:G1251)</f>
        <v>12482467</v>
      </c>
    </row>
    <row r="1253" spans="1:7" ht="10.5" customHeight="1" thickBot="1">
      <c r="A1253" s="20"/>
      <c r="B1253" s="19"/>
      <c r="C1253" s="18"/>
      <c r="D1253" s="18"/>
      <c r="E1253" s="85"/>
      <c r="F1253" s="85"/>
      <c r="G1253" s="85"/>
    </row>
    <row r="1254" spans="1:7" ht="24.95" customHeight="1" thickBot="1">
      <c r="A1254" s="20" t="s">
        <v>74</v>
      </c>
      <c r="B1254" s="84"/>
      <c r="C1254" s="83"/>
      <c r="D1254" s="83"/>
      <c r="E1254" s="82"/>
      <c r="F1254" s="82"/>
      <c r="G1254" s="81"/>
    </row>
    <row r="1255" spans="1:7" ht="24.95" customHeight="1">
      <c r="A1255" s="80" t="s">
        <v>73</v>
      </c>
      <c r="B1255" s="79" t="s">
        <v>72</v>
      </c>
      <c r="C1255" s="30">
        <v>55961.15</v>
      </c>
      <c r="D1255" s="23">
        <v>21211.439999999999</v>
      </c>
      <c r="E1255" s="23">
        <f t="shared" ref="E1255:E1271" si="41">F1255-D1255</f>
        <v>48788.56</v>
      </c>
      <c r="F1255" s="23">
        <v>70000</v>
      </c>
      <c r="G1255" s="23">
        <v>110320</v>
      </c>
    </row>
    <row r="1256" spans="1:7" ht="24.95" customHeight="1">
      <c r="A1256" s="52" t="s">
        <v>71</v>
      </c>
      <c r="B1256" s="76" t="s">
        <v>70</v>
      </c>
      <c r="C1256" s="28">
        <v>90932.94</v>
      </c>
      <c r="D1256" s="27">
        <v>8202</v>
      </c>
      <c r="E1256" s="27">
        <f t="shared" si="41"/>
        <v>111798</v>
      </c>
      <c r="F1256" s="27">
        <v>120000</v>
      </c>
      <c r="G1256" s="27">
        <v>172600</v>
      </c>
    </row>
    <row r="1257" spans="1:7" ht="24.95" customHeight="1">
      <c r="A1257" s="204" t="s">
        <v>656</v>
      </c>
      <c r="B1257" s="76" t="s">
        <v>70</v>
      </c>
      <c r="C1257" s="28">
        <v>140275.04999999999</v>
      </c>
      <c r="D1257" s="27"/>
      <c r="E1257" s="23">
        <f t="shared" si="41"/>
        <v>0</v>
      </c>
      <c r="F1257" s="27"/>
      <c r="G1257" s="27"/>
    </row>
    <row r="1258" spans="1:7" ht="24.95" customHeight="1">
      <c r="A1258" s="52" t="s">
        <v>69</v>
      </c>
      <c r="B1258" s="49" t="s">
        <v>68</v>
      </c>
      <c r="C1258" s="28">
        <v>184985.77</v>
      </c>
      <c r="D1258" s="27">
        <v>106002.99</v>
      </c>
      <c r="E1258" s="23">
        <f t="shared" si="41"/>
        <v>193997.01</v>
      </c>
      <c r="F1258" s="27">
        <v>300000</v>
      </c>
      <c r="G1258" s="27">
        <v>250000</v>
      </c>
    </row>
    <row r="1259" spans="1:7" ht="24.95" customHeight="1">
      <c r="A1259" s="52" t="s">
        <v>67</v>
      </c>
      <c r="B1259" s="49" t="s">
        <v>66</v>
      </c>
      <c r="C1259" s="28">
        <v>25000</v>
      </c>
      <c r="D1259" s="27">
        <v>27000</v>
      </c>
      <c r="E1259" s="23">
        <f t="shared" si="41"/>
        <v>3000</v>
      </c>
      <c r="F1259" s="27">
        <v>30000</v>
      </c>
      <c r="G1259" s="27">
        <v>40000</v>
      </c>
    </row>
    <row r="1260" spans="1:7" ht="24.95" customHeight="1">
      <c r="A1260" s="52" t="s">
        <v>205</v>
      </c>
      <c r="B1260" s="76" t="s">
        <v>204</v>
      </c>
      <c r="C1260" s="28"/>
      <c r="D1260" s="123"/>
      <c r="E1260" s="23">
        <f t="shared" si="41"/>
        <v>1000</v>
      </c>
      <c r="F1260" s="123">
        <v>1000</v>
      </c>
      <c r="G1260" s="123">
        <v>1000</v>
      </c>
    </row>
    <row r="1261" spans="1:7" ht="24.95" hidden="1" customHeight="1">
      <c r="A1261" s="52" t="s">
        <v>577</v>
      </c>
      <c r="B1261" s="76">
        <v>771</v>
      </c>
      <c r="C1261" s="28"/>
      <c r="D1261" s="27"/>
      <c r="E1261" s="23">
        <f t="shared" si="41"/>
        <v>0</v>
      </c>
      <c r="F1261" s="27"/>
      <c r="G1261" s="27"/>
    </row>
    <row r="1262" spans="1:7" ht="24.95" customHeight="1">
      <c r="A1262" s="52" t="s">
        <v>203</v>
      </c>
      <c r="B1262" s="76" t="s">
        <v>202</v>
      </c>
      <c r="C1262" s="28">
        <v>9600</v>
      </c>
      <c r="D1262" s="27">
        <v>3364.73</v>
      </c>
      <c r="E1262" s="23">
        <f t="shared" si="41"/>
        <v>6235.27</v>
      </c>
      <c r="F1262" s="27">
        <v>9600</v>
      </c>
      <c r="G1262" s="27">
        <v>9600</v>
      </c>
    </row>
    <row r="1263" spans="1:7" ht="24.95" customHeight="1">
      <c r="A1263" s="52" t="s">
        <v>65</v>
      </c>
      <c r="B1263" s="76" t="s">
        <v>64</v>
      </c>
      <c r="C1263" s="28">
        <v>10725</v>
      </c>
      <c r="D1263" s="27"/>
      <c r="E1263" s="23">
        <f t="shared" si="41"/>
        <v>30000</v>
      </c>
      <c r="F1263" s="23">
        <v>30000</v>
      </c>
      <c r="G1263" s="23">
        <v>35000</v>
      </c>
    </row>
    <row r="1264" spans="1:7" ht="24.95" customHeight="1">
      <c r="A1264" s="52" t="s">
        <v>198</v>
      </c>
      <c r="B1264" s="111" t="s">
        <v>197</v>
      </c>
      <c r="C1264" s="28"/>
      <c r="D1264" s="27"/>
      <c r="E1264" s="23">
        <f t="shared" si="41"/>
        <v>5000</v>
      </c>
      <c r="F1264" s="27">
        <v>5000</v>
      </c>
      <c r="G1264" s="27">
        <v>5000</v>
      </c>
    </row>
    <row r="1265" spans="1:7" ht="24.95" customHeight="1">
      <c r="A1265" s="52" t="s">
        <v>60</v>
      </c>
      <c r="B1265" s="203" t="s">
        <v>59</v>
      </c>
      <c r="C1265" s="28"/>
      <c r="D1265" s="27"/>
      <c r="E1265" s="23">
        <f t="shared" si="41"/>
        <v>12000</v>
      </c>
      <c r="F1265" s="27">
        <v>12000</v>
      </c>
      <c r="G1265" s="27">
        <v>15000</v>
      </c>
    </row>
    <row r="1266" spans="1:7" ht="24.95" customHeight="1">
      <c r="A1266" s="52" t="s">
        <v>604</v>
      </c>
      <c r="B1266" s="76" t="s">
        <v>603</v>
      </c>
      <c r="C1266" s="28"/>
      <c r="D1266" s="27"/>
      <c r="E1266" s="23">
        <f t="shared" si="41"/>
        <v>2000</v>
      </c>
      <c r="F1266" s="27">
        <v>2000</v>
      </c>
      <c r="G1266" s="27">
        <v>1000</v>
      </c>
    </row>
    <row r="1267" spans="1:7" ht="24.95" customHeight="1" thickBot="1">
      <c r="A1267" s="52" t="s">
        <v>602</v>
      </c>
      <c r="B1267" s="76" t="s">
        <v>601</v>
      </c>
      <c r="C1267" s="28"/>
      <c r="D1267" s="27"/>
      <c r="E1267" s="23">
        <f t="shared" si="41"/>
        <v>3600</v>
      </c>
      <c r="F1267" s="27">
        <v>3600</v>
      </c>
      <c r="G1267" s="32">
        <v>2000</v>
      </c>
    </row>
    <row r="1268" spans="1:7" ht="24.95" hidden="1" customHeight="1">
      <c r="A1268" s="52" t="s">
        <v>655</v>
      </c>
      <c r="B1268" s="76">
        <v>781</v>
      </c>
      <c r="C1268" s="28"/>
      <c r="D1268" s="27"/>
      <c r="E1268" s="23">
        <f t="shared" si="41"/>
        <v>0</v>
      </c>
      <c r="F1268" s="27"/>
      <c r="G1268" s="23"/>
    </row>
    <row r="1269" spans="1:7" ht="24.95" hidden="1" customHeight="1">
      <c r="A1269" s="52" t="s">
        <v>63</v>
      </c>
      <c r="B1269" s="76">
        <v>821</v>
      </c>
      <c r="C1269" s="28"/>
      <c r="D1269" s="27"/>
      <c r="E1269" s="23">
        <f t="shared" si="41"/>
        <v>0</v>
      </c>
      <c r="F1269" s="27"/>
      <c r="G1269" s="27"/>
    </row>
    <row r="1270" spans="1:7" ht="24.95" hidden="1" customHeight="1">
      <c r="A1270" s="52" t="s">
        <v>654</v>
      </c>
      <c r="B1270" s="49">
        <v>823</v>
      </c>
      <c r="C1270" s="28"/>
      <c r="D1270" s="27"/>
      <c r="E1270" s="23">
        <f t="shared" si="41"/>
        <v>0</v>
      </c>
      <c r="F1270" s="27"/>
      <c r="G1270" s="27"/>
    </row>
    <row r="1271" spans="1:7" ht="24.95" hidden="1" customHeight="1">
      <c r="A1271" s="52" t="s">
        <v>464</v>
      </c>
      <c r="B1271" s="49">
        <v>841</v>
      </c>
      <c r="C1271" s="28"/>
      <c r="D1271" s="27"/>
      <c r="E1271" s="23">
        <f t="shared" si="41"/>
        <v>0</v>
      </c>
      <c r="F1271" s="202"/>
      <c r="G1271" s="202"/>
    </row>
    <row r="1272" spans="1:7" ht="24.95" customHeight="1" thickBot="1">
      <c r="A1272" s="20" t="s">
        <v>58</v>
      </c>
      <c r="B1272" s="19"/>
      <c r="C1272" s="18">
        <f>SUM(C1255:C1271)</f>
        <v>517479.91000000003</v>
      </c>
      <c r="D1272" s="18">
        <f>SUM(D1255:D1271)</f>
        <v>165781.16</v>
      </c>
      <c r="E1272" s="18">
        <f>SUM(E1255:E1271)</f>
        <v>417418.84</v>
      </c>
      <c r="F1272" s="18">
        <f>SUM(F1255:F1271)</f>
        <v>583200</v>
      </c>
      <c r="G1272" s="201">
        <f>SUM(G1255:G1271)</f>
        <v>641520</v>
      </c>
    </row>
    <row r="1273" spans="1:7" ht="10.5" customHeight="1" thickBot="1">
      <c r="A1273" s="20"/>
      <c r="B1273" s="19"/>
      <c r="C1273" s="18"/>
      <c r="D1273" s="18"/>
      <c r="E1273" s="18"/>
      <c r="F1273" s="18"/>
      <c r="G1273" s="18"/>
    </row>
    <row r="1274" spans="1:7" ht="20.25" customHeight="1" thickBot="1">
      <c r="A1274" s="20" t="s">
        <v>57</v>
      </c>
      <c r="B1274" s="70"/>
      <c r="C1274" s="40"/>
      <c r="D1274" s="40"/>
      <c r="E1274" s="40"/>
      <c r="F1274" s="40"/>
      <c r="G1274" s="40"/>
    </row>
    <row r="1275" spans="1:7" ht="24.95" customHeight="1">
      <c r="A1275" s="52" t="s">
        <v>52</v>
      </c>
      <c r="B1275" s="49"/>
      <c r="C1275" s="27"/>
      <c r="D1275" s="48"/>
      <c r="E1275" s="48">
        <f t="shared" ref="E1275:E1281" si="42">F1275-D1275</f>
        <v>0</v>
      </c>
      <c r="F1275" s="48"/>
      <c r="G1275" s="48"/>
    </row>
    <row r="1276" spans="1:7" ht="24.95" customHeight="1">
      <c r="A1276" s="29" t="s">
        <v>653</v>
      </c>
      <c r="B1276" s="49" t="s">
        <v>50</v>
      </c>
      <c r="C1276" s="27"/>
      <c r="D1276" s="48"/>
      <c r="E1276" s="48">
        <f t="shared" si="42"/>
        <v>40000</v>
      </c>
      <c r="F1276" s="48">
        <v>40000</v>
      </c>
      <c r="G1276" s="48"/>
    </row>
    <row r="1277" spans="1:7" ht="24.95" customHeight="1">
      <c r="A1277" s="29" t="s">
        <v>652</v>
      </c>
      <c r="B1277" s="49" t="s">
        <v>50</v>
      </c>
      <c r="C1277" s="27"/>
      <c r="D1277" s="48"/>
      <c r="E1277" s="48">
        <f t="shared" si="42"/>
        <v>210000</v>
      </c>
      <c r="F1277" s="48">
        <v>210000</v>
      </c>
      <c r="G1277" s="48"/>
    </row>
    <row r="1278" spans="1:7" ht="24.95" customHeight="1">
      <c r="A1278" s="38" t="s">
        <v>598</v>
      </c>
      <c r="B1278" s="49" t="s">
        <v>50</v>
      </c>
      <c r="C1278" s="27"/>
      <c r="D1278" s="48">
        <v>49950</v>
      </c>
      <c r="E1278" s="48">
        <f t="shared" si="42"/>
        <v>50</v>
      </c>
      <c r="F1278" s="48">
        <v>50000</v>
      </c>
      <c r="G1278" s="48">
        <v>150000</v>
      </c>
    </row>
    <row r="1279" spans="1:7" ht="24.95" customHeight="1">
      <c r="A1279" s="52" t="s">
        <v>41</v>
      </c>
      <c r="B1279" s="65"/>
      <c r="C1279" s="27"/>
      <c r="D1279" s="48"/>
      <c r="E1279" s="48">
        <f t="shared" si="42"/>
        <v>0</v>
      </c>
      <c r="F1279" s="48"/>
      <c r="G1279" s="48"/>
    </row>
    <row r="1280" spans="1:7" ht="24.95" customHeight="1">
      <c r="A1280" s="29" t="s">
        <v>40</v>
      </c>
      <c r="B1280" s="65" t="s">
        <v>39</v>
      </c>
      <c r="C1280" s="27">
        <v>70490</v>
      </c>
      <c r="D1280" s="48"/>
      <c r="E1280" s="48">
        <f t="shared" si="42"/>
        <v>0</v>
      </c>
      <c r="F1280" s="48"/>
      <c r="G1280" s="48"/>
    </row>
    <row r="1281" spans="1:7" ht="24.95" customHeight="1">
      <c r="A1281" s="52" t="s">
        <v>38</v>
      </c>
      <c r="B1281" s="49"/>
      <c r="C1281" s="27"/>
      <c r="D1281" s="48"/>
      <c r="E1281" s="48">
        <f t="shared" si="42"/>
        <v>0</v>
      </c>
      <c r="F1281" s="48"/>
      <c r="G1281" s="48"/>
    </row>
    <row r="1282" spans="1:7" ht="24.95" customHeight="1">
      <c r="A1282" s="29" t="s">
        <v>651</v>
      </c>
      <c r="B1282" s="49" t="s">
        <v>31</v>
      </c>
      <c r="C1282" s="27"/>
      <c r="D1282" s="48"/>
      <c r="E1282" s="48"/>
      <c r="F1282" s="48"/>
      <c r="G1282" s="48">
        <v>40000</v>
      </c>
    </row>
    <row r="1283" spans="1:7" ht="24.95" customHeight="1">
      <c r="A1283" s="29" t="s">
        <v>650</v>
      </c>
      <c r="B1283" s="49" t="s">
        <v>31</v>
      </c>
      <c r="C1283" s="27"/>
      <c r="D1283" s="48"/>
      <c r="E1283" s="48"/>
      <c r="F1283" s="48"/>
      <c r="G1283" s="48">
        <v>15000</v>
      </c>
    </row>
    <row r="1284" spans="1:7" ht="24.95" customHeight="1">
      <c r="A1284" s="29" t="s">
        <v>649</v>
      </c>
      <c r="B1284" s="49" t="s">
        <v>31</v>
      </c>
      <c r="C1284" s="27"/>
      <c r="D1284" s="48">
        <v>49827</v>
      </c>
      <c r="E1284" s="48">
        <f>F1284-D1284</f>
        <v>20173</v>
      </c>
      <c r="F1284" s="48">
        <v>70000</v>
      </c>
      <c r="G1284" s="48"/>
    </row>
    <row r="1285" spans="1:7" ht="24.95" customHeight="1">
      <c r="A1285" s="29" t="s">
        <v>648</v>
      </c>
      <c r="B1285" s="49" t="s">
        <v>31</v>
      </c>
      <c r="C1285" s="27"/>
      <c r="D1285" s="48"/>
      <c r="E1285" s="48">
        <f>F1285-D1285</f>
        <v>60000</v>
      </c>
      <c r="F1285" s="48">
        <v>60000</v>
      </c>
      <c r="G1285" s="48"/>
    </row>
    <row r="1286" spans="1:7" ht="24.95" customHeight="1">
      <c r="A1286" s="52" t="s">
        <v>30</v>
      </c>
      <c r="B1286" s="49"/>
      <c r="C1286" s="27"/>
      <c r="D1286" s="48"/>
      <c r="E1286" s="48">
        <f>F1286-D1286</f>
        <v>0</v>
      </c>
      <c r="F1286" s="48"/>
      <c r="G1286" s="48"/>
    </row>
    <row r="1287" spans="1:7" ht="24.95" customHeight="1">
      <c r="A1287" s="29" t="s">
        <v>564</v>
      </c>
      <c r="B1287" s="49" t="s">
        <v>27</v>
      </c>
      <c r="C1287" s="27"/>
      <c r="D1287" s="48"/>
      <c r="E1287" s="48"/>
      <c r="F1287" s="48"/>
      <c r="G1287" s="48">
        <v>10000</v>
      </c>
    </row>
    <row r="1288" spans="1:7" ht="24.95" customHeight="1" thickBot="1">
      <c r="A1288" s="38" t="s">
        <v>647</v>
      </c>
      <c r="B1288" s="61" t="s">
        <v>27</v>
      </c>
      <c r="C1288" s="22">
        <v>232000</v>
      </c>
      <c r="D1288" s="60"/>
      <c r="E1288" s="108">
        <f>F1288-D1288</f>
        <v>0</v>
      </c>
      <c r="F1288" s="60"/>
      <c r="G1288" s="60"/>
    </row>
    <row r="1289" spans="1:7" ht="24.95" customHeight="1" thickBot="1">
      <c r="A1289" s="20" t="s">
        <v>26</v>
      </c>
      <c r="B1289" s="137"/>
      <c r="C1289" s="43">
        <f>SUM(C1275:C1288)</f>
        <v>302490</v>
      </c>
      <c r="D1289" s="43">
        <f>SUM(D1275:D1288)</f>
        <v>99777</v>
      </c>
      <c r="E1289" s="43">
        <f>SUM(E1275:E1288)</f>
        <v>330223</v>
      </c>
      <c r="F1289" s="43">
        <f>SUM(F1275:F1288)</f>
        <v>430000</v>
      </c>
      <c r="G1289" s="43">
        <f>SUM(G1275:G1288)</f>
        <v>215000</v>
      </c>
    </row>
    <row r="1290" spans="1:7" ht="10.5" customHeight="1" thickBot="1">
      <c r="A1290" s="20"/>
      <c r="B1290" s="137"/>
      <c r="C1290" s="43"/>
      <c r="D1290" s="43"/>
      <c r="E1290" s="43"/>
      <c r="F1290" s="43"/>
      <c r="G1290" s="43"/>
    </row>
    <row r="1291" spans="1:7" ht="24.95" customHeight="1" thickBot="1">
      <c r="A1291" s="17" t="s">
        <v>6</v>
      </c>
      <c r="B1291" s="16"/>
      <c r="C1291" s="15">
        <f>C1252+C1272+C1289</f>
        <v>12718038.189999999</v>
      </c>
      <c r="D1291" s="15">
        <f>D1252+D1272+D1289</f>
        <v>5685838.2299999995</v>
      </c>
      <c r="E1291" s="15">
        <f>E1252+E1272+E1289</f>
        <v>7492170.7700000005</v>
      </c>
      <c r="F1291" s="15">
        <f>F1252+F1272+F1289</f>
        <v>13178009</v>
      </c>
      <c r="G1291" s="15">
        <f>G1252+G1272+G1289</f>
        <v>13338987</v>
      </c>
    </row>
    <row r="1292" spans="1:7" ht="12" customHeight="1">
      <c r="A1292" s="14"/>
      <c r="B1292" s="14"/>
      <c r="C1292" s="12"/>
      <c r="D1292" s="12"/>
      <c r="E1292" s="12"/>
      <c r="F1292" s="12"/>
      <c r="G1292" s="12"/>
    </row>
    <row r="1293" spans="1:7" ht="15" customHeight="1">
      <c r="A1293" s="11" t="s">
        <v>611</v>
      </c>
      <c r="B1293" s="1"/>
      <c r="C1293" s="1"/>
      <c r="D1293" s="1" t="s">
        <v>414</v>
      </c>
      <c r="E1293" s="1"/>
      <c r="F1293" s="1"/>
      <c r="G1293" s="200">
        <f>492115+30000+150000</f>
        <v>672115</v>
      </c>
    </row>
    <row r="1294" spans="1:7" s="1" customFormat="1" ht="24" customHeight="1">
      <c r="A1294" s="9"/>
      <c r="B1294" s="8"/>
      <c r="C1294" s="8"/>
      <c r="D1294" s="7"/>
      <c r="E1294" s="7"/>
      <c r="F1294" s="7"/>
    </row>
    <row r="1295" spans="1:7" s="1" customFormat="1" ht="16.5">
      <c r="A1295" s="107" t="s">
        <v>646</v>
      </c>
      <c r="B1295" s="5"/>
      <c r="C1295" s="4"/>
      <c r="D1295" s="417" t="s">
        <v>542</v>
      </c>
      <c r="E1295" s="417"/>
      <c r="F1295" s="417"/>
      <c r="G1295" s="417"/>
    </row>
    <row r="1296" spans="1:7" s="1" customFormat="1" ht="16.5">
      <c r="A1296" s="3" t="s">
        <v>645</v>
      </c>
      <c r="B1296" s="2"/>
      <c r="C1296" s="2"/>
      <c r="D1296" s="417" t="s">
        <v>644</v>
      </c>
      <c r="E1296" s="417"/>
      <c r="F1296" s="417"/>
      <c r="G1296" s="417"/>
    </row>
    <row r="1300" spans="1:7" ht="15.75" customHeight="1">
      <c r="A1300" s="412" t="s">
        <v>128</v>
      </c>
      <c r="B1300" s="412"/>
      <c r="C1300" s="412"/>
      <c r="D1300" s="412"/>
      <c r="E1300" s="412"/>
      <c r="F1300" s="412"/>
      <c r="G1300" s="412"/>
    </row>
    <row r="1301" spans="1:7" ht="15.75" customHeight="1">
      <c r="A1301" s="413" t="s">
        <v>127</v>
      </c>
      <c r="B1301" s="413"/>
      <c r="C1301" s="413"/>
      <c r="D1301" s="413"/>
      <c r="E1301" s="413"/>
      <c r="F1301" s="413"/>
      <c r="G1301" s="413"/>
    </row>
    <row r="1302" spans="1:7" ht="15.75" customHeight="1">
      <c r="A1302" s="106"/>
      <c r="B1302" s="106"/>
      <c r="C1302" s="106"/>
      <c r="D1302" s="106"/>
      <c r="E1302" s="106"/>
      <c r="F1302" s="106"/>
      <c r="G1302" s="106"/>
    </row>
    <row r="1303" spans="1:7" ht="12.75">
      <c r="A1303" s="105" t="s">
        <v>643</v>
      </c>
      <c r="B1303" s="103"/>
      <c r="C1303" s="103"/>
      <c r="D1303" s="104"/>
      <c r="E1303" s="104"/>
      <c r="F1303" s="104"/>
      <c r="G1303" s="103"/>
    </row>
    <row r="1304" spans="1:7" ht="13.5" thickBot="1">
      <c r="A1304" s="105"/>
      <c r="B1304" s="103"/>
      <c r="C1304" s="103"/>
      <c r="D1304" s="104"/>
      <c r="E1304" s="104"/>
      <c r="F1304" s="104"/>
      <c r="G1304" s="103"/>
    </row>
    <row r="1305" spans="1:7" ht="16.5" thickBot="1">
      <c r="A1305" s="102"/>
      <c r="B1305" s="101" t="s">
        <v>125</v>
      </c>
      <c r="C1305" s="100" t="s">
        <v>124</v>
      </c>
      <c r="D1305" s="414" t="s">
        <v>123</v>
      </c>
      <c r="E1305" s="415"/>
      <c r="F1305" s="416"/>
      <c r="G1305" s="99" t="s">
        <v>122</v>
      </c>
    </row>
    <row r="1306" spans="1:7" ht="15.75">
      <c r="A1306" s="96" t="s">
        <v>121</v>
      </c>
      <c r="B1306" s="98" t="s">
        <v>120</v>
      </c>
      <c r="C1306" s="96">
        <v>2018</v>
      </c>
      <c r="D1306" s="97" t="s">
        <v>119</v>
      </c>
      <c r="E1306" s="97" t="s">
        <v>118</v>
      </c>
      <c r="F1306" s="97" t="s">
        <v>117</v>
      </c>
      <c r="G1306" s="96" t="s">
        <v>116</v>
      </c>
    </row>
    <row r="1307" spans="1:7" ht="16.5" thickBot="1">
      <c r="A1307" s="92" t="s">
        <v>115</v>
      </c>
      <c r="B1307" s="95" t="s">
        <v>114</v>
      </c>
      <c r="C1307" s="92" t="s">
        <v>113</v>
      </c>
      <c r="D1307" s="93" t="s">
        <v>112</v>
      </c>
      <c r="E1307" s="94" t="s">
        <v>111</v>
      </c>
      <c r="F1307" s="93" t="s">
        <v>110</v>
      </c>
      <c r="G1307" s="92" t="s">
        <v>109</v>
      </c>
    </row>
    <row r="1308" spans="1:7" s="50" customFormat="1" ht="24.95" customHeight="1" thickBot="1">
      <c r="A1308" s="86" t="s">
        <v>108</v>
      </c>
      <c r="B1308" s="91"/>
      <c r="C1308" s="40"/>
      <c r="D1308" s="40"/>
      <c r="E1308" s="40"/>
      <c r="F1308" s="40"/>
      <c r="G1308" s="40"/>
    </row>
    <row r="1309" spans="1:7" ht="24.95" customHeight="1">
      <c r="A1309" s="199" t="s">
        <v>107</v>
      </c>
      <c r="B1309" s="89" t="s">
        <v>106</v>
      </c>
      <c r="C1309" s="22">
        <v>10517982.779999999</v>
      </c>
      <c r="D1309" s="22">
        <v>5602936.0899999999</v>
      </c>
      <c r="E1309" s="23">
        <f t="shared" ref="E1309:E1317" si="43">F1309-D1309</f>
        <v>6961219.9100000001</v>
      </c>
      <c r="F1309" s="22">
        <v>12564156</v>
      </c>
      <c r="G1309" s="22">
        <v>12710592</v>
      </c>
    </row>
    <row r="1310" spans="1:7" ht="24.95" customHeight="1">
      <c r="A1310" s="175" t="s">
        <v>105</v>
      </c>
      <c r="B1310" s="87" t="s">
        <v>104</v>
      </c>
      <c r="C1310" s="27">
        <v>1156408.19</v>
      </c>
      <c r="D1310" s="48">
        <v>574909.09</v>
      </c>
      <c r="E1310" s="27">
        <f t="shared" si="43"/>
        <v>663090.91</v>
      </c>
      <c r="F1310" s="48">
        <v>1238000</v>
      </c>
      <c r="G1310" s="48">
        <v>1248000</v>
      </c>
    </row>
    <row r="1311" spans="1:7" ht="24.95" customHeight="1">
      <c r="A1311" s="175" t="s">
        <v>103</v>
      </c>
      <c r="B1311" s="76" t="s">
        <v>102</v>
      </c>
      <c r="C1311" s="27">
        <v>137512.5</v>
      </c>
      <c r="D1311" s="27">
        <v>66500</v>
      </c>
      <c r="E1311" s="27">
        <f t="shared" si="43"/>
        <v>76000</v>
      </c>
      <c r="F1311" s="27">
        <v>142500</v>
      </c>
      <c r="G1311" s="27">
        <v>142500</v>
      </c>
    </row>
    <row r="1312" spans="1:7" ht="24.95" customHeight="1">
      <c r="A1312" s="175" t="s">
        <v>101</v>
      </c>
      <c r="B1312" s="88" t="s">
        <v>100</v>
      </c>
      <c r="C1312" s="22">
        <v>141711.78</v>
      </c>
      <c r="D1312" s="22">
        <v>66500</v>
      </c>
      <c r="E1312" s="27">
        <f t="shared" si="43"/>
        <v>76000</v>
      </c>
      <c r="F1312" s="27">
        <v>142500</v>
      </c>
      <c r="G1312" s="27">
        <v>142500</v>
      </c>
    </row>
    <row r="1313" spans="1:7" ht="24.95" customHeight="1">
      <c r="A1313" s="175" t="s">
        <v>99</v>
      </c>
      <c r="B1313" s="49" t="s">
        <v>98</v>
      </c>
      <c r="C1313" s="27">
        <v>287000</v>
      </c>
      <c r="D1313" s="27">
        <v>282000</v>
      </c>
      <c r="E1313" s="27">
        <f t="shared" si="43"/>
        <v>30000</v>
      </c>
      <c r="F1313" s="27">
        <v>312000</v>
      </c>
      <c r="G1313" s="27">
        <v>312000</v>
      </c>
    </row>
    <row r="1314" spans="1:7" ht="24.95" hidden="1" customHeight="1">
      <c r="A1314" s="175" t="s">
        <v>97</v>
      </c>
      <c r="B1314" s="76">
        <v>717</v>
      </c>
      <c r="C1314" s="27"/>
      <c r="D1314" s="27"/>
      <c r="E1314" s="27">
        <f t="shared" si="43"/>
        <v>0</v>
      </c>
      <c r="F1314" s="27"/>
      <c r="G1314" s="27"/>
    </row>
    <row r="1315" spans="1:7" ht="24.95" customHeight="1">
      <c r="A1315" s="175" t="s">
        <v>642</v>
      </c>
      <c r="B1315" s="88" t="s">
        <v>641</v>
      </c>
      <c r="C1315" s="22"/>
      <c r="D1315" s="22">
        <v>219435.92</v>
      </c>
      <c r="E1315" s="27">
        <f t="shared" si="43"/>
        <v>380564.07999999996</v>
      </c>
      <c r="F1315" s="22">
        <v>600000</v>
      </c>
      <c r="G1315" s="22">
        <v>600000</v>
      </c>
    </row>
    <row r="1316" spans="1:7" ht="24.95" customHeight="1">
      <c r="A1316" s="175" t="s">
        <v>96</v>
      </c>
      <c r="B1316" s="76" t="s">
        <v>95</v>
      </c>
      <c r="C1316" s="27">
        <v>896828</v>
      </c>
      <c r="D1316" s="27"/>
      <c r="E1316" s="27">
        <f t="shared" si="43"/>
        <v>1059098</v>
      </c>
      <c r="F1316" s="27">
        <v>1059098</v>
      </c>
      <c r="G1316" s="27">
        <v>1059216</v>
      </c>
    </row>
    <row r="1317" spans="1:7" ht="24.95" customHeight="1">
      <c r="A1317" s="175" t="s">
        <v>94</v>
      </c>
      <c r="B1317" s="87" t="s">
        <v>93</v>
      </c>
      <c r="C1317" s="27">
        <v>245000</v>
      </c>
      <c r="D1317" s="27"/>
      <c r="E1317" s="27">
        <f t="shared" si="43"/>
        <v>260000</v>
      </c>
      <c r="F1317" s="27">
        <v>260000</v>
      </c>
      <c r="G1317" s="27">
        <v>260000</v>
      </c>
    </row>
    <row r="1318" spans="1:7" ht="24.95" customHeight="1">
      <c r="A1318" s="175" t="s">
        <v>92</v>
      </c>
      <c r="B1318" s="76"/>
      <c r="C1318" s="27"/>
      <c r="D1318" s="27"/>
      <c r="E1318" s="27"/>
      <c r="F1318" s="27"/>
      <c r="G1318" s="27"/>
    </row>
    <row r="1319" spans="1:7" ht="24.95" customHeight="1">
      <c r="A1319" s="154" t="s">
        <v>91</v>
      </c>
      <c r="B1319" s="76" t="s">
        <v>90</v>
      </c>
      <c r="C1319" s="27">
        <v>880555</v>
      </c>
      <c r="D1319" s="27">
        <v>936611</v>
      </c>
      <c r="E1319" s="27">
        <f>F1319-D1319</f>
        <v>122487</v>
      </c>
      <c r="F1319" s="27">
        <v>1059098</v>
      </c>
      <c r="G1319" s="27">
        <v>1059216</v>
      </c>
    </row>
    <row r="1320" spans="1:7" ht="24.95" customHeight="1">
      <c r="A1320" s="175" t="s">
        <v>89</v>
      </c>
      <c r="B1320" s="76" t="s">
        <v>88</v>
      </c>
      <c r="C1320" s="27">
        <v>1266525.53</v>
      </c>
      <c r="D1320" s="27">
        <v>672636.55</v>
      </c>
      <c r="E1320" s="27">
        <f>F1320-D1320</f>
        <v>835079.45</v>
      </c>
      <c r="F1320" s="27">
        <v>1507716</v>
      </c>
      <c r="G1320" s="27">
        <v>1525549</v>
      </c>
    </row>
    <row r="1321" spans="1:7" ht="24.95" customHeight="1">
      <c r="A1321" s="175" t="s">
        <v>87</v>
      </c>
      <c r="B1321" s="88" t="s">
        <v>86</v>
      </c>
      <c r="C1321" s="22">
        <v>57700</v>
      </c>
      <c r="D1321" s="27">
        <v>28800</v>
      </c>
      <c r="E1321" s="27">
        <f>F1321-D1321</f>
        <v>33100</v>
      </c>
      <c r="F1321" s="22">
        <v>61900</v>
      </c>
      <c r="G1321" s="22">
        <v>62400</v>
      </c>
    </row>
    <row r="1322" spans="1:7" ht="24.95" customHeight="1">
      <c r="A1322" s="175" t="s">
        <v>85</v>
      </c>
      <c r="B1322" s="76" t="s">
        <v>84</v>
      </c>
      <c r="C1322" s="27">
        <v>139315.29999999999</v>
      </c>
      <c r="D1322" s="22">
        <v>72704.72</v>
      </c>
      <c r="E1322" s="27">
        <f>F1322-D1322</f>
        <v>86039.28</v>
      </c>
      <c r="F1322" s="27">
        <v>158744</v>
      </c>
      <c r="G1322" s="27">
        <v>160788</v>
      </c>
    </row>
    <row r="1323" spans="1:7" ht="24.95" customHeight="1">
      <c r="A1323" s="175" t="s">
        <v>83</v>
      </c>
      <c r="B1323" s="87" t="s">
        <v>82</v>
      </c>
      <c r="C1323" s="27">
        <v>57672.97</v>
      </c>
      <c r="D1323" s="27">
        <v>28800</v>
      </c>
      <c r="E1323" s="27">
        <f>F1323-D1323</f>
        <v>33100</v>
      </c>
      <c r="F1323" s="27">
        <v>61900</v>
      </c>
      <c r="G1323" s="27">
        <v>62400</v>
      </c>
    </row>
    <row r="1324" spans="1:7" ht="24.95" customHeight="1">
      <c r="A1324" s="175" t="s">
        <v>81</v>
      </c>
      <c r="B1324" s="87"/>
      <c r="C1324" s="27"/>
      <c r="D1324" s="27"/>
      <c r="E1324" s="27"/>
      <c r="F1324" s="27"/>
      <c r="G1324" s="27"/>
    </row>
    <row r="1325" spans="1:7" ht="24.95" customHeight="1">
      <c r="A1325" s="154" t="s">
        <v>80</v>
      </c>
      <c r="B1325" s="79" t="s">
        <v>76</v>
      </c>
      <c r="C1325" s="23">
        <v>115000</v>
      </c>
      <c r="D1325" s="23">
        <v>5000</v>
      </c>
      <c r="E1325" s="27">
        <f>F1325-D1325</f>
        <v>5000</v>
      </c>
      <c r="F1325" s="23">
        <v>10000</v>
      </c>
      <c r="G1325" s="23">
        <v>30000</v>
      </c>
    </row>
    <row r="1326" spans="1:7" ht="24.95" customHeight="1">
      <c r="A1326" s="29" t="s">
        <v>79</v>
      </c>
      <c r="B1326" s="79" t="s">
        <v>76</v>
      </c>
      <c r="C1326" s="23">
        <v>245000</v>
      </c>
      <c r="D1326" s="23"/>
      <c r="E1326" s="27"/>
      <c r="F1326" s="23"/>
      <c r="G1326" s="23"/>
    </row>
    <row r="1327" spans="1:7" ht="26.25" customHeight="1" thickBot="1">
      <c r="A1327" s="35" t="s">
        <v>78</v>
      </c>
      <c r="B1327" s="120" t="s">
        <v>76</v>
      </c>
      <c r="C1327" s="32">
        <v>1715000</v>
      </c>
      <c r="D1327" s="32"/>
      <c r="E1327" s="32"/>
      <c r="F1327" s="32"/>
      <c r="G1327" s="32"/>
    </row>
    <row r="1328" spans="1:7" ht="24.95" customHeight="1" thickBot="1">
      <c r="A1328" s="31" t="s">
        <v>77</v>
      </c>
      <c r="B1328" s="79" t="s">
        <v>76</v>
      </c>
      <c r="C1328" s="22">
        <v>556052</v>
      </c>
      <c r="D1328" s="22"/>
      <c r="E1328" s="23"/>
      <c r="F1328" s="22"/>
      <c r="G1328" s="22"/>
    </row>
    <row r="1329" spans="1:7" ht="24.95" customHeight="1" thickBot="1">
      <c r="A1329" s="20" t="s">
        <v>640</v>
      </c>
      <c r="B1329" s="19"/>
      <c r="C1329" s="18">
        <f>SUM(C1309:C1328)</f>
        <v>18415264.049999997</v>
      </c>
      <c r="D1329" s="18">
        <f>SUM(D1309:D1328)</f>
        <v>8556833.370000001</v>
      </c>
      <c r="E1329" s="18">
        <f>SUM(E1309:E1328)</f>
        <v>10620778.629999999</v>
      </c>
      <c r="F1329" s="18">
        <f>SUM(F1309:F1328)</f>
        <v>19177612</v>
      </c>
      <c r="G1329" s="18">
        <f>SUM(G1309:G1328)</f>
        <v>19375161</v>
      </c>
    </row>
    <row r="1330" spans="1:7" ht="10.5" customHeight="1" thickBot="1">
      <c r="A1330" s="20"/>
      <c r="B1330" s="19"/>
      <c r="C1330" s="18"/>
      <c r="D1330" s="18"/>
      <c r="E1330" s="85"/>
      <c r="F1330" s="85"/>
      <c r="G1330" s="85"/>
    </row>
    <row r="1331" spans="1:7" ht="24.95" customHeight="1" thickBot="1">
      <c r="A1331" s="20" t="s">
        <v>74</v>
      </c>
      <c r="B1331" s="84"/>
      <c r="C1331" s="83"/>
      <c r="D1331" s="83"/>
      <c r="E1331" s="82"/>
      <c r="F1331" s="82"/>
      <c r="G1331" s="81"/>
    </row>
    <row r="1332" spans="1:7" ht="24.95" customHeight="1">
      <c r="A1332" s="80" t="s">
        <v>73</v>
      </c>
      <c r="B1332" s="79" t="s">
        <v>72</v>
      </c>
      <c r="C1332" s="30">
        <v>131673</v>
      </c>
      <c r="D1332" s="23">
        <v>54064</v>
      </c>
      <c r="E1332" s="23">
        <f t="shared" ref="E1332:E1345" si="44">F1332-D1332</f>
        <v>195936</v>
      </c>
      <c r="F1332" s="23">
        <v>250000</v>
      </c>
      <c r="G1332" s="23">
        <v>270000</v>
      </c>
    </row>
    <row r="1333" spans="1:7" ht="24.95" customHeight="1" thickBot="1">
      <c r="A1333" s="64" t="s">
        <v>71</v>
      </c>
      <c r="B1333" s="120" t="s">
        <v>70</v>
      </c>
      <c r="C1333" s="33">
        <v>348795.38</v>
      </c>
      <c r="D1333" s="32">
        <v>146639.67999999999</v>
      </c>
      <c r="E1333" s="32">
        <f t="shared" si="44"/>
        <v>278360.32000000001</v>
      </c>
      <c r="F1333" s="32">
        <v>425000</v>
      </c>
      <c r="G1333" s="32">
        <v>300000</v>
      </c>
    </row>
    <row r="1334" spans="1:7" ht="24.95" customHeight="1">
      <c r="A1334" s="80" t="s">
        <v>69</v>
      </c>
      <c r="B1334" s="111" t="s">
        <v>68</v>
      </c>
      <c r="C1334" s="30">
        <v>391290.99</v>
      </c>
      <c r="D1334" s="23">
        <v>228953.64</v>
      </c>
      <c r="E1334" s="23">
        <f t="shared" si="44"/>
        <v>221046.36</v>
      </c>
      <c r="F1334" s="23">
        <v>450000</v>
      </c>
      <c r="G1334" s="23">
        <v>450000</v>
      </c>
    </row>
    <row r="1335" spans="1:7" ht="24.95" customHeight="1">
      <c r="A1335" s="52" t="s">
        <v>639</v>
      </c>
      <c r="B1335" s="49" t="s">
        <v>638</v>
      </c>
      <c r="C1335" s="28">
        <v>999240</v>
      </c>
      <c r="D1335" s="27">
        <v>632730</v>
      </c>
      <c r="E1335" s="23">
        <f t="shared" si="44"/>
        <v>447270</v>
      </c>
      <c r="F1335" s="27">
        <v>1080000</v>
      </c>
      <c r="G1335" s="27">
        <v>1150000</v>
      </c>
    </row>
    <row r="1336" spans="1:7" ht="24.95" customHeight="1">
      <c r="A1336" s="52" t="s">
        <v>67</v>
      </c>
      <c r="B1336" s="49" t="s">
        <v>66</v>
      </c>
      <c r="C1336" s="28">
        <v>350000</v>
      </c>
      <c r="D1336" s="27">
        <v>199880</v>
      </c>
      <c r="E1336" s="23">
        <f t="shared" si="44"/>
        <v>200120</v>
      </c>
      <c r="F1336" s="27">
        <v>400000</v>
      </c>
      <c r="G1336" s="27">
        <v>400000</v>
      </c>
    </row>
    <row r="1337" spans="1:7" ht="24.95" customHeight="1">
      <c r="A1337" s="52" t="s">
        <v>205</v>
      </c>
      <c r="B1337" s="76" t="s">
        <v>204</v>
      </c>
      <c r="C1337" s="28">
        <v>390</v>
      </c>
      <c r="D1337" s="27">
        <v>19420</v>
      </c>
      <c r="E1337" s="23">
        <f t="shared" si="44"/>
        <v>110580</v>
      </c>
      <c r="F1337" s="27">
        <v>130000</v>
      </c>
      <c r="G1337" s="27">
        <v>100000</v>
      </c>
    </row>
    <row r="1338" spans="1:7" ht="24.95" customHeight="1">
      <c r="A1338" s="52" t="s">
        <v>203</v>
      </c>
      <c r="B1338" s="76" t="s">
        <v>202</v>
      </c>
      <c r="C1338" s="28">
        <v>21765.43</v>
      </c>
      <c r="D1338" s="27">
        <v>10810.73</v>
      </c>
      <c r="E1338" s="23">
        <f t="shared" si="44"/>
        <v>15589.27</v>
      </c>
      <c r="F1338" s="27">
        <v>26400</v>
      </c>
      <c r="G1338" s="27">
        <v>26400</v>
      </c>
    </row>
    <row r="1339" spans="1:7" ht="24.95" customHeight="1">
      <c r="A1339" s="52" t="s">
        <v>65</v>
      </c>
      <c r="B1339" s="76" t="s">
        <v>64</v>
      </c>
      <c r="C1339" s="28"/>
      <c r="D1339" s="27"/>
      <c r="E1339" s="23">
        <f t="shared" si="44"/>
        <v>20000</v>
      </c>
      <c r="F1339" s="27">
        <v>20000</v>
      </c>
      <c r="G1339" s="27">
        <v>10000</v>
      </c>
    </row>
    <row r="1340" spans="1:7" ht="24.95" hidden="1" customHeight="1">
      <c r="A1340" s="52" t="s">
        <v>63</v>
      </c>
      <c r="B1340" s="76">
        <v>821</v>
      </c>
      <c r="C1340" s="28"/>
      <c r="D1340" s="27"/>
      <c r="E1340" s="23">
        <f t="shared" si="44"/>
        <v>0</v>
      </c>
      <c r="F1340" s="27"/>
      <c r="G1340" s="27"/>
    </row>
    <row r="1341" spans="1:7" ht="24.95" customHeight="1">
      <c r="A1341" s="52" t="s">
        <v>198</v>
      </c>
      <c r="B1341" s="76" t="s">
        <v>197</v>
      </c>
      <c r="C1341" s="28"/>
      <c r="D1341" s="27"/>
      <c r="E1341" s="23">
        <f t="shared" si="44"/>
        <v>50000</v>
      </c>
      <c r="F1341" s="27">
        <v>50000</v>
      </c>
      <c r="G1341" s="27">
        <v>50000</v>
      </c>
    </row>
    <row r="1342" spans="1:7" ht="24.95" customHeight="1">
      <c r="A1342" s="52" t="s">
        <v>62</v>
      </c>
      <c r="B1342" s="76" t="s">
        <v>61</v>
      </c>
      <c r="C1342" s="28"/>
      <c r="D1342" s="27">
        <v>8000</v>
      </c>
      <c r="E1342" s="23">
        <f t="shared" si="44"/>
        <v>12000</v>
      </c>
      <c r="F1342" s="27">
        <v>20000</v>
      </c>
      <c r="G1342" s="27">
        <v>10000</v>
      </c>
    </row>
    <row r="1343" spans="1:7" ht="24.95" customHeight="1">
      <c r="A1343" s="52" t="s">
        <v>637</v>
      </c>
      <c r="B1343" s="198" t="s">
        <v>59</v>
      </c>
      <c r="C1343" s="28">
        <v>4450</v>
      </c>
      <c r="D1343" s="27"/>
      <c r="E1343" s="23">
        <f t="shared" si="44"/>
        <v>20000</v>
      </c>
      <c r="F1343" s="27">
        <v>20000</v>
      </c>
      <c r="G1343" s="27">
        <v>10000</v>
      </c>
    </row>
    <row r="1344" spans="1:7" ht="24.95" customHeight="1">
      <c r="A1344" s="52" t="s">
        <v>604</v>
      </c>
      <c r="B1344" s="76" t="s">
        <v>603</v>
      </c>
      <c r="C1344" s="28">
        <v>255000</v>
      </c>
      <c r="D1344" s="27">
        <v>168000</v>
      </c>
      <c r="E1344" s="27">
        <f t="shared" si="44"/>
        <v>245808</v>
      </c>
      <c r="F1344" s="27">
        <v>413808</v>
      </c>
      <c r="G1344" s="27">
        <v>450000</v>
      </c>
    </row>
    <row r="1345" spans="1:7" ht="24.95" customHeight="1" thickBot="1">
      <c r="A1345" s="80" t="s">
        <v>602</v>
      </c>
      <c r="B1345" s="79" t="s">
        <v>601</v>
      </c>
      <c r="C1345" s="30">
        <v>1000</v>
      </c>
      <c r="D1345" s="23"/>
      <c r="E1345" s="23">
        <f t="shared" si="44"/>
        <v>6100</v>
      </c>
      <c r="F1345" s="23">
        <v>6100</v>
      </c>
      <c r="G1345" s="23">
        <v>7000</v>
      </c>
    </row>
    <row r="1346" spans="1:7" ht="24.95" customHeight="1" thickBot="1">
      <c r="A1346" s="20" t="s">
        <v>636</v>
      </c>
      <c r="B1346" s="122"/>
      <c r="C1346" s="71">
        <f>SUM(C1332:C1345)</f>
        <v>2503604.8000000003</v>
      </c>
      <c r="D1346" s="71">
        <f>SUM(D1332:D1345)</f>
        <v>1468498.05</v>
      </c>
      <c r="E1346" s="71">
        <f>SUM(E1332:E1345)</f>
        <v>1822809.95</v>
      </c>
      <c r="F1346" s="71">
        <f>SUM(F1332:F1345)</f>
        <v>3291308</v>
      </c>
      <c r="G1346" s="71">
        <f>SUM(G1332:G1345)</f>
        <v>3233400</v>
      </c>
    </row>
    <row r="1347" spans="1:7" ht="10.5" customHeight="1" thickBot="1">
      <c r="A1347" s="20"/>
      <c r="B1347" s="122"/>
      <c r="C1347" s="71"/>
      <c r="D1347" s="18"/>
      <c r="E1347" s="18"/>
      <c r="F1347" s="18"/>
      <c r="G1347" s="18"/>
    </row>
    <row r="1348" spans="1:7" ht="24.95" customHeight="1" thickBot="1">
      <c r="A1348" s="20" t="s">
        <v>57</v>
      </c>
      <c r="B1348" s="70"/>
      <c r="C1348" s="40"/>
      <c r="D1348" s="40"/>
      <c r="E1348" s="40"/>
      <c r="F1348" s="40"/>
      <c r="G1348" s="40"/>
    </row>
    <row r="1349" spans="1:7" ht="24.95" hidden="1" customHeight="1">
      <c r="A1349" s="52" t="s">
        <v>635</v>
      </c>
      <c r="B1349" s="49">
        <v>221</v>
      </c>
      <c r="C1349" s="27"/>
      <c r="D1349" s="184"/>
      <c r="E1349" s="184"/>
      <c r="F1349" s="48"/>
      <c r="G1349" s="184"/>
    </row>
    <row r="1350" spans="1:7" ht="24.95" customHeight="1">
      <c r="A1350" s="52" t="s">
        <v>56</v>
      </c>
      <c r="B1350" s="49"/>
      <c r="C1350" s="27"/>
      <c r="D1350" s="184"/>
      <c r="E1350" s="184"/>
      <c r="F1350" s="48"/>
      <c r="G1350" s="184"/>
    </row>
    <row r="1351" spans="1:7" ht="24.95" customHeight="1">
      <c r="A1351" s="29" t="s">
        <v>634</v>
      </c>
      <c r="B1351" s="49" t="s">
        <v>53</v>
      </c>
      <c r="C1351" s="27"/>
      <c r="D1351" s="184"/>
      <c r="E1351" s="184"/>
      <c r="F1351" s="48"/>
      <c r="G1351" s="48">
        <v>11000</v>
      </c>
    </row>
    <row r="1352" spans="1:7" ht="24.95" customHeight="1">
      <c r="A1352" s="29" t="s">
        <v>633</v>
      </c>
      <c r="B1352" s="49" t="s">
        <v>53</v>
      </c>
      <c r="C1352" s="27">
        <v>17400</v>
      </c>
      <c r="D1352" s="184"/>
      <c r="E1352" s="48">
        <f>F1352-D1352</f>
        <v>0</v>
      </c>
      <c r="F1352" s="48"/>
      <c r="G1352" s="48"/>
    </row>
    <row r="1353" spans="1:7" ht="24.95" customHeight="1" thickBot="1">
      <c r="A1353" s="64" t="s">
        <v>52</v>
      </c>
      <c r="B1353" s="63"/>
      <c r="C1353" s="32"/>
      <c r="D1353" s="62"/>
      <c r="E1353" s="62">
        <f>F1353-D1353</f>
        <v>0</v>
      </c>
      <c r="F1353" s="197"/>
      <c r="G1353" s="197"/>
    </row>
    <row r="1354" spans="1:7" ht="24.95" customHeight="1">
      <c r="A1354" s="31" t="s">
        <v>632</v>
      </c>
      <c r="B1354" s="111" t="s">
        <v>50</v>
      </c>
      <c r="C1354" s="23"/>
      <c r="D1354" s="108"/>
      <c r="E1354" s="108"/>
      <c r="F1354" s="196"/>
      <c r="G1354" s="195">
        <v>360000</v>
      </c>
    </row>
    <row r="1355" spans="1:7" ht="24.95" customHeight="1">
      <c r="A1355" s="29" t="s">
        <v>631</v>
      </c>
      <c r="B1355" s="49" t="s">
        <v>50</v>
      </c>
      <c r="C1355" s="27"/>
      <c r="D1355" s="48"/>
      <c r="E1355" s="48">
        <f>F1355-D1355</f>
        <v>90000</v>
      </c>
      <c r="F1355" s="128">
        <v>90000</v>
      </c>
      <c r="G1355" s="128"/>
    </row>
    <row r="1356" spans="1:7" ht="24.95" customHeight="1">
      <c r="A1356" s="29" t="s">
        <v>630</v>
      </c>
      <c r="B1356" s="49" t="s">
        <v>50</v>
      </c>
      <c r="C1356" s="27"/>
      <c r="D1356" s="48"/>
      <c r="E1356" s="48">
        <f>F1356-D1356</f>
        <v>0</v>
      </c>
      <c r="F1356" s="130"/>
      <c r="G1356" s="128">
        <v>30000</v>
      </c>
    </row>
    <row r="1357" spans="1:7" ht="24.95" customHeight="1">
      <c r="A1357" s="29" t="s">
        <v>629</v>
      </c>
      <c r="B1357" s="49" t="s">
        <v>50</v>
      </c>
      <c r="C1357" s="27">
        <v>398000</v>
      </c>
      <c r="D1357" s="184"/>
      <c r="E1357" s="48">
        <f>F1357-D1357</f>
        <v>0</v>
      </c>
      <c r="F1357" s="48"/>
      <c r="G1357" s="48"/>
    </row>
    <row r="1358" spans="1:7" ht="24.95" customHeight="1">
      <c r="A1358" s="29" t="s">
        <v>628</v>
      </c>
      <c r="B1358" s="49" t="s">
        <v>50</v>
      </c>
      <c r="C1358" s="27"/>
      <c r="D1358" s="184"/>
      <c r="E1358" s="48"/>
      <c r="F1358" s="48"/>
      <c r="G1358" s="48">
        <v>154000</v>
      </c>
    </row>
    <row r="1359" spans="1:7" ht="24.95" customHeight="1">
      <c r="A1359" s="29" t="s">
        <v>258</v>
      </c>
      <c r="B1359" s="49" t="s">
        <v>50</v>
      </c>
      <c r="C1359" s="27"/>
      <c r="D1359" s="184"/>
      <c r="E1359" s="48"/>
      <c r="F1359" s="48"/>
      <c r="G1359" s="48">
        <v>45000</v>
      </c>
    </row>
    <row r="1360" spans="1:7" ht="24.95" customHeight="1">
      <c r="A1360" s="29" t="s">
        <v>627</v>
      </c>
      <c r="B1360" s="49" t="s">
        <v>50</v>
      </c>
      <c r="C1360" s="27">
        <v>59975</v>
      </c>
      <c r="D1360" s="184"/>
      <c r="E1360" s="48">
        <f>F1360-D1360</f>
        <v>70000</v>
      </c>
      <c r="F1360" s="48">
        <v>70000</v>
      </c>
      <c r="G1360" s="48"/>
    </row>
    <row r="1361" spans="1:7" ht="24.95" hidden="1" customHeight="1">
      <c r="A1361" s="114" t="s">
        <v>44</v>
      </c>
      <c r="B1361" s="65" t="s">
        <v>42</v>
      </c>
      <c r="C1361" s="27"/>
      <c r="D1361" s="48"/>
      <c r="E1361" s="48">
        <f>F1361-D1361</f>
        <v>0</v>
      </c>
      <c r="F1361" s="48"/>
      <c r="G1361" s="48"/>
    </row>
    <row r="1362" spans="1:7" ht="24.95" customHeight="1">
      <c r="A1362" s="52" t="s">
        <v>41</v>
      </c>
      <c r="B1362" s="65"/>
      <c r="C1362" s="27"/>
      <c r="D1362" s="48"/>
      <c r="E1362" s="48">
        <f>F1362-D1362</f>
        <v>0</v>
      </c>
      <c r="F1362" s="48"/>
      <c r="G1362" s="48"/>
    </row>
    <row r="1363" spans="1:7" ht="24.95" customHeight="1">
      <c r="A1363" s="29" t="s">
        <v>249</v>
      </c>
      <c r="B1363" s="65" t="s">
        <v>39</v>
      </c>
      <c r="C1363" s="27"/>
      <c r="D1363" s="48"/>
      <c r="E1363" s="48">
        <f>F1363-D1363</f>
        <v>0</v>
      </c>
      <c r="F1363" s="48"/>
      <c r="G1363" s="48">
        <v>160000</v>
      </c>
    </row>
    <row r="1364" spans="1:7" ht="24.95" customHeight="1">
      <c r="A1364" s="52" t="s">
        <v>38</v>
      </c>
      <c r="B1364" s="49"/>
      <c r="C1364" s="27"/>
      <c r="D1364" s="48"/>
      <c r="E1364" s="48">
        <f>F1364-D1364</f>
        <v>0</v>
      </c>
      <c r="F1364" s="48"/>
      <c r="G1364" s="48"/>
    </row>
    <row r="1365" spans="1:7" ht="24.95" customHeight="1">
      <c r="A1365" s="29" t="s">
        <v>626</v>
      </c>
      <c r="B1365" s="49" t="s">
        <v>31</v>
      </c>
      <c r="C1365" s="27"/>
      <c r="D1365" s="48"/>
      <c r="E1365" s="48"/>
      <c r="F1365" s="48"/>
      <c r="G1365" s="48">
        <v>80000</v>
      </c>
    </row>
    <row r="1366" spans="1:7" ht="24.95" customHeight="1">
      <c r="A1366" s="29" t="s">
        <v>625</v>
      </c>
      <c r="B1366" s="49" t="s">
        <v>31</v>
      </c>
      <c r="C1366" s="27"/>
      <c r="D1366" s="48"/>
      <c r="E1366" s="48"/>
      <c r="F1366" s="48"/>
      <c r="G1366" s="48">
        <v>38400</v>
      </c>
    </row>
    <row r="1367" spans="1:7" ht="24.95" customHeight="1">
      <c r="A1367" s="29" t="s">
        <v>624</v>
      </c>
      <c r="B1367" s="49" t="s">
        <v>31</v>
      </c>
      <c r="C1367" s="27"/>
      <c r="D1367" s="48"/>
      <c r="E1367" s="48">
        <f>F1367-D1367</f>
        <v>60000</v>
      </c>
      <c r="F1367" s="48">
        <v>60000</v>
      </c>
      <c r="G1367" s="48"/>
    </row>
    <row r="1368" spans="1:7" ht="24.95" customHeight="1">
      <c r="A1368" s="29" t="s">
        <v>623</v>
      </c>
      <c r="B1368" s="49" t="s">
        <v>31</v>
      </c>
      <c r="C1368" s="27"/>
      <c r="D1368" s="48"/>
      <c r="E1368" s="48">
        <f>F1368-D1368</f>
        <v>117000</v>
      </c>
      <c r="F1368" s="48">
        <v>117000</v>
      </c>
      <c r="G1368" s="48"/>
    </row>
    <row r="1369" spans="1:7" ht="24.95" customHeight="1">
      <c r="A1369" s="29" t="s">
        <v>622</v>
      </c>
      <c r="B1369" s="49" t="s">
        <v>31</v>
      </c>
      <c r="C1369" s="27"/>
      <c r="D1369" s="48"/>
      <c r="E1369" s="48">
        <f>F1369-D1369</f>
        <v>15000</v>
      </c>
      <c r="F1369" s="48">
        <v>15000</v>
      </c>
      <c r="G1369" s="48"/>
    </row>
    <row r="1370" spans="1:7" ht="24.95" customHeight="1">
      <c r="A1370" s="29" t="s">
        <v>621</v>
      </c>
      <c r="B1370" s="49" t="s">
        <v>31</v>
      </c>
      <c r="C1370" s="27"/>
      <c r="D1370" s="48"/>
      <c r="E1370" s="48">
        <f>F1370-D1370</f>
        <v>8000</v>
      </c>
      <c r="F1370" s="48">
        <v>8000</v>
      </c>
      <c r="G1370" s="48"/>
    </row>
    <row r="1371" spans="1:7" ht="24.95" customHeight="1">
      <c r="A1371" s="29" t="s">
        <v>620</v>
      </c>
      <c r="B1371" s="49" t="s">
        <v>31</v>
      </c>
      <c r="C1371" s="27">
        <v>117159.7</v>
      </c>
      <c r="D1371" s="184"/>
      <c r="E1371" s="48">
        <f>F1371-D1371</f>
        <v>0</v>
      </c>
      <c r="F1371" s="48"/>
      <c r="G1371" s="48"/>
    </row>
    <row r="1372" spans="1:7" ht="24.95" customHeight="1">
      <c r="A1372" s="80" t="s">
        <v>30</v>
      </c>
      <c r="B1372" s="111"/>
      <c r="C1372" s="23"/>
      <c r="D1372" s="108"/>
      <c r="E1372" s="108"/>
      <c r="F1372" s="108"/>
      <c r="G1372" s="108"/>
    </row>
    <row r="1373" spans="1:7" ht="24.95" customHeight="1">
      <c r="A1373" s="29" t="s">
        <v>188</v>
      </c>
      <c r="B1373" s="49" t="s">
        <v>27</v>
      </c>
      <c r="C1373" s="23"/>
      <c r="D1373" s="108"/>
      <c r="E1373" s="108"/>
      <c r="F1373" s="108"/>
      <c r="G1373" s="108">
        <v>11000</v>
      </c>
    </row>
    <row r="1374" spans="1:7" ht="24.95" customHeight="1" thickBot="1">
      <c r="A1374" s="29" t="s">
        <v>619</v>
      </c>
      <c r="B1374" s="49" t="s">
        <v>27</v>
      </c>
      <c r="C1374" s="27">
        <v>400000</v>
      </c>
      <c r="D1374" s="184"/>
      <c r="E1374" s="48">
        <f>F1374-D1374</f>
        <v>0</v>
      </c>
      <c r="F1374" s="48"/>
      <c r="G1374" s="48"/>
    </row>
    <row r="1375" spans="1:7" ht="24.95" hidden="1" customHeight="1">
      <c r="A1375" s="52" t="s">
        <v>618</v>
      </c>
      <c r="B1375" s="49">
        <v>229</v>
      </c>
      <c r="C1375" s="27"/>
      <c r="D1375" s="48"/>
      <c r="E1375" s="48">
        <f>F1375-D1375</f>
        <v>0</v>
      </c>
      <c r="F1375" s="48"/>
      <c r="G1375" s="48"/>
    </row>
    <row r="1376" spans="1:7" ht="24.95" hidden="1" customHeight="1">
      <c r="A1376" s="114" t="s">
        <v>432</v>
      </c>
      <c r="B1376" s="65">
        <v>241</v>
      </c>
      <c r="C1376" s="27"/>
      <c r="D1376" s="48"/>
      <c r="E1376" s="48">
        <f>F1376-D1376</f>
        <v>0</v>
      </c>
      <c r="F1376" s="48"/>
      <c r="G1376" s="48"/>
    </row>
    <row r="1377" spans="1:7" ht="24.95" customHeight="1" thickBot="1">
      <c r="A1377" s="20" t="s">
        <v>26</v>
      </c>
      <c r="B1377" s="44"/>
      <c r="C1377" s="43">
        <f>SUM(C1349:C1376)</f>
        <v>992534.7</v>
      </c>
      <c r="D1377" s="43">
        <f>SUM(D1349:D1376)</f>
        <v>0</v>
      </c>
      <c r="E1377" s="43">
        <f>SUM(E1349:E1376)</f>
        <v>360000</v>
      </c>
      <c r="F1377" s="43">
        <f>SUM(F1349:F1376)</f>
        <v>360000</v>
      </c>
      <c r="G1377" s="43">
        <f>SUM(G1349:G1376)</f>
        <v>889400</v>
      </c>
    </row>
    <row r="1378" spans="1:7" ht="10.5" customHeight="1" thickBot="1">
      <c r="A1378" s="20"/>
      <c r="B1378" s="44"/>
      <c r="C1378" s="43"/>
      <c r="D1378" s="43"/>
      <c r="E1378" s="43"/>
      <c r="F1378" s="43"/>
      <c r="G1378" s="43"/>
    </row>
    <row r="1379" spans="1:7" ht="24.95" customHeight="1" thickBot="1">
      <c r="A1379" s="20" t="s">
        <v>25</v>
      </c>
      <c r="B1379" s="44"/>
      <c r="C1379" s="43"/>
      <c r="D1379" s="43"/>
      <c r="E1379" s="43"/>
      <c r="F1379" s="43"/>
      <c r="G1379" s="43"/>
    </row>
    <row r="1380" spans="1:7" ht="24.95" customHeight="1" thickBot="1">
      <c r="A1380" s="21" t="s">
        <v>24</v>
      </c>
      <c r="B1380" s="122"/>
      <c r="C1380" s="71"/>
      <c r="D1380" s="18"/>
      <c r="E1380" s="18"/>
      <c r="F1380" s="18"/>
      <c r="G1380" s="18"/>
    </row>
    <row r="1381" spans="1:7" ht="24.95" customHeight="1">
      <c r="A1381" s="29" t="s">
        <v>617</v>
      </c>
      <c r="B1381" s="76" t="s">
        <v>9</v>
      </c>
      <c r="C1381" s="28">
        <v>1259307</v>
      </c>
      <c r="D1381" s="27">
        <v>586691.25</v>
      </c>
      <c r="E1381" s="23">
        <f>F1381-D1381</f>
        <v>1173308.75</v>
      </c>
      <c r="F1381" s="27">
        <v>1760000</v>
      </c>
      <c r="G1381" s="27">
        <v>1800000</v>
      </c>
    </row>
    <row r="1382" spans="1:7" ht="24.95" customHeight="1" thickBot="1">
      <c r="A1382" s="35" t="s">
        <v>616</v>
      </c>
      <c r="B1382" s="120" t="s">
        <v>9</v>
      </c>
      <c r="C1382" s="33">
        <v>143440</v>
      </c>
      <c r="D1382" s="32"/>
      <c r="E1382" s="32">
        <f>F1382-D1382</f>
        <v>150000</v>
      </c>
      <c r="F1382" s="32">
        <v>150000</v>
      </c>
      <c r="G1382" s="32">
        <v>150000</v>
      </c>
    </row>
    <row r="1383" spans="1:7" ht="24.95" customHeight="1" thickBot="1">
      <c r="A1383" s="194" t="s">
        <v>8</v>
      </c>
      <c r="B1383" s="172"/>
      <c r="C1383" s="71">
        <f>SUM(C1381:C1382)</f>
        <v>1402747</v>
      </c>
      <c r="D1383" s="71">
        <f>SUM(D1381:D1382)</f>
        <v>586691.25</v>
      </c>
      <c r="E1383" s="71">
        <f>SUM(E1381:E1382)</f>
        <v>1323308.75</v>
      </c>
      <c r="F1383" s="71">
        <f>SUM(F1381:F1382)</f>
        <v>1910000</v>
      </c>
      <c r="G1383" s="71">
        <f>SUM(G1381:G1382)</f>
        <v>1950000</v>
      </c>
    </row>
    <row r="1384" spans="1:7" ht="24.95" customHeight="1" thickBot="1">
      <c r="A1384" s="21" t="s">
        <v>486</v>
      </c>
      <c r="B1384" s="134"/>
      <c r="C1384" s="132"/>
      <c r="D1384" s="132"/>
      <c r="E1384" s="132"/>
      <c r="F1384" s="132"/>
      <c r="G1384" s="132"/>
    </row>
    <row r="1385" spans="1:7" ht="24.95" customHeight="1">
      <c r="A1385" s="193" t="s">
        <v>615</v>
      </c>
      <c r="B1385" s="192"/>
      <c r="C1385" s="191"/>
      <c r="D1385" s="191"/>
      <c r="E1385" s="191"/>
      <c r="F1385" s="191"/>
      <c r="G1385" s="191"/>
    </row>
    <row r="1386" spans="1:7" ht="24.95" customHeight="1">
      <c r="A1386" s="52" t="s">
        <v>614</v>
      </c>
      <c r="B1386" s="87"/>
      <c r="C1386" s="190"/>
      <c r="D1386" s="190"/>
      <c r="E1386" s="190"/>
      <c r="F1386" s="190"/>
      <c r="G1386" s="190"/>
    </row>
    <row r="1387" spans="1:7" ht="24.95" customHeight="1" thickBot="1">
      <c r="A1387" s="189" t="s">
        <v>613</v>
      </c>
      <c r="B1387" s="160" t="s">
        <v>27</v>
      </c>
      <c r="C1387" s="187"/>
      <c r="D1387" s="33">
        <v>1408</v>
      </c>
      <c r="E1387" s="33">
        <f>F1387-D1387</f>
        <v>8592</v>
      </c>
      <c r="F1387" s="188">
        <v>10000</v>
      </c>
      <c r="G1387" s="187"/>
    </row>
    <row r="1388" spans="1:7" ht="24.95" customHeight="1" thickBot="1">
      <c r="A1388" s="138" t="s">
        <v>612</v>
      </c>
      <c r="B1388" s="186"/>
      <c r="C1388" s="185">
        <f>C1387</f>
        <v>0</v>
      </c>
      <c r="D1388" s="185">
        <f>D1387</f>
        <v>1408</v>
      </c>
      <c r="E1388" s="185">
        <f>E1387</f>
        <v>8592</v>
      </c>
      <c r="F1388" s="185">
        <f>F1387</f>
        <v>10000</v>
      </c>
      <c r="G1388" s="185">
        <f>G1387</f>
        <v>0</v>
      </c>
    </row>
    <row r="1389" spans="1:7" ht="24.95" customHeight="1" thickBot="1">
      <c r="A1389" s="20" t="s">
        <v>7</v>
      </c>
      <c r="B1389" s="172"/>
      <c r="C1389" s="71">
        <f>C1383+C1388</f>
        <v>1402747</v>
      </c>
      <c r="D1389" s="71">
        <f>D1383+D1388</f>
        <v>588099.25</v>
      </c>
      <c r="E1389" s="71">
        <f>E1383+E1388</f>
        <v>1331900.75</v>
      </c>
      <c r="F1389" s="71">
        <f>F1383+F1388</f>
        <v>1920000</v>
      </c>
      <c r="G1389" s="71">
        <f>G1383+G1388</f>
        <v>1950000</v>
      </c>
    </row>
    <row r="1390" spans="1:7" ht="10.5" customHeight="1" thickBot="1">
      <c r="A1390" s="26"/>
      <c r="B1390" s="88"/>
      <c r="C1390" s="24"/>
      <c r="D1390" s="22"/>
      <c r="E1390" s="22"/>
      <c r="F1390" s="22"/>
      <c r="G1390" s="22"/>
    </row>
    <row r="1391" spans="1:7" ht="24.95" customHeight="1" thickBot="1">
      <c r="A1391" s="17" t="s">
        <v>6</v>
      </c>
      <c r="B1391" s="16"/>
      <c r="C1391" s="15">
        <f>C1329+C1346+C1377+C1389</f>
        <v>23314150.549999997</v>
      </c>
      <c r="D1391" s="15">
        <f>D1329+D1346+D1377+D1389</f>
        <v>10613430.670000002</v>
      </c>
      <c r="E1391" s="15">
        <f>E1329+E1346+E1377+E1389</f>
        <v>14135489.329999998</v>
      </c>
      <c r="F1391" s="15">
        <f>F1329+F1346+F1377+F1389</f>
        <v>24748920</v>
      </c>
      <c r="G1391" s="15">
        <f>G1329+G1346+G1377+G1389</f>
        <v>25447961</v>
      </c>
    </row>
    <row r="1392" spans="1:7" ht="24.95" customHeight="1">
      <c r="A1392" s="14"/>
      <c r="B1392" s="14"/>
      <c r="C1392" s="12"/>
      <c r="D1392" s="12"/>
      <c r="E1392" s="12"/>
      <c r="F1392" s="12"/>
      <c r="G1392" s="12"/>
    </row>
    <row r="1393" spans="1:7" ht="12.75" customHeight="1">
      <c r="A1393" s="14"/>
      <c r="B1393" s="14"/>
      <c r="C1393" s="12"/>
      <c r="D1393" s="13"/>
      <c r="E1393" s="13"/>
      <c r="F1393" s="13"/>
      <c r="G1393" s="12"/>
    </row>
    <row r="1394" spans="1:7" ht="16.5">
      <c r="A1394" s="11" t="s">
        <v>611</v>
      </c>
      <c r="B1394" s="1"/>
      <c r="C1394" s="1"/>
      <c r="D1394" s="1" t="s">
        <v>610</v>
      </c>
      <c r="E1394" s="1"/>
      <c r="F1394" s="1"/>
      <c r="G1394" s="1"/>
    </row>
    <row r="1395" spans="1:7" ht="16.5">
      <c r="A1395" s="11"/>
      <c r="B1395" s="1"/>
      <c r="C1395" s="1"/>
      <c r="D1395" s="1"/>
      <c r="E1395" s="1"/>
      <c r="F1395" s="1"/>
      <c r="G1395" s="1"/>
    </row>
    <row r="1396" spans="1:7" s="1" customFormat="1" ht="16.5">
      <c r="A1396" s="9"/>
      <c r="B1396" s="8"/>
      <c r="C1396" s="8"/>
      <c r="D1396" s="7"/>
      <c r="E1396" s="7"/>
      <c r="F1396" s="7"/>
      <c r="G1396" s="136"/>
    </row>
    <row r="1397" spans="1:7" s="1" customFormat="1" ht="16.5">
      <c r="A1397" s="107" t="s">
        <v>609</v>
      </c>
      <c r="B1397" s="5"/>
      <c r="C1397" s="4"/>
      <c r="D1397" s="417" t="s">
        <v>608</v>
      </c>
      <c r="E1397" s="417"/>
      <c r="F1397" s="417"/>
      <c r="G1397" s="417"/>
    </row>
    <row r="1398" spans="1:7" s="1" customFormat="1" ht="16.5">
      <c r="A1398" s="3" t="s">
        <v>607</v>
      </c>
      <c r="B1398" s="2"/>
      <c r="C1398" s="2"/>
      <c r="D1398" s="417" t="s">
        <v>606</v>
      </c>
      <c r="E1398" s="417"/>
      <c r="F1398" s="417"/>
      <c r="G1398" s="417"/>
    </row>
    <row r="1403" spans="1:7" ht="15.75" customHeight="1">
      <c r="A1403" s="412" t="s">
        <v>128</v>
      </c>
      <c r="B1403" s="412"/>
      <c r="C1403" s="412"/>
      <c r="D1403" s="412"/>
      <c r="E1403" s="412"/>
      <c r="F1403" s="412"/>
      <c r="G1403" s="412"/>
    </row>
    <row r="1404" spans="1:7" ht="15.75" customHeight="1">
      <c r="A1404" s="413" t="s">
        <v>127</v>
      </c>
      <c r="B1404" s="413"/>
      <c r="C1404" s="413"/>
      <c r="D1404" s="413"/>
      <c r="E1404" s="413"/>
      <c r="F1404" s="413"/>
      <c r="G1404" s="413"/>
    </row>
    <row r="1405" spans="1:7" ht="15.75" customHeight="1">
      <c r="A1405" s="106"/>
      <c r="B1405" s="106"/>
      <c r="C1405" s="106"/>
      <c r="D1405" s="106"/>
      <c r="E1405" s="106"/>
      <c r="F1405" s="106"/>
      <c r="G1405" s="106"/>
    </row>
    <row r="1406" spans="1:7" ht="12.75">
      <c r="A1406" s="105" t="s">
        <v>605</v>
      </c>
      <c r="B1406" s="103"/>
      <c r="C1406" s="103"/>
      <c r="D1406" s="104"/>
      <c r="E1406" s="104"/>
      <c r="F1406" s="104"/>
      <c r="G1406" s="103"/>
    </row>
    <row r="1407" spans="1:7" ht="13.5" thickBot="1">
      <c r="A1407" s="105"/>
      <c r="B1407" s="103"/>
      <c r="C1407" s="103"/>
      <c r="D1407" s="104"/>
      <c r="E1407" s="104"/>
      <c r="F1407" s="104"/>
      <c r="G1407" s="103"/>
    </row>
    <row r="1408" spans="1:7" ht="16.5" thickBot="1">
      <c r="A1408" s="102"/>
      <c r="B1408" s="101" t="s">
        <v>125</v>
      </c>
      <c r="C1408" s="100" t="s">
        <v>124</v>
      </c>
      <c r="D1408" s="414" t="s">
        <v>123</v>
      </c>
      <c r="E1408" s="415"/>
      <c r="F1408" s="416"/>
      <c r="G1408" s="99" t="s">
        <v>122</v>
      </c>
    </row>
    <row r="1409" spans="1:7" ht="15.75">
      <c r="A1409" s="96" t="s">
        <v>121</v>
      </c>
      <c r="B1409" s="98" t="s">
        <v>120</v>
      </c>
      <c r="C1409" s="96">
        <v>2018</v>
      </c>
      <c r="D1409" s="97" t="s">
        <v>119</v>
      </c>
      <c r="E1409" s="97" t="s">
        <v>118</v>
      </c>
      <c r="F1409" s="97" t="s">
        <v>117</v>
      </c>
      <c r="G1409" s="96" t="s">
        <v>116</v>
      </c>
    </row>
    <row r="1410" spans="1:7" ht="16.5" thickBot="1">
      <c r="A1410" s="92" t="s">
        <v>115</v>
      </c>
      <c r="B1410" s="95" t="s">
        <v>114</v>
      </c>
      <c r="C1410" s="92" t="s">
        <v>113</v>
      </c>
      <c r="D1410" s="93" t="s">
        <v>112</v>
      </c>
      <c r="E1410" s="94" t="s">
        <v>111</v>
      </c>
      <c r="F1410" s="93" t="s">
        <v>110</v>
      </c>
      <c r="G1410" s="92" t="s">
        <v>109</v>
      </c>
    </row>
    <row r="1411" spans="1:7" s="50" customFormat="1" ht="24.95" customHeight="1" thickBot="1">
      <c r="A1411" s="86" t="s">
        <v>108</v>
      </c>
      <c r="B1411" s="91"/>
      <c r="C1411" s="40"/>
      <c r="D1411" s="40"/>
      <c r="E1411" s="40"/>
      <c r="F1411" s="40"/>
      <c r="G1411" s="40"/>
    </row>
    <row r="1412" spans="1:7" ht="24.95" customHeight="1">
      <c r="A1412" s="90" t="s">
        <v>107</v>
      </c>
      <c r="B1412" s="89" t="s">
        <v>106</v>
      </c>
      <c r="C1412" s="22">
        <v>4991625.91</v>
      </c>
      <c r="D1412" s="22">
        <v>2632364</v>
      </c>
      <c r="E1412" s="23">
        <f t="shared" ref="E1412:E1419" si="45">F1412-D1412</f>
        <v>2781016</v>
      </c>
      <c r="F1412" s="22">
        <v>5413380</v>
      </c>
      <c r="G1412" s="22">
        <v>5418372</v>
      </c>
    </row>
    <row r="1413" spans="1:7" ht="24.95" customHeight="1">
      <c r="A1413" s="52" t="s">
        <v>105</v>
      </c>
      <c r="B1413" s="87" t="s">
        <v>104</v>
      </c>
      <c r="C1413" s="27">
        <v>359409.07</v>
      </c>
      <c r="D1413" s="48">
        <v>168000</v>
      </c>
      <c r="E1413" s="27">
        <f t="shared" si="45"/>
        <v>192000</v>
      </c>
      <c r="F1413" s="48">
        <v>360000</v>
      </c>
      <c r="G1413" s="48">
        <v>360000</v>
      </c>
    </row>
    <row r="1414" spans="1:7" ht="24.95" customHeight="1">
      <c r="A1414" s="52" t="s">
        <v>103</v>
      </c>
      <c r="B1414" s="76" t="s">
        <v>102</v>
      </c>
      <c r="C1414" s="27">
        <v>85500</v>
      </c>
      <c r="D1414" s="27">
        <v>42750</v>
      </c>
      <c r="E1414" s="27">
        <f t="shared" si="45"/>
        <v>42750</v>
      </c>
      <c r="F1414" s="27">
        <v>85500</v>
      </c>
      <c r="G1414" s="27">
        <v>85500</v>
      </c>
    </row>
    <row r="1415" spans="1:7" ht="24.95" customHeight="1">
      <c r="A1415" s="52" t="s">
        <v>101</v>
      </c>
      <c r="B1415" s="88" t="s">
        <v>100</v>
      </c>
      <c r="C1415" s="22">
        <v>85500</v>
      </c>
      <c r="D1415" s="22">
        <v>42750</v>
      </c>
      <c r="E1415" s="27">
        <f t="shared" si="45"/>
        <v>42750</v>
      </c>
      <c r="F1415" s="22">
        <v>85500</v>
      </c>
      <c r="G1415" s="22">
        <v>85500</v>
      </c>
    </row>
    <row r="1416" spans="1:7" ht="24.95" customHeight="1">
      <c r="A1416" s="52" t="s">
        <v>99</v>
      </c>
      <c r="B1416" s="49" t="s">
        <v>98</v>
      </c>
      <c r="C1416" s="27">
        <v>85000</v>
      </c>
      <c r="D1416" s="27">
        <v>84000</v>
      </c>
      <c r="E1416" s="27">
        <f t="shared" si="45"/>
        <v>6000</v>
      </c>
      <c r="F1416" s="27">
        <v>90000</v>
      </c>
      <c r="G1416" s="27">
        <v>90000</v>
      </c>
    </row>
    <row r="1417" spans="1:7" ht="24.95" hidden="1" customHeight="1">
      <c r="A1417" s="52" t="s">
        <v>97</v>
      </c>
      <c r="B1417" s="76">
        <v>717</v>
      </c>
      <c r="C1417" s="27"/>
      <c r="D1417" s="27"/>
      <c r="E1417" s="27">
        <f t="shared" si="45"/>
        <v>0</v>
      </c>
      <c r="F1417" s="27"/>
      <c r="G1417" s="27"/>
    </row>
    <row r="1418" spans="1:7" ht="24.95" customHeight="1">
      <c r="A1418" s="52" t="s">
        <v>96</v>
      </c>
      <c r="B1418" s="76" t="s">
        <v>95</v>
      </c>
      <c r="C1418" s="27">
        <v>417333</v>
      </c>
      <c r="D1418" s="27"/>
      <c r="E1418" s="27">
        <f t="shared" si="45"/>
        <v>451115</v>
      </c>
      <c r="F1418" s="27">
        <v>451115</v>
      </c>
      <c r="G1418" s="27">
        <v>451531</v>
      </c>
    </row>
    <row r="1419" spans="1:7" ht="24.95" customHeight="1">
      <c r="A1419" s="52" t="s">
        <v>94</v>
      </c>
      <c r="B1419" s="88" t="s">
        <v>93</v>
      </c>
      <c r="C1419" s="27">
        <v>75000</v>
      </c>
      <c r="D1419" s="22"/>
      <c r="E1419" s="27">
        <f t="shared" si="45"/>
        <v>75000</v>
      </c>
      <c r="F1419" s="22">
        <v>75000</v>
      </c>
      <c r="G1419" s="22">
        <v>75000</v>
      </c>
    </row>
    <row r="1420" spans="1:7" ht="24.95" customHeight="1">
      <c r="A1420" s="52" t="s">
        <v>92</v>
      </c>
      <c r="B1420" s="76"/>
      <c r="C1420" s="27"/>
      <c r="D1420" s="27"/>
      <c r="E1420" s="27"/>
      <c r="F1420" s="27"/>
      <c r="G1420" s="27"/>
    </row>
    <row r="1421" spans="1:7" ht="24.95" customHeight="1">
      <c r="A1421" s="29" t="s">
        <v>91</v>
      </c>
      <c r="B1421" s="76" t="s">
        <v>90</v>
      </c>
      <c r="C1421" s="27">
        <v>416984</v>
      </c>
      <c r="D1421" s="27">
        <v>438821</v>
      </c>
      <c r="E1421" s="27">
        <f>F1421-D1421</f>
        <v>12294</v>
      </c>
      <c r="F1421" s="27">
        <v>451115</v>
      </c>
      <c r="G1421" s="27">
        <v>451531</v>
      </c>
    </row>
    <row r="1422" spans="1:7" ht="24.95" customHeight="1">
      <c r="A1422" s="52" t="s">
        <v>89</v>
      </c>
      <c r="B1422" s="76" t="s">
        <v>88</v>
      </c>
      <c r="C1422" s="27">
        <v>599833.78</v>
      </c>
      <c r="D1422" s="27">
        <v>315883.68</v>
      </c>
      <c r="E1422" s="27">
        <f>F1422-D1422</f>
        <v>333730.32</v>
      </c>
      <c r="F1422" s="27">
        <v>649614</v>
      </c>
      <c r="G1422" s="27">
        <v>650212</v>
      </c>
    </row>
    <row r="1423" spans="1:7" ht="24.95" customHeight="1">
      <c r="A1423" s="52" t="s">
        <v>87</v>
      </c>
      <c r="B1423" s="88" t="s">
        <v>86</v>
      </c>
      <c r="C1423" s="22">
        <v>18000</v>
      </c>
      <c r="D1423" s="22">
        <v>8400</v>
      </c>
      <c r="E1423" s="27">
        <f>F1423-D1423</f>
        <v>9600</v>
      </c>
      <c r="F1423" s="22">
        <v>18000</v>
      </c>
      <c r="G1423" s="22">
        <v>18000</v>
      </c>
    </row>
    <row r="1424" spans="1:7" ht="24.95" customHeight="1">
      <c r="A1424" s="52" t="s">
        <v>85</v>
      </c>
      <c r="B1424" s="76" t="s">
        <v>84</v>
      </c>
      <c r="C1424" s="27">
        <v>57723.42</v>
      </c>
      <c r="D1424" s="27">
        <v>28897.26</v>
      </c>
      <c r="E1424" s="27">
        <f>F1424-D1424</f>
        <v>30949.74</v>
      </c>
      <c r="F1424" s="27">
        <v>59847</v>
      </c>
      <c r="G1424" s="27">
        <v>59915</v>
      </c>
    </row>
    <row r="1425" spans="1:7" ht="24.95" customHeight="1">
      <c r="A1425" s="52" t="s">
        <v>83</v>
      </c>
      <c r="B1425" s="87" t="s">
        <v>82</v>
      </c>
      <c r="C1425" s="27">
        <v>18000</v>
      </c>
      <c r="D1425" s="27">
        <v>8400</v>
      </c>
      <c r="E1425" s="27">
        <f>F1425-D1425</f>
        <v>9600</v>
      </c>
      <c r="F1425" s="27">
        <v>18000</v>
      </c>
      <c r="G1425" s="27">
        <v>18000</v>
      </c>
    </row>
    <row r="1426" spans="1:7" ht="24.95" customHeight="1">
      <c r="A1426" s="52" t="s">
        <v>81</v>
      </c>
      <c r="B1426" s="87"/>
      <c r="C1426" s="27"/>
      <c r="D1426" s="27"/>
      <c r="E1426" s="27"/>
      <c r="F1426" s="27"/>
      <c r="G1426" s="27"/>
    </row>
    <row r="1427" spans="1:7" ht="24.95" customHeight="1">
      <c r="A1427" s="29" t="s">
        <v>80</v>
      </c>
      <c r="B1427" s="79" t="s">
        <v>76</v>
      </c>
      <c r="C1427" s="23">
        <v>40000</v>
      </c>
      <c r="D1427" s="23"/>
      <c r="E1427" s="27">
        <f>F1427-D1427</f>
        <v>0</v>
      </c>
      <c r="F1427" s="23"/>
      <c r="G1427" s="23">
        <v>15000</v>
      </c>
    </row>
    <row r="1428" spans="1:7" ht="24.95" customHeight="1">
      <c r="A1428" s="29" t="s">
        <v>79</v>
      </c>
      <c r="B1428" s="79" t="s">
        <v>76</v>
      </c>
      <c r="C1428" s="23">
        <v>75000</v>
      </c>
      <c r="D1428" s="23"/>
      <c r="E1428" s="27"/>
      <c r="F1428" s="23"/>
      <c r="G1428" s="23"/>
    </row>
    <row r="1429" spans="1:7" ht="24.95" customHeight="1">
      <c r="A1429" s="29" t="s">
        <v>78</v>
      </c>
      <c r="B1429" s="76" t="s">
        <v>76</v>
      </c>
      <c r="C1429" s="27">
        <v>525000</v>
      </c>
      <c r="D1429" s="27"/>
      <c r="E1429" s="27"/>
      <c r="F1429" s="27"/>
      <c r="G1429" s="27"/>
    </row>
    <row r="1430" spans="1:7" ht="24.95" customHeight="1" thickBot="1">
      <c r="A1430" s="29" t="s">
        <v>77</v>
      </c>
      <c r="B1430" s="79" t="s">
        <v>76</v>
      </c>
      <c r="C1430" s="22">
        <v>170220</v>
      </c>
      <c r="D1430" s="22"/>
      <c r="E1430" s="23"/>
      <c r="F1430" s="22"/>
      <c r="G1430" s="22"/>
    </row>
    <row r="1431" spans="1:7" ht="24.95" customHeight="1" thickBot="1">
      <c r="A1431" s="20" t="s">
        <v>75</v>
      </c>
      <c r="B1431" s="19"/>
      <c r="C1431" s="18">
        <f>SUM(C1412:C1430)</f>
        <v>8020129.1800000006</v>
      </c>
      <c r="D1431" s="18">
        <f>SUM(D1412:D1430)</f>
        <v>3770265.94</v>
      </c>
      <c r="E1431" s="18">
        <f>SUM(E1412:E1430)</f>
        <v>3986805.06</v>
      </c>
      <c r="F1431" s="18">
        <f>SUM(F1412:F1430)</f>
        <v>7757071</v>
      </c>
      <c r="G1431" s="18">
        <f>SUM(G1412:G1430)</f>
        <v>7778561</v>
      </c>
    </row>
    <row r="1432" spans="1:7" ht="10.5" customHeight="1" thickBot="1">
      <c r="A1432" s="20"/>
      <c r="B1432" s="19"/>
      <c r="C1432" s="18"/>
      <c r="D1432" s="18"/>
      <c r="E1432" s="85"/>
      <c r="F1432" s="85"/>
      <c r="G1432" s="85"/>
    </row>
    <row r="1433" spans="1:7" ht="24.95" customHeight="1" thickBot="1">
      <c r="A1433" s="20" t="s">
        <v>74</v>
      </c>
      <c r="B1433" s="84"/>
      <c r="C1433" s="83"/>
      <c r="D1433" s="83"/>
      <c r="E1433" s="82"/>
      <c r="F1433" s="82"/>
      <c r="G1433" s="81"/>
    </row>
    <row r="1434" spans="1:7" ht="24.95" customHeight="1">
      <c r="A1434" s="80" t="s">
        <v>73</v>
      </c>
      <c r="B1434" s="79" t="s">
        <v>72</v>
      </c>
      <c r="C1434" s="30">
        <v>66930</v>
      </c>
      <c r="D1434" s="23">
        <v>29918</v>
      </c>
      <c r="E1434" s="23">
        <f t="shared" ref="E1434:E1444" si="46">F1434-D1434</f>
        <v>40082</v>
      </c>
      <c r="F1434" s="23">
        <v>70000</v>
      </c>
      <c r="G1434" s="23">
        <v>100000</v>
      </c>
    </row>
    <row r="1435" spans="1:7" ht="24.95" customHeight="1">
      <c r="A1435" s="52" t="s">
        <v>71</v>
      </c>
      <c r="B1435" s="76" t="s">
        <v>70</v>
      </c>
      <c r="C1435" s="28">
        <v>299990.23</v>
      </c>
      <c r="D1435" s="27">
        <v>258184</v>
      </c>
      <c r="E1435" s="23">
        <f t="shared" si="46"/>
        <v>41816</v>
      </c>
      <c r="F1435" s="27">
        <v>300000</v>
      </c>
      <c r="G1435" s="27">
        <v>400000</v>
      </c>
    </row>
    <row r="1436" spans="1:7" ht="24.95" customHeight="1" thickBot="1">
      <c r="A1436" s="64" t="s">
        <v>69</v>
      </c>
      <c r="B1436" s="63" t="s">
        <v>68</v>
      </c>
      <c r="C1436" s="33">
        <v>199541.69</v>
      </c>
      <c r="D1436" s="32">
        <v>116064.66</v>
      </c>
      <c r="E1436" s="32">
        <f t="shared" si="46"/>
        <v>166574.34</v>
      </c>
      <c r="F1436" s="32">
        <v>282639</v>
      </c>
      <c r="G1436" s="32">
        <v>196830</v>
      </c>
    </row>
    <row r="1437" spans="1:7" ht="24.95" customHeight="1">
      <c r="A1437" s="80" t="s">
        <v>67</v>
      </c>
      <c r="B1437" s="111" t="s">
        <v>66</v>
      </c>
      <c r="C1437" s="30">
        <v>106400</v>
      </c>
      <c r="D1437" s="23">
        <v>58000</v>
      </c>
      <c r="E1437" s="23">
        <f t="shared" si="46"/>
        <v>42000</v>
      </c>
      <c r="F1437" s="23">
        <v>100000</v>
      </c>
      <c r="G1437" s="23">
        <v>100000</v>
      </c>
    </row>
    <row r="1438" spans="1:7" ht="24.95" customHeight="1">
      <c r="A1438" s="52" t="s">
        <v>205</v>
      </c>
      <c r="B1438" s="76" t="s">
        <v>204</v>
      </c>
      <c r="C1438" s="28"/>
      <c r="D1438" s="27"/>
      <c r="E1438" s="23">
        <f t="shared" si="46"/>
        <v>3000</v>
      </c>
      <c r="F1438" s="27">
        <v>3000</v>
      </c>
      <c r="G1438" s="27">
        <v>3000</v>
      </c>
    </row>
    <row r="1439" spans="1:7" ht="24.95" hidden="1" customHeight="1">
      <c r="A1439" s="52" t="s">
        <v>577</v>
      </c>
      <c r="B1439" s="76">
        <v>771</v>
      </c>
      <c r="C1439" s="28"/>
      <c r="D1439" s="27"/>
      <c r="E1439" s="23">
        <f t="shared" si="46"/>
        <v>0</v>
      </c>
      <c r="F1439" s="27"/>
      <c r="G1439" s="27"/>
    </row>
    <row r="1440" spans="1:7" ht="24.95" customHeight="1">
      <c r="A1440" s="52" t="s">
        <v>203</v>
      </c>
      <c r="B1440" s="76" t="s">
        <v>202</v>
      </c>
      <c r="C1440" s="28">
        <v>14000</v>
      </c>
      <c r="D1440" s="27">
        <v>2800</v>
      </c>
      <c r="E1440" s="23">
        <f t="shared" si="46"/>
        <v>14000</v>
      </c>
      <c r="F1440" s="27">
        <v>16800</v>
      </c>
      <c r="G1440" s="27">
        <v>16800</v>
      </c>
    </row>
    <row r="1441" spans="1:7" ht="24.95" customHeight="1">
      <c r="A1441" s="52" t="s">
        <v>65</v>
      </c>
      <c r="B1441" s="76" t="s">
        <v>64</v>
      </c>
      <c r="C1441" s="28">
        <v>19930</v>
      </c>
      <c r="D1441" s="27"/>
      <c r="E1441" s="23">
        <f t="shared" si="46"/>
        <v>20000</v>
      </c>
      <c r="F1441" s="27">
        <v>20000</v>
      </c>
      <c r="G1441" s="27">
        <v>20000</v>
      </c>
    </row>
    <row r="1442" spans="1:7" ht="24.95" customHeight="1">
      <c r="A1442" s="52" t="s">
        <v>604</v>
      </c>
      <c r="B1442" s="76" t="s">
        <v>603</v>
      </c>
      <c r="C1442" s="28"/>
      <c r="D1442" s="27"/>
      <c r="E1442" s="23">
        <f t="shared" si="46"/>
        <v>5000</v>
      </c>
      <c r="F1442" s="27">
        <v>5000</v>
      </c>
      <c r="G1442" s="27">
        <v>5000</v>
      </c>
    </row>
    <row r="1443" spans="1:7" ht="24.95" customHeight="1" thickBot="1">
      <c r="A1443" s="52" t="s">
        <v>602</v>
      </c>
      <c r="B1443" s="76" t="s">
        <v>601</v>
      </c>
      <c r="C1443" s="28">
        <v>1000</v>
      </c>
      <c r="D1443" s="27">
        <v>500</v>
      </c>
      <c r="E1443" s="23">
        <f t="shared" si="46"/>
        <v>5500</v>
      </c>
      <c r="F1443" s="27">
        <v>6000</v>
      </c>
      <c r="G1443" s="27">
        <v>6000</v>
      </c>
    </row>
    <row r="1444" spans="1:7" ht="24.95" hidden="1" customHeight="1">
      <c r="A1444" s="114" t="s">
        <v>600</v>
      </c>
      <c r="B1444" s="65">
        <v>780</v>
      </c>
      <c r="C1444" s="74"/>
      <c r="D1444" s="54"/>
      <c r="E1444" s="22">
        <f t="shared" si="46"/>
        <v>0</v>
      </c>
      <c r="F1444" s="54"/>
      <c r="G1444" s="54"/>
    </row>
    <row r="1445" spans="1:7" ht="24.95" customHeight="1" thickBot="1">
      <c r="A1445" s="20" t="s">
        <v>58</v>
      </c>
      <c r="B1445" s="42"/>
      <c r="C1445" s="71">
        <f>SUM(C1434:C1444)</f>
        <v>707791.91999999993</v>
      </c>
      <c r="D1445" s="71">
        <f>SUM(D1434:D1444)</f>
        <v>465466.66000000003</v>
      </c>
      <c r="E1445" s="71">
        <f>SUM(E1434:E1444)</f>
        <v>337972.33999999997</v>
      </c>
      <c r="F1445" s="71">
        <f>SUM(F1434:F1444)</f>
        <v>803439</v>
      </c>
      <c r="G1445" s="71">
        <f>SUM(G1434:G1444)</f>
        <v>847630</v>
      </c>
    </row>
    <row r="1446" spans="1:7" ht="10.5" customHeight="1" thickBot="1">
      <c r="A1446" s="80"/>
      <c r="B1446" s="79"/>
      <c r="C1446" s="30"/>
      <c r="D1446" s="23"/>
      <c r="E1446" s="23"/>
      <c r="F1446" s="23"/>
      <c r="G1446" s="23"/>
    </row>
    <row r="1447" spans="1:7" ht="24.95" customHeight="1" thickBot="1">
      <c r="A1447" s="20" t="s">
        <v>57</v>
      </c>
      <c r="B1447" s="70"/>
      <c r="C1447" s="40"/>
      <c r="D1447" s="40"/>
      <c r="E1447" s="40"/>
      <c r="F1447" s="40"/>
      <c r="G1447" s="40"/>
    </row>
    <row r="1448" spans="1:7" ht="24.95" customHeight="1">
      <c r="A1448" s="52" t="s">
        <v>56</v>
      </c>
      <c r="B1448" s="49"/>
      <c r="C1448" s="27"/>
      <c r="D1448" s="184"/>
      <c r="E1448" s="184"/>
      <c r="F1448" s="48"/>
      <c r="G1448" s="184"/>
    </row>
    <row r="1449" spans="1:7" ht="24.95" customHeight="1">
      <c r="A1449" s="29" t="s">
        <v>599</v>
      </c>
      <c r="B1449" s="49" t="s">
        <v>53</v>
      </c>
      <c r="C1449" s="27">
        <v>59500</v>
      </c>
      <c r="D1449" s="48"/>
      <c r="E1449" s="48">
        <f>F1449-D1449</f>
        <v>0</v>
      </c>
      <c r="F1449" s="48"/>
      <c r="G1449" s="48"/>
    </row>
    <row r="1450" spans="1:7" ht="24.95" customHeight="1">
      <c r="A1450" s="52" t="s">
        <v>52</v>
      </c>
      <c r="B1450" s="49"/>
      <c r="C1450" s="27"/>
      <c r="D1450" s="48"/>
      <c r="E1450" s="48">
        <f>F1450-D1450</f>
        <v>0</v>
      </c>
      <c r="F1450" s="78"/>
      <c r="G1450" s="112"/>
    </row>
    <row r="1451" spans="1:7" ht="24.95" customHeight="1">
      <c r="A1451" s="29" t="s">
        <v>598</v>
      </c>
      <c r="B1451" s="49" t="s">
        <v>50</v>
      </c>
      <c r="C1451" s="27"/>
      <c r="D1451" s="48"/>
      <c r="E1451" s="48"/>
      <c r="F1451" s="128"/>
      <c r="G1451" s="128">
        <v>35000</v>
      </c>
    </row>
    <row r="1452" spans="1:7" ht="24.95" customHeight="1">
      <c r="A1452" s="29" t="s">
        <v>597</v>
      </c>
      <c r="B1452" s="49" t="s">
        <v>50</v>
      </c>
      <c r="C1452" s="27"/>
      <c r="D1452" s="48"/>
      <c r="E1452" s="48"/>
      <c r="F1452" s="128"/>
      <c r="G1452" s="128">
        <v>30000</v>
      </c>
    </row>
    <row r="1453" spans="1:7" ht="24.95" customHeight="1">
      <c r="A1453" s="29" t="s">
        <v>258</v>
      </c>
      <c r="B1453" s="49" t="s">
        <v>50</v>
      </c>
      <c r="C1453" s="27"/>
      <c r="D1453" s="48">
        <v>42500</v>
      </c>
      <c r="E1453" s="48">
        <f t="shared" ref="E1453:E1465" si="47">F1453-D1453</f>
        <v>7500</v>
      </c>
      <c r="F1453" s="128">
        <v>50000</v>
      </c>
      <c r="G1453" s="128">
        <v>70000</v>
      </c>
    </row>
    <row r="1454" spans="1:7" ht="24.95" customHeight="1">
      <c r="A1454" s="29" t="s">
        <v>596</v>
      </c>
      <c r="B1454" s="49" t="s">
        <v>50</v>
      </c>
      <c r="C1454" s="27">
        <v>67400</v>
      </c>
      <c r="D1454" s="48"/>
      <c r="E1454" s="48">
        <f t="shared" si="47"/>
        <v>0</v>
      </c>
      <c r="F1454" s="48"/>
      <c r="G1454" s="48"/>
    </row>
    <row r="1455" spans="1:7" ht="24.95" customHeight="1">
      <c r="A1455" s="29" t="s">
        <v>595</v>
      </c>
      <c r="B1455" s="49" t="s">
        <v>50</v>
      </c>
      <c r="C1455" s="27">
        <v>312400</v>
      </c>
      <c r="D1455" s="184"/>
      <c r="E1455" s="48">
        <f t="shared" si="47"/>
        <v>0</v>
      </c>
      <c r="F1455" s="48"/>
      <c r="G1455" s="48"/>
    </row>
    <row r="1456" spans="1:7" ht="24.95" customHeight="1">
      <c r="A1456" s="29" t="s">
        <v>594</v>
      </c>
      <c r="B1456" s="49" t="s">
        <v>50</v>
      </c>
      <c r="C1456" s="27">
        <v>26995</v>
      </c>
      <c r="D1456" s="48"/>
      <c r="E1456" s="48">
        <f t="shared" si="47"/>
        <v>0</v>
      </c>
      <c r="F1456" s="48"/>
      <c r="G1456" s="48"/>
    </row>
    <row r="1457" spans="1:7" ht="24.95" customHeight="1">
      <c r="A1457" s="29" t="s">
        <v>593</v>
      </c>
      <c r="B1457" s="49" t="s">
        <v>50</v>
      </c>
      <c r="C1457" s="27">
        <v>49500</v>
      </c>
      <c r="D1457" s="48"/>
      <c r="E1457" s="48">
        <f t="shared" si="47"/>
        <v>0</v>
      </c>
      <c r="F1457" s="48"/>
      <c r="G1457" s="48"/>
    </row>
    <row r="1458" spans="1:7" ht="24.95" customHeight="1">
      <c r="A1458" s="29" t="s">
        <v>592</v>
      </c>
      <c r="B1458" s="49" t="s">
        <v>50</v>
      </c>
      <c r="C1458" s="27">
        <v>59700</v>
      </c>
      <c r="D1458" s="48"/>
      <c r="E1458" s="48">
        <f t="shared" si="47"/>
        <v>0</v>
      </c>
      <c r="F1458" s="48"/>
      <c r="G1458" s="48"/>
    </row>
    <row r="1459" spans="1:7" ht="24.95" customHeight="1">
      <c r="A1459" s="114" t="s">
        <v>44</v>
      </c>
      <c r="B1459" s="39"/>
      <c r="C1459" s="27"/>
      <c r="D1459" s="48"/>
      <c r="E1459" s="48">
        <f t="shared" si="47"/>
        <v>0</v>
      </c>
      <c r="F1459" s="27"/>
      <c r="G1459" s="48"/>
    </row>
    <row r="1460" spans="1:7" ht="24.95" customHeight="1">
      <c r="A1460" s="121" t="s">
        <v>591</v>
      </c>
      <c r="B1460" s="39" t="s">
        <v>42</v>
      </c>
      <c r="C1460" s="27"/>
      <c r="D1460" s="48"/>
      <c r="E1460" s="48">
        <f t="shared" si="47"/>
        <v>0</v>
      </c>
      <c r="F1460" s="27"/>
      <c r="G1460" s="48">
        <v>40000</v>
      </c>
    </row>
    <row r="1461" spans="1:7" ht="24.95" customHeight="1">
      <c r="A1461" s="29" t="s">
        <v>590</v>
      </c>
      <c r="B1461" s="39" t="s">
        <v>42</v>
      </c>
      <c r="C1461" s="27"/>
      <c r="D1461" s="48"/>
      <c r="E1461" s="48">
        <f t="shared" si="47"/>
        <v>0</v>
      </c>
      <c r="F1461" s="123"/>
      <c r="G1461" s="78">
        <v>70000</v>
      </c>
    </row>
    <row r="1462" spans="1:7" ht="24.95" customHeight="1">
      <c r="A1462" s="52" t="s">
        <v>38</v>
      </c>
      <c r="B1462" s="49"/>
      <c r="C1462" s="27"/>
      <c r="D1462" s="48"/>
      <c r="E1462" s="48">
        <f t="shared" si="47"/>
        <v>0</v>
      </c>
      <c r="F1462" s="48"/>
      <c r="G1462" s="48"/>
    </row>
    <row r="1463" spans="1:7" ht="24.95" customHeight="1">
      <c r="A1463" s="29" t="s">
        <v>589</v>
      </c>
      <c r="B1463" s="49" t="s">
        <v>31</v>
      </c>
      <c r="C1463" s="27"/>
      <c r="D1463" s="48"/>
      <c r="E1463" s="48">
        <f t="shared" si="47"/>
        <v>0</v>
      </c>
      <c r="F1463" s="48"/>
      <c r="G1463" s="48">
        <v>66000</v>
      </c>
    </row>
    <row r="1464" spans="1:7" ht="24.95" customHeight="1">
      <c r="A1464" s="29" t="s">
        <v>588</v>
      </c>
      <c r="B1464" s="49" t="s">
        <v>31</v>
      </c>
      <c r="C1464" s="27"/>
      <c r="D1464" s="48"/>
      <c r="E1464" s="48">
        <f t="shared" si="47"/>
        <v>0</v>
      </c>
      <c r="F1464" s="48"/>
      <c r="G1464" s="48">
        <v>600000</v>
      </c>
    </row>
    <row r="1465" spans="1:7" ht="24.95" customHeight="1">
      <c r="A1465" s="29" t="s">
        <v>587</v>
      </c>
      <c r="B1465" s="49" t="s">
        <v>31</v>
      </c>
      <c r="C1465" s="27">
        <v>20851.599999999999</v>
      </c>
      <c r="D1465" s="48"/>
      <c r="E1465" s="48">
        <f t="shared" si="47"/>
        <v>0</v>
      </c>
      <c r="F1465" s="48"/>
      <c r="G1465" s="48"/>
    </row>
    <row r="1466" spans="1:7" ht="24.95" customHeight="1">
      <c r="A1466" s="52" t="s">
        <v>30</v>
      </c>
      <c r="B1466" s="49"/>
      <c r="C1466" s="27"/>
      <c r="D1466" s="48"/>
      <c r="E1466" s="48"/>
      <c r="F1466" s="48"/>
      <c r="G1466" s="48"/>
    </row>
    <row r="1467" spans="1:7" ht="24.95" customHeight="1" thickBot="1">
      <c r="A1467" s="31" t="s">
        <v>586</v>
      </c>
      <c r="B1467" s="111" t="s">
        <v>27</v>
      </c>
      <c r="C1467" s="23"/>
      <c r="D1467" s="108"/>
      <c r="E1467" s="108"/>
      <c r="F1467" s="108"/>
      <c r="G1467" s="108">
        <v>40000</v>
      </c>
    </row>
    <row r="1468" spans="1:7" ht="24.95" customHeight="1" thickBot="1">
      <c r="A1468" s="20" t="s">
        <v>26</v>
      </c>
      <c r="B1468" s="44"/>
      <c r="C1468" s="43">
        <f>SUM(C1449:C1467)</f>
        <v>596346.6</v>
      </c>
      <c r="D1468" s="43">
        <f>SUM(D1449:D1467)</f>
        <v>42500</v>
      </c>
      <c r="E1468" s="43">
        <f>SUM(E1449:E1467)</f>
        <v>7500</v>
      </c>
      <c r="F1468" s="43">
        <f>SUM(F1449:F1467)</f>
        <v>50000</v>
      </c>
      <c r="G1468" s="43">
        <f>SUM(G1449:G1467)</f>
        <v>951000</v>
      </c>
    </row>
    <row r="1469" spans="1:7" ht="10.5" customHeight="1" thickBot="1">
      <c r="A1469" s="20"/>
      <c r="B1469" s="44"/>
      <c r="C1469" s="43"/>
      <c r="D1469" s="43"/>
      <c r="E1469" s="43"/>
      <c r="F1469" s="43"/>
      <c r="G1469" s="43"/>
    </row>
    <row r="1470" spans="1:7" ht="24.95" customHeight="1" thickBot="1">
      <c r="A1470" s="180" t="s">
        <v>25</v>
      </c>
      <c r="B1470" s="42"/>
      <c r="C1470" s="41"/>
      <c r="D1470" s="40"/>
      <c r="E1470" s="40"/>
      <c r="F1470" s="40"/>
      <c r="G1470" s="40"/>
    </row>
    <row r="1471" spans="1:7" ht="24.95" customHeight="1" thickBot="1">
      <c r="A1471" s="21" t="s">
        <v>563</v>
      </c>
      <c r="B1471" s="42"/>
      <c r="C1471" s="41"/>
      <c r="D1471" s="40"/>
      <c r="E1471" s="40"/>
      <c r="F1471" s="40"/>
      <c r="G1471" s="40"/>
    </row>
    <row r="1472" spans="1:7" ht="24.95" customHeight="1" thickBot="1">
      <c r="A1472" s="69" t="s">
        <v>585</v>
      </c>
      <c r="B1472" s="179" t="s">
        <v>9</v>
      </c>
      <c r="C1472" s="178">
        <v>1217267.46</v>
      </c>
      <c r="D1472" s="67">
        <v>522560.9</v>
      </c>
      <c r="E1472" s="67">
        <f>F1472-D1472</f>
        <v>865739.1</v>
      </c>
      <c r="F1472" s="67">
        <v>1388300</v>
      </c>
      <c r="G1472" s="67">
        <v>1384000</v>
      </c>
    </row>
    <row r="1473" spans="1:7" ht="24.95" customHeight="1" thickBot="1">
      <c r="A1473" s="69" t="s">
        <v>584</v>
      </c>
      <c r="B1473" s="179" t="s">
        <v>9</v>
      </c>
      <c r="C1473" s="24"/>
      <c r="D1473" s="22"/>
      <c r="E1473" s="22"/>
      <c r="F1473" s="22"/>
      <c r="G1473" s="22">
        <v>300000</v>
      </c>
    </row>
    <row r="1474" spans="1:7" ht="24.95" customHeight="1" thickBot="1">
      <c r="A1474" s="21" t="s">
        <v>8</v>
      </c>
      <c r="B1474" s="19"/>
      <c r="C1474" s="18">
        <f>SUM(C1472:C1473)</f>
        <v>1217267.46</v>
      </c>
      <c r="D1474" s="18">
        <f>SUM(D1472:D1473)</f>
        <v>522560.9</v>
      </c>
      <c r="E1474" s="18">
        <f>SUM(E1472:E1473)</f>
        <v>865739.1</v>
      </c>
      <c r="F1474" s="18">
        <f>SUM(F1472:F1473)</f>
        <v>1388300</v>
      </c>
      <c r="G1474" s="18">
        <f>SUM(G1472:G1473)</f>
        <v>1684000</v>
      </c>
    </row>
    <row r="1475" spans="1:7" ht="24.95" customHeight="1" thickBot="1">
      <c r="A1475" s="20" t="s">
        <v>7</v>
      </c>
      <c r="B1475" s="19"/>
      <c r="C1475" s="18">
        <f>C1474</f>
        <v>1217267.46</v>
      </c>
      <c r="D1475" s="18">
        <f>D1474</f>
        <v>522560.9</v>
      </c>
      <c r="E1475" s="18">
        <f>E1474</f>
        <v>865739.1</v>
      </c>
      <c r="F1475" s="18">
        <f>F1474</f>
        <v>1388300</v>
      </c>
      <c r="G1475" s="18">
        <f>G1474</f>
        <v>1684000</v>
      </c>
    </row>
    <row r="1476" spans="1:7" ht="10.5" customHeight="1" thickBot="1">
      <c r="A1476" s="124"/>
      <c r="B1476" s="19"/>
      <c r="C1476" s="18"/>
      <c r="D1476" s="18"/>
      <c r="E1476" s="18"/>
      <c r="F1476" s="18"/>
      <c r="G1476" s="18"/>
    </row>
    <row r="1477" spans="1:7" ht="24.95" customHeight="1" thickBot="1">
      <c r="A1477" s="17" t="s">
        <v>6</v>
      </c>
      <c r="B1477" s="16"/>
      <c r="C1477" s="15">
        <f>C1431+C1445+C1468+C1475</f>
        <v>10541535.16</v>
      </c>
      <c r="D1477" s="15">
        <f>D1431+D1445+D1468+D1475</f>
        <v>4800793.5</v>
      </c>
      <c r="E1477" s="15">
        <f>E1431+E1445+E1468+E1475</f>
        <v>5198016.5</v>
      </c>
      <c r="F1477" s="15">
        <f>F1431+F1445+F1468+F1475</f>
        <v>9998810</v>
      </c>
      <c r="G1477" s="15">
        <f>G1431+G1445+G1468+G1475</f>
        <v>11261191</v>
      </c>
    </row>
    <row r="1478" spans="1:7" ht="24.95" customHeight="1">
      <c r="A1478" s="14"/>
      <c r="B1478" s="14"/>
      <c r="C1478" s="12"/>
      <c r="D1478" s="12"/>
      <c r="E1478" s="12"/>
      <c r="F1478" s="12"/>
      <c r="G1478" s="12"/>
    </row>
    <row r="1479" spans="1:7" ht="12.75" customHeight="1">
      <c r="A1479" s="14"/>
      <c r="B1479" s="14"/>
      <c r="C1479" s="12"/>
      <c r="D1479" s="13"/>
      <c r="E1479" s="13"/>
      <c r="F1479" s="13"/>
      <c r="G1479" s="12"/>
    </row>
    <row r="1480" spans="1:7" ht="16.5">
      <c r="A1480" s="11" t="s">
        <v>583</v>
      </c>
      <c r="B1480" s="1"/>
      <c r="C1480" s="1"/>
      <c r="D1480" s="1" t="s">
        <v>582</v>
      </c>
      <c r="E1480" s="1"/>
      <c r="F1480" s="1"/>
      <c r="G1480" s="1"/>
    </row>
    <row r="1481" spans="1:7" ht="16.5">
      <c r="A1481" s="11"/>
      <c r="B1481" s="1"/>
      <c r="C1481" s="1"/>
      <c r="D1481" s="1"/>
      <c r="E1481" s="1"/>
      <c r="F1481" s="1"/>
      <c r="G1481" s="1"/>
    </row>
    <row r="1482" spans="1:7" s="1" customFormat="1" ht="16.5">
      <c r="A1482" s="9"/>
      <c r="B1482" s="8"/>
      <c r="C1482" s="8"/>
      <c r="D1482" s="7"/>
      <c r="E1482" s="7"/>
      <c r="F1482" s="7"/>
    </row>
    <row r="1483" spans="1:7" s="1" customFormat="1" ht="16.5">
      <c r="A1483" s="107" t="s">
        <v>581</v>
      </c>
      <c r="B1483" s="5"/>
      <c r="C1483" s="4"/>
      <c r="D1483" s="417" t="s">
        <v>580</v>
      </c>
      <c r="E1483" s="417"/>
      <c r="F1483" s="417"/>
      <c r="G1483" s="417"/>
    </row>
    <row r="1484" spans="1:7" s="1" customFormat="1" ht="16.5">
      <c r="A1484" s="3" t="s">
        <v>579</v>
      </c>
      <c r="B1484" s="2"/>
      <c r="C1484" s="2"/>
      <c r="D1484" s="417" t="s">
        <v>540</v>
      </c>
      <c r="E1484" s="417"/>
      <c r="F1484" s="417"/>
      <c r="G1484" s="417"/>
    </row>
    <row r="1488" spans="1:7" ht="15.75" customHeight="1">
      <c r="A1488" s="412" t="s">
        <v>128</v>
      </c>
      <c r="B1488" s="412"/>
      <c r="C1488" s="412"/>
      <c r="D1488" s="412"/>
      <c r="E1488" s="412"/>
      <c r="F1488" s="412"/>
      <c r="G1488" s="412"/>
    </row>
    <row r="1489" spans="1:7" ht="15.75" customHeight="1">
      <c r="A1489" s="413" t="s">
        <v>127</v>
      </c>
      <c r="B1489" s="413"/>
      <c r="C1489" s="413"/>
      <c r="D1489" s="413"/>
      <c r="E1489" s="413"/>
      <c r="F1489" s="413"/>
      <c r="G1489" s="413"/>
    </row>
    <row r="1490" spans="1:7" ht="12.75">
      <c r="A1490" s="105" t="s">
        <v>578</v>
      </c>
      <c r="B1490" s="103"/>
      <c r="C1490" s="103"/>
      <c r="D1490" s="104"/>
      <c r="E1490" s="104"/>
      <c r="F1490" s="104"/>
      <c r="G1490" s="103"/>
    </row>
    <row r="1491" spans="1:7" ht="13.5" thickBot="1">
      <c r="A1491" s="105"/>
      <c r="B1491" s="103"/>
      <c r="C1491" s="103"/>
      <c r="D1491" s="104"/>
      <c r="E1491" s="104"/>
      <c r="F1491" s="104"/>
      <c r="G1491" s="103"/>
    </row>
    <row r="1492" spans="1:7" ht="16.5" thickBot="1">
      <c r="A1492" s="102"/>
      <c r="B1492" s="101" t="s">
        <v>125</v>
      </c>
      <c r="C1492" s="100" t="s">
        <v>124</v>
      </c>
      <c r="D1492" s="414" t="s">
        <v>123</v>
      </c>
      <c r="E1492" s="415"/>
      <c r="F1492" s="416"/>
      <c r="G1492" s="99" t="s">
        <v>122</v>
      </c>
    </row>
    <row r="1493" spans="1:7" ht="15.75">
      <c r="A1493" s="96" t="s">
        <v>121</v>
      </c>
      <c r="B1493" s="98" t="s">
        <v>120</v>
      </c>
      <c r="C1493" s="96">
        <v>2018</v>
      </c>
      <c r="D1493" s="97" t="s">
        <v>119</v>
      </c>
      <c r="E1493" s="97" t="s">
        <v>118</v>
      </c>
      <c r="F1493" s="97" t="s">
        <v>117</v>
      </c>
      <c r="G1493" s="96" t="s">
        <v>116</v>
      </c>
    </row>
    <row r="1494" spans="1:7" ht="16.5" thickBot="1">
      <c r="A1494" s="92" t="s">
        <v>115</v>
      </c>
      <c r="B1494" s="95" t="s">
        <v>114</v>
      </c>
      <c r="C1494" s="92" t="s">
        <v>113</v>
      </c>
      <c r="D1494" s="93" t="s">
        <v>112</v>
      </c>
      <c r="E1494" s="94" t="s">
        <v>111</v>
      </c>
      <c r="F1494" s="93" t="s">
        <v>110</v>
      </c>
      <c r="G1494" s="92" t="s">
        <v>109</v>
      </c>
    </row>
    <row r="1495" spans="1:7" ht="24.95" customHeight="1" thickBot="1">
      <c r="A1495" s="86" t="s">
        <v>108</v>
      </c>
      <c r="B1495" s="91"/>
      <c r="C1495" s="40"/>
      <c r="D1495" s="40"/>
      <c r="E1495" s="40"/>
      <c r="F1495" s="40"/>
      <c r="G1495" s="40"/>
    </row>
    <row r="1496" spans="1:7" ht="24.95" customHeight="1">
      <c r="A1496" s="90" t="s">
        <v>107</v>
      </c>
      <c r="B1496" s="89" t="s">
        <v>106</v>
      </c>
      <c r="C1496" s="22">
        <v>1162131.1000000001</v>
      </c>
      <c r="D1496" s="22">
        <v>640320</v>
      </c>
      <c r="E1496" s="23">
        <f t="shared" ref="E1496:E1503" si="48">F1496-D1496</f>
        <v>1727628</v>
      </c>
      <c r="F1496" s="22">
        <v>2367948</v>
      </c>
      <c r="G1496" s="22">
        <v>2381916</v>
      </c>
    </row>
    <row r="1497" spans="1:7" ht="24.95" customHeight="1">
      <c r="A1497" s="52" t="s">
        <v>105</v>
      </c>
      <c r="B1497" s="87" t="s">
        <v>104</v>
      </c>
      <c r="C1497" s="27">
        <v>71272.72</v>
      </c>
      <c r="D1497" s="48">
        <v>36000</v>
      </c>
      <c r="E1497" s="27">
        <f t="shared" si="48"/>
        <v>60000</v>
      </c>
      <c r="F1497" s="48">
        <v>96000</v>
      </c>
      <c r="G1497" s="48">
        <v>96000</v>
      </c>
    </row>
    <row r="1498" spans="1:7" ht="24.95" customHeight="1">
      <c r="A1498" s="52" t="s">
        <v>103</v>
      </c>
      <c r="B1498" s="76" t="s">
        <v>102</v>
      </c>
      <c r="C1498" s="27">
        <v>53437.5</v>
      </c>
      <c r="D1498" s="27">
        <v>28500</v>
      </c>
      <c r="E1498" s="27">
        <f t="shared" si="48"/>
        <v>114000</v>
      </c>
      <c r="F1498" s="27">
        <v>142500</v>
      </c>
      <c r="G1498" s="27">
        <v>142500</v>
      </c>
    </row>
    <row r="1499" spans="1:7" ht="24.95" customHeight="1">
      <c r="A1499" s="52" t="s">
        <v>101</v>
      </c>
      <c r="B1499" s="88" t="s">
        <v>100</v>
      </c>
      <c r="C1499" s="22">
        <v>57000</v>
      </c>
      <c r="D1499" s="22">
        <v>28500</v>
      </c>
      <c r="E1499" s="27">
        <f t="shared" si="48"/>
        <v>114000</v>
      </c>
      <c r="F1499" s="22">
        <v>142500</v>
      </c>
      <c r="G1499" s="22">
        <v>142500</v>
      </c>
    </row>
    <row r="1500" spans="1:7" ht="24.95" customHeight="1">
      <c r="A1500" s="52" t="s">
        <v>99</v>
      </c>
      <c r="B1500" s="49" t="s">
        <v>98</v>
      </c>
      <c r="C1500" s="27">
        <v>18000</v>
      </c>
      <c r="D1500" s="27">
        <v>18000</v>
      </c>
      <c r="E1500" s="27">
        <f t="shared" si="48"/>
        <v>6000</v>
      </c>
      <c r="F1500" s="27">
        <v>24000</v>
      </c>
      <c r="G1500" s="27">
        <v>24000</v>
      </c>
    </row>
    <row r="1501" spans="1:7" ht="24.95" hidden="1" customHeight="1">
      <c r="A1501" s="52" t="s">
        <v>97</v>
      </c>
      <c r="B1501" s="76">
        <v>717</v>
      </c>
      <c r="C1501" s="27"/>
      <c r="D1501" s="27"/>
      <c r="E1501" s="27">
        <f t="shared" si="48"/>
        <v>0</v>
      </c>
      <c r="F1501" s="27"/>
      <c r="G1501" s="27"/>
    </row>
    <row r="1502" spans="1:7" ht="24.95" customHeight="1">
      <c r="A1502" s="52" t="s">
        <v>96</v>
      </c>
      <c r="B1502" s="76" t="s">
        <v>95</v>
      </c>
      <c r="C1502" s="27">
        <v>97293</v>
      </c>
      <c r="D1502" s="27"/>
      <c r="E1502" s="27">
        <f t="shared" si="48"/>
        <v>197329</v>
      </c>
      <c r="F1502" s="27">
        <v>197329</v>
      </c>
      <c r="G1502" s="27">
        <v>198493</v>
      </c>
    </row>
    <row r="1503" spans="1:7" ht="24.95" customHeight="1">
      <c r="A1503" s="52" t="s">
        <v>94</v>
      </c>
      <c r="B1503" s="88" t="s">
        <v>93</v>
      </c>
      <c r="C1503" s="22">
        <v>15000</v>
      </c>
      <c r="D1503" s="22"/>
      <c r="E1503" s="27">
        <f t="shared" si="48"/>
        <v>20000</v>
      </c>
      <c r="F1503" s="22">
        <v>20000</v>
      </c>
      <c r="G1503" s="22">
        <v>20000</v>
      </c>
    </row>
    <row r="1504" spans="1:7" ht="24.95" customHeight="1">
      <c r="A1504" s="52" t="s">
        <v>92</v>
      </c>
      <c r="B1504" s="76"/>
      <c r="C1504" s="27"/>
      <c r="D1504" s="27"/>
      <c r="E1504" s="27"/>
      <c r="F1504" s="27"/>
      <c r="G1504" s="27"/>
    </row>
    <row r="1505" spans="1:7" ht="24.95" customHeight="1">
      <c r="A1505" s="29" t="s">
        <v>91</v>
      </c>
      <c r="B1505" s="76" t="s">
        <v>90</v>
      </c>
      <c r="C1505" s="27">
        <v>97293</v>
      </c>
      <c r="D1505" s="27">
        <v>106720</v>
      </c>
      <c r="E1505" s="27">
        <f>F1505-D1505</f>
        <v>90609</v>
      </c>
      <c r="F1505" s="27">
        <v>197329</v>
      </c>
      <c r="G1505" s="27">
        <v>198493</v>
      </c>
    </row>
    <row r="1506" spans="1:7" ht="24.95" customHeight="1">
      <c r="A1506" s="52" t="s">
        <v>89</v>
      </c>
      <c r="B1506" s="76" t="s">
        <v>88</v>
      </c>
      <c r="C1506" s="27">
        <v>139989.84</v>
      </c>
      <c r="D1506" s="27">
        <v>76838.399999999994</v>
      </c>
      <c r="E1506" s="27">
        <f>F1506-D1506</f>
        <v>207317.6</v>
      </c>
      <c r="F1506" s="27">
        <v>284156</v>
      </c>
      <c r="G1506" s="27">
        <v>285832</v>
      </c>
    </row>
    <row r="1507" spans="1:7" ht="24.95" customHeight="1">
      <c r="A1507" s="52" t="s">
        <v>87</v>
      </c>
      <c r="B1507" s="88" t="s">
        <v>86</v>
      </c>
      <c r="C1507" s="22">
        <v>3600</v>
      </c>
      <c r="D1507" s="22">
        <v>1800</v>
      </c>
      <c r="E1507" s="27">
        <f>F1507-D1507</f>
        <v>3000</v>
      </c>
      <c r="F1507" s="22">
        <v>4800</v>
      </c>
      <c r="G1507" s="22">
        <v>4800</v>
      </c>
    </row>
    <row r="1508" spans="1:7" ht="24.95" customHeight="1">
      <c r="A1508" s="52" t="s">
        <v>85</v>
      </c>
      <c r="B1508" s="76" t="s">
        <v>84</v>
      </c>
      <c r="C1508" s="27">
        <v>12215.76</v>
      </c>
      <c r="D1508" s="27">
        <v>6225.06</v>
      </c>
      <c r="E1508" s="27">
        <f>F1508-D1508</f>
        <v>12872.939999999999</v>
      </c>
      <c r="F1508" s="27">
        <v>19098</v>
      </c>
      <c r="G1508" s="27">
        <v>19098</v>
      </c>
    </row>
    <row r="1509" spans="1:7" ht="24.95" customHeight="1">
      <c r="A1509" s="52" t="s">
        <v>83</v>
      </c>
      <c r="B1509" s="87" t="s">
        <v>82</v>
      </c>
      <c r="C1509" s="27">
        <v>3600</v>
      </c>
      <c r="D1509" s="27">
        <v>1800</v>
      </c>
      <c r="E1509" s="27">
        <f>F1509-D1509</f>
        <v>3000</v>
      </c>
      <c r="F1509" s="27">
        <v>4800</v>
      </c>
      <c r="G1509" s="27">
        <v>4800</v>
      </c>
    </row>
    <row r="1510" spans="1:7" ht="24.95" customHeight="1">
      <c r="A1510" s="52" t="s">
        <v>81</v>
      </c>
      <c r="B1510" s="87"/>
      <c r="C1510" s="27"/>
      <c r="D1510" s="27"/>
      <c r="E1510" s="27"/>
      <c r="F1510" s="27"/>
      <c r="G1510" s="27"/>
    </row>
    <row r="1511" spans="1:7" ht="24.95" customHeight="1">
      <c r="A1511" s="29" t="s">
        <v>80</v>
      </c>
      <c r="B1511" s="79" t="s">
        <v>76</v>
      </c>
      <c r="C1511" s="23"/>
      <c r="D1511" s="23"/>
      <c r="E1511" s="27">
        <f>F1511-D1511</f>
        <v>10000</v>
      </c>
      <c r="F1511" s="23">
        <v>10000</v>
      </c>
      <c r="G1511" s="23"/>
    </row>
    <row r="1512" spans="1:7" ht="24.95" customHeight="1">
      <c r="A1512" s="29" t="s">
        <v>79</v>
      </c>
      <c r="B1512" s="79" t="s">
        <v>76</v>
      </c>
      <c r="C1512" s="23">
        <v>15000</v>
      </c>
      <c r="D1512" s="23"/>
      <c r="E1512" s="27"/>
      <c r="F1512" s="23"/>
      <c r="G1512" s="23"/>
    </row>
    <row r="1513" spans="1:7" ht="24.95" customHeight="1">
      <c r="A1513" s="29" t="s">
        <v>78</v>
      </c>
      <c r="B1513" s="76" t="s">
        <v>76</v>
      </c>
      <c r="C1513" s="27">
        <v>105000</v>
      </c>
      <c r="D1513" s="27"/>
      <c r="E1513" s="27"/>
      <c r="F1513" s="27"/>
      <c r="G1513" s="27"/>
    </row>
    <row r="1514" spans="1:7" ht="24.95" customHeight="1" thickBot="1">
      <c r="A1514" s="29" t="s">
        <v>77</v>
      </c>
      <c r="B1514" s="79" t="s">
        <v>76</v>
      </c>
      <c r="C1514" s="32">
        <v>34044</v>
      </c>
      <c r="D1514" s="32"/>
      <c r="E1514" s="32"/>
      <c r="F1514" s="32"/>
      <c r="G1514" s="32"/>
    </row>
    <row r="1515" spans="1:7" ht="24.95" customHeight="1" thickBot="1">
      <c r="A1515" s="20" t="s">
        <v>75</v>
      </c>
      <c r="B1515" s="19"/>
      <c r="C1515" s="85">
        <f>SUM(C1496:C1514)</f>
        <v>1884876.9200000002</v>
      </c>
      <c r="D1515" s="85">
        <f>SUM(D1496:D1514)</f>
        <v>944703.46000000008</v>
      </c>
      <c r="E1515" s="85">
        <f>SUM(E1496:E1514)</f>
        <v>2565756.54</v>
      </c>
      <c r="F1515" s="85">
        <f>SUM(F1496:F1514)</f>
        <v>3510460</v>
      </c>
      <c r="G1515" s="85">
        <f>SUM(G1496:G1514)</f>
        <v>3518432</v>
      </c>
    </row>
    <row r="1516" spans="1:7" ht="10.5" customHeight="1" thickBot="1">
      <c r="A1516" s="20"/>
      <c r="B1516" s="19"/>
      <c r="C1516" s="85"/>
      <c r="D1516" s="85"/>
      <c r="E1516" s="85"/>
      <c r="F1516" s="85"/>
      <c r="G1516" s="85"/>
    </row>
    <row r="1517" spans="1:7" ht="24.95" customHeight="1" thickBot="1">
      <c r="A1517" s="20" t="s">
        <v>74</v>
      </c>
      <c r="B1517" s="84"/>
      <c r="C1517" s="83"/>
      <c r="D1517" s="83"/>
      <c r="E1517" s="82"/>
      <c r="F1517" s="82"/>
      <c r="G1517" s="81"/>
    </row>
    <row r="1518" spans="1:7" ht="24.95" customHeight="1">
      <c r="A1518" s="80" t="s">
        <v>73</v>
      </c>
      <c r="B1518" s="79" t="s">
        <v>72</v>
      </c>
      <c r="C1518" s="30">
        <v>18000</v>
      </c>
      <c r="D1518" s="23">
        <v>5200</v>
      </c>
      <c r="E1518" s="23">
        <f t="shared" ref="E1518:E1529" si="49">F1518-D1518</f>
        <v>29800</v>
      </c>
      <c r="F1518" s="23">
        <v>35000</v>
      </c>
      <c r="G1518" s="23">
        <v>35000</v>
      </c>
    </row>
    <row r="1519" spans="1:7" ht="24.95" customHeight="1">
      <c r="A1519" s="52" t="s">
        <v>71</v>
      </c>
      <c r="B1519" s="76" t="s">
        <v>70</v>
      </c>
      <c r="C1519" s="28">
        <v>14960</v>
      </c>
      <c r="D1519" s="27">
        <v>12280</v>
      </c>
      <c r="E1519" s="23">
        <f t="shared" si="49"/>
        <v>17720</v>
      </c>
      <c r="F1519" s="27">
        <v>30000</v>
      </c>
      <c r="G1519" s="27">
        <v>65000</v>
      </c>
    </row>
    <row r="1520" spans="1:7" ht="24.95" customHeight="1">
      <c r="A1520" s="52" t="s">
        <v>69</v>
      </c>
      <c r="B1520" s="49" t="s">
        <v>68</v>
      </c>
      <c r="C1520" s="28">
        <v>50903.92</v>
      </c>
      <c r="D1520" s="27">
        <v>49116.02</v>
      </c>
      <c r="E1520" s="23">
        <f t="shared" si="49"/>
        <v>42180.98</v>
      </c>
      <c r="F1520" s="27">
        <v>91297</v>
      </c>
      <c r="G1520" s="27">
        <v>129080</v>
      </c>
    </row>
    <row r="1521" spans="1:7" ht="24.95" customHeight="1">
      <c r="A1521" s="52" t="s">
        <v>67</v>
      </c>
      <c r="B1521" s="49" t="s">
        <v>66</v>
      </c>
      <c r="C1521" s="28">
        <v>25000</v>
      </c>
      <c r="D1521" s="27">
        <v>21340</v>
      </c>
      <c r="E1521" s="23">
        <f t="shared" si="49"/>
        <v>3660</v>
      </c>
      <c r="F1521" s="27">
        <v>25000</v>
      </c>
      <c r="G1521" s="27">
        <v>25000</v>
      </c>
    </row>
    <row r="1522" spans="1:7" ht="24.95" customHeight="1">
      <c r="A1522" s="52" t="s">
        <v>205</v>
      </c>
      <c r="B1522" s="76" t="s">
        <v>204</v>
      </c>
      <c r="C1522" s="28"/>
      <c r="D1522" s="27"/>
      <c r="E1522" s="23">
        <f t="shared" si="49"/>
        <v>3600</v>
      </c>
      <c r="F1522" s="27">
        <v>3600</v>
      </c>
      <c r="G1522" s="27">
        <v>3600</v>
      </c>
    </row>
    <row r="1523" spans="1:7" ht="24.95" hidden="1" customHeight="1">
      <c r="A1523" s="52" t="s">
        <v>577</v>
      </c>
      <c r="B1523" s="76">
        <v>771</v>
      </c>
      <c r="C1523" s="28"/>
      <c r="D1523" s="27"/>
      <c r="E1523" s="23">
        <f t="shared" si="49"/>
        <v>0</v>
      </c>
      <c r="F1523" s="27"/>
      <c r="G1523" s="27"/>
    </row>
    <row r="1524" spans="1:7" ht="24.95" customHeight="1">
      <c r="A1524" s="52" t="s">
        <v>203</v>
      </c>
      <c r="B1524" s="76" t="s">
        <v>202</v>
      </c>
      <c r="C1524" s="28">
        <v>15445.72</v>
      </c>
      <c r="D1524" s="27"/>
      <c r="E1524" s="23">
        <f t="shared" si="49"/>
        <v>22000</v>
      </c>
      <c r="F1524" s="27">
        <v>22000</v>
      </c>
      <c r="G1524" s="27">
        <v>22000</v>
      </c>
    </row>
    <row r="1525" spans="1:7" ht="24.95" hidden="1" customHeight="1">
      <c r="A1525" s="52" t="s">
        <v>576</v>
      </c>
      <c r="B1525" s="76">
        <v>773</v>
      </c>
      <c r="C1525" s="28"/>
      <c r="D1525" s="27"/>
      <c r="E1525" s="23">
        <f t="shared" si="49"/>
        <v>0</v>
      </c>
      <c r="F1525" s="27"/>
      <c r="G1525" s="27"/>
    </row>
    <row r="1526" spans="1:7" ht="24.95" customHeight="1">
      <c r="A1526" s="52" t="s">
        <v>575</v>
      </c>
      <c r="B1526" s="76" t="s">
        <v>574</v>
      </c>
      <c r="C1526" s="28"/>
      <c r="D1526" s="27"/>
      <c r="E1526" s="23">
        <f t="shared" si="49"/>
        <v>23400</v>
      </c>
      <c r="F1526" s="27">
        <v>23400</v>
      </c>
      <c r="G1526" s="27">
        <v>23400</v>
      </c>
    </row>
    <row r="1527" spans="1:7" ht="24.95" customHeight="1">
      <c r="A1527" s="52" t="s">
        <v>65</v>
      </c>
      <c r="B1527" s="76" t="s">
        <v>64</v>
      </c>
      <c r="C1527" s="28"/>
      <c r="D1527" s="27"/>
      <c r="E1527" s="23">
        <f t="shared" si="49"/>
        <v>2000</v>
      </c>
      <c r="F1527" s="27">
        <v>2000</v>
      </c>
      <c r="G1527" s="27">
        <v>2000</v>
      </c>
    </row>
    <row r="1528" spans="1:7" ht="24.95" hidden="1" customHeight="1">
      <c r="A1528" s="77" t="s">
        <v>63</v>
      </c>
      <c r="B1528" s="76">
        <v>821</v>
      </c>
      <c r="C1528" s="28"/>
      <c r="D1528" s="27"/>
      <c r="E1528" s="23">
        <f t="shared" si="49"/>
        <v>0</v>
      </c>
      <c r="F1528" s="27"/>
      <c r="G1528" s="27"/>
    </row>
    <row r="1529" spans="1:7" ht="24.95" customHeight="1" thickBot="1">
      <c r="A1529" s="52" t="s">
        <v>198</v>
      </c>
      <c r="B1529" s="111" t="s">
        <v>197</v>
      </c>
      <c r="C1529" s="28"/>
      <c r="D1529" s="27"/>
      <c r="E1529" s="23">
        <f t="shared" si="49"/>
        <v>4000</v>
      </c>
      <c r="F1529" s="27">
        <v>4000</v>
      </c>
      <c r="G1529" s="27">
        <v>4000</v>
      </c>
    </row>
    <row r="1530" spans="1:7" ht="24.95" customHeight="1" thickBot="1">
      <c r="A1530" s="20" t="s">
        <v>58</v>
      </c>
      <c r="B1530" s="19"/>
      <c r="C1530" s="18">
        <f>SUM(C1518:C1529)</f>
        <v>124309.64</v>
      </c>
      <c r="D1530" s="18">
        <f>SUM(D1518:D1529)</f>
        <v>87936.01999999999</v>
      </c>
      <c r="E1530" s="18">
        <f>SUM(E1518:E1529)</f>
        <v>148360.98000000001</v>
      </c>
      <c r="F1530" s="18">
        <f>SUM(F1518:F1529)</f>
        <v>236297</v>
      </c>
      <c r="G1530" s="18">
        <f>SUM(G1518:G1529)</f>
        <v>309080</v>
      </c>
    </row>
    <row r="1531" spans="1:7" ht="10.5" customHeight="1" thickBot="1">
      <c r="A1531" s="86"/>
      <c r="B1531" s="183"/>
      <c r="C1531" s="182"/>
      <c r="D1531" s="182"/>
      <c r="E1531" s="182"/>
      <c r="F1531" s="182"/>
      <c r="G1531" s="182"/>
    </row>
    <row r="1532" spans="1:7" ht="24.95" customHeight="1" thickBot="1">
      <c r="A1532" s="20" t="s">
        <v>57</v>
      </c>
      <c r="B1532" s="70"/>
      <c r="C1532" s="40"/>
      <c r="D1532" s="40"/>
      <c r="E1532" s="40"/>
      <c r="F1532" s="40"/>
      <c r="G1532" s="40"/>
    </row>
    <row r="1533" spans="1:7" ht="24.95" customHeight="1">
      <c r="A1533" s="80" t="s">
        <v>52</v>
      </c>
      <c r="B1533" s="25"/>
      <c r="C1533" s="23"/>
      <c r="D1533" s="23"/>
      <c r="E1533" s="23"/>
      <c r="F1533" s="23"/>
      <c r="G1533" s="23"/>
    </row>
    <row r="1534" spans="1:7" ht="24.95" customHeight="1">
      <c r="A1534" s="29" t="s">
        <v>573</v>
      </c>
      <c r="B1534" s="49" t="s">
        <v>50</v>
      </c>
      <c r="C1534" s="27"/>
      <c r="D1534" s="27"/>
      <c r="E1534" s="27">
        <f>F1534-D1534</f>
        <v>11000</v>
      </c>
      <c r="F1534" s="27">
        <v>11000</v>
      </c>
      <c r="G1534" s="27"/>
    </row>
    <row r="1535" spans="1:7" ht="24.95" customHeight="1">
      <c r="A1535" s="29" t="s">
        <v>258</v>
      </c>
      <c r="B1535" s="49" t="s">
        <v>50</v>
      </c>
      <c r="C1535" s="27"/>
      <c r="D1535" s="27"/>
      <c r="E1535" s="27">
        <f>F1535-D1535</f>
        <v>40000</v>
      </c>
      <c r="F1535" s="27">
        <v>40000</v>
      </c>
      <c r="G1535" s="27"/>
    </row>
    <row r="1536" spans="1:7" ht="24.95" customHeight="1">
      <c r="A1536" s="29" t="s">
        <v>572</v>
      </c>
      <c r="B1536" s="49" t="s">
        <v>50</v>
      </c>
      <c r="C1536" s="27"/>
      <c r="D1536" s="27"/>
      <c r="E1536" s="27">
        <f>F1536-D1536</f>
        <v>60000</v>
      </c>
      <c r="F1536" s="27">
        <v>60000</v>
      </c>
      <c r="G1536" s="27"/>
    </row>
    <row r="1537" spans="1:7" ht="24.95" customHeight="1">
      <c r="A1537" s="29" t="s">
        <v>571</v>
      </c>
      <c r="B1537" s="49" t="s">
        <v>50</v>
      </c>
      <c r="C1537" s="27"/>
      <c r="D1537" s="27"/>
      <c r="E1537" s="27">
        <f>F1537-D1537</f>
        <v>5000</v>
      </c>
      <c r="F1537" s="27">
        <v>5000</v>
      </c>
      <c r="G1537" s="27"/>
    </row>
    <row r="1538" spans="1:7" ht="24.95" customHeight="1">
      <c r="A1538" s="52" t="s">
        <v>38</v>
      </c>
      <c r="B1538" s="36"/>
      <c r="C1538" s="27"/>
      <c r="D1538" s="27"/>
      <c r="E1538" s="27">
        <f>F1538-D1538</f>
        <v>0</v>
      </c>
      <c r="F1538" s="27"/>
      <c r="G1538" s="27"/>
    </row>
    <row r="1539" spans="1:7" ht="24.95" customHeight="1">
      <c r="A1539" s="29" t="s">
        <v>570</v>
      </c>
      <c r="B1539" s="36" t="s">
        <v>31</v>
      </c>
      <c r="C1539" s="27"/>
      <c r="D1539" s="27"/>
      <c r="E1539" s="27"/>
      <c r="F1539" s="27"/>
      <c r="G1539" s="27">
        <v>50000</v>
      </c>
    </row>
    <row r="1540" spans="1:7" ht="24.95" customHeight="1">
      <c r="A1540" s="29" t="s">
        <v>569</v>
      </c>
      <c r="B1540" s="36" t="s">
        <v>31</v>
      </c>
      <c r="C1540" s="27"/>
      <c r="D1540" s="27"/>
      <c r="E1540" s="27"/>
      <c r="F1540" s="27"/>
      <c r="G1540" s="27">
        <v>15000</v>
      </c>
    </row>
    <row r="1541" spans="1:7" ht="24.95" customHeight="1">
      <c r="A1541" s="29" t="s">
        <v>568</v>
      </c>
      <c r="B1541" s="36" t="s">
        <v>31</v>
      </c>
      <c r="C1541" s="27"/>
      <c r="D1541" s="27"/>
      <c r="E1541" s="27">
        <f>F1541-D1541</f>
        <v>10000</v>
      </c>
      <c r="F1541" s="27">
        <v>10000</v>
      </c>
      <c r="G1541" s="27"/>
    </row>
    <row r="1542" spans="1:7" ht="24.95" customHeight="1" thickBot="1">
      <c r="A1542" s="166" t="s">
        <v>567</v>
      </c>
      <c r="B1542" s="181" t="s">
        <v>31</v>
      </c>
      <c r="C1542" s="81"/>
      <c r="D1542" s="81"/>
      <c r="E1542" s="81">
        <f>F1542-D1542</f>
        <v>16000</v>
      </c>
      <c r="F1542" s="81">
        <v>16000</v>
      </c>
      <c r="G1542" s="81"/>
    </row>
    <row r="1543" spans="1:7" ht="24.95" customHeight="1">
      <c r="A1543" s="31" t="s">
        <v>566</v>
      </c>
      <c r="B1543" s="25" t="s">
        <v>31</v>
      </c>
      <c r="C1543" s="23"/>
      <c r="D1543" s="23"/>
      <c r="E1543" s="23">
        <f>F1543-D1543</f>
        <v>19500</v>
      </c>
      <c r="F1543" s="23">
        <v>19500</v>
      </c>
      <c r="G1543" s="23"/>
    </row>
    <row r="1544" spans="1:7" ht="24.95" customHeight="1">
      <c r="A1544" s="29" t="s">
        <v>565</v>
      </c>
      <c r="B1544" s="36" t="s">
        <v>31</v>
      </c>
      <c r="C1544" s="27"/>
      <c r="D1544" s="27"/>
      <c r="E1544" s="27">
        <f>F1544-D1544</f>
        <v>27000</v>
      </c>
      <c r="F1544" s="27">
        <v>27000</v>
      </c>
      <c r="G1544" s="27"/>
    </row>
    <row r="1545" spans="1:7" ht="24.95" customHeight="1">
      <c r="A1545" s="52" t="s">
        <v>30</v>
      </c>
      <c r="B1545" s="49"/>
      <c r="C1545" s="27"/>
      <c r="D1545" s="48"/>
      <c r="E1545" s="48">
        <f>F1545-D1545</f>
        <v>0</v>
      </c>
      <c r="F1545" s="48"/>
      <c r="G1545" s="48"/>
    </row>
    <row r="1546" spans="1:7" ht="24.95" customHeight="1">
      <c r="A1546" s="29" t="s">
        <v>564</v>
      </c>
      <c r="B1546" s="49" t="s">
        <v>27</v>
      </c>
      <c r="C1546" s="27"/>
      <c r="D1546" s="48"/>
      <c r="E1546" s="48"/>
      <c r="F1546" s="48"/>
      <c r="G1546" s="48">
        <v>7000</v>
      </c>
    </row>
    <row r="1547" spans="1:7" ht="23.25" customHeight="1" thickBot="1">
      <c r="A1547" s="47" t="s">
        <v>26</v>
      </c>
      <c r="B1547" s="46"/>
      <c r="C1547" s="45">
        <f>SUM(C1534:C1546)</f>
        <v>0</v>
      </c>
      <c r="D1547" s="45">
        <f>SUM(D1534:D1546)</f>
        <v>0</v>
      </c>
      <c r="E1547" s="45">
        <f>SUM(E1534:E1546)</f>
        <v>188500</v>
      </c>
      <c r="F1547" s="45">
        <f>SUM(F1534:F1546)</f>
        <v>188500</v>
      </c>
      <c r="G1547" s="45">
        <f>SUM(G1534:G1546)</f>
        <v>72000</v>
      </c>
    </row>
    <row r="1548" spans="1:7" ht="24.95" customHeight="1" thickBot="1">
      <c r="A1548" s="180" t="s">
        <v>25</v>
      </c>
      <c r="B1548" s="42"/>
      <c r="C1548" s="41"/>
      <c r="D1548" s="40"/>
      <c r="E1548" s="40"/>
      <c r="F1548" s="40"/>
      <c r="G1548" s="40"/>
    </row>
    <row r="1549" spans="1:7" ht="24.95" customHeight="1" thickBot="1">
      <c r="A1549" s="21" t="s">
        <v>563</v>
      </c>
      <c r="B1549" s="42"/>
      <c r="C1549" s="41"/>
      <c r="D1549" s="40"/>
      <c r="E1549" s="40"/>
      <c r="F1549" s="40"/>
      <c r="G1549" s="40"/>
    </row>
    <row r="1550" spans="1:7" ht="24.95" customHeight="1" thickBot="1">
      <c r="A1550" s="69" t="s">
        <v>562</v>
      </c>
      <c r="B1550" s="179" t="s">
        <v>9</v>
      </c>
      <c r="C1550" s="178"/>
      <c r="D1550" s="67"/>
      <c r="E1550" s="67"/>
      <c r="F1550" s="67"/>
      <c r="G1550" s="67">
        <v>241200</v>
      </c>
    </row>
    <row r="1551" spans="1:7" ht="24.95" customHeight="1" thickBot="1">
      <c r="A1551" s="21" t="s">
        <v>8</v>
      </c>
      <c r="B1551" s="19"/>
      <c r="C1551" s="18">
        <f>SUM(C1550:C1550)</f>
        <v>0</v>
      </c>
      <c r="D1551" s="18">
        <f>SUM(D1550:D1550)</f>
        <v>0</v>
      </c>
      <c r="E1551" s="18">
        <f>SUM(E1550:E1550)</f>
        <v>0</v>
      </c>
      <c r="F1551" s="18">
        <f>SUM(F1550:F1550)</f>
        <v>0</v>
      </c>
      <c r="G1551" s="18">
        <f>SUM(G1550:G1550)</f>
        <v>241200</v>
      </c>
    </row>
    <row r="1552" spans="1:7" ht="24.95" customHeight="1" thickBot="1">
      <c r="A1552" s="20" t="s">
        <v>7</v>
      </c>
      <c r="B1552" s="19"/>
      <c r="C1552" s="18">
        <f>C1551</f>
        <v>0</v>
      </c>
      <c r="D1552" s="18">
        <f>D1551</f>
        <v>0</v>
      </c>
      <c r="E1552" s="18">
        <f>E1551</f>
        <v>0</v>
      </c>
      <c r="F1552" s="18">
        <f>F1551</f>
        <v>0</v>
      </c>
      <c r="G1552" s="18">
        <f>G1551</f>
        <v>241200</v>
      </c>
    </row>
    <row r="1553" spans="1:7" ht="10.5" customHeight="1" thickBot="1">
      <c r="A1553" s="47"/>
      <c r="B1553" s="177"/>
      <c r="C1553" s="45"/>
      <c r="D1553" s="45"/>
      <c r="E1553" s="45"/>
      <c r="F1553" s="45"/>
      <c r="G1553" s="45"/>
    </row>
    <row r="1554" spans="1:7" ht="22.5" customHeight="1" thickBot="1">
      <c r="A1554" s="17" t="s">
        <v>6</v>
      </c>
      <c r="B1554" s="16"/>
      <c r="C1554" s="15">
        <f>C1515+C1530+C1547+C1551</f>
        <v>2009186.56</v>
      </c>
      <c r="D1554" s="15">
        <f>D1515+D1530+D1547+D1551</f>
        <v>1032639.4800000001</v>
      </c>
      <c r="E1554" s="15">
        <f>E1515+E1530+E1547+E1551</f>
        <v>2902617.52</v>
      </c>
      <c r="F1554" s="15">
        <f>F1515+F1530+F1547+F1551</f>
        <v>3935257</v>
      </c>
      <c r="G1554" s="15">
        <f>G1515+G1530+G1547+G1551</f>
        <v>4140712</v>
      </c>
    </row>
    <row r="1555" spans="1:7" ht="12.75" customHeight="1">
      <c r="A1555" s="14"/>
      <c r="B1555" s="14"/>
      <c r="C1555" s="12"/>
      <c r="D1555" s="13"/>
      <c r="E1555" s="13"/>
      <c r="F1555" s="13"/>
      <c r="G1555" s="12"/>
    </row>
    <row r="1556" spans="1:7" ht="16.5">
      <c r="A1556" s="11" t="s">
        <v>561</v>
      </c>
      <c r="B1556" s="1"/>
      <c r="C1556" s="1"/>
      <c r="D1556" s="1" t="s">
        <v>560</v>
      </c>
      <c r="E1556" s="1"/>
      <c r="F1556" s="1"/>
      <c r="G1556" s="1"/>
    </row>
    <row r="1557" spans="1:7" ht="16.5">
      <c r="A1557" s="11"/>
      <c r="B1557" s="1"/>
      <c r="C1557" s="1"/>
      <c r="D1557" s="1"/>
      <c r="E1557" s="1"/>
      <c r="F1557" s="1"/>
      <c r="G1557" s="1"/>
    </row>
    <row r="1558" spans="1:7" s="1" customFormat="1" ht="16.5">
      <c r="A1558" s="9"/>
      <c r="B1558" s="8"/>
      <c r="C1558" s="8"/>
      <c r="D1558" s="7"/>
      <c r="E1558" s="7"/>
      <c r="F1558" s="7"/>
    </row>
    <row r="1559" spans="1:7" s="1" customFormat="1" ht="16.5">
      <c r="A1559" s="107" t="s">
        <v>559</v>
      </c>
      <c r="B1559" s="5"/>
      <c r="C1559" s="4"/>
      <c r="D1559" s="417" t="s">
        <v>558</v>
      </c>
      <c r="E1559" s="417"/>
      <c r="F1559" s="417"/>
      <c r="G1559" s="417"/>
    </row>
    <row r="1560" spans="1:7" s="1" customFormat="1" ht="16.5">
      <c r="A1560" s="3" t="s">
        <v>557</v>
      </c>
      <c r="B1560" s="2"/>
      <c r="C1560" s="2"/>
      <c r="D1560" s="417" t="s">
        <v>556</v>
      </c>
      <c r="E1560" s="417"/>
      <c r="F1560" s="417"/>
      <c r="G1560" s="417"/>
    </row>
    <row r="1565" spans="1:7" ht="15.75" customHeight="1">
      <c r="A1565" s="412" t="s">
        <v>128</v>
      </c>
      <c r="B1565" s="412"/>
      <c r="C1565" s="412"/>
      <c r="D1565" s="412"/>
      <c r="E1565" s="412"/>
      <c r="F1565" s="412"/>
      <c r="G1565" s="412"/>
    </row>
    <row r="1566" spans="1:7" ht="15.75" customHeight="1">
      <c r="A1566" s="413" t="s">
        <v>127</v>
      </c>
      <c r="B1566" s="413"/>
      <c r="C1566" s="413"/>
      <c r="D1566" s="413"/>
      <c r="E1566" s="413"/>
      <c r="F1566" s="413"/>
      <c r="G1566" s="413"/>
    </row>
    <row r="1567" spans="1:7" ht="15.75" customHeight="1">
      <c r="A1567" s="106"/>
      <c r="B1567" s="106"/>
      <c r="C1567" s="106"/>
      <c r="D1567" s="106"/>
      <c r="E1567" s="106"/>
      <c r="F1567" s="106"/>
      <c r="G1567" s="106"/>
    </row>
    <row r="1568" spans="1:7" ht="12.75">
      <c r="A1568" s="105" t="s">
        <v>555</v>
      </c>
      <c r="B1568" s="103"/>
      <c r="C1568" s="103"/>
      <c r="D1568" s="104"/>
      <c r="E1568" s="104"/>
      <c r="F1568" s="104"/>
      <c r="G1568" s="103"/>
    </row>
    <row r="1569" spans="1:7" ht="13.5" thickBot="1">
      <c r="A1569" s="105"/>
      <c r="B1569" s="103"/>
      <c r="C1569" s="103"/>
      <c r="D1569" s="104"/>
      <c r="E1569" s="104"/>
      <c r="F1569" s="104"/>
      <c r="G1569" s="103"/>
    </row>
    <row r="1570" spans="1:7" ht="16.5" thickBot="1">
      <c r="A1570" s="102"/>
      <c r="B1570" s="101" t="s">
        <v>125</v>
      </c>
      <c r="C1570" s="100" t="s">
        <v>124</v>
      </c>
      <c r="D1570" s="414" t="s">
        <v>123</v>
      </c>
      <c r="E1570" s="415"/>
      <c r="F1570" s="416"/>
      <c r="G1570" s="99" t="s">
        <v>122</v>
      </c>
    </row>
    <row r="1571" spans="1:7" ht="15.75">
      <c r="A1571" s="96" t="s">
        <v>121</v>
      </c>
      <c r="B1571" s="98" t="s">
        <v>120</v>
      </c>
      <c r="C1571" s="96">
        <v>2018</v>
      </c>
      <c r="D1571" s="97" t="s">
        <v>119</v>
      </c>
      <c r="E1571" s="97" t="s">
        <v>118</v>
      </c>
      <c r="F1571" s="97" t="s">
        <v>117</v>
      </c>
      <c r="G1571" s="96" t="s">
        <v>116</v>
      </c>
    </row>
    <row r="1572" spans="1:7" ht="16.5" thickBot="1">
      <c r="A1572" s="92" t="s">
        <v>115</v>
      </c>
      <c r="B1572" s="95" t="s">
        <v>114</v>
      </c>
      <c r="C1572" s="92" t="s">
        <v>113</v>
      </c>
      <c r="D1572" s="93" t="s">
        <v>112</v>
      </c>
      <c r="E1572" s="94" t="s">
        <v>111</v>
      </c>
      <c r="F1572" s="93" t="s">
        <v>110</v>
      </c>
      <c r="G1572" s="92" t="s">
        <v>109</v>
      </c>
    </row>
    <row r="1573" spans="1:7" ht="24.95" customHeight="1" thickBot="1">
      <c r="A1573" s="86" t="s">
        <v>108</v>
      </c>
      <c r="B1573" s="91"/>
      <c r="C1573" s="40"/>
      <c r="D1573" s="40"/>
      <c r="E1573" s="40"/>
      <c r="F1573" s="40"/>
      <c r="G1573" s="40"/>
    </row>
    <row r="1574" spans="1:7" ht="24.95" customHeight="1">
      <c r="A1574" s="90" t="s">
        <v>107</v>
      </c>
      <c r="B1574" s="89" t="s">
        <v>106</v>
      </c>
      <c r="C1574" s="22">
        <v>594621</v>
      </c>
      <c r="D1574" s="22">
        <v>60783</v>
      </c>
      <c r="E1574" s="23">
        <f t="shared" ref="E1574:E1579" si="50">F1574-D1574</f>
        <v>610823</v>
      </c>
      <c r="F1574" s="22">
        <v>671606</v>
      </c>
      <c r="G1574" s="22">
        <v>660420</v>
      </c>
    </row>
    <row r="1575" spans="1:7" ht="24.95" customHeight="1">
      <c r="A1575" s="52" t="s">
        <v>105</v>
      </c>
      <c r="B1575" s="87" t="s">
        <v>104</v>
      </c>
      <c r="C1575" s="27">
        <v>42000</v>
      </c>
      <c r="D1575" s="48">
        <v>6000</v>
      </c>
      <c r="E1575" s="27">
        <f t="shared" si="50"/>
        <v>42000</v>
      </c>
      <c r="F1575" s="48">
        <v>48000</v>
      </c>
      <c r="G1575" s="48">
        <v>48000</v>
      </c>
    </row>
    <row r="1576" spans="1:7" ht="24.95" customHeight="1">
      <c r="A1576" s="52" t="s">
        <v>99</v>
      </c>
      <c r="B1576" s="49" t="s">
        <v>98</v>
      </c>
      <c r="C1576" s="27">
        <v>12000</v>
      </c>
      <c r="D1576" s="27">
        <v>6000</v>
      </c>
      <c r="E1576" s="27">
        <f t="shared" si="50"/>
        <v>6000</v>
      </c>
      <c r="F1576" s="27">
        <v>12000</v>
      </c>
      <c r="G1576" s="27">
        <v>12000</v>
      </c>
    </row>
    <row r="1577" spans="1:7" ht="24.95" hidden="1" customHeight="1">
      <c r="A1577" s="52" t="s">
        <v>97</v>
      </c>
      <c r="B1577" s="76">
        <v>717</v>
      </c>
      <c r="C1577" s="27"/>
      <c r="D1577" s="27"/>
      <c r="E1577" s="27">
        <f t="shared" si="50"/>
        <v>0</v>
      </c>
      <c r="F1577" s="27"/>
      <c r="G1577" s="27"/>
    </row>
    <row r="1578" spans="1:7" ht="24.95" customHeight="1">
      <c r="A1578" s="52" t="s">
        <v>96</v>
      </c>
      <c r="B1578" s="76" t="s">
        <v>95</v>
      </c>
      <c r="C1578" s="27">
        <v>55844</v>
      </c>
      <c r="D1578" s="27"/>
      <c r="E1578" s="27">
        <f t="shared" si="50"/>
        <v>59344</v>
      </c>
      <c r="F1578" s="27">
        <v>59344</v>
      </c>
      <c r="G1578" s="27">
        <v>58321</v>
      </c>
    </row>
    <row r="1579" spans="1:7" ht="24.95" customHeight="1">
      <c r="A1579" s="52" t="s">
        <v>94</v>
      </c>
      <c r="B1579" s="88" t="s">
        <v>93</v>
      </c>
      <c r="C1579" s="22">
        <v>10000</v>
      </c>
      <c r="D1579" s="22"/>
      <c r="E1579" s="27">
        <f t="shared" si="50"/>
        <v>10000</v>
      </c>
      <c r="F1579" s="22">
        <v>10000</v>
      </c>
      <c r="G1579" s="22">
        <v>10000</v>
      </c>
    </row>
    <row r="1580" spans="1:7" ht="24.95" customHeight="1">
      <c r="A1580" s="52" t="s">
        <v>92</v>
      </c>
      <c r="B1580" s="76"/>
      <c r="C1580" s="27"/>
      <c r="D1580" s="27"/>
      <c r="E1580" s="27"/>
      <c r="F1580" s="27"/>
      <c r="G1580" s="27"/>
    </row>
    <row r="1581" spans="1:7" ht="24.95" customHeight="1">
      <c r="A1581" s="29" t="s">
        <v>91</v>
      </c>
      <c r="B1581" s="76" t="s">
        <v>90</v>
      </c>
      <c r="C1581" s="27">
        <v>55844</v>
      </c>
      <c r="D1581" s="27"/>
      <c r="E1581" s="27">
        <f>F1581-D1581</f>
        <v>59344</v>
      </c>
      <c r="F1581" s="27">
        <v>59344</v>
      </c>
      <c r="G1581" s="27">
        <v>58321</v>
      </c>
    </row>
    <row r="1582" spans="1:7" ht="24.95" customHeight="1">
      <c r="A1582" s="52" t="s">
        <v>89</v>
      </c>
      <c r="B1582" s="76" t="s">
        <v>88</v>
      </c>
      <c r="C1582" s="27">
        <v>71354.52</v>
      </c>
      <c r="D1582" s="27">
        <v>7293.96</v>
      </c>
      <c r="E1582" s="27">
        <f>F1582-D1582</f>
        <v>73300.039999999994</v>
      </c>
      <c r="F1582" s="27">
        <v>80594</v>
      </c>
      <c r="G1582" s="27">
        <v>79252</v>
      </c>
    </row>
    <row r="1583" spans="1:7" ht="24.95" customHeight="1">
      <c r="A1583" s="52" t="s">
        <v>87</v>
      </c>
      <c r="B1583" s="88" t="s">
        <v>86</v>
      </c>
      <c r="C1583" s="22">
        <v>2100</v>
      </c>
      <c r="D1583" s="22">
        <v>300</v>
      </c>
      <c r="E1583" s="27">
        <f>F1583-D1583</f>
        <v>2100</v>
      </c>
      <c r="F1583" s="22">
        <v>2400</v>
      </c>
      <c r="G1583" s="22">
        <v>2400</v>
      </c>
    </row>
    <row r="1584" spans="1:7" ht="24.95" customHeight="1">
      <c r="A1584" s="52" t="s">
        <v>85</v>
      </c>
      <c r="B1584" s="76" t="s">
        <v>84</v>
      </c>
      <c r="C1584" s="27">
        <v>8175.88</v>
      </c>
      <c r="D1584" s="27">
        <v>835.74</v>
      </c>
      <c r="E1584" s="27">
        <f>F1584-D1584</f>
        <v>8957.26</v>
      </c>
      <c r="F1584" s="27">
        <v>9793</v>
      </c>
      <c r="G1584" s="27">
        <v>9624</v>
      </c>
    </row>
    <row r="1585" spans="1:7" ht="24.95" customHeight="1">
      <c r="A1585" s="52" t="s">
        <v>83</v>
      </c>
      <c r="B1585" s="87" t="s">
        <v>82</v>
      </c>
      <c r="C1585" s="27">
        <v>2100</v>
      </c>
      <c r="D1585" s="27">
        <v>300</v>
      </c>
      <c r="E1585" s="27">
        <f>F1585-D1585</f>
        <v>2100</v>
      </c>
      <c r="F1585" s="27">
        <v>2400</v>
      </c>
      <c r="G1585" s="27">
        <v>2400</v>
      </c>
    </row>
    <row r="1586" spans="1:7" ht="24.95" customHeight="1">
      <c r="A1586" s="52" t="s">
        <v>81</v>
      </c>
      <c r="B1586" s="87"/>
      <c r="C1586" s="27"/>
      <c r="D1586" s="27"/>
      <c r="E1586" s="27"/>
      <c r="F1586" s="27"/>
      <c r="G1586" s="27"/>
    </row>
    <row r="1587" spans="1:7" ht="24.95" customHeight="1">
      <c r="A1587" s="29" t="s">
        <v>80</v>
      </c>
      <c r="B1587" s="79" t="s">
        <v>76</v>
      </c>
      <c r="C1587" s="23">
        <v>5000</v>
      </c>
      <c r="D1587" s="23"/>
      <c r="E1587" s="27">
        <f>F1587-D1587</f>
        <v>0</v>
      </c>
      <c r="F1587" s="23"/>
      <c r="G1587" s="23"/>
    </row>
    <row r="1588" spans="1:7" ht="24.95" customHeight="1">
      <c r="A1588" s="29" t="s">
        <v>79</v>
      </c>
      <c r="B1588" s="79" t="s">
        <v>76</v>
      </c>
      <c r="C1588" s="23">
        <v>5000</v>
      </c>
      <c r="D1588" s="23"/>
      <c r="E1588" s="27"/>
      <c r="F1588" s="23"/>
      <c r="G1588" s="23"/>
    </row>
    <row r="1589" spans="1:7" ht="24.95" customHeight="1">
      <c r="A1589" s="29" t="s">
        <v>78</v>
      </c>
      <c r="B1589" s="79" t="s">
        <v>76</v>
      </c>
      <c r="C1589" s="27">
        <v>70000</v>
      </c>
      <c r="D1589" s="27"/>
      <c r="E1589" s="27"/>
      <c r="F1589" s="27"/>
      <c r="G1589" s="27"/>
    </row>
    <row r="1590" spans="1:7" ht="24.95" customHeight="1">
      <c r="A1590" s="29" t="s">
        <v>77</v>
      </c>
      <c r="B1590" s="79" t="s">
        <v>76</v>
      </c>
      <c r="C1590" s="27">
        <v>22696</v>
      </c>
      <c r="D1590" s="27"/>
      <c r="E1590" s="27"/>
      <c r="F1590" s="27"/>
      <c r="G1590" s="27"/>
    </row>
    <row r="1591" spans="1:7" ht="24.95" customHeight="1" thickBot="1">
      <c r="A1591" s="29" t="s">
        <v>554</v>
      </c>
      <c r="B1591" s="79" t="s">
        <v>76</v>
      </c>
      <c r="C1591" s="32">
        <v>14990.85</v>
      </c>
      <c r="D1591" s="27"/>
      <c r="E1591" s="22">
        <f>F1591-D1591</f>
        <v>77361</v>
      </c>
      <c r="F1591" s="27">
        <v>77361</v>
      </c>
      <c r="G1591" s="27">
        <v>75280</v>
      </c>
    </row>
    <row r="1592" spans="1:7" ht="24.95" customHeight="1" thickBot="1">
      <c r="A1592" s="86" t="s">
        <v>75</v>
      </c>
      <c r="B1592" s="19"/>
      <c r="C1592" s="85">
        <f>SUM(C1574:C1591)</f>
        <v>971726.25</v>
      </c>
      <c r="D1592" s="18">
        <f>SUM(D1574:D1591)</f>
        <v>81512.700000000012</v>
      </c>
      <c r="E1592" s="18">
        <f>SUM(E1574:E1591)</f>
        <v>951329.3</v>
      </c>
      <c r="F1592" s="18">
        <f>SUM(F1574:F1591)</f>
        <v>1032842</v>
      </c>
      <c r="G1592" s="18">
        <f>SUM(G1574:G1591)</f>
        <v>1016018</v>
      </c>
    </row>
    <row r="1593" spans="1:7" ht="10.5" customHeight="1" thickBot="1">
      <c r="A1593" s="86"/>
      <c r="B1593" s="19"/>
      <c r="C1593" s="85"/>
      <c r="D1593" s="18"/>
      <c r="E1593" s="85"/>
      <c r="F1593" s="85"/>
      <c r="G1593" s="85"/>
    </row>
    <row r="1594" spans="1:7" ht="24.95" customHeight="1" thickBot="1">
      <c r="A1594" s="20" t="s">
        <v>74</v>
      </c>
      <c r="B1594" s="84"/>
      <c r="C1594" s="83"/>
      <c r="D1594" s="83"/>
      <c r="E1594" s="82"/>
      <c r="F1594" s="82"/>
      <c r="G1594" s="81"/>
    </row>
    <row r="1595" spans="1:7" ht="24.95" customHeight="1" thickBot="1">
      <c r="A1595" s="145" t="s">
        <v>73</v>
      </c>
      <c r="B1595" s="176" t="s">
        <v>72</v>
      </c>
      <c r="C1595" s="41"/>
      <c r="D1595" s="40"/>
      <c r="E1595" s="40">
        <f>F1595-D1595</f>
        <v>2000</v>
      </c>
      <c r="F1595" s="40">
        <v>2000</v>
      </c>
      <c r="G1595" s="40">
        <v>2000</v>
      </c>
    </row>
    <row r="1596" spans="1:7" ht="24.95" customHeight="1">
      <c r="A1596" s="80" t="s">
        <v>71</v>
      </c>
      <c r="B1596" s="79" t="s">
        <v>70</v>
      </c>
      <c r="C1596" s="30">
        <v>9304</v>
      </c>
      <c r="D1596" s="23"/>
      <c r="E1596" s="23">
        <f>F1596-D1596</f>
        <v>15000</v>
      </c>
      <c r="F1596" s="23">
        <v>15000</v>
      </c>
      <c r="G1596" s="23">
        <v>15000</v>
      </c>
    </row>
    <row r="1597" spans="1:7" ht="24.95" customHeight="1">
      <c r="A1597" s="52" t="s">
        <v>69</v>
      </c>
      <c r="B1597" s="49" t="s">
        <v>68</v>
      </c>
      <c r="C1597" s="28">
        <v>100102</v>
      </c>
      <c r="D1597" s="27">
        <v>49709</v>
      </c>
      <c r="E1597" s="23">
        <f>F1597-D1597</f>
        <v>37891</v>
      </c>
      <c r="F1597" s="27">
        <v>87600</v>
      </c>
      <c r="G1597" s="27">
        <v>87600</v>
      </c>
    </row>
    <row r="1598" spans="1:7" ht="24.95" customHeight="1" thickBot="1">
      <c r="A1598" s="52" t="s">
        <v>67</v>
      </c>
      <c r="B1598" s="49" t="s">
        <v>66</v>
      </c>
      <c r="C1598" s="28">
        <v>37432</v>
      </c>
      <c r="D1598" s="27">
        <v>30187.200000000001</v>
      </c>
      <c r="E1598" s="23">
        <f>F1598-D1598</f>
        <v>20124.8</v>
      </c>
      <c r="F1598" s="27">
        <v>50312</v>
      </c>
      <c r="G1598" s="27">
        <v>50312</v>
      </c>
    </row>
    <row r="1599" spans="1:7" ht="24.95" customHeight="1" thickBot="1">
      <c r="A1599" s="20" t="s">
        <v>58</v>
      </c>
      <c r="B1599" s="19"/>
      <c r="C1599" s="18">
        <f>SUM(C1595:C1598)</f>
        <v>146838</v>
      </c>
      <c r="D1599" s="18">
        <f>SUM(D1595:D1598)</f>
        <v>79896.2</v>
      </c>
      <c r="E1599" s="18">
        <f>SUM(E1595:E1598)</f>
        <v>75015.8</v>
      </c>
      <c r="F1599" s="18">
        <f>SUM(F1595:F1598)</f>
        <v>154912</v>
      </c>
      <c r="G1599" s="18">
        <f>SUM(G1595:G1598)</f>
        <v>154912</v>
      </c>
    </row>
    <row r="1600" spans="1:7" ht="10.5" customHeight="1" thickBot="1">
      <c r="A1600" s="20"/>
      <c r="B1600" s="19"/>
      <c r="C1600" s="18"/>
      <c r="D1600" s="18"/>
      <c r="E1600" s="18"/>
      <c r="F1600" s="18"/>
      <c r="G1600" s="18"/>
    </row>
    <row r="1601" spans="1:7" ht="24.95" customHeight="1" thickBot="1">
      <c r="A1601" s="20" t="s">
        <v>57</v>
      </c>
      <c r="B1601" s="70"/>
      <c r="C1601" s="40"/>
      <c r="D1601" s="40"/>
      <c r="E1601" s="40"/>
      <c r="F1601" s="40"/>
      <c r="G1601" s="40"/>
    </row>
    <row r="1602" spans="1:7" ht="24.95" customHeight="1">
      <c r="A1602" s="52" t="s">
        <v>263</v>
      </c>
      <c r="B1602" s="49"/>
      <c r="C1602" s="27"/>
      <c r="D1602" s="48"/>
      <c r="E1602" s="48">
        <f>F1602-D1602</f>
        <v>0</v>
      </c>
      <c r="F1602" s="48"/>
      <c r="G1602" s="48"/>
    </row>
    <row r="1603" spans="1:7" ht="24.95" hidden="1" customHeight="1">
      <c r="A1603" s="175" t="s">
        <v>426</v>
      </c>
      <c r="B1603" s="49">
        <v>215</v>
      </c>
      <c r="C1603" s="27"/>
      <c r="D1603" s="48"/>
      <c r="E1603" s="48">
        <f>F1603-D1603</f>
        <v>0</v>
      </c>
      <c r="F1603" s="48"/>
      <c r="G1603" s="48"/>
    </row>
    <row r="1604" spans="1:7" ht="24.95" customHeight="1">
      <c r="A1604" s="29" t="s">
        <v>553</v>
      </c>
      <c r="B1604" s="49" t="s">
        <v>152</v>
      </c>
      <c r="C1604" s="27"/>
      <c r="D1604" s="48"/>
      <c r="E1604" s="48">
        <f>F1604-D1604</f>
        <v>0</v>
      </c>
      <c r="F1604" s="48"/>
      <c r="G1604" s="48">
        <v>70000</v>
      </c>
    </row>
    <row r="1605" spans="1:7" ht="24.95" customHeight="1">
      <c r="A1605" s="52" t="s">
        <v>52</v>
      </c>
      <c r="B1605" s="49"/>
      <c r="C1605" s="27"/>
      <c r="D1605" s="48"/>
      <c r="E1605" s="48"/>
      <c r="F1605" s="48"/>
      <c r="G1605" s="48"/>
    </row>
    <row r="1606" spans="1:7" ht="24.95" customHeight="1">
      <c r="A1606" s="29" t="s">
        <v>258</v>
      </c>
      <c r="B1606" s="49" t="s">
        <v>50</v>
      </c>
      <c r="C1606" s="27">
        <v>29995</v>
      </c>
      <c r="D1606" s="48"/>
      <c r="E1606" s="48">
        <f>F1606-D1606</f>
        <v>0</v>
      </c>
      <c r="F1606" s="48"/>
      <c r="G1606" s="48"/>
    </row>
    <row r="1607" spans="1:7" ht="24.95" customHeight="1">
      <c r="A1607" s="29" t="s">
        <v>552</v>
      </c>
      <c r="B1607" s="49" t="s">
        <v>50</v>
      </c>
      <c r="C1607" s="27">
        <v>68640</v>
      </c>
      <c r="D1607" s="48"/>
      <c r="E1607" s="48">
        <f>F1607-D1607</f>
        <v>0</v>
      </c>
      <c r="F1607" s="48"/>
      <c r="G1607" s="48"/>
    </row>
    <row r="1608" spans="1:7" ht="24.95" customHeight="1">
      <c r="A1608" s="29" t="s">
        <v>551</v>
      </c>
      <c r="B1608" s="49" t="s">
        <v>50</v>
      </c>
      <c r="C1608" s="27">
        <v>19880</v>
      </c>
      <c r="D1608" s="48"/>
      <c r="E1608" s="48">
        <f>F1608-D1608</f>
        <v>0</v>
      </c>
      <c r="F1608" s="48"/>
      <c r="G1608" s="48"/>
    </row>
    <row r="1609" spans="1:7" ht="24.95" customHeight="1">
      <c r="A1609" s="52" t="s">
        <v>49</v>
      </c>
      <c r="B1609" s="49"/>
      <c r="C1609" s="27"/>
      <c r="D1609" s="48"/>
      <c r="E1609" s="48">
        <f>F1609-D1609</f>
        <v>0</v>
      </c>
      <c r="F1609" s="48"/>
      <c r="G1609" s="48"/>
    </row>
    <row r="1610" spans="1:7" ht="24.95" customHeight="1">
      <c r="A1610" s="29" t="s">
        <v>550</v>
      </c>
      <c r="B1610" s="49" t="s">
        <v>45</v>
      </c>
      <c r="C1610" s="27"/>
      <c r="D1610" s="48"/>
      <c r="E1610" s="48"/>
      <c r="F1610" s="48"/>
      <c r="G1610" s="48">
        <v>80000</v>
      </c>
    </row>
    <row r="1611" spans="1:7" ht="24.95" customHeight="1">
      <c r="A1611" s="29" t="s">
        <v>549</v>
      </c>
      <c r="B1611" s="49" t="s">
        <v>45</v>
      </c>
      <c r="C1611" s="27">
        <v>39940</v>
      </c>
      <c r="D1611" s="48"/>
      <c r="E1611" s="48">
        <f>F1611-D1611</f>
        <v>0</v>
      </c>
      <c r="F1611" s="48"/>
      <c r="G1611" s="48"/>
    </row>
    <row r="1612" spans="1:7" ht="24.95" customHeight="1">
      <c r="A1612" s="52" t="s">
        <v>548</v>
      </c>
      <c r="B1612" s="174"/>
      <c r="C1612" s="27"/>
      <c r="D1612" s="48"/>
      <c r="E1612" s="27">
        <f>F1612-D1612</f>
        <v>0</v>
      </c>
      <c r="F1612" s="48"/>
      <c r="G1612" s="48"/>
    </row>
    <row r="1613" spans="1:7" ht="24.95" customHeight="1">
      <c r="A1613" s="29" t="s">
        <v>547</v>
      </c>
      <c r="B1613" s="173" t="s">
        <v>546</v>
      </c>
      <c r="C1613" s="27"/>
      <c r="D1613" s="48"/>
      <c r="E1613" s="27">
        <f>F1613-D1613</f>
        <v>0</v>
      </c>
      <c r="F1613" s="48"/>
      <c r="G1613" s="48">
        <v>100000</v>
      </c>
    </row>
    <row r="1614" spans="1:7" ht="24.95" customHeight="1">
      <c r="A1614" s="131" t="s">
        <v>44</v>
      </c>
      <c r="B1614" s="49"/>
      <c r="C1614" s="27"/>
      <c r="D1614" s="48"/>
      <c r="E1614" s="48">
        <f>F1614-D1614</f>
        <v>0</v>
      </c>
      <c r="F1614" s="48"/>
      <c r="G1614" s="48"/>
    </row>
    <row r="1615" spans="1:7" ht="24.95" customHeight="1" thickBot="1">
      <c r="A1615" s="29" t="s">
        <v>545</v>
      </c>
      <c r="B1615" s="49" t="s">
        <v>42</v>
      </c>
      <c r="C1615" s="27">
        <v>24250</v>
      </c>
      <c r="D1615" s="48"/>
      <c r="E1615" s="48">
        <f>F1615-D1615</f>
        <v>0</v>
      </c>
      <c r="F1615" s="48"/>
      <c r="G1615" s="48"/>
    </row>
    <row r="1616" spans="1:7" ht="24.95" customHeight="1" thickBot="1">
      <c r="A1616" s="20" t="s">
        <v>26</v>
      </c>
      <c r="B1616" s="44"/>
      <c r="C1616" s="43">
        <f>SUM(C1602:C1615)</f>
        <v>182705</v>
      </c>
      <c r="D1616" s="43">
        <f>SUM(D1602:D1615)</f>
        <v>0</v>
      </c>
      <c r="E1616" s="43">
        <f>SUM(E1602:E1615)</f>
        <v>0</v>
      </c>
      <c r="F1616" s="43">
        <f>SUM(F1602:F1615)</f>
        <v>0</v>
      </c>
      <c r="G1616" s="43">
        <f>SUM(G1602:G1615)</f>
        <v>250000</v>
      </c>
    </row>
    <row r="1617" spans="1:7" ht="10.5" customHeight="1" thickBot="1">
      <c r="A1617" s="20"/>
      <c r="B1617" s="137"/>
      <c r="C1617" s="43"/>
      <c r="D1617" s="43"/>
      <c r="E1617" s="43"/>
      <c r="F1617" s="43"/>
      <c r="G1617" s="43"/>
    </row>
    <row r="1618" spans="1:7" ht="24.95" customHeight="1" thickBot="1">
      <c r="A1618" s="17" t="s">
        <v>6</v>
      </c>
      <c r="B1618" s="16"/>
      <c r="C1618" s="15">
        <f>C1592+C1599+C1616</f>
        <v>1301269.25</v>
      </c>
      <c r="D1618" s="15">
        <f>D1592+D1599+D1616</f>
        <v>161408.90000000002</v>
      </c>
      <c r="E1618" s="15">
        <f>E1592+E1599+E1616</f>
        <v>1026345.1000000001</v>
      </c>
      <c r="F1618" s="15">
        <f>F1592+F1599+F1616</f>
        <v>1187754</v>
      </c>
      <c r="G1618" s="15">
        <f>G1592+G1599+G1616</f>
        <v>1420930</v>
      </c>
    </row>
    <row r="1619" spans="1:7" ht="24.95" customHeight="1">
      <c r="A1619" s="14"/>
      <c r="B1619" s="14"/>
      <c r="C1619" s="12"/>
      <c r="D1619" s="12"/>
      <c r="E1619" s="12"/>
      <c r="F1619" s="12"/>
      <c r="G1619" s="12"/>
    </row>
    <row r="1620" spans="1:7" ht="12.75" customHeight="1">
      <c r="A1620" s="14"/>
      <c r="B1620" s="14"/>
      <c r="C1620" s="12"/>
      <c r="D1620" s="13"/>
      <c r="E1620" s="13"/>
      <c r="F1620" s="13"/>
      <c r="G1620" s="12"/>
    </row>
    <row r="1621" spans="1:7" ht="16.5">
      <c r="A1621" s="11" t="s">
        <v>134</v>
      </c>
      <c r="B1621" s="1"/>
      <c r="C1621" s="1"/>
      <c r="D1621" s="1" t="s">
        <v>544</v>
      </c>
      <c r="E1621" s="1"/>
      <c r="F1621" s="1"/>
      <c r="G1621" s="1"/>
    </row>
    <row r="1622" spans="1:7" ht="16.5">
      <c r="A1622" s="11"/>
      <c r="B1622" s="1"/>
      <c r="C1622" s="1"/>
      <c r="D1622" s="1"/>
      <c r="E1622" s="1"/>
      <c r="F1622" s="1"/>
      <c r="G1622" s="1"/>
    </row>
    <row r="1623" spans="1:7" s="1" customFormat="1" ht="16.5">
      <c r="A1623" s="9"/>
      <c r="B1623" s="8"/>
      <c r="C1623" s="8"/>
      <c r="D1623" s="7"/>
      <c r="E1623" s="7"/>
      <c r="F1623" s="7"/>
    </row>
    <row r="1624" spans="1:7" s="1" customFormat="1" ht="16.5">
      <c r="A1624" s="107" t="s">
        <v>543</v>
      </c>
      <c r="B1624" s="5"/>
      <c r="C1624" s="4"/>
      <c r="D1624" s="417" t="s">
        <v>542</v>
      </c>
      <c r="E1624" s="417"/>
      <c r="F1624" s="417"/>
      <c r="G1624" s="417"/>
    </row>
    <row r="1625" spans="1:7" s="1" customFormat="1" ht="16.5">
      <c r="A1625" s="3" t="s">
        <v>541</v>
      </c>
      <c r="B1625" s="2"/>
      <c r="C1625" s="2"/>
      <c r="D1625" s="417" t="s">
        <v>540</v>
      </c>
      <c r="E1625" s="417"/>
      <c r="F1625" s="417"/>
      <c r="G1625" s="417"/>
    </row>
    <row r="1630" spans="1:7" ht="15.75" customHeight="1">
      <c r="A1630" s="412" t="s">
        <v>128</v>
      </c>
      <c r="B1630" s="412"/>
      <c r="C1630" s="412"/>
      <c r="D1630" s="412"/>
      <c r="E1630" s="412"/>
      <c r="F1630" s="412"/>
      <c r="G1630" s="412"/>
    </row>
    <row r="1631" spans="1:7" ht="15.75" customHeight="1">
      <c r="A1631" s="413" t="s">
        <v>127</v>
      </c>
      <c r="B1631" s="413"/>
      <c r="C1631" s="413"/>
      <c r="D1631" s="413"/>
      <c r="E1631" s="413"/>
      <c r="F1631" s="413"/>
      <c r="G1631" s="413"/>
    </row>
    <row r="1632" spans="1:7" ht="15.75" customHeight="1">
      <c r="A1632" s="106"/>
      <c r="B1632" s="106"/>
      <c r="C1632" s="106"/>
      <c r="D1632" s="106"/>
      <c r="E1632" s="106"/>
      <c r="F1632" s="106"/>
      <c r="G1632" s="106"/>
    </row>
    <row r="1633" spans="1:7" ht="12.75">
      <c r="A1633" s="105" t="s">
        <v>539</v>
      </c>
      <c r="B1633" s="103"/>
      <c r="C1633" s="103"/>
      <c r="D1633" s="104"/>
      <c r="E1633" s="104"/>
      <c r="F1633" s="104"/>
      <c r="G1633" s="103"/>
    </row>
    <row r="1634" spans="1:7" ht="13.5" thickBot="1">
      <c r="A1634" s="105"/>
      <c r="B1634" s="103"/>
      <c r="C1634" s="103"/>
      <c r="D1634" s="104"/>
      <c r="E1634" s="104"/>
      <c r="F1634" s="104"/>
      <c r="G1634" s="103"/>
    </row>
    <row r="1635" spans="1:7" ht="16.5" thickBot="1">
      <c r="A1635" s="102"/>
      <c r="B1635" s="101" t="s">
        <v>125</v>
      </c>
      <c r="C1635" s="100" t="s">
        <v>124</v>
      </c>
      <c r="D1635" s="414" t="s">
        <v>123</v>
      </c>
      <c r="E1635" s="415"/>
      <c r="F1635" s="416"/>
      <c r="G1635" s="99" t="s">
        <v>122</v>
      </c>
    </row>
    <row r="1636" spans="1:7" ht="15.75">
      <c r="A1636" s="96" t="s">
        <v>121</v>
      </c>
      <c r="B1636" s="98" t="s">
        <v>120</v>
      </c>
      <c r="C1636" s="96">
        <v>2018</v>
      </c>
      <c r="D1636" s="97" t="s">
        <v>119</v>
      </c>
      <c r="E1636" s="97" t="s">
        <v>118</v>
      </c>
      <c r="F1636" s="97" t="s">
        <v>117</v>
      </c>
      <c r="G1636" s="96" t="s">
        <v>116</v>
      </c>
    </row>
    <row r="1637" spans="1:7" ht="16.5" thickBot="1">
      <c r="A1637" s="92" t="s">
        <v>115</v>
      </c>
      <c r="B1637" s="95" t="s">
        <v>114</v>
      </c>
      <c r="C1637" s="92" t="s">
        <v>113</v>
      </c>
      <c r="D1637" s="93" t="s">
        <v>112</v>
      </c>
      <c r="E1637" s="94" t="s">
        <v>111</v>
      </c>
      <c r="F1637" s="93" t="s">
        <v>110</v>
      </c>
      <c r="G1637" s="92" t="s">
        <v>109</v>
      </c>
    </row>
    <row r="1638" spans="1:7" ht="24.95" customHeight="1" thickBot="1">
      <c r="A1638" s="86" t="s">
        <v>108</v>
      </c>
      <c r="B1638" s="91"/>
      <c r="C1638" s="40"/>
      <c r="D1638" s="40"/>
      <c r="E1638" s="40"/>
      <c r="F1638" s="40"/>
      <c r="G1638" s="40"/>
    </row>
    <row r="1639" spans="1:7" ht="24.95" customHeight="1">
      <c r="A1639" s="90" t="s">
        <v>107</v>
      </c>
      <c r="B1639" s="89" t="s">
        <v>106</v>
      </c>
      <c r="C1639" s="22">
        <v>17561076.420000002</v>
      </c>
      <c r="D1639" s="22">
        <v>8818808</v>
      </c>
      <c r="E1639" s="23">
        <f t="shared" ref="E1639:E1649" si="51">F1639-D1639</f>
        <v>11842162</v>
      </c>
      <c r="F1639" s="22">
        <v>20660970</v>
      </c>
      <c r="G1639" s="22">
        <v>21158400</v>
      </c>
    </row>
    <row r="1640" spans="1:7" ht="24.95" customHeight="1">
      <c r="A1640" s="52" t="s">
        <v>105</v>
      </c>
      <c r="B1640" s="87" t="s">
        <v>104</v>
      </c>
      <c r="C1640" s="27">
        <v>1260636.3500000001</v>
      </c>
      <c r="D1640" s="48">
        <v>608000</v>
      </c>
      <c r="E1640" s="27">
        <f t="shared" si="51"/>
        <v>730000</v>
      </c>
      <c r="F1640" s="48">
        <v>1338000</v>
      </c>
      <c r="G1640" s="48">
        <v>1368000</v>
      </c>
    </row>
    <row r="1641" spans="1:7" ht="24.95" customHeight="1">
      <c r="A1641" s="52" t="s">
        <v>103</v>
      </c>
      <c r="B1641" s="76" t="s">
        <v>102</v>
      </c>
      <c r="C1641" s="27">
        <v>118750</v>
      </c>
      <c r="D1641" s="27">
        <v>42750</v>
      </c>
      <c r="E1641" s="27">
        <f t="shared" si="51"/>
        <v>99750</v>
      </c>
      <c r="F1641" s="27">
        <v>142500</v>
      </c>
      <c r="G1641" s="27">
        <v>142500</v>
      </c>
    </row>
    <row r="1642" spans="1:7" ht="24.95" customHeight="1">
      <c r="A1642" s="52" t="s">
        <v>101</v>
      </c>
      <c r="B1642" s="88" t="s">
        <v>100</v>
      </c>
      <c r="C1642" s="22">
        <v>112812.5</v>
      </c>
      <c r="D1642" s="22">
        <v>42750</v>
      </c>
      <c r="E1642" s="27">
        <f t="shared" si="51"/>
        <v>99750</v>
      </c>
      <c r="F1642" s="22">
        <v>142500</v>
      </c>
      <c r="G1642" s="22">
        <v>142500</v>
      </c>
    </row>
    <row r="1643" spans="1:7" ht="24.95" customHeight="1">
      <c r="A1643" s="52" t="s">
        <v>99</v>
      </c>
      <c r="B1643" s="49" t="s">
        <v>98</v>
      </c>
      <c r="C1643" s="27">
        <v>312000</v>
      </c>
      <c r="D1643" s="27">
        <v>306000</v>
      </c>
      <c r="E1643" s="27">
        <f t="shared" si="51"/>
        <v>36000</v>
      </c>
      <c r="F1643" s="27">
        <v>342000</v>
      </c>
      <c r="G1643" s="27">
        <v>342000</v>
      </c>
    </row>
    <row r="1644" spans="1:7" ht="24.95" customHeight="1">
      <c r="A1644" s="52" t="s">
        <v>271</v>
      </c>
      <c r="B1644" s="76" t="s">
        <v>270</v>
      </c>
      <c r="C1644" s="27">
        <v>960618.18</v>
      </c>
      <c r="D1644" s="27">
        <v>461250</v>
      </c>
      <c r="E1644" s="27">
        <f t="shared" si="51"/>
        <v>650250</v>
      </c>
      <c r="F1644" s="27">
        <v>1111500</v>
      </c>
      <c r="G1644" s="27">
        <v>1134000</v>
      </c>
    </row>
    <row r="1645" spans="1:7" ht="24.95" customHeight="1">
      <c r="A1645" s="52" t="s">
        <v>269</v>
      </c>
      <c r="B1645" s="76" t="s">
        <v>268</v>
      </c>
      <c r="C1645" s="27">
        <v>94757.77</v>
      </c>
      <c r="D1645" s="27">
        <v>45470.42</v>
      </c>
      <c r="E1645" s="27">
        <f t="shared" si="51"/>
        <v>65679.58</v>
      </c>
      <c r="F1645" s="27">
        <v>111150</v>
      </c>
      <c r="G1645" s="27">
        <v>113400</v>
      </c>
    </row>
    <row r="1646" spans="1:7" ht="24.95" hidden="1" customHeight="1">
      <c r="A1646" s="52" t="s">
        <v>97</v>
      </c>
      <c r="B1646" s="76">
        <v>717</v>
      </c>
      <c r="C1646" s="27"/>
      <c r="D1646" s="27"/>
      <c r="E1646" s="27">
        <f t="shared" si="51"/>
        <v>0</v>
      </c>
      <c r="F1646" s="27"/>
      <c r="G1646" s="27"/>
    </row>
    <row r="1647" spans="1:7" ht="24.95" customHeight="1">
      <c r="A1647" s="52" t="s">
        <v>267</v>
      </c>
      <c r="B1647" s="87" t="s">
        <v>266</v>
      </c>
      <c r="C1647" s="27">
        <v>4004437.14</v>
      </c>
      <c r="D1647" s="27">
        <v>2042243.38</v>
      </c>
      <c r="E1647" s="27">
        <f t="shared" si="51"/>
        <v>2605183.62</v>
      </c>
      <c r="F1647" s="27">
        <v>4647427</v>
      </c>
      <c r="G1647" s="27">
        <v>4772080</v>
      </c>
    </row>
    <row r="1648" spans="1:7" ht="24.95" customHeight="1">
      <c r="A1648" s="52" t="s">
        <v>96</v>
      </c>
      <c r="B1648" s="76" t="s">
        <v>95</v>
      </c>
      <c r="C1648" s="27">
        <v>1490709.7</v>
      </c>
      <c r="D1648" s="27"/>
      <c r="E1648" s="27">
        <f t="shared" si="51"/>
        <v>1761180</v>
      </c>
      <c r="F1648" s="27">
        <v>1761180</v>
      </c>
      <c r="G1648" s="27">
        <v>1763200</v>
      </c>
    </row>
    <row r="1649" spans="1:7" ht="24.95" customHeight="1">
      <c r="A1649" s="52" t="s">
        <v>94</v>
      </c>
      <c r="B1649" s="87" t="s">
        <v>93</v>
      </c>
      <c r="C1649" s="27">
        <v>264500</v>
      </c>
      <c r="D1649" s="27"/>
      <c r="E1649" s="27">
        <f t="shared" si="51"/>
        <v>285000</v>
      </c>
      <c r="F1649" s="27">
        <v>285000</v>
      </c>
      <c r="G1649" s="27">
        <v>285000</v>
      </c>
    </row>
    <row r="1650" spans="1:7" ht="24.95" customHeight="1">
      <c r="A1650" s="52" t="s">
        <v>92</v>
      </c>
      <c r="B1650" s="76"/>
      <c r="C1650" s="27"/>
      <c r="D1650" s="27"/>
      <c r="E1650" s="27"/>
      <c r="F1650" s="27"/>
      <c r="G1650" s="27"/>
    </row>
    <row r="1651" spans="1:7" ht="24.95" customHeight="1">
      <c r="A1651" s="29" t="s">
        <v>91</v>
      </c>
      <c r="B1651" s="76" t="s">
        <v>90</v>
      </c>
      <c r="C1651" s="27">
        <v>1496439</v>
      </c>
      <c r="D1651" s="27">
        <v>1443830</v>
      </c>
      <c r="E1651" s="27">
        <f t="shared" ref="E1651:E1656" si="52">F1651-D1651</f>
        <v>317350</v>
      </c>
      <c r="F1651" s="27">
        <v>1761180</v>
      </c>
      <c r="G1651" s="27">
        <v>1763200</v>
      </c>
    </row>
    <row r="1652" spans="1:7" ht="24.95" customHeight="1">
      <c r="A1652" s="29" t="s">
        <v>538</v>
      </c>
      <c r="B1652" s="76" t="s">
        <v>90</v>
      </c>
      <c r="C1652" s="27">
        <v>250000</v>
      </c>
      <c r="D1652" s="27">
        <v>113500</v>
      </c>
      <c r="E1652" s="27">
        <f t="shared" si="52"/>
        <v>136500</v>
      </c>
      <c r="F1652" s="27">
        <v>250000</v>
      </c>
      <c r="G1652" s="27">
        <v>250000</v>
      </c>
    </row>
    <row r="1653" spans="1:7" ht="24.95" customHeight="1">
      <c r="A1653" s="52" t="s">
        <v>89</v>
      </c>
      <c r="B1653" s="76" t="s">
        <v>88</v>
      </c>
      <c r="C1653" s="27">
        <v>2112853.25</v>
      </c>
      <c r="D1653" s="27">
        <v>1058256.96</v>
      </c>
      <c r="E1653" s="27">
        <f t="shared" si="52"/>
        <v>1421083.04</v>
      </c>
      <c r="F1653" s="27">
        <v>2479340</v>
      </c>
      <c r="G1653" s="27">
        <v>2539030</v>
      </c>
    </row>
    <row r="1654" spans="1:7" ht="24.95" customHeight="1">
      <c r="A1654" s="52" t="s">
        <v>87</v>
      </c>
      <c r="B1654" s="76" t="s">
        <v>86</v>
      </c>
      <c r="C1654" s="27">
        <v>63100</v>
      </c>
      <c r="D1654" s="27">
        <v>30400</v>
      </c>
      <c r="E1654" s="27">
        <f t="shared" si="52"/>
        <v>36500</v>
      </c>
      <c r="F1654" s="27">
        <v>66900</v>
      </c>
      <c r="G1654" s="27">
        <v>68400</v>
      </c>
    </row>
    <row r="1655" spans="1:7" ht="24.95" customHeight="1">
      <c r="A1655" s="52" t="s">
        <v>85</v>
      </c>
      <c r="B1655" s="76" t="s">
        <v>84</v>
      </c>
      <c r="C1655" s="27">
        <v>219557.59</v>
      </c>
      <c r="D1655" s="27">
        <v>108839.5</v>
      </c>
      <c r="E1655" s="27">
        <f t="shared" si="52"/>
        <v>135676.5</v>
      </c>
      <c r="F1655" s="27">
        <v>244516</v>
      </c>
      <c r="G1655" s="27">
        <v>251228</v>
      </c>
    </row>
    <row r="1656" spans="1:7" ht="24.95" customHeight="1">
      <c r="A1656" s="52" t="s">
        <v>83</v>
      </c>
      <c r="B1656" s="87" t="s">
        <v>82</v>
      </c>
      <c r="C1656" s="27">
        <v>63100</v>
      </c>
      <c r="D1656" s="27">
        <v>30400</v>
      </c>
      <c r="E1656" s="27">
        <f t="shared" si="52"/>
        <v>36500</v>
      </c>
      <c r="F1656" s="27">
        <v>66900</v>
      </c>
      <c r="G1656" s="27">
        <v>68400</v>
      </c>
    </row>
    <row r="1657" spans="1:7" ht="24.95" customHeight="1">
      <c r="A1657" s="52" t="s">
        <v>81</v>
      </c>
      <c r="B1657" s="87"/>
      <c r="C1657" s="27"/>
      <c r="D1657" s="27"/>
      <c r="E1657" s="27"/>
      <c r="F1657" s="27"/>
      <c r="G1657" s="27"/>
    </row>
    <row r="1658" spans="1:7" ht="24.95" customHeight="1" thickBot="1">
      <c r="A1658" s="35" t="s">
        <v>80</v>
      </c>
      <c r="B1658" s="120" t="s">
        <v>76</v>
      </c>
      <c r="C1658" s="32">
        <v>85000</v>
      </c>
      <c r="D1658" s="32">
        <v>30000</v>
      </c>
      <c r="E1658" s="32">
        <f>F1658-D1658</f>
        <v>5000</v>
      </c>
      <c r="F1658" s="32">
        <v>35000</v>
      </c>
      <c r="G1658" s="32">
        <v>20000</v>
      </c>
    </row>
    <row r="1659" spans="1:7" ht="24.95" customHeight="1">
      <c r="A1659" s="31" t="s">
        <v>79</v>
      </c>
      <c r="B1659" s="79" t="s">
        <v>76</v>
      </c>
      <c r="C1659" s="23">
        <v>260000</v>
      </c>
      <c r="D1659" s="23"/>
      <c r="E1659" s="23">
        <f>F1659-D1659</f>
        <v>0</v>
      </c>
      <c r="F1659" s="23"/>
      <c r="G1659" s="23"/>
    </row>
    <row r="1660" spans="1:7" ht="24.95" customHeight="1">
      <c r="A1660" s="29" t="s">
        <v>78</v>
      </c>
      <c r="B1660" s="36" t="s">
        <v>76</v>
      </c>
      <c r="C1660" s="22">
        <v>1820000</v>
      </c>
      <c r="D1660" s="22"/>
      <c r="E1660" s="27">
        <f>F1660-D1660</f>
        <v>0</v>
      </c>
      <c r="F1660" s="22"/>
      <c r="G1660" s="22"/>
    </row>
    <row r="1661" spans="1:7" ht="24.95" customHeight="1" thickBot="1">
      <c r="A1661" s="29" t="s">
        <v>77</v>
      </c>
      <c r="B1661" s="79" t="s">
        <v>76</v>
      </c>
      <c r="C1661" s="54">
        <v>590096</v>
      </c>
      <c r="D1661" s="54"/>
      <c r="E1661" s="27">
        <f>F1661-D1661</f>
        <v>0</v>
      </c>
      <c r="F1661" s="54"/>
      <c r="G1661" s="54"/>
    </row>
    <row r="1662" spans="1:7" ht="24.95" customHeight="1" thickBot="1">
      <c r="A1662" s="86" t="s">
        <v>75</v>
      </c>
      <c r="B1662" s="19"/>
      <c r="C1662" s="18">
        <f>SUM(C1639:C1661)</f>
        <v>33140443.900000002</v>
      </c>
      <c r="D1662" s="18">
        <f>SUM(D1639:D1661)</f>
        <v>15182498.260000002</v>
      </c>
      <c r="E1662" s="18">
        <f>SUM(E1639:E1661)</f>
        <v>20263564.739999998</v>
      </c>
      <c r="F1662" s="18">
        <f>SUM(F1639:F1661)</f>
        <v>35446063</v>
      </c>
      <c r="G1662" s="18">
        <f>SUM(G1639:G1661)</f>
        <v>36181338</v>
      </c>
    </row>
    <row r="1663" spans="1:7" ht="10.5" customHeight="1" thickBot="1">
      <c r="A1663" s="20"/>
      <c r="B1663" s="122"/>
      <c r="C1663" s="18"/>
      <c r="D1663" s="18"/>
      <c r="E1663" s="18"/>
      <c r="F1663" s="18"/>
      <c r="G1663" s="18"/>
    </row>
    <row r="1664" spans="1:7" ht="24.95" customHeight="1" thickBot="1">
      <c r="A1664" s="20" t="s">
        <v>74</v>
      </c>
      <c r="B1664" s="84"/>
      <c r="C1664" s="83"/>
      <c r="D1664" s="83"/>
      <c r="E1664" s="82"/>
      <c r="F1664" s="82"/>
      <c r="G1664" s="81"/>
    </row>
    <row r="1665" spans="1:7" ht="24.95" customHeight="1">
      <c r="A1665" s="80" t="s">
        <v>73</v>
      </c>
      <c r="B1665" s="79" t="s">
        <v>72</v>
      </c>
      <c r="C1665" s="30">
        <v>149580</v>
      </c>
      <c r="D1665" s="23">
        <v>21950</v>
      </c>
      <c r="E1665" s="23">
        <f>F1665-D1665</f>
        <v>168050</v>
      </c>
      <c r="F1665" s="23">
        <v>190000</v>
      </c>
      <c r="G1665" s="23">
        <v>190000</v>
      </c>
    </row>
    <row r="1666" spans="1:7" ht="24.95" customHeight="1">
      <c r="A1666" s="52" t="s">
        <v>71</v>
      </c>
      <c r="B1666" s="76"/>
      <c r="C1666" s="28"/>
      <c r="D1666" s="27"/>
      <c r="E1666" s="23"/>
      <c r="F1666" s="27"/>
      <c r="G1666" s="27"/>
    </row>
    <row r="1667" spans="1:7" ht="24.95" customHeight="1">
      <c r="A1667" s="29" t="s">
        <v>537</v>
      </c>
      <c r="B1667" s="76" t="s">
        <v>70</v>
      </c>
      <c r="C1667" s="28">
        <v>132467.10999999999</v>
      </c>
      <c r="D1667" s="27">
        <v>39087</v>
      </c>
      <c r="E1667" s="23">
        <f t="shared" ref="E1667:E1673" si="53">F1667-D1667</f>
        <v>140913</v>
      </c>
      <c r="F1667" s="27">
        <v>180000</v>
      </c>
      <c r="G1667" s="27">
        <v>180000</v>
      </c>
    </row>
    <row r="1668" spans="1:7" ht="24.95" customHeight="1">
      <c r="A1668" s="29" t="s">
        <v>536</v>
      </c>
      <c r="B1668" s="76" t="s">
        <v>70</v>
      </c>
      <c r="C1668" s="28">
        <v>54675</v>
      </c>
      <c r="D1668" s="27"/>
      <c r="E1668" s="23">
        <f t="shared" si="53"/>
        <v>80000</v>
      </c>
      <c r="F1668" s="27">
        <v>80000</v>
      </c>
      <c r="G1668" s="27">
        <v>80000</v>
      </c>
    </row>
    <row r="1669" spans="1:7" ht="24.95" customHeight="1">
      <c r="A1669" s="52" t="s">
        <v>69</v>
      </c>
      <c r="B1669" s="49" t="s">
        <v>68</v>
      </c>
      <c r="C1669" s="28">
        <v>257240.9</v>
      </c>
      <c r="D1669" s="27">
        <v>147619.35999999999</v>
      </c>
      <c r="E1669" s="23">
        <f t="shared" si="53"/>
        <v>244158.64</v>
      </c>
      <c r="F1669" s="27">
        <v>391778</v>
      </c>
      <c r="G1669" s="27">
        <v>391778</v>
      </c>
    </row>
    <row r="1670" spans="1:7" ht="24.95" customHeight="1">
      <c r="A1670" s="52" t="s">
        <v>535</v>
      </c>
      <c r="B1670" s="36" t="s">
        <v>534</v>
      </c>
      <c r="C1670" s="28">
        <v>2475447.36</v>
      </c>
      <c r="D1670" s="27">
        <v>328635</v>
      </c>
      <c r="E1670" s="23">
        <f t="shared" si="53"/>
        <v>1671365</v>
      </c>
      <c r="F1670" s="27">
        <v>2000000</v>
      </c>
      <c r="G1670" s="27">
        <v>2712223.75</v>
      </c>
    </row>
    <row r="1671" spans="1:7" ht="24.95" customHeight="1">
      <c r="A1671" s="52" t="s">
        <v>265</v>
      </c>
      <c r="B1671" s="49" t="s">
        <v>264</v>
      </c>
      <c r="C1671" s="28">
        <v>220212.85</v>
      </c>
      <c r="D1671" s="27"/>
      <c r="E1671" s="23">
        <f t="shared" si="53"/>
        <v>1190225</v>
      </c>
      <c r="F1671" s="27">
        <v>1190225</v>
      </c>
      <c r="G1671" s="27">
        <v>900000</v>
      </c>
    </row>
    <row r="1672" spans="1:7" ht="24.95" customHeight="1">
      <c r="A1672" s="52" t="s">
        <v>67</v>
      </c>
      <c r="B1672" s="49" t="s">
        <v>66</v>
      </c>
      <c r="C1672" s="28">
        <v>400000</v>
      </c>
      <c r="D1672" s="27">
        <v>197380</v>
      </c>
      <c r="E1672" s="23">
        <f t="shared" si="53"/>
        <v>202620</v>
      </c>
      <c r="F1672" s="27">
        <v>400000</v>
      </c>
      <c r="G1672" s="27">
        <v>400000</v>
      </c>
    </row>
    <row r="1673" spans="1:7" ht="24.95" customHeight="1">
      <c r="A1673" s="52" t="s">
        <v>203</v>
      </c>
      <c r="B1673" s="76" t="s">
        <v>202</v>
      </c>
      <c r="C1673" s="28">
        <v>13633</v>
      </c>
      <c r="D1673" s="27"/>
      <c r="E1673" s="23">
        <f t="shared" si="53"/>
        <v>18000</v>
      </c>
      <c r="F1673" s="27">
        <v>18000</v>
      </c>
      <c r="G1673" s="27">
        <v>18000</v>
      </c>
    </row>
    <row r="1674" spans="1:7" ht="24.95" customHeight="1">
      <c r="A1674" s="52" t="s">
        <v>404</v>
      </c>
      <c r="B1674" s="76" t="s">
        <v>400</v>
      </c>
      <c r="C1674" s="28"/>
      <c r="D1674" s="27"/>
      <c r="E1674" s="23"/>
      <c r="F1674" s="27"/>
      <c r="G1674" s="27">
        <v>60000</v>
      </c>
    </row>
    <row r="1675" spans="1:7" ht="24.95" customHeight="1">
      <c r="A1675" s="52" t="s">
        <v>65</v>
      </c>
      <c r="B1675" s="76" t="s">
        <v>64</v>
      </c>
      <c r="C1675" s="28"/>
      <c r="D1675" s="27"/>
      <c r="E1675" s="23">
        <f t="shared" ref="E1675:E1680" si="54">F1675-D1675</f>
        <v>29997</v>
      </c>
      <c r="F1675" s="27">
        <v>29997</v>
      </c>
      <c r="G1675" s="27">
        <v>50500</v>
      </c>
    </row>
    <row r="1676" spans="1:7" ht="24.95" hidden="1" customHeight="1">
      <c r="A1676" s="52" t="s">
        <v>63</v>
      </c>
      <c r="B1676" s="76">
        <v>821</v>
      </c>
      <c r="C1676" s="28"/>
      <c r="D1676" s="27"/>
      <c r="E1676" s="23">
        <f t="shared" si="54"/>
        <v>0</v>
      </c>
      <c r="F1676" s="27"/>
      <c r="G1676" s="27"/>
    </row>
    <row r="1677" spans="1:7" ht="24.95" customHeight="1" thickBot="1">
      <c r="A1677" s="52" t="s">
        <v>198</v>
      </c>
      <c r="B1677" s="111" t="s">
        <v>197</v>
      </c>
      <c r="C1677" s="28"/>
      <c r="D1677" s="27"/>
      <c r="E1677" s="23">
        <f t="shared" si="54"/>
        <v>10000</v>
      </c>
      <c r="F1677" s="27">
        <v>10000</v>
      </c>
      <c r="G1677" s="27">
        <v>10000</v>
      </c>
    </row>
    <row r="1678" spans="1:7" ht="24.95" hidden="1" customHeight="1">
      <c r="A1678" s="52" t="s">
        <v>533</v>
      </c>
      <c r="B1678" s="76">
        <v>829</v>
      </c>
      <c r="C1678" s="28"/>
      <c r="D1678" s="27"/>
      <c r="E1678" s="23">
        <f t="shared" si="54"/>
        <v>0</v>
      </c>
      <c r="F1678" s="27"/>
      <c r="G1678" s="27"/>
    </row>
    <row r="1679" spans="1:7" ht="24.95" hidden="1" customHeight="1">
      <c r="A1679" s="52" t="s">
        <v>195</v>
      </c>
      <c r="B1679" s="76">
        <v>836</v>
      </c>
      <c r="C1679" s="28"/>
      <c r="D1679" s="27"/>
      <c r="E1679" s="23">
        <f t="shared" si="54"/>
        <v>0</v>
      </c>
      <c r="F1679" s="27"/>
      <c r="G1679" s="27"/>
    </row>
    <row r="1680" spans="1:7" ht="24.95" hidden="1" customHeight="1">
      <c r="A1680" s="52" t="s">
        <v>464</v>
      </c>
      <c r="B1680" s="65">
        <v>841</v>
      </c>
      <c r="C1680" s="74"/>
      <c r="D1680" s="54"/>
      <c r="E1680" s="22">
        <f t="shared" si="54"/>
        <v>0</v>
      </c>
      <c r="F1680" s="54"/>
      <c r="G1680" s="54"/>
    </row>
    <row r="1681" spans="1:7" ht="24.95" customHeight="1" thickBot="1">
      <c r="A1681" s="20" t="s">
        <v>58</v>
      </c>
      <c r="B1681" s="172"/>
      <c r="C1681" s="71">
        <f>SUM(C1665:C1680)</f>
        <v>3703256.22</v>
      </c>
      <c r="D1681" s="71">
        <f>SUM(D1665:D1680)</f>
        <v>734671.35999999999</v>
      </c>
      <c r="E1681" s="71">
        <f>SUM(E1665:E1680)</f>
        <v>3755328.64</v>
      </c>
      <c r="F1681" s="71">
        <f>SUM(F1665:F1680)</f>
        <v>4490000</v>
      </c>
      <c r="G1681" s="71">
        <f>SUM(G1665:G1680)</f>
        <v>4992501.75</v>
      </c>
    </row>
    <row r="1682" spans="1:7" ht="10.5" customHeight="1" thickBot="1">
      <c r="A1682" s="52"/>
      <c r="B1682" s="79"/>
      <c r="C1682" s="30"/>
      <c r="D1682" s="23"/>
      <c r="E1682" s="23"/>
      <c r="F1682" s="23"/>
      <c r="G1682" s="23"/>
    </row>
    <row r="1683" spans="1:7" ht="24.95" customHeight="1" thickBot="1">
      <c r="A1683" s="20" t="s">
        <v>57</v>
      </c>
      <c r="B1683" s="70"/>
      <c r="C1683" s="40"/>
      <c r="D1683" s="40"/>
      <c r="E1683" s="40"/>
      <c r="F1683" s="40"/>
      <c r="G1683" s="40"/>
    </row>
    <row r="1684" spans="1:7" ht="24.95" customHeight="1">
      <c r="A1684" s="69" t="s">
        <v>263</v>
      </c>
      <c r="B1684" s="68"/>
      <c r="C1684" s="67"/>
      <c r="D1684" s="66"/>
      <c r="E1684" s="66"/>
      <c r="F1684" s="66"/>
      <c r="G1684" s="66"/>
    </row>
    <row r="1685" spans="1:7" ht="24.95" customHeight="1">
      <c r="A1685" s="29" t="s">
        <v>532</v>
      </c>
      <c r="B1685" s="61" t="s">
        <v>152</v>
      </c>
      <c r="C1685" s="22"/>
      <c r="D1685" s="60"/>
      <c r="E1685" s="108">
        <f>F1685-D1685</f>
        <v>40000</v>
      </c>
      <c r="F1685" s="60">
        <v>40000</v>
      </c>
      <c r="G1685" s="60"/>
    </row>
    <row r="1686" spans="1:7" ht="24.95" customHeight="1">
      <c r="A1686" s="52" t="s">
        <v>52</v>
      </c>
      <c r="B1686" s="49"/>
      <c r="C1686" s="27"/>
      <c r="D1686" s="48"/>
      <c r="E1686" s="108">
        <f>F1686-D1686</f>
        <v>0</v>
      </c>
      <c r="F1686" s="48"/>
      <c r="G1686" s="48"/>
    </row>
    <row r="1687" spans="1:7" ht="24.95" customHeight="1">
      <c r="A1687" s="169" t="s">
        <v>531</v>
      </c>
      <c r="B1687" s="36" t="s">
        <v>50</v>
      </c>
      <c r="C1687" s="23"/>
      <c r="D1687" s="108"/>
      <c r="E1687" s="108">
        <f>F1687-D1687</f>
        <v>0</v>
      </c>
      <c r="F1687" s="108"/>
      <c r="G1687" s="108">
        <v>105000</v>
      </c>
    </row>
    <row r="1688" spans="1:7" ht="24.95" customHeight="1">
      <c r="A1688" s="169" t="s">
        <v>530</v>
      </c>
      <c r="B1688" s="36" t="s">
        <v>50</v>
      </c>
      <c r="C1688" s="23"/>
      <c r="D1688" s="108"/>
      <c r="E1688" s="108"/>
      <c r="F1688" s="108"/>
      <c r="G1688" s="108">
        <v>60000</v>
      </c>
    </row>
    <row r="1689" spans="1:7" ht="24.95" customHeight="1">
      <c r="A1689" s="29" t="s">
        <v>529</v>
      </c>
      <c r="B1689" s="111" t="s">
        <v>50</v>
      </c>
      <c r="C1689" s="23"/>
      <c r="D1689" s="108"/>
      <c r="E1689" s="108"/>
      <c r="F1689" s="108"/>
      <c r="G1689" s="108">
        <v>30000</v>
      </c>
    </row>
    <row r="1690" spans="1:7" ht="24.95" customHeight="1">
      <c r="A1690" s="29" t="s">
        <v>528</v>
      </c>
      <c r="B1690" s="111" t="s">
        <v>50</v>
      </c>
      <c r="C1690" s="23"/>
      <c r="D1690" s="108"/>
      <c r="E1690" s="108">
        <f>F1690-D1690</f>
        <v>0</v>
      </c>
      <c r="F1690" s="108"/>
      <c r="G1690" s="108">
        <v>10000</v>
      </c>
    </row>
    <row r="1691" spans="1:7" ht="24.95" customHeight="1">
      <c r="A1691" s="169" t="s">
        <v>527</v>
      </c>
      <c r="B1691" s="36" t="s">
        <v>50</v>
      </c>
      <c r="C1691" s="23">
        <v>267190</v>
      </c>
      <c r="D1691" s="108"/>
      <c r="E1691" s="108">
        <f>F1691-D1691</f>
        <v>0</v>
      </c>
      <c r="F1691" s="108"/>
      <c r="G1691" s="108"/>
    </row>
    <row r="1692" spans="1:7" ht="24.95" customHeight="1">
      <c r="A1692" s="52" t="s">
        <v>526</v>
      </c>
      <c r="B1692" s="49" t="s">
        <v>513</v>
      </c>
      <c r="C1692" s="27"/>
      <c r="D1692" s="48"/>
      <c r="E1692" s="108">
        <f>F1692-D1692</f>
        <v>0</v>
      </c>
      <c r="F1692" s="48"/>
      <c r="G1692" s="48"/>
    </row>
    <row r="1693" spans="1:7" ht="24.95" customHeight="1">
      <c r="A1693" s="169" t="s">
        <v>525</v>
      </c>
      <c r="B1693" s="25" t="s">
        <v>513</v>
      </c>
      <c r="C1693" s="54"/>
      <c r="D1693" s="53"/>
      <c r="E1693" s="108"/>
      <c r="F1693" s="53"/>
      <c r="G1693" s="53">
        <v>270000</v>
      </c>
    </row>
    <row r="1694" spans="1:7" ht="24.95" customHeight="1">
      <c r="A1694" s="29" t="s">
        <v>524</v>
      </c>
      <c r="B1694" s="36" t="s">
        <v>513</v>
      </c>
      <c r="C1694" s="54"/>
      <c r="D1694" s="53"/>
      <c r="E1694" s="108"/>
      <c r="F1694" s="53"/>
      <c r="G1694" s="53">
        <v>80000</v>
      </c>
    </row>
    <row r="1695" spans="1:7" ht="24.95" customHeight="1">
      <c r="A1695" s="171" t="s">
        <v>523</v>
      </c>
      <c r="B1695" s="36" t="s">
        <v>513</v>
      </c>
      <c r="C1695" s="54"/>
      <c r="D1695" s="53"/>
      <c r="E1695" s="108"/>
      <c r="F1695" s="53"/>
      <c r="G1695" s="53">
        <v>75000</v>
      </c>
    </row>
    <row r="1696" spans="1:7" ht="24.95" customHeight="1">
      <c r="A1696" s="169" t="s">
        <v>522</v>
      </c>
      <c r="B1696" s="36" t="s">
        <v>513</v>
      </c>
      <c r="C1696" s="27"/>
      <c r="D1696" s="48"/>
      <c r="E1696" s="48"/>
      <c r="F1696" s="48"/>
      <c r="G1696" s="48">
        <v>350000</v>
      </c>
    </row>
    <row r="1697" spans="1:7" ht="24.95" customHeight="1">
      <c r="A1697" s="29" t="s">
        <v>521</v>
      </c>
      <c r="B1697" s="36" t="s">
        <v>513</v>
      </c>
      <c r="C1697" s="23"/>
      <c r="D1697" s="108"/>
      <c r="E1697" s="108">
        <f t="shared" ref="E1697:E1709" si="55">F1697-D1697</f>
        <v>15000</v>
      </c>
      <c r="F1697" s="108">
        <v>15000</v>
      </c>
      <c r="G1697" s="108">
        <v>6500</v>
      </c>
    </row>
    <row r="1698" spans="1:7" ht="24.95" customHeight="1">
      <c r="A1698" s="29" t="s">
        <v>520</v>
      </c>
      <c r="B1698" s="36" t="s">
        <v>513</v>
      </c>
      <c r="C1698" s="27"/>
      <c r="D1698" s="48"/>
      <c r="E1698" s="48">
        <f t="shared" si="55"/>
        <v>14000</v>
      </c>
      <c r="F1698" s="48">
        <v>14000</v>
      </c>
      <c r="G1698" s="48"/>
    </row>
    <row r="1699" spans="1:7" ht="24.95" customHeight="1">
      <c r="A1699" s="31" t="s">
        <v>519</v>
      </c>
      <c r="B1699" s="25" t="s">
        <v>513</v>
      </c>
      <c r="C1699" s="23"/>
      <c r="D1699" s="108"/>
      <c r="E1699" s="108">
        <f t="shared" si="55"/>
        <v>45650</v>
      </c>
      <c r="F1699" s="108">
        <v>45650</v>
      </c>
      <c r="G1699" s="108"/>
    </row>
    <row r="1700" spans="1:7" ht="24.95" customHeight="1">
      <c r="A1700" s="29" t="s">
        <v>518</v>
      </c>
      <c r="B1700" s="36" t="s">
        <v>513</v>
      </c>
      <c r="C1700" s="23"/>
      <c r="D1700" s="108"/>
      <c r="E1700" s="108">
        <f t="shared" si="55"/>
        <v>3000</v>
      </c>
      <c r="F1700" s="108">
        <v>3000</v>
      </c>
      <c r="G1700" s="108"/>
    </row>
    <row r="1701" spans="1:7" ht="24.95" customHeight="1">
      <c r="A1701" s="29" t="s">
        <v>517</v>
      </c>
      <c r="B1701" s="36" t="s">
        <v>513</v>
      </c>
      <c r="C1701" s="23"/>
      <c r="D1701" s="108"/>
      <c r="E1701" s="108">
        <f t="shared" si="55"/>
        <v>10000</v>
      </c>
      <c r="F1701" s="108">
        <v>10000</v>
      </c>
      <c r="G1701" s="108"/>
    </row>
    <row r="1702" spans="1:7" ht="24.95" customHeight="1">
      <c r="A1702" s="169" t="s">
        <v>516</v>
      </c>
      <c r="B1702" s="36" t="s">
        <v>513</v>
      </c>
      <c r="C1702" s="23">
        <v>448000</v>
      </c>
      <c r="D1702" s="108"/>
      <c r="E1702" s="108">
        <f t="shared" si="55"/>
        <v>0</v>
      </c>
      <c r="F1702" s="108"/>
      <c r="G1702" s="108"/>
    </row>
    <row r="1703" spans="1:7" ht="24.95" customHeight="1">
      <c r="A1703" s="169" t="s">
        <v>515</v>
      </c>
      <c r="B1703" s="36" t="s">
        <v>513</v>
      </c>
      <c r="C1703" s="23">
        <v>102000</v>
      </c>
      <c r="D1703" s="108"/>
      <c r="E1703" s="108">
        <f t="shared" si="55"/>
        <v>0</v>
      </c>
      <c r="F1703" s="108"/>
      <c r="G1703" s="108"/>
    </row>
    <row r="1704" spans="1:7" ht="24.95" customHeight="1">
      <c r="A1704" s="169" t="s">
        <v>514</v>
      </c>
      <c r="B1704" s="36" t="s">
        <v>513</v>
      </c>
      <c r="C1704" s="23">
        <v>146000</v>
      </c>
      <c r="D1704" s="108"/>
      <c r="E1704" s="108">
        <f t="shared" si="55"/>
        <v>0</v>
      </c>
      <c r="F1704" s="108"/>
      <c r="G1704" s="108"/>
    </row>
    <row r="1705" spans="1:7" ht="24.95" customHeight="1">
      <c r="A1705" s="52" t="s">
        <v>38</v>
      </c>
      <c r="B1705" s="49"/>
      <c r="C1705" s="27"/>
      <c r="D1705" s="48"/>
      <c r="E1705" s="108">
        <f t="shared" si="55"/>
        <v>0</v>
      </c>
      <c r="F1705" s="48"/>
      <c r="G1705" s="48"/>
    </row>
    <row r="1706" spans="1:7" ht="24.95" customHeight="1">
      <c r="A1706" s="29" t="s">
        <v>512</v>
      </c>
      <c r="B1706" s="49" t="s">
        <v>31</v>
      </c>
      <c r="C1706" s="27"/>
      <c r="D1706" s="48"/>
      <c r="E1706" s="108">
        <f t="shared" si="55"/>
        <v>5000</v>
      </c>
      <c r="F1706" s="48">
        <v>5000</v>
      </c>
      <c r="G1706" s="48"/>
    </row>
    <row r="1707" spans="1:7" ht="24.95" customHeight="1">
      <c r="A1707" s="114" t="s">
        <v>30</v>
      </c>
      <c r="B1707" s="49"/>
      <c r="C1707" s="22"/>
      <c r="D1707" s="60"/>
      <c r="E1707" s="108">
        <f t="shared" si="55"/>
        <v>0</v>
      </c>
      <c r="F1707" s="60"/>
      <c r="G1707" s="60"/>
    </row>
    <row r="1708" spans="1:7" ht="24.95" hidden="1" customHeight="1">
      <c r="A1708" s="52" t="s">
        <v>325</v>
      </c>
      <c r="B1708" s="49">
        <v>223</v>
      </c>
      <c r="C1708" s="27"/>
      <c r="D1708" s="48"/>
      <c r="E1708" s="108">
        <f t="shared" si="55"/>
        <v>0</v>
      </c>
      <c r="F1708" s="48"/>
      <c r="G1708" s="48"/>
    </row>
    <row r="1709" spans="1:7" ht="24.95" customHeight="1">
      <c r="A1709" s="29" t="s">
        <v>511</v>
      </c>
      <c r="B1709" s="49" t="s">
        <v>27</v>
      </c>
      <c r="C1709" s="27"/>
      <c r="D1709" s="48"/>
      <c r="E1709" s="108">
        <f t="shared" si="55"/>
        <v>0</v>
      </c>
      <c r="F1709" s="48"/>
      <c r="G1709" s="48">
        <v>105000</v>
      </c>
    </row>
    <row r="1710" spans="1:7" ht="24.95" customHeight="1" thickBot="1">
      <c r="A1710" s="29" t="s">
        <v>510</v>
      </c>
      <c r="B1710" s="49" t="s">
        <v>27</v>
      </c>
      <c r="C1710" s="22"/>
      <c r="D1710" s="60"/>
      <c r="E1710" s="60"/>
      <c r="F1710" s="60"/>
      <c r="G1710" s="60">
        <v>266000</v>
      </c>
    </row>
    <row r="1711" spans="1:7" ht="24.95" customHeight="1" thickBot="1">
      <c r="A1711" s="20" t="s">
        <v>509</v>
      </c>
      <c r="B1711" s="44"/>
      <c r="C1711" s="43">
        <f>SUM(C1685:C1710)</f>
        <v>963190</v>
      </c>
      <c r="D1711" s="43">
        <f>SUM(D1685:D1710)</f>
        <v>0</v>
      </c>
      <c r="E1711" s="43">
        <f>SUM(E1685:E1710)</f>
        <v>132650</v>
      </c>
      <c r="F1711" s="43">
        <f>SUM(F1685:F1710)</f>
        <v>132650</v>
      </c>
      <c r="G1711" s="43">
        <f>SUM(G1685:G1710)</f>
        <v>1357500</v>
      </c>
    </row>
    <row r="1712" spans="1:7" ht="10.5" customHeight="1" thickBot="1">
      <c r="A1712" s="20"/>
      <c r="B1712" s="44"/>
      <c r="C1712" s="43"/>
      <c r="D1712" s="43"/>
      <c r="E1712" s="43"/>
      <c r="F1712" s="43"/>
      <c r="G1712" s="43"/>
    </row>
    <row r="1713" spans="1:7" ht="24.95" customHeight="1" thickBot="1">
      <c r="A1713" s="20" t="s">
        <v>25</v>
      </c>
      <c r="B1713" s="44"/>
      <c r="C1713" s="43"/>
      <c r="D1713" s="43"/>
      <c r="E1713" s="43"/>
      <c r="F1713" s="43"/>
      <c r="G1713" s="43"/>
    </row>
    <row r="1714" spans="1:7" ht="24.95" customHeight="1" thickBot="1">
      <c r="A1714" s="21" t="s">
        <v>24</v>
      </c>
      <c r="B1714" s="42"/>
      <c r="C1714" s="41"/>
      <c r="D1714" s="40"/>
      <c r="E1714" s="40">
        <f t="shared" ref="E1714:E1734" si="56">F1714-D1714</f>
        <v>0</v>
      </c>
      <c r="F1714" s="40"/>
      <c r="G1714" s="40"/>
    </row>
    <row r="1715" spans="1:7" ht="24.95" customHeight="1">
      <c r="A1715" s="171" t="s">
        <v>508</v>
      </c>
      <c r="B1715" s="25" t="s">
        <v>9</v>
      </c>
      <c r="C1715" s="30">
        <v>767192.5</v>
      </c>
      <c r="D1715" s="23">
        <v>309707.34999999998</v>
      </c>
      <c r="E1715" s="23">
        <f t="shared" si="56"/>
        <v>940292.65</v>
      </c>
      <c r="F1715" s="23">
        <v>1250000</v>
      </c>
      <c r="G1715" s="23">
        <v>1546860</v>
      </c>
    </row>
    <row r="1716" spans="1:7" ht="24.95" customHeight="1">
      <c r="A1716" s="169" t="s">
        <v>507</v>
      </c>
      <c r="B1716" s="36" t="s">
        <v>9</v>
      </c>
      <c r="C1716" s="28">
        <v>99217.600000000006</v>
      </c>
      <c r="D1716" s="27">
        <v>72832</v>
      </c>
      <c r="E1716" s="23">
        <f t="shared" si="56"/>
        <v>69228</v>
      </c>
      <c r="F1716" s="27">
        <v>142060</v>
      </c>
      <c r="G1716" s="27">
        <v>155000</v>
      </c>
    </row>
    <row r="1717" spans="1:7" ht="24.95" customHeight="1">
      <c r="A1717" s="169" t="s">
        <v>506</v>
      </c>
      <c r="B1717" s="36" t="s">
        <v>9</v>
      </c>
      <c r="C1717" s="28">
        <v>149484.29</v>
      </c>
      <c r="D1717" s="27">
        <v>53843</v>
      </c>
      <c r="E1717" s="23">
        <f t="shared" si="56"/>
        <v>246157</v>
      </c>
      <c r="F1717" s="27">
        <v>300000</v>
      </c>
      <c r="G1717" s="27">
        <v>400000</v>
      </c>
    </row>
    <row r="1718" spans="1:7" ht="24.95" customHeight="1">
      <c r="A1718" s="169" t="s">
        <v>505</v>
      </c>
      <c r="B1718" s="36" t="s">
        <v>9</v>
      </c>
      <c r="C1718" s="28">
        <v>256621.7</v>
      </c>
      <c r="D1718" s="27">
        <v>110713.5</v>
      </c>
      <c r="E1718" s="27">
        <f t="shared" si="56"/>
        <v>178296.5</v>
      </c>
      <c r="F1718" s="27">
        <v>289010</v>
      </c>
      <c r="G1718" s="27">
        <v>343240</v>
      </c>
    </row>
    <row r="1719" spans="1:7" ht="24.95" customHeight="1">
      <c r="A1719" s="121" t="s">
        <v>504</v>
      </c>
      <c r="B1719" s="39" t="s">
        <v>9</v>
      </c>
      <c r="C1719" s="24">
        <v>885250.25</v>
      </c>
      <c r="D1719" s="22">
        <v>312395.25</v>
      </c>
      <c r="E1719" s="23">
        <f t="shared" si="56"/>
        <v>887604.75</v>
      </c>
      <c r="F1719" s="22">
        <v>1200000</v>
      </c>
      <c r="G1719" s="22">
        <v>2000000</v>
      </c>
    </row>
    <row r="1720" spans="1:7" ht="24.95" hidden="1" customHeight="1">
      <c r="A1720" s="170" t="s">
        <v>503</v>
      </c>
      <c r="B1720" s="36" t="s">
        <v>9</v>
      </c>
      <c r="C1720" s="28"/>
      <c r="D1720" s="27"/>
      <c r="E1720" s="23">
        <f t="shared" si="56"/>
        <v>0</v>
      </c>
      <c r="F1720" s="27"/>
      <c r="G1720" s="27"/>
    </row>
    <row r="1721" spans="1:7" ht="24.95" hidden="1" customHeight="1">
      <c r="A1721" s="170" t="s">
        <v>502</v>
      </c>
      <c r="B1721" s="36" t="s">
        <v>9</v>
      </c>
      <c r="C1721" s="28"/>
      <c r="D1721" s="27"/>
      <c r="E1721" s="23">
        <f t="shared" si="56"/>
        <v>0</v>
      </c>
      <c r="F1721" s="27"/>
      <c r="G1721" s="27"/>
    </row>
    <row r="1722" spans="1:7" ht="24.95" hidden="1" customHeight="1">
      <c r="A1722" s="169" t="s">
        <v>501</v>
      </c>
      <c r="B1722" s="36" t="s">
        <v>9</v>
      </c>
      <c r="C1722" s="28"/>
      <c r="D1722" s="27"/>
      <c r="E1722" s="23">
        <f t="shared" si="56"/>
        <v>0</v>
      </c>
      <c r="F1722" s="27"/>
      <c r="G1722" s="27"/>
    </row>
    <row r="1723" spans="1:7" ht="24.95" hidden="1" customHeight="1">
      <c r="A1723" s="170" t="s">
        <v>500</v>
      </c>
      <c r="B1723" s="36" t="s">
        <v>9</v>
      </c>
      <c r="C1723" s="28"/>
      <c r="D1723" s="27"/>
      <c r="E1723" s="23">
        <f t="shared" si="56"/>
        <v>0</v>
      </c>
      <c r="F1723" s="27"/>
      <c r="G1723" s="27"/>
    </row>
    <row r="1724" spans="1:7" ht="24.95" hidden="1" customHeight="1">
      <c r="A1724" s="170" t="s">
        <v>499</v>
      </c>
      <c r="B1724" s="36" t="s">
        <v>9</v>
      </c>
      <c r="C1724" s="28"/>
      <c r="D1724" s="27"/>
      <c r="E1724" s="23">
        <f t="shared" si="56"/>
        <v>0</v>
      </c>
      <c r="F1724" s="27"/>
      <c r="G1724" s="27"/>
    </row>
    <row r="1725" spans="1:7" ht="24.95" hidden="1" customHeight="1">
      <c r="A1725" s="169" t="s">
        <v>498</v>
      </c>
      <c r="B1725" s="36" t="s">
        <v>9</v>
      </c>
      <c r="C1725" s="28"/>
      <c r="D1725" s="27"/>
      <c r="E1725" s="23">
        <f t="shared" si="56"/>
        <v>0</v>
      </c>
      <c r="F1725" s="27"/>
      <c r="G1725" s="27"/>
    </row>
    <row r="1726" spans="1:7" ht="24.95" customHeight="1">
      <c r="A1726" s="170" t="s">
        <v>497</v>
      </c>
      <c r="B1726" s="36" t="s">
        <v>9</v>
      </c>
      <c r="C1726" s="28">
        <v>210137.88</v>
      </c>
      <c r="D1726" s="27">
        <v>632272</v>
      </c>
      <c r="E1726" s="23">
        <f t="shared" si="56"/>
        <v>117728</v>
      </c>
      <c r="F1726" s="27">
        <v>750000</v>
      </c>
      <c r="G1726" s="27">
        <v>750000</v>
      </c>
    </row>
    <row r="1727" spans="1:7" ht="24.95" customHeight="1">
      <c r="A1727" s="169" t="s">
        <v>496</v>
      </c>
      <c r="B1727" s="36" t="s">
        <v>9</v>
      </c>
      <c r="C1727" s="28">
        <v>189954.4</v>
      </c>
      <c r="D1727" s="27">
        <v>120708.2</v>
      </c>
      <c r="E1727" s="23">
        <f t="shared" si="56"/>
        <v>79291.8</v>
      </c>
      <c r="F1727" s="27">
        <v>200000</v>
      </c>
      <c r="G1727" s="27">
        <v>200000</v>
      </c>
    </row>
    <row r="1728" spans="1:7" ht="24.95" customHeight="1">
      <c r="A1728" s="169" t="s">
        <v>495</v>
      </c>
      <c r="B1728" s="36" t="s">
        <v>9</v>
      </c>
      <c r="C1728" s="28">
        <v>750851.5</v>
      </c>
      <c r="D1728" s="27">
        <v>335682.5</v>
      </c>
      <c r="E1728" s="23">
        <f t="shared" si="56"/>
        <v>514317.5</v>
      </c>
      <c r="F1728" s="27">
        <v>850000</v>
      </c>
      <c r="G1728" s="27">
        <v>850000</v>
      </c>
    </row>
    <row r="1729" spans="1:7" ht="24.95" hidden="1" customHeight="1">
      <c r="A1729" s="169" t="s">
        <v>494</v>
      </c>
      <c r="B1729" s="36" t="s">
        <v>9</v>
      </c>
      <c r="C1729" s="28"/>
      <c r="D1729" s="27"/>
      <c r="E1729" s="23">
        <f t="shared" si="56"/>
        <v>0</v>
      </c>
      <c r="F1729" s="27"/>
      <c r="G1729" s="27"/>
    </row>
    <row r="1730" spans="1:7" ht="24.95" hidden="1" customHeight="1">
      <c r="A1730" s="169" t="s">
        <v>493</v>
      </c>
      <c r="B1730" s="36" t="s">
        <v>9</v>
      </c>
      <c r="C1730" s="28"/>
      <c r="D1730" s="27"/>
      <c r="E1730" s="23">
        <f t="shared" si="56"/>
        <v>0</v>
      </c>
      <c r="F1730" s="27"/>
      <c r="G1730" s="27"/>
    </row>
    <row r="1731" spans="1:7" ht="24.95" hidden="1" customHeight="1">
      <c r="A1731" s="168" t="s">
        <v>492</v>
      </c>
      <c r="B1731" s="36" t="s">
        <v>9</v>
      </c>
      <c r="C1731" s="28"/>
      <c r="D1731" s="27"/>
      <c r="E1731" s="23">
        <f t="shared" si="56"/>
        <v>0</v>
      </c>
      <c r="F1731" s="27"/>
      <c r="G1731" s="27"/>
    </row>
    <row r="1732" spans="1:7" ht="24.95" hidden="1" customHeight="1">
      <c r="A1732" s="29" t="s">
        <v>491</v>
      </c>
      <c r="B1732" s="36" t="s">
        <v>9</v>
      </c>
      <c r="C1732" s="28"/>
      <c r="D1732" s="27"/>
      <c r="E1732" s="23">
        <f t="shared" si="56"/>
        <v>0</v>
      </c>
      <c r="F1732" s="27"/>
      <c r="G1732" s="27"/>
    </row>
    <row r="1733" spans="1:7" ht="24.95" customHeight="1">
      <c r="A1733" s="29" t="s">
        <v>490</v>
      </c>
      <c r="B1733" s="76" t="s">
        <v>9</v>
      </c>
      <c r="C1733" s="28">
        <v>2974837.62</v>
      </c>
      <c r="D1733" s="27">
        <v>1203213.5</v>
      </c>
      <c r="E1733" s="27">
        <f t="shared" si="56"/>
        <v>2235986.5</v>
      </c>
      <c r="F1733" s="27">
        <v>3439200</v>
      </c>
      <c r="G1733" s="27">
        <v>3540800</v>
      </c>
    </row>
    <row r="1734" spans="1:7" ht="24.95" customHeight="1">
      <c r="A1734" s="29" t="s">
        <v>489</v>
      </c>
      <c r="B1734" s="76" t="s">
        <v>9</v>
      </c>
      <c r="C1734" s="27">
        <v>4266000</v>
      </c>
      <c r="D1734" s="27"/>
      <c r="E1734" s="27">
        <f t="shared" si="56"/>
        <v>4509120</v>
      </c>
      <c r="F1734" s="167">
        <v>4509120</v>
      </c>
      <c r="G1734" s="27">
        <v>4509120</v>
      </c>
    </row>
    <row r="1735" spans="1:7" ht="24.95" customHeight="1">
      <c r="A1735" s="29" t="s">
        <v>488</v>
      </c>
      <c r="B1735" s="76" t="s">
        <v>9</v>
      </c>
      <c r="C1735" s="27"/>
      <c r="D1735" s="27"/>
      <c r="E1735" s="27"/>
      <c r="F1735" s="167"/>
      <c r="G1735" s="27">
        <v>108500</v>
      </c>
    </row>
    <row r="1736" spans="1:7" ht="24.95" customHeight="1" thickBot="1">
      <c r="A1736" s="166" t="s">
        <v>487</v>
      </c>
      <c r="B1736" s="79" t="s">
        <v>9</v>
      </c>
      <c r="C1736" s="22"/>
      <c r="D1736" s="22"/>
      <c r="E1736" s="23">
        <f>F1736-D1736</f>
        <v>100000</v>
      </c>
      <c r="F1736" s="165">
        <v>100000</v>
      </c>
      <c r="G1736" s="22"/>
    </row>
    <row r="1737" spans="1:7" ht="24.95" customHeight="1" thickBot="1">
      <c r="A1737" s="21" t="s">
        <v>8</v>
      </c>
      <c r="B1737" s="19"/>
      <c r="C1737" s="18">
        <f>SUM(C1715:C1736)</f>
        <v>10549547.74</v>
      </c>
      <c r="D1737" s="18">
        <f>SUM(D1715:D1736)</f>
        <v>3151367.3</v>
      </c>
      <c r="E1737" s="18">
        <f>SUM(E1715:E1736)</f>
        <v>9878022.6999999993</v>
      </c>
      <c r="F1737" s="18">
        <f>SUM(F1715:F1736)</f>
        <v>13029390</v>
      </c>
      <c r="G1737" s="18">
        <f>SUM(G1715:G1736)</f>
        <v>14403520</v>
      </c>
    </row>
    <row r="1738" spans="1:7" ht="24.95" customHeight="1" thickBot="1">
      <c r="A1738" s="138" t="s">
        <v>486</v>
      </c>
      <c r="B1738" s="164"/>
      <c r="C1738" s="163"/>
      <c r="D1738" s="163"/>
      <c r="E1738" s="163"/>
      <c r="F1738" s="163"/>
      <c r="G1738" s="163"/>
    </row>
    <row r="1739" spans="1:7" ht="24.95" customHeight="1">
      <c r="A1739" s="149" t="s">
        <v>485</v>
      </c>
      <c r="B1739" s="162"/>
      <c r="C1739" s="109"/>
      <c r="D1739" s="109"/>
      <c r="E1739" s="109"/>
      <c r="F1739" s="109"/>
      <c r="G1739" s="109"/>
    </row>
    <row r="1740" spans="1:7" ht="24.95" customHeight="1">
      <c r="A1740" s="52" t="s">
        <v>52</v>
      </c>
      <c r="B1740" s="162"/>
      <c r="C1740" s="109"/>
      <c r="D1740" s="109"/>
      <c r="E1740" s="109"/>
      <c r="F1740" s="109"/>
      <c r="G1740" s="109"/>
    </row>
    <row r="1741" spans="1:7" ht="24.95" customHeight="1">
      <c r="A1741" s="29" t="s">
        <v>484</v>
      </c>
      <c r="B1741" s="76" t="s">
        <v>50</v>
      </c>
      <c r="C1741" s="109"/>
      <c r="D1741" s="109"/>
      <c r="E1741" s="109"/>
      <c r="F1741" s="109"/>
      <c r="G1741" s="27">
        <v>1050000</v>
      </c>
    </row>
    <row r="1742" spans="1:7" ht="24.95" customHeight="1">
      <c r="A1742" s="29" t="s">
        <v>483</v>
      </c>
      <c r="B1742" s="76" t="s">
        <v>50</v>
      </c>
      <c r="C1742" s="109"/>
      <c r="D1742" s="109"/>
      <c r="E1742" s="109"/>
      <c r="F1742" s="109"/>
      <c r="G1742" s="27">
        <v>56000</v>
      </c>
    </row>
    <row r="1743" spans="1:7" ht="24.95" customHeight="1">
      <c r="A1743" s="29" t="s">
        <v>482</v>
      </c>
      <c r="B1743" s="76" t="s">
        <v>50</v>
      </c>
      <c r="C1743" s="109"/>
      <c r="D1743" s="109"/>
      <c r="E1743" s="109"/>
      <c r="F1743" s="109"/>
      <c r="G1743" s="27">
        <v>25000</v>
      </c>
    </row>
    <row r="1744" spans="1:7" ht="24.95" customHeight="1">
      <c r="A1744" s="29" t="s">
        <v>481</v>
      </c>
      <c r="B1744" s="76" t="s">
        <v>50</v>
      </c>
      <c r="C1744" s="109"/>
      <c r="D1744" s="109"/>
      <c r="E1744" s="109"/>
      <c r="F1744" s="109"/>
      <c r="G1744" s="27">
        <v>45500</v>
      </c>
    </row>
    <row r="1745" spans="1:7" ht="24.95" customHeight="1">
      <c r="A1745" s="52" t="s">
        <v>480</v>
      </c>
      <c r="B1745" s="162"/>
      <c r="C1745" s="109"/>
      <c r="D1745" s="109"/>
      <c r="E1745" s="109"/>
      <c r="F1745" s="109"/>
      <c r="G1745" s="27"/>
    </row>
    <row r="1746" spans="1:7" ht="24.95" customHeight="1" thickBot="1">
      <c r="A1746" s="35" t="s">
        <v>479</v>
      </c>
      <c r="B1746" s="120" t="s">
        <v>478</v>
      </c>
      <c r="C1746" s="161"/>
      <c r="D1746" s="161"/>
      <c r="E1746" s="161"/>
      <c r="F1746" s="161"/>
      <c r="G1746" s="32">
        <v>3000</v>
      </c>
    </row>
    <row r="1747" spans="1:7" ht="24.95" customHeight="1" thickBot="1">
      <c r="A1747" s="21" t="s">
        <v>477</v>
      </c>
      <c r="B1747" s="19"/>
      <c r="C1747" s="18"/>
      <c r="D1747" s="18"/>
      <c r="E1747" s="18"/>
      <c r="F1747" s="18"/>
      <c r="G1747" s="18">
        <f>SUM(G1741:G1746)</f>
        <v>1179500</v>
      </c>
    </row>
    <row r="1748" spans="1:7" ht="24.95" customHeight="1" thickBot="1">
      <c r="A1748" s="47" t="s">
        <v>7</v>
      </c>
      <c r="B1748" s="135"/>
      <c r="C1748" s="85">
        <f>C1737+C1747</f>
        <v>10549547.74</v>
      </c>
      <c r="D1748" s="85">
        <f>D1737+D1747</f>
        <v>3151367.3</v>
      </c>
      <c r="E1748" s="85">
        <f>E1737+E1747</f>
        <v>9878022.6999999993</v>
      </c>
      <c r="F1748" s="85">
        <f>F1737+F1747</f>
        <v>13029390</v>
      </c>
      <c r="G1748" s="85">
        <f>G1737+G1747</f>
        <v>15583020</v>
      </c>
    </row>
    <row r="1749" spans="1:7" ht="10.5" customHeight="1" thickBot="1">
      <c r="A1749" s="20"/>
      <c r="B1749" s="19"/>
      <c r="C1749" s="18"/>
      <c r="D1749" s="18"/>
      <c r="E1749" s="18"/>
      <c r="F1749" s="18"/>
      <c r="G1749" s="18"/>
    </row>
    <row r="1750" spans="1:7" ht="24.95" customHeight="1" thickBot="1">
      <c r="A1750" s="17" t="s">
        <v>6</v>
      </c>
      <c r="B1750" s="16"/>
      <c r="C1750" s="15">
        <f>C1662+C1711+C1748+C1681</f>
        <v>48356437.860000007</v>
      </c>
      <c r="D1750" s="15">
        <f>D1662+D1711+D1748+D1681</f>
        <v>19068536.920000002</v>
      </c>
      <c r="E1750" s="15">
        <f>E1662+E1711+E1748+E1681</f>
        <v>34029566.079999998</v>
      </c>
      <c r="F1750" s="15">
        <f>F1662+F1711+F1748+F1681</f>
        <v>53098103</v>
      </c>
      <c r="G1750" s="15">
        <f>G1662+G1711+G1748+G1681</f>
        <v>58114359.75</v>
      </c>
    </row>
    <row r="1751" spans="1:7" ht="24.95" customHeight="1">
      <c r="A1751" s="14"/>
      <c r="B1751" s="14"/>
      <c r="C1751" s="12"/>
      <c r="D1751" s="12"/>
      <c r="E1751" s="12"/>
      <c r="F1751" s="12"/>
      <c r="G1751" s="12"/>
    </row>
    <row r="1752" spans="1:7" ht="12.75" customHeight="1">
      <c r="A1752" s="14"/>
      <c r="B1752" s="14"/>
      <c r="C1752" s="12"/>
      <c r="D1752" s="13"/>
      <c r="E1752" s="13"/>
      <c r="F1752" s="13"/>
      <c r="G1752" s="12"/>
    </row>
    <row r="1753" spans="1:7" ht="16.5">
      <c r="A1753" s="11" t="s">
        <v>476</v>
      </c>
      <c r="B1753" s="1"/>
      <c r="C1753" s="1"/>
      <c r="D1753" s="1" t="s">
        <v>475</v>
      </c>
      <c r="E1753" s="1"/>
      <c r="F1753" s="1"/>
      <c r="G1753" s="1"/>
    </row>
    <row r="1754" spans="1:7" ht="16.5">
      <c r="A1754" s="11"/>
      <c r="B1754" s="1"/>
      <c r="C1754" s="1"/>
      <c r="D1754" s="1"/>
      <c r="E1754" s="1"/>
      <c r="F1754" s="1"/>
      <c r="G1754" s="1"/>
    </row>
    <row r="1755" spans="1:7" s="1" customFormat="1" ht="16.5">
      <c r="A1755" s="9"/>
      <c r="B1755" s="8"/>
      <c r="C1755" s="8"/>
      <c r="D1755" s="7"/>
      <c r="E1755" s="7"/>
      <c r="F1755" s="7"/>
    </row>
    <row r="1756" spans="1:7" s="1" customFormat="1" ht="16.5">
      <c r="A1756" s="107" t="s">
        <v>474</v>
      </c>
      <c r="B1756" s="5"/>
      <c r="C1756" s="4"/>
      <c r="D1756" s="417" t="s">
        <v>473</v>
      </c>
      <c r="E1756" s="417"/>
      <c r="F1756" s="417"/>
      <c r="G1756" s="417"/>
    </row>
    <row r="1757" spans="1:7" s="1" customFormat="1" ht="16.5">
      <c r="A1757" s="3" t="s">
        <v>472</v>
      </c>
      <c r="B1757" s="2"/>
      <c r="C1757" s="2"/>
      <c r="D1757" s="417" t="s">
        <v>471</v>
      </c>
      <c r="E1757" s="417"/>
      <c r="F1757" s="417"/>
      <c r="G1757" s="417"/>
    </row>
    <row r="1762" spans="1:7" ht="15.75" customHeight="1">
      <c r="A1762" s="412" t="s">
        <v>128</v>
      </c>
      <c r="B1762" s="412"/>
      <c r="C1762" s="412"/>
      <c r="D1762" s="412"/>
      <c r="E1762" s="412"/>
      <c r="F1762" s="412"/>
      <c r="G1762" s="412"/>
    </row>
    <row r="1763" spans="1:7" ht="15.75" customHeight="1">
      <c r="A1763" s="413" t="s">
        <v>127</v>
      </c>
      <c r="B1763" s="413"/>
      <c r="C1763" s="413"/>
      <c r="D1763" s="413"/>
      <c r="E1763" s="413"/>
      <c r="F1763" s="413"/>
      <c r="G1763" s="413"/>
    </row>
    <row r="1764" spans="1:7" ht="15.75" customHeight="1">
      <c r="A1764" s="106"/>
      <c r="B1764" s="106"/>
      <c r="C1764" s="106"/>
      <c r="D1764" s="106"/>
      <c r="E1764" s="106"/>
      <c r="F1764" s="106"/>
      <c r="G1764" s="106"/>
    </row>
    <row r="1765" spans="1:7" ht="12.75">
      <c r="A1765" s="105" t="s">
        <v>470</v>
      </c>
      <c r="B1765" s="103"/>
      <c r="C1765" s="103"/>
      <c r="D1765" s="104"/>
      <c r="E1765" s="104"/>
      <c r="F1765" s="104"/>
      <c r="G1765" s="103"/>
    </row>
    <row r="1766" spans="1:7" ht="13.5" thickBot="1">
      <c r="A1766" s="105"/>
      <c r="B1766" s="103"/>
      <c r="C1766" s="103"/>
      <c r="D1766" s="104"/>
      <c r="E1766" s="104"/>
      <c r="F1766" s="104"/>
      <c r="G1766" s="103"/>
    </row>
    <row r="1767" spans="1:7" ht="16.5" thickBot="1">
      <c r="A1767" s="102"/>
      <c r="B1767" s="101" t="s">
        <v>125</v>
      </c>
      <c r="C1767" s="100" t="s">
        <v>124</v>
      </c>
      <c r="D1767" s="414" t="s">
        <v>123</v>
      </c>
      <c r="E1767" s="415"/>
      <c r="F1767" s="416"/>
      <c r="G1767" s="99" t="s">
        <v>122</v>
      </c>
    </row>
    <row r="1768" spans="1:7" ht="15.75">
      <c r="A1768" s="96" t="s">
        <v>121</v>
      </c>
      <c r="B1768" s="98" t="s">
        <v>120</v>
      </c>
      <c r="C1768" s="96">
        <v>2018</v>
      </c>
      <c r="D1768" s="97" t="s">
        <v>119</v>
      </c>
      <c r="E1768" s="97" t="s">
        <v>118</v>
      </c>
      <c r="F1768" s="97" t="s">
        <v>117</v>
      </c>
      <c r="G1768" s="96" t="s">
        <v>116</v>
      </c>
    </row>
    <row r="1769" spans="1:7" ht="16.5" thickBot="1">
      <c r="A1769" s="92" t="s">
        <v>115</v>
      </c>
      <c r="B1769" s="95" t="s">
        <v>114</v>
      </c>
      <c r="C1769" s="92" t="s">
        <v>113</v>
      </c>
      <c r="D1769" s="93" t="s">
        <v>112</v>
      </c>
      <c r="E1769" s="94" t="s">
        <v>111</v>
      </c>
      <c r="F1769" s="93" t="s">
        <v>110</v>
      </c>
      <c r="G1769" s="92" t="s">
        <v>109</v>
      </c>
    </row>
    <row r="1770" spans="1:7" ht="24.95" customHeight="1" thickBot="1">
      <c r="A1770" s="86" t="s">
        <v>469</v>
      </c>
      <c r="B1770" s="91"/>
      <c r="C1770" s="40"/>
      <c r="D1770" s="40"/>
      <c r="E1770" s="40"/>
      <c r="F1770" s="40"/>
      <c r="G1770" s="40"/>
    </row>
    <row r="1771" spans="1:7" ht="24.95" customHeight="1">
      <c r="A1771" s="90" t="s">
        <v>107</v>
      </c>
      <c r="B1771" s="89" t="s">
        <v>106</v>
      </c>
      <c r="C1771" s="22">
        <v>5366994.72</v>
      </c>
      <c r="D1771" s="22">
        <v>2817420</v>
      </c>
      <c r="E1771" s="23">
        <f t="shared" ref="E1771:E1780" si="57">F1771-D1771</f>
        <v>3006852</v>
      </c>
      <c r="F1771" s="22">
        <v>5824272</v>
      </c>
      <c r="G1771" s="22">
        <v>5849280</v>
      </c>
    </row>
    <row r="1772" spans="1:7" ht="24.95" customHeight="1">
      <c r="A1772" s="52" t="s">
        <v>105</v>
      </c>
      <c r="B1772" s="87" t="s">
        <v>104</v>
      </c>
      <c r="C1772" s="27">
        <v>449727.27</v>
      </c>
      <c r="D1772" s="48">
        <v>222000</v>
      </c>
      <c r="E1772" s="27">
        <f t="shared" si="57"/>
        <v>234000</v>
      </c>
      <c r="F1772" s="48">
        <v>456000</v>
      </c>
      <c r="G1772" s="48">
        <v>456000</v>
      </c>
    </row>
    <row r="1773" spans="1:7" ht="24.95" customHeight="1">
      <c r="A1773" s="52" t="s">
        <v>103</v>
      </c>
      <c r="B1773" s="76" t="s">
        <v>102</v>
      </c>
      <c r="C1773" s="27">
        <v>85025</v>
      </c>
      <c r="D1773" s="27">
        <v>42750</v>
      </c>
      <c r="E1773" s="27">
        <f t="shared" si="57"/>
        <v>42750</v>
      </c>
      <c r="F1773" s="27">
        <v>85500</v>
      </c>
      <c r="G1773" s="27">
        <v>85500</v>
      </c>
    </row>
    <row r="1774" spans="1:7" ht="24.95" customHeight="1">
      <c r="A1774" s="52" t="s">
        <v>101</v>
      </c>
      <c r="B1774" s="88" t="s">
        <v>100</v>
      </c>
      <c r="C1774" s="22">
        <v>85500</v>
      </c>
      <c r="D1774" s="22">
        <v>42750</v>
      </c>
      <c r="E1774" s="27">
        <f t="shared" si="57"/>
        <v>42750</v>
      </c>
      <c r="F1774" s="22">
        <v>85500</v>
      </c>
      <c r="G1774" s="22">
        <v>85500</v>
      </c>
    </row>
    <row r="1775" spans="1:7" ht="24.95" customHeight="1">
      <c r="A1775" s="52" t="s">
        <v>99</v>
      </c>
      <c r="B1775" s="49" t="s">
        <v>98</v>
      </c>
      <c r="C1775" s="27">
        <v>103000</v>
      </c>
      <c r="D1775" s="27">
        <v>114000</v>
      </c>
      <c r="E1775" s="27">
        <f t="shared" si="57"/>
        <v>0</v>
      </c>
      <c r="F1775" s="27">
        <v>114000</v>
      </c>
      <c r="G1775" s="27">
        <v>114000</v>
      </c>
    </row>
    <row r="1776" spans="1:7" ht="24.95" hidden="1" customHeight="1">
      <c r="A1776" s="52" t="s">
        <v>97</v>
      </c>
      <c r="B1776" s="76">
        <v>717</v>
      </c>
      <c r="C1776" s="27"/>
      <c r="D1776" s="27"/>
      <c r="E1776" s="27">
        <f t="shared" si="57"/>
        <v>0</v>
      </c>
      <c r="F1776" s="27"/>
      <c r="G1776" s="27"/>
    </row>
    <row r="1777" spans="1:7" ht="24.95" customHeight="1">
      <c r="A1777" s="52" t="s">
        <v>271</v>
      </c>
      <c r="B1777" s="76" t="s">
        <v>270</v>
      </c>
      <c r="C1777" s="27">
        <v>135250</v>
      </c>
      <c r="D1777" s="27">
        <v>63750</v>
      </c>
      <c r="E1777" s="27">
        <f t="shared" si="57"/>
        <v>80250</v>
      </c>
      <c r="F1777" s="27">
        <v>144000</v>
      </c>
      <c r="G1777" s="27">
        <v>144000</v>
      </c>
    </row>
    <row r="1778" spans="1:7" ht="24.95" customHeight="1">
      <c r="A1778" s="52" t="s">
        <v>267</v>
      </c>
      <c r="B1778" s="87" t="s">
        <v>266</v>
      </c>
      <c r="C1778" s="27">
        <v>541614.05000000005</v>
      </c>
      <c r="D1778" s="27">
        <v>284723.19</v>
      </c>
      <c r="E1778" s="27">
        <f t="shared" si="57"/>
        <v>880133.01</v>
      </c>
      <c r="F1778" s="27">
        <v>1164856.2</v>
      </c>
      <c r="G1778" s="27">
        <v>1169857.8</v>
      </c>
    </row>
    <row r="1779" spans="1:7" ht="24.95" customHeight="1">
      <c r="A1779" s="52" t="s">
        <v>96</v>
      </c>
      <c r="B1779" s="76" t="s">
        <v>95</v>
      </c>
      <c r="C1779" s="27">
        <v>454502</v>
      </c>
      <c r="D1779" s="27"/>
      <c r="E1779" s="27">
        <f t="shared" si="57"/>
        <v>485356</v>
      </c>
      <c r="F1779" s="27">
        <v>485356</v>
      </c>
      <c r="G1779" s="27">
        <v>487440</v>
      </c>
    </row>
    <row r="1780" spans="1:7" ht="24.95" customHeight="1">
      <c r="A1780" s="52" t="s">
        <v>94</v>
      </c>
      <c r="B1780" s="88" t="s">
        <v>93</v>
      </c>
      <c r="C1780" s="22">
        <v>95000</v>
      </c>
      <c r="D1780" s="22"/>
      <c r="E1780" s="27">
        <f t="shared" si="57"/>
        <v>95000</v>
      </c>
      <c r="F1780" s="22">
        <v>95000</v>
      </c>
      <c r="G1780" s="22">
        <v>95000</v>
      </c>
    </row>
    <row r="1781" spans="1:7" ht="24.95" customHeight="1">
      <c r="A1781" s="52" t="s">
        <v>92</v>
      </c>
      <c r="B1781" s="76"/>
      <c r="C1781" s="27"/>
      <c r="D1781" s="27"/>
      <c r="E1781" s="27"/>
      <c r="F1781" s="27"/>
      <c r="G1781" s="27"/>
    </row>
    <row r="1782" spans="1:7" ht="24.95" customHeight="1">
      <c r="A1782" s="29" t="s">
        <v>91</v>
      </c>
      <c r="B1782" s="76" t="s">
        <v>90</v>
      </c>
      <c r="C1782" s="27">
        <v>435636</v>
      </c>
      <c r="D1782" s="27">
        <v>484993</v>
      </c>
      <c r="E1782" s="27">
        <f>F1782-D1782</f>
        <v>363</v>
      </c>
      <c r="F1782" s="27">
        <v>485356</v>
      </c>
      <c r="G1782" s="27">
        <v>487440</v>
      </c>
    </row>
    <row r="1783" spans="1:7" ht="24.95" customHeight="1">
      <c r="A1783" s="52" t="s">
        <v>89</v>
      </c>
      <c r="B1783" s="76" t="s">
        <v>88</v>
      </c>
      <c r="C1783" s="27">
        <v>647243.92000000004</v>
      </c>
      <c r="D1783" s="27">
        <v>338090.4</v>
      </c>
      <c r="E1783" s="27">
        <f>F1783-D1783</f>
        <v>360831.6</v>
      </c>
      <c r="F1783" s="27">
        <v>698922</v>
      </c>
      <c r="G1783" s="27">
        <v>701922</v>
      </c>
    </row>
    <row r="1784" spans="1:7" ht="24.95" customHeight="1">
      <c r="A1784" s="52" t="s">
        <v>87</v>
      </c>
      <c r="B1784" s="88" t="s">
        <v>86</v>
      </c>
      <c r="C1784" s="22">
        <v>22500</v>
      </c>
      <c r="D1784" s="22">
        <v>11100</v>
      </c>
      <c r="E1784" s="27">
        <f>F1784-D1784</f>
        <v>11700</v>
      </c>
      <c r="F1784" s="22">
        <v>22800</v>
      </c>
      <c r="G1784" s="22">
        <v>22800</v>
      </c>
    </row>
    <row r="1785" spans="1:7" ht="24.95" customHeight="1">
      <c r="A1785" s="52" t="s">
        <v>85</v>
      </c>
      <c r="B1785" s="76" t="s">
        <v>84</v>
      </c>
      <c r="C1785" s="27">
        <v>66096.66</v>
      </c>
      <c r="D1785" s="27">
        <v>33306.51</v>
      </c>
      <c r="E1785" s="27">
        <f>F1785-D1785</f>
        <v>35918.49</v>
      </c>
      <c r="F1785" s="27">
        <v>69225</v>
      </c>
      <c r="G1785" s="27">
        <v>69289</v>
      </c>
    </row>
    <row r="1786" spans="1:7" ht="24.95" customHeight="1">
      <c r="A1786" s="52" t="s">
        <v>83</v>
      </c>
      <c r="B1786" s="87" t="s">
        <v>82</v>
      </c>
      <c r="C1786" s="27">
        <v>22500</v>
      </c>
      <c r="D1786" s="27">
        <v>11100</v>
      </c>
      <c r="E1786" s="27">
        <f>F1786-D1786</f>
        <v>11700</v>
      </c>
      <c r="F1786" s="27">
        <v>22800</v>
      </c>
      <c r="G1786" s="27">
        <v>22800</v>
      </c>
    </row>
    <row r="1787" spans="1:7" ht="24.95" customHeight="1">
      <c r="A1787" s="52" t="s">
        <v>81</v>
      </c>
      <c r="B1787" s="87"/>
      <c r="C1787" s="27"/>
      <c r="D1787" s="27"/>
      <c r="E1787" s="27"/>
      <c r="F1787" s="27"/>
      <c r="G1787" s="27"/>
    </row>
    <row r="1788" spans="1:7" ht="24.95" customHeight="1">
      <c r="A1788" s="29" t="s">
        <v>80</v>
      </c>
      <c r="B1788" s="79" t="s">
        <v>76</v>
      </c>
      <c r="C1788" s="23">
        <v>45000</v>
      </c>
      <c r="D1788" s="23">
        <v>5000</v>
      </c>
      <c r="E1788" s="27">
        <f>F1788-D1788</f>
        <v>0</v>
      </c>
      <c r="F1788" s="23">
        <v>5000</v>
      </c>
      <c r="G1788" s="23"/>
    </row>
    <row r="1789" spans="1:7" ht="24.95" customHeight="1" thickBot="1">
      <c r="A1789" s="35" t="s">
        <v>79</v>
      </c>
      <c r="B1789" s="120" t="s">
        <v>76</v>
      </c>
      <c r="C1789" s="32">
        <v>95000</v>
      </c>
      <c r="D1789" s="32"/>
      <c r="E1789" s="32"/>
      <c r="F1789" s="32"/>
      <c r="G1789" s="32"/>
    </row>
    <row r="1790" spans="1:7" ht="24.95" customHeight="1">
      <c r="A1790" s="31" t="s">
        <v>78</v>
      </c>
      <c r="B1790" s="79" t="s">
        <v>76</v>
      </c>
      <c r="C1790" s="23">
        <v>665000</v>
      </c>
      <c r="D1790" s="23"/>
      <c r="E1790" s="23"/>
      <c r="F1790" s="23"/>
      <c r="G1790" s="23"/>
    </row>
    <row r="1791" spans="1:7" ht="24.95" customHeight="1">
      <c r="A1791" s="29" t="s">
        <v>77</v>
      </c>
      <c r="B1791" s="79" t="s">
        <v>76</v>
      </c>
      <c r="C1791" s="27">
        <v>215612</v>
      </c>
      <c r="D1791" s="27"/>
      <c r="E1791" s="27"/>
      <c r="F1791" s="27"/>
      <c r="G1791" s="27"/>
    </row>
    <row r="1792" spans="1:7" ht="24.95" customHeight="1" thickBot="1">
      <c r="A1792" s="29" t="s">
        <v>468</v>
      </c>
      <c r="B1792" s="160" t="s">
        <v>76</v>
      </c>
      <c r="C1792" s="32"/>
      <c r="D1792" s="32"/>
      <c r="E1792" s="32">
        <f>F1792-D1792</f>
        <v>586355</v>
      </c>
      <c r="F1792" s="32">
        <v>586355</v>
      </c>
      <c r="G1792" s="32">
        <v>589589</v>
      </c>
    </row>
    <row r="1793" spans="1:7" ht="24.95" customHeight="1" thickBot="1">
      <c r="A1793" s="86" t="s">
        <v>467</v>
      </c>
      <c r="B1793" s="135"/>
      <c r="C1793" s="85">
        <f>SUM(C1771:C1792)</f>
        <v>9531201.620000001</v>
      </c>
      <c r="D1793" s="85">
        <f>SUM(D1771:D1792)</f>
        <v>4470983.0999999996</v>
      </c>
      <c r="E1793" s="85">
        <f>SUM(E1771:E1792)</f>
        <v>5873959.0999999996</v>
      </c>
      <c r="F1793" s="85">
        <f>SUM(F1771:F1792)</f>
        <v>10344942.199999999</v>
      </c>
      <c r="G1793" s="85">
        <f>SUM(G1771:G1792)</f>
        <v>10380417.800000001</v>
      </c>
    </row>
    <row r="1794" spans="1:7" ht="10.5" customHeight="1" thickBot="1">
      <c r="A1794" s="20"/>
      <c r="B1794" s="122"/>
      <c r="C1794" s="18"/>
      <c r="D1794" s="18"/>
      <c r="E1794" s="18"/>
      <c r="F1794" s="18"/>
      <c r="G1794" s="18"/>
    </row>
    <row r="1795" spans="1:7" ht="24.95" customHeight="1" thickBot="1">
      <c r="A1795" s="20" t="s">
        <v>74</v>
      </c>
      <c r="B1795" s="84"/>
      <c r="C1795" s="83"/>
      <c r="D1795" s="83"/>
      <c r="E1795" s="82"/>
      <c r="F1795" s="82"/>
      <c r="G1795" s="81"/>
    </row>
    <row r="1796" spans="1:7" ht="24.95" customHeight="1">
      <c r="A1796" s="80" t="s">
        <v>73</v>
      </c>
      <c r="B1796" s="79" t="s">
        <v>72</v>
      </c>
      <c r="C1796" s="30">
        <v>82650.710000000006</v>
      </c>
      <c r="D1796" s="23">
        <v>17280</v>
      </c>
      <c r="E1796" s="23">
        <f t="shared" ref="E1796:E1803" si="58">F1796-D1796</f>
        <v>82720</v>
      </c>
      <c r="F1796" s="23">
        <v>100000</v>
      </c>
      <c r="G1796" s="23">
        <v>100000</v>
      </c>
    </row>
    <row r="1797" spans="1:7" ht="24.95" customHeight="1">
      <c r="A1797" s="52" t="s">
        <v>71</v>
      </c>
      <c r="B1797" s="76" t="s">
        <v>70</v>
      </c>
      <c r="C1797" s="28">
        <v>89695</v>
      </c>
      <c r="D1797" s="27">
        <v>33247</v>
      </c>
      <c r="E1797" s="23">
        <f t="shared" si="58"/>
        <v>106753</v>
      </c>
      <c r="F1797" s="27">
        <v>140000</v>
      </c>
      <c r="G1797" s="27">
        <v>140000</v>
      </c>
    </row>
    <row r="1798" spans="1:7" ht="24.95" customHeight="1">
      <c r="A1798" s="52" t="s">
        <v>69</v>
      </c>
      <c r="B1798" s="49" t="s">
        <v>68</v>
      </c>
      <c r="C1798" s="28">
        <v>198389.75</v>
      </c>
      <c r="D1798" s="27">
        <v>79596.070000000007</v>
      </c>
      <c r="E1798" s="23">
        <f t="shared" si="58"/>
        <v>120403.93</v>
      </c>
      <c r="F1798" s="27">
        <v>200000</v>
      </c>
      <c r="G1798" s="27">
        <v>300000</v>
      </c>
    </row>
    <row r="1799" spans="1:7" ht="24.95" customHeight="1">
      <c r="A1799" s="52" t="s">
        <v>67</v>
      </c>
      <c r="B1799" s="49" t="s">
        <v>66</v>
      </c>
      <c r="C1799" s="28">
        <v>75000</v>
      </c>
      <c r="D1799" s="27">
        <v>60000</v>
      </c>
      <c r="E1799" s="23">
        <f t="shared" si="58"/>
        <v>40000</v>
      </c>
      <c r="F1799" s="27">
        <v>100000</v>
      </c>
      <c r="G1799" s="27">
        <v>100000</v>
      </c>
    </row>
    <row r="1800" spans="1:7" ht="24.95" customHeight="1">
      <c r="A1800" s="52" t="s">
        <v>205</v>
      </c>
      <c r="B1800" s="76" t="s">
        <v>204</v>
      </c>
      <c r="C1800" s="28">
        <v>445</v>
      </c>
      <c r="D1800" s="27">
        <v>390</v>
      </c>
      <c r="E1800" s="23">
        <f t="shared" si="58"/>
        <v>1610</v>
      </c>
      <c r="F1800" s="27">
        <v>2000</v>
      </c>
      <c r="G1800" s="27">
        <v>2000</v>
      </c>
    </row>
    <row r="1801" spans="1:7" ht="24.95" customHeight="1">
      <c r="A1801" s="52" t="s">
        <v>65</v>
      </c>
      <c r="B1801" s="76" t="s">
        <v>64</v>
      </c>
      <c r="C1801" s="28"/>
      <c r="D1801" s="27"/>
      <c r="E1801" s="23">
        <f t="shared" si="58"/>
        <v>5000</v>
      </c>
      <c r="F1801" s="27">
        <v>5000</v>
      </c>
      <c r="G1801" s="27"/>
    </row>
    <row r="1802" spans="1:7" ht="24.95" hidden="1" customHeight="1">
      <c r="A1802" s="52" t="s">
        <v>63</v>
      </c>
      <c r="B1802" s="76">
        <v>821</v>
      </c>
      <c r="C1802" s="28"/>
      <c r="D1802" s="27"/>
      <c r="E1802" s="23">
        <f t="shared" si="58"/>
        <v>0</v>
      </c>
      <c r="F1802" s="27"/>
      <c r="G1802" s="27"/>
    </row>
    <row r="1803" spans="1:7" ht="24.95" hidden="1" customHeight="1">
      <c r="A1803" s="52" t="s">
        <v>466</v>
      </c>
      <c r="B1803" s="36">
        <v>823</v>
      </c>
      <c r="C1803" s="28"/>
      <c r="D1803" s="27"/>
      <c r="E1803" s="23">
        <f t="shared" si="58"/>
        <v>0</v>
      </c>
      <c r="F1803" s="27"/>
      <c r="G1803" s="27"/>
    </row>
    <row r="1804" spans="1:7" ht="24.95" customHeight="1">
      <c r="A1804" s="52" t="s">
        <v>465</v>
      </c>
      <c r="B1804" s="36"/>
      <c r="C1804" s="28"/>
      <c r="D1804" s="27"/>
      <c r="E1804" s="27"/>
      <c r="F1804" s="27"/>
      <c r="G1804" s="27"/>
    </row>
    <row r="1805" spans="1:7" ht="24.95" hidden="1" customHeight="1">
      <c r="A1805" s="114" t="s">
        <v>464</v>
      </c>
      <c r="B1805" s="65">
        <v>841</v>
      </c>
      <c r="C1805" s="74"/>
      <c r="D1805" s="54"/>
      <c r="E1805" s="27"/>
      <c r="F1805" s="54"/>
      <c r="G1805" s="54"/>
    </row>
    <row r="1806" spans="1:7" ht="28.5" customHeight="1">
      <c r="A1806" s="159" t="s">
        <v>463</v>
      </c>
      <c r="B1806" s="87" t="s">
        <v>462</v>
      </c>
      <c r="C1806" s="30"/>
      <c r="D1806" s="23">
        <v>2794560.19</v>
      </c>
      <c r="E1806" s="27">
        <f>F1806-D1806</f>
        <v>0</v>
      </c>
      <c r="F1806" s="23">
        <v>2794560.19</v>
      </c>
      <c r="G1806" s="23"/>
    </row>
    <row r="1807" spans="1:7" ht="24.95" customHeight="1">
      <c r="A1807" s="148" t="s">
        <v>397</v>
      </c>
      <c r="B1807" s="79"/>
      <c r="C1807" s="30"/>
      <c r="D1807" s="23"/>
      <c r="E1807" s="23"/>
      <c r="F1807" s="23"/>
      <c r="G1807" s="23"/>
    </row>
    <row r="1808" spans="1:7" ht="24.95" customHeight="1">
      <c r="A1808" s="80" t="s">
        <v>461</v>
      </c>
      <c r="B1808" s="79" t="s">
        <v>395</v>
      </c>
      <c r="C1808" s="30">
        <v>399096</v>
      </c>
      <c r="D1808" s="23">
        <v>166000</v>
      </c>
      <c r="E1808" s="23">
        <f>F1808-D1808</f>
        <v>134000</v>
      </c>
      <c r="F1808" s="23">
        <v>300000</v>
      </c>
      <c r="G1808" s="23">
        <v>300000</v>
      </c>
    </row>
    <row r="1809" spans="1:7" ht="24.95" customHeight="1">
      <c r="A1809" s="52" t="s">
        <v>460</v>
      </c>
      <c r="B1809" s="76" t="s">
        <v>395</v>
      </c>
      <c r="C1809" s="28">
        <v>275451.84999999998</v>
      </c>
      <c r="D1809" s="27">
        <v>99395</v>
      </c>
      <c r="E1809" s="23">
        <f>F1809-D1809</f>
        <v>185605</v>
      </c>
      <c r="F1809" s="27">
        <v>285000</v>
      </c>
      <c r="G1809" s="27">
        <v>390000</v>
      </c>
    </row>
    <row r="1810" spans="1:7" ht="32.25" customHeight="1" thickBot="1">
      <c r="A1810" s="158" t="s">
        <v>459</v>
      </c>
      <c r="B1810" s="76" t="s">
        <v>395</v>
      </c>
      <c r="C1810" s="28">
        <v>32231.119999999999</v>
      </c>
      <c r="D1810" s="27">
        <v>50000</v>
      </c>
      <c r="E1810" s="23">
        <f>F1810-D1810</f>
        <v>50000</v>
      </c>
      <c r="F1810" s="27">
        <v>100000</v>
      </c>
      <c r="G1810" s="27">
        <v>100000</v>
      </c>
    </row>
    <row r="1811" spans="1:7" ht="24.95" customHeight="1" thickBot="1">
      <c r="A1811" s="20" t="s">
        <v>58</v>
      </c>
      <c r="B1811" s="122"/>
      <c r="C1811" s="71">
        <f>SUM(C1796:C1810)</f>
        <v>1152959.4300000002</v>
      </c>
      <c r="D1811" s="71">
        <f>SUM(D1796:D1810)</f>
        <v>3300468.26</v>
      </c>
      <c r="E1811" s="71">
        <f>SUM(E1796:E1810)</f>
        <v>726091.92999999993</v>
      </c>
      <c r="F1811" s="71">
        <f>SUM(F1796:F1810)</f>
        <v>4026560.19</v>
      </c>
      <c r="G1811" s="71">
        <f>SUM(G1796:G1810)</f>
        <v>1432000</v>
      </c>
    </row>
    <row r="1812" spans="1:7" ht="10.5" customHeight="1" thickBot="1">
      <c r="A1812" s="20"/>
      <c r="B1812" s="122"/>
      <c r="C1812" s="71"/>
      <c r="D1812" s="18"/>
      <c r="E1812" s="18"/>
      <c r="F1812" s="18"/>
      <c r="G1812" s="18"/>
    </row>
    <row r="1813" spans="1:7" ht="24.95" customHeight="1" thickBot="1">
      <c r="A1813" s="20" t="s">
        <v>57</v>
      </c>
      <c r="B1813" s="70"/>
      <c r="C1813" s="40"/>
      <c r="D1813" s="40"/>
      <c r="E1813" s="40"/>
      <c r="F1813" s="40"/>
      <c r="G1813" s="40"/>
    </row>
    <row r="1814" spans="1:7" ht="24.95" customHeight="1">
      <c r="A1814" s="69" t="s">
        <v>56</v>
      </c>
      <c r="B1814" s="157"/>
      <c r="C1814" s="156"/>
      <c r="D1814" s="67"/>
      <c r="E1814" s="67"/>
      <c r="F1814" s="67"/>
      <c r="G1814" s="67"/>
    </row>
    <row r="1815" spans="1:7" ht="24.95" customHeight="1" thickBot="1">
      <c r="A1815" s="35" t="s">
        <v>458</v>
      </c>
      <c r="B1815" s="34" t="s">
        <v>53</v>
      </c>
      <c r="C1815" s="32">
        <v>59999.5</v>
      </c>
      <c r="D1815" s="32"/>
      <c r="E1815" s="32">
        <f>F1815-D1815</f>
        <v>0</v>
      </c>
      <c r="F1815" s="32"/>
      <c r="G1815" s="32"/>
    </row>
    <row r="1816" spans="1:7" ht="24.95" customHeight="1">
      <c r="A1816" s="80" t="s">
        <v>52</v>
      </c>
      <c r="B1816" s="111"/>
      <c r="C1816" s="23"/>
      <c r="D1816" s="108"/>
      <c r="E1816" s="108">
        <f>F1816-D1816</f>
        <v>0</v>
      </c>
      <c r="F1816" s="108"/>
      <c r="G1816" s="108"/>
    </row>
    <row r="1817" spans="1:7" ht="24.95" hidden="1" customHeight="1">
      <c r="A1817" s="114" t="s">
        <v>432</v>
      </c>
      <c r="B1817" s="65">
        <v>241</v>
      </c>
      <c r="C1817" s="27"/>
      <c r="D1817" s="48"/>
      <c r="E1817" s="48">
        <f>F1817-D1817</f>
        <v>0</v>
      </c>
      <c r="F1817" s="48"/>
      <c r="G1817" s="48"/>
    </row>
    <row r="1818" spans="1:7" ht="24.95" customHeight="1">
      <c r="A1818" s="29" t="s">
        <v>190</v>
      </c>
      <c r="B1818" s="49" t="s">
        <v>50</v>
      </c>
      <c r="C1818" s="27"/>
      <c r="D1818" s="48"/>
      <c r="E1818" s="48"/>
      <c r="F1818" s="48"/>
      <c r="G1818" s="48">
        <v>80000</v>
      </c>
    </row>
    <row r="1819" spans="1:7" ht="24.95" customHeight="1">
      <c r="A1819" s="29" t="s">
        <v>457</v>
      </c>
      <c r="B1819" s="49" t="s">
        <v>50</v>
      </c>
      <c r="C1819" s="27"/>
      <c r="D1819" s="48"/>
      <c r="E1819" s="48"/>
      <c r="F1819" s="48"/>
      <c r="G1819" s="48">
        <v>20000</v>
      </c>
    </row>
    <row r="1820" spans="1:7" ht="24.95" customHeight="1" thickBot="1">
      <c r="A1820" s="29" t="s">
        <v>381</v>
      </c>
      <c r="B1820" s="49" t="s">
        <v>50</v>
      </c>
      <c r="C1820" s="27">
        <v>27500</v>
      </c>
      <c r="D1820" s="48"/>
      <c r="E1820" s="48">
        <f>F1820-D1820</f>
        <v>0</v>
      </c>
      <c r="F1820" s="48"/>
      <c r="G1820" s="48"/>
    </row>
    <row r="1821" spans="1:7" ht="24.95" customHeight="1" thickBot="1">
      <c r="A1821" s="20" t="s">
        <v>26</v>
      </c>
      <c r="B1821" s="44"/>
      <c r="C1821" s="43">
        <f>SUM(C1815:C1820)</f>
        <v>87499.5</v>
      </c>
      <c r="D1821" s="43">
        <f>SUM(D1815:D1820)</f>
        <v>0</v>
      </c>
      <c r="E1821" s="43">
        <f>SUM(E1815:E1820)</f>
        <v>0</v>
      </c>
      <c r="F1821" s="43">
        <f>SUM(F1815:F1820)</f>
        <v>0</v>
      </c>
      <c r="G1821" s="43">
        <f>SUM(G1815:G1820)</f>
        <v>100000</v>
      </c>
    </row>
    <row r="1822" spans="1:7" ht="10.5" customHeight="1" thickBot="1">
      <c r="A1822" s="20"/>
      <c r="B1822" s="44"/>
      <c r="C1822" s="43"/>
      <c r="D1822" s="43"/>
      <c r="E1822" s="43"/>
      <c r="F1822" s="43"/>
      <c r="G1822" s="43"/>
    </row>
    <row r="1823" spans="1:7" ht="24.95" customHeight="1" thickBot="1">
      <c r="A1823" s="20" t="s">
        <v>456</v>
      </c>
      <c r="B1823" s="42"/>
      <c r="C1823" s="41"/>
      <c r="D1823" s="40"/>
      <c r="E1823" s="40"/>
      <c r="F1823" s="40"/>
      <c r="G1823" s="40"/>
    </row>
    <row r="1824" spans="1:7" ht="24.95" customHeight="1" thickBot="1">
      <c r="A1824" s="21" t="s">
        <v>24</v>
      </c>
      <c r="B1824" s="42"/>
      <c r="C1824" s="41"/>
      <c r="D1824" s="40"/>
      <c r="E1824" s="40"/>
      <c r="F1824" s="40"/>
      <c r="G1824" s="40"/>
    </row>
    <row r="1825" spans="1:7" ht="24.95" customHeight="1">
      <c r="A1825" s="154" t="s">
        <v>455</v>
      </c>
      <c r="B1825" s="36" t="s">
        <v>9</v>
      </c>
      <c r="C1825" s="28"/>
      <c r="D1825" s="27">
        <v>1571299.6</v>
      </c>
      <c r="E1825" s="23">
        <f>F1825-D1825</f>
        <v>2528700.4</v>
      </c>
      <c r="F1825" s="27">
        <v>4100000</v>
      </c>
      <c r="G1825" s="27">
        <v>6500000</v>
      </c>
    </row>
    <row r="1826" spans="1:7" ht="24.95" customHeight="1">
      <c r="A1826" s="155" t="s">
        <v>454</v>
      </c>
      <c r="B1826" s="36" t="s">
        <v>9</v>
      </c>
      <c r="C1826" s="28">
        <v>3050582.05</v>
      </c>
      <c r="D1826" s="27"/>
      <c r="E1826" s="23"/>
      <c r="F1826" s="27"/>
      <c r="G1826" s="27"/>
    </row>
    <row r="1827" spans="1:7" ht="24.95" customHeight="1">
      <c r="A1827" s="154" t="s">
        <v>453</v>
      </c>
      <c r="B1827" s="36" t="s">
        <v>9</v>
      </c>
      <c r="C1827" s="28">
        <v>35165</v>
      </c>
      <c r="D1827" s="27">
        <v>17940</v>
      </c>
      <c r="E1827" s="23">
        <f t="shared" ref="E1827:E1835" si="59">F1827-D1827</f>
        <v>82060</v>
      </c>
      <c r="F1827" s="27">
        <v>100000</v>
      </c>
      <c r="G1827" s="27">
        <v>100000</v>
      </c>
    </row>
    <row r="1828" spans="1:7" ht="24.95" customHeight="1">
      <c r="A1828" s="154" t="s">
        <v>452</v>
      </c>
      <c r="B1828" s="36" t="s">
        <v>9</v>
      </c>
      <c r="C1828" s="28"/>
      <c r="D1828" s="27">
        <v>90641.85</v>
      </c>
      <c r="E1828" s="23">
        <f t="shared" si="59"/>
        <v>9358.1499999999942</v>
      </c>
      <c r="F1828" s="27">
        <v>100000</v>
      </c>
      <c r="G1828" s="27">
        <v>100000</v>
      </c>
    </row>
    <row r="1829" spans="1:7" ht="24.95" customHeight="1">
      <c r="A1829" s="154" t="s">
        <v>451</v>
      </c>
      <c r="B1829" s="36" t="s">
        <v>9</v>
      </c>
      <c r="C1829" s="28">
        <v>827649.52</v>
      </c>
      <c r="D1829" s="27">
        <v>367922</v>
      </c>
      <c r="E1829" s="27">
        <f t="shared" si="59"/>
        <v>668278</v>
      </c>
      <c r="F1829" s="27">
        <v>1036200</v>
      </c>
      <c r="G1829" s="27">
        <v>1200000</v>
      </c>
    </row>
    <row r="1830" spans="1:7" ht="24.95" customHeight="1">
      <c r="A1830" s="154" t="s">
        <v>450</v>
      </c>
      <c r="B1830" s="36" t="s">
        <v>9</v>
      </c>
      <c r="C1830" s="28">
        <v>317910.95</v>
      </c>
      <c r="D1830" s="27">
        <v>183590</v>
      </c>
      <c r="E1830" s="23">
        <f t="shared" si="59"/>
        <v>316410</v>
      </c>
      <c r="F1830" s="27">
        <v>500000</v>
      </c>
      <c r="G1830" s="27">
        <v>600000</v>
      </c>
    </row>
    <row r="1831" spans="1:7" ht="24.95" customHeight="1">
      <c r="A1831" s="154" t="s">
        <v>449</v>
      </c>
      <c r="B1831" s="36" t="s">
        <v>9</v>
      </c>
      <c r="C1831" s="28">
        <v>1769419.5</v>
      </c>
      <c r="D1831" s="27">
        <v>795150.58</v>
      </c>
      <c r="E1831" s="23">
        <f t="shared" si="59"/>
        <v>1286209.42</v>
      </c>
      <c r="F1831" s="27">
        <v>2081360</v>
      </c>
      <c r="G1831" s="27">
        <v>7437000</v>
      </c>
    </row>
    <row r="1832" spans="1:7" ht="24.95" customHeight="1">
      <c r="A1832" s="154" t="s">
        <v>448</v>
      </c>
      <c r="B1832" s="36" t="s">
        <v>9</v>
      </c>
      <c r="C1832" s="28">
        <v>1156255.25</v>
      </c>
      <c r="D1832" s="27">
        <v>517871.82</v>
      </c>
      <c r="E1832" s="23">
        <f t="shared" si="59"/>
        <v>925128.17999999993</v>
      </c>
      <c r="F1832" s="27">
        <v>1443000</v>
      </c>
      <c r="G1832" s="27">
        <v>1600000</v>
      </c>
    </row>
    <row r="1833" spans="1:7" ht="24.95" customHeight="1">
      <c r="A1833" s="154" t="s">
        <v>447</v>
      </c>
      <c r="B1833" s="37" t="s">
        <v>9</v>
      </c>
      <c r="C1833" s="74"/>
      <c r="D1833" s="22">
        <v>262442.75</v>
      </c>
      <c r="E1833" s="27">
        <f t="shared" si="59"/>
        <v>537557.25</v>
      </c>
      <c r="F1833" s="22">
        <v>800000</v>
      </c>
      <c r="G1833" s="22"/>
    </row>
    <row r="1834" spans="1:7" ht="24.95" customHeight="1">
      <c r="A1834" s="154" t="s">
        <v>446</v>
      </c>
      <c r="B1834" s="37" t="s">
        <v>9</v>
      </c>
      <c r="C1834" s="28">
        <v>81400</v>
      </c>
      <c r="D1834" s="27">
        <v>67700</v>
      </c>
      <c r="E1834" s="23">
        <f t="shared" si="59"/>
        <v>32300</v>
      </c>
      <c r="F1834" s="27">
        <v>100000</v>
      </c>
      <c r="G1834" s="27">
        <v>900000</v>
      </c>
    </row>
    <row r="1835" spans="1:7" ht="24.95" customHeight="1" thickBot="1">
      <c r="A1835" s="154" t="s">
        <v>445</v>
      </c>
      <c r="B1835" s="36" t="s">
        <v>9</v>
      </c>
      <c r="C1835" s="28"/>
      <c r="D1835" s="27"/>
      <c r="E1835" s="27">
        <f t="shared" si="59"/>
        <v>700000</v>
      </c>
      <c r="F1835" s="27">
        <v>700000</v>
      </c>
      <c r="G1835" s="27"/>
    </row>
    <row r="1836" spans="1:7" ht="24.95" customHeight="1" thickBot="1">
      <c r="A1836" s="21" t="s">
        <v>444</v>
      </c>
      <c r="B1836" s="19"/>
      <c r="C1836" s="18">
        <f>SUM(C1825:C1835)</f>
        <v>7238382.2699999996</v>
      </c>
      <c r="D1836" s="18">
        <f>SUM(D1825:D1835)</f>
        <v>3874558.6</v>
      </c>
      <c r="E1836" s="18">
        <f>SUM(E1825:E1835)</f>
        <v>7086001.3999999994</v>
      </c>
      <c r="F1836" s="18">
        <f>SUM(F1825:F1835)</f>
        <v>10960560</v>
      </c>
      <c r="G1836" s="18">
        <f>SUM(G1825:G1835)</f>
        <v>18437000</v>
      </c>
    </row>
    <row r="1837" spans="1:7" ht="24.95" customHeight="1" thickBot="1">
      <c r="A1837" s="21" t="s">
        <v>443</v>
      </c>
      <c r="B1837" s="153"/>
      <c r="C1837" s="152"/>
      <c r="D1837" s="151"/>
      <c r="E1837" s="151"/>
      <c r="F1837" s="151"/>
      <c r="G1837" s="151"/>
    </row>
    <row r="1838" spans="1:7" ht="24.95" hidden="1" customHeight="1">
      <c r="A1838" s="52" t="s">
        <v>433</v>
      </c>
      <c r="B1838" s="49">
        <v>222</v>
      </c>
      <c r="C1838" s="27"/>
      <c r="D1838" s="48"/>
      <c r="E1838" s="48">
        <f>F1838-D1838</f>
        <v>0</v>
      </c>
      <c r="F1838" s="48"/>
      <c r="G1838" s="48"/>
    </row>
    <row r="1839" spans="1:7" ht="24.95" customHeight="1">
      <c r="A1839" s="149" t="s">
        <v>442</v>
      </c>
      <c r="B1839" s="65"/>
      <c r="C1839" s="27"/>
      <c r="D1839" s="48"/>
      <c r="E1839" s="48"/>
      <c r="F1839" s="48"/>
      <c r="G1839" s="48"/>
    </row>
    <row r="1840" spans="1:7" ht="24.95" customHeight="1" thickBot="1">
      <c r="A1840" s="150" t="s">
        <v>49</v>
      </c>
      <c r="B1840" s="63"/>
      <c r="C1840" s="32"/>
      <c r="D1840" s="62"/>
      <c r="E1840" s="62"/>
      <c r="F1840" s="62"/>
      <c r="G1840" s="62"/>
    </row>
    <row r="1841" spans="1:7" ht="24.95" customHeight="1">
      <c r="A1841" s="31" t="s">
        <v>441</v>
      </c>
      <c r="B1841" s="61" t="s">
        <v>45</v>
      </c>
      <c r="C1841" s="23"/>
      <c r="D1841" s="108"/>
      <c r="E1841" s="108">
        <f>F1841-D1841</f>
        <v>22000</v>
      </c>
      <c r="F1841" s="108">
        <v>22000</v>
      </c>
      <c r="G1841" s="108"/>
    </row>
    <row r="1842" spans="1:7" ht="24.95" customHeight="1">
      <c r="A1842" s="59" t="s">
        <v>38</v>
      </c>
      <c r="B1842" s="65"/>
      <c r="C1842" s="27"/>
      <c r="D1842" s="48"/>
      <c r="E1842" s="48">
        <f>F1842-D1842</f>
        <v>0</v>
      </c>
      <c r="F1842" s="48"/>
      <c r="G1842" s="48"/>
    </row>
    <row r="1843" spans="1:7" ht="24.95" customHeight="1">
      <c r="A1843" s="29" t="s">
        <v>33</v>
      </c>
      <c r="B1843" s="65" t="s">
        <v>31</v>
      </c>
      <c r="C1843" s="27"/>
      <c r="D1843" s="48"/>
      <c r="E1843" s="48"/>
      <c r="F1843" s="48"/>
      <c r="G1843" s="48">
        <v>10000</v>
      </c>
    </row>
    <row r="1844" spans="1:7" ht="24.95" customHeight="1">
      <c r="A1844" s="29" t="s">
        <v>440</v>
      </c>
      <c r="B1844" s="65" t="s">
        <v>31</v>
      </c>
      <c r="C1844" s="27"/>
      <c r="D1844" s="48"/>
      <c r="E1844" s="48">
        <f>F1844-D1844</f>
        <v>1700</v>
      </c>
      <c r="F1844" s="48">
        <v>1700</v>
      </c>
      <c r="G1844" s="48"/>
    </row>
    <row r="1845" spans="1:7" ht="24.95" customHeight="1">
      <c r="A1845" s="114" t="s">
        <v>30</v>
      </c>
      <c r="B1845" s="65"/>
      <c r="C1845" s="27"/>
      <c r="D1845" s="48"/>
      <c r="E1845" s="48">
        <f>F1845-D1845</f>
        <v>0</v>
      </c>
      <c r="F1845" s="48"/>
      <c r="G1845" s="48"/>
    </row>
    <row r="1846" spans="1:7" ht="24.95" customHeight="1">
      <c r="A1846" s="29" t="s">
        <v>439</v>
      </c>
      <c r="B1846" s="65" t="s">
        <v>27</v>
      </c>
      <c r="C1846" s="27"/>
      <c r="D1846" s="48"/>
      <c r="E1846" s="48">
        <f>F1846-D1846</f>
        <v>1300</v>
      </c>
      <c r="F1846" s="48">
        <v>1300</v>
      </c>
      <c r="G1846" s="48"/>
    </row>
    <row r="1847" spans="1:7" ht="24.95" customHeight="1">
      <c r="A1847" s="149" t="s">
        <v>438</v>
      </c>
      <c r="B1847" s="65"/>
      <c r="C1847" s="27"/>
      <c r="D1847" s="48"/>
      <c r="E1847" s="48"/>
      <c r="F1847" s="48"/>
      <c r="G1847" s="48"/>
    </row>
    <row r="1848" spans="1:7" ht="24.95" customHeight="1">
      <c r="A1848" s="59" t="s">
        <v>38</v>
      </c>
      <c r="B1848" s="65"/>
      <c r="C1848" s="27"/>
      <c r="D1848" s="48"/>
      <c r="E1848" s="48"/>
      <c r="F1848" s="48"/>
      <c r="G1848" s="48"/>
    </row>
    <row r="1849" spans="1:7" ht="24.95" customHeight="1">
      <c r="A1849" s="29" t="s">
        <v>437</v>
      </c>
      <c r="B1849" s="65" t="s">
        <v>31</v>
      </c>
      <c r="C1849" s="27"/>
      <c r="D1849" s="48"/>
      <c r="E1849" s="48"/>
      <c r="F1849" s="48"/>
      <c r="G1849" s="48">
        <v>6000</v>
      </c>
    </row>
    <row r="1850" spans="1:7" ht="24.95" customHeight="1">
      <c r="A1850" s="29" t="s">
        <v>436</v>
      </c>
      <c r="B1850" s="65" t="s">
        <v>31</v>
      </c>
      <c r="C1850" s="27"/>
      <c r="D1850" s="48"/>
      <c r="E1850" s="48"/>
      <c r="F1850" s="48"/>
      <c r="G1850" s="48">
        <v>20000</v>
      </c>
    </row>
    <row r="1851" spans="1:7" ht="24.95" customHeight="1">
      <c r="A1851" s="29" t="s">
        <v>435</v>
      </c>
      <c r="B1851" s="65" t="s">
        <v>31</v>
      </c>
      <c r="C1851" s="27"/>
      <c r="D1851" s="48"/>
      <c r="E1851" s="48"/>
      <c r="F1851" s="48"/>
      <c r="G1851" s="48">
        <v>4000</v>
      </c>
    </row>
    <row r="1852" spans="1:7" ht="24.95" customHeight="1">
      <c r="A1852" s="149" t="s">
        <v>434</v>
      </c>
      <c r="B1852" s="65"/>
      <c r="C1852" s="27"/>
      <c r="D1852" s="48"/>
      <c r="E1852" s="48">
        <f>F1852-D1852</f>
        <v>0</v>
      </c>
      <c r="F1852" s="48"/>
      <c r="G1852" s="48"/>
    </row>
    <row r="1853" spans="1:7" ht="24.95" hidden="1" customHeight="1">
      <c r="A1853" s="52" t="s">
        <v>433</v>
      </c>
      <c r="B1853" s="49">
        <v>222</v>
      </c>
      <c r="C1853" s="27"/>
      <c r="D1853" s="48"/>
      <c r="E1853" s="48">
        <f>F1853-D1853</f>
        <v>0</v>
      </c>
      <c r="F1853" s="48"/>
      <c r="G1853" s="48"/>
    </row>
    <row r="1854" spans="1:7" ht="24.95" hidden="1" customHeight="1">
      <c r="A1854" s="114" t="s">
        <v>432</v>
      </c>
      <c r="B1854" s="65">
        <v>241</v>
      </c>
      <c r="C1854" s="27"/>
      <c r="D1854" s="48"/>
      <c r="E1854" s="48">
        <f>F1854-D1854</f>
        <v>0</v>
      </c>
      <c r="F1854" s="48"/>
      <c r="G1854" s="48"/>
    </row>
    <row r="1855" spans="1:7" ht="24.95" customHeight="1">
      <c r="A1855" s="52" t="s">
        <v>52</v>
      </c>
      <c r="B1855" s="49"/>
      <c r="C1855" s="27"/>
      <c r="D1855" s="48"/>
      <c r="E1855" s="48">
        <f>F1855-D1855</f>
        <v>0</v>
      </c>
      <c r="F1855" s="78"/>
      <c r="G1855" s="112"/>
    </row>
    <row r="1856" spans="1:7" ht="24.95" customHeight="1">
      <c r="A1856" s="29" t="s">
        <v>431</v>
      </c>
      <c r="B1856" s="49" t="s">
        <v>50</v>
      </c>
      <c r="C1856" s="27"/>
      <c r="D1856" s="48"/>
      <c r="E1856" s="48"/>
      <c r="F1856" s="128"/>
      <c r="G1856" s="128">
        <v>10000</v>
      </c>
    </row>
    <row r="1857" spans="1:7" ht="24.95" customHeight="1">
      <c r="A1857" s="52" t="s">
        <v>49</v>
      </c>
      <c r="B1857" s="65"/>
      <c r="C1857" s="27"/>
      <c r="D1857" s="48"/>
      <c r="E1857" s="48">
        <f>F1857-D1857</f>
        <v>0</v>
      </c>
      <c r="F1857" s="48"/>
      <c r="G1857" s="48"/>
    </row>
    <row r="1858" spans="1:7" ht="24.95" customHeight="1">
      <c r="A1858" s="29" t="s">
        <v>430</v>
      </c>
      <c r="B1858" s="65" t="s">
        <v>45</v>
      </c>
      <c r="C1858" s="27"/>
      <c r="D1858" s="48"/>
      <c r="E1858" s="48">
        <f>F1858-D1858</f>
        <v>13000</v>
      </c>
      <c r="F1858" s="48">
        <v>13000</v>
      </c>
      <c r="G1858" s="48">
        <v>12500</v>
      </c>
    </row>
    <row r="1859" spans="1:7" ht="24.95" customHeight="1">
      <c r="A1859" s="59" t="s">
        <v>38</v>
      </c>
      <c r="B1859" s="65"/>
      <c r="C1859" s="27"/>
      <c r="D1859" s="48"/>
      <c r="E1859" s="48"/>
      <c r="F1859" s="48"/>
      <c r="G1859" s="48"/>
    </row>
    <row r="1860" spans="1:7" ht="24.95" customHeight="1">
      <c r="A1860" s="29" t="s">
        <v>429</v>
      </c>
      <c r="B1860" s="65" t="s">
        <v>31</v>
      </c>
      <c r="C1860" s="27"/>
      <c r="D1860" s="48"/>
      <c r="E1860" s="48"/>
      <c r="F1860" s="48"/>
      <c r="G1860" s="48">
        <v>7500</v>
      </c>
    </row>
    <row r="1861" spans="1:7" ht="24.95" customHeight="1">
      <c r="A1861" s="114" t="s">
        <v>30</v>
      </c>
      <c r="B1861" s="65"/>
      <c r="C1861" s="27"/>
      <c r="D1861" s="48"/>
      <c r="E1861" s="48">
        <f>F1861-D1861</f>
        <v>0</v>
      </c>
      <c r="F1861" s="48"/>
      <c r="G1861" s="48"/>
    </row>
    <row r="1862" spans="1:7" ht="24.95" customHeight="1">
      <c r="A1862" s="29" t="s">
        <v>428</v>
      </c>
      <c r="B1862" s="65" t="s">
        <v>27</v>
      </c>
      <c r="C1862" s="27"/>
      <c r="D1862" s="48">
        <v>6500</v>
      </c>
      <c r="E1862" s="48">
        <f>F1862-D1862</f>
        <v>500</v>
      </c>
      <c r="F1862" s="48">
        <v>7000</v>
      </c>
      <c r="G1862" s="48"/>
    </row>
    <row r="1863" spans="1:7" ht="24.95" customHeight="1">
      <c r="A1863" s="149" t="s">
        <v>427</v>
      </c>
      <c r="B1863" s="65"/>
      <c r="C1863" s="27"/>
      <c r="D1863" s="48"/>
      <c r="E1863" s="48"/>
      <c r="F1863" s="48"/>
      <c r="G1863" s="48"/>
    </row>
    <row r="1864" spans="1:7" ht="24.95" customHeight="1" thickBot="1">
      <c r="A1864" s="64" t="s">
        <v>263</v>
      </c>
      <c r="B1864" s="63"/>
      <c r="C1864" s="32"/>
      <c r="D1864" s="62"/>
      <c r="E1864" s="62">
        <f>F1864-D1864</f>
        <v>0</v>
      </c>
      <c r="F1864" s="62"/>
      <c r="G1864" s="62"/>
    </row>
    <row r="1865" spans="1:7" ht="24.95" hidden="1" customHeight="1">
      <c r="A1865" s="148" t="s">
        <v>426</v>
      </c>
      <c r="B1865" s="111">
        <v>215</v>
      </c>
      <c r="C1865" s="23"/>
      <c r="D1865" s="108"/>
      <c r="E1865" s="108">
        <f>F1865-D1865</f>
        <v>0</v>
      </c>
      <c r="F1865" s="108"/>
      <c r="G1865" s="108"/>
    </row>
    <row r="1866" spans="1:7" ht="48.75" customHeight="1">
      <c r="A1866" s="144" t="s">
        <v>425</v>
      </c>
      <c r="B1866" s="49" t="s">
        <v>152</v>
      </c>
      <c r="C1866" s="27"/>
      <c r="D1866" s="48"/>
      <c r="E1866" s="48">
        <f>F1866-D1866</f>
        <v>0</v>
      </c>
      <c r="F1866" s="48"/>
      <c r="G1866" s="48">
        <v>400000</v>
      </c>
    </row>
    <row r="1867" spans="1:7" ht="24.95" customHeight="1">
      <c r="A1867" s="52" t="s">
        <v>52</v>
      </c>
      <c r="B1867" s="49"/>
      <c r="C1867" s="27"/>
      <c r="D1867" s="48"/>
      <c r="E1867" s="48">
        <f>F1867-D1867</f>
        <v>0</v>
      </c>
      <c r="F1867" s="78"/>
      <c r="G1867" s="112"/>
    </row>
    <row r="1868" spans="1:7" ht="24.95" customHeight="1">
      <c r="A1868" s="29" t="s">
        <v>258</v>
      </c>
      <c r="B1868" s="49" t="s">
        <v>50</v>
      </c>
      <c r="C1868" s="27"/>
      <c r="D1868" s="48"/>
      <c r="E1868" s="48"/>
      <c r="F1868" s="128"/>
      <c r="G1868" s="128">
        <v>40000</v>
      </c>
    </row>
    <row r="1869" spans="1:7" ht="24.95" customHeight="1">
      <c r="A1869" s="114" t="s">
        <v>44</v>
      </c>
      <c r="B1869" s="39"/>
      <c r="C1869" s="27"/>
      <c r="D1869" s="48"/>
      <c r="E1869" s="48">
        <f>F1869-D1869</f>
        <v>0</v>
      </c>
      <c r="F1869" s="27"/>
      <c r="G1869" s="48"/>
    </row>
    <row r="1870" spans="1:7" ht="24.95" customHeight="1">
      <c r="A1870" s="121" t="s">
        <v>424</v>
      </c>
      <c r="B1870" s="65" t="s">
        <v>42</v>
      </c>
      <c r="C1870" s="27"/>
      <c r="D1870" s="48"/>
      <c r="E1870" s="48"/>
      <c r="F1870" s="48"/>
      <c r="G1870" s="48">
        <v>20000</v>
      </c>
    </row>
    <row r="1871" spans="1:7" ht="24.95" customHeight="1">
      <c r="A1871" s="113" t="s">
        <v>423</v>
      </c>
      <c r="B1871" s="49"/>
      <c r="C1871" s="27"/>
      <c r="D1871" s="48"/>
      <c r="E1871" s="48">
        <f>F1871-D1871</f>
        <v>0</v>
      </c>
      <c r="F1871" s="48"/>
      <c r="G1871" s="48"/>
    </row>
    <row r="1872" spans="1:7" ht="24.95" hidden="1" customHeight="1">
      <c r="A1872" s="52" t="s">
        <v>422</v>
      </c>
      <c r="B1872" s="49"/>
      <c r="C1872" s="27"/>
      <c r="D1872" s="48"/>
      <c r="E1872" s="48">
        <f>F1872-D1872</f>
        <v>0</v>
      </c>
      <c r="F1872" s="48"/>
      <c r="G1872" s="48"/>
    </row>
    <row r="1873" spans="1:7" ht="24.95" hidden="1" customHeight="1">
      <c r="A1873" s="52" t="s">
        <v>421</v>
      </c>
      <c r="B1873" s="49">
        <v>215</v>
      </c>
      <c r="C1873" s="27"/>
      <c r="D1873" s="48"/>
      <c r="E1873" s="48">
        <f>F1873-D1873</f>
        <v>0</v>
      </c>
      <c r="F1873" s="48"/>
      <c r="G1873" s="48"/>
    </row>
    <row r="1874" spans="1:7" ht="24.95" customHeight="1">
      <c r="A1874" s="52" t="s">
        <v>52</v>
      </c>
      <c r="B1874" s="49"/>
      <c r="C1874" s="27"/>
      <c r="D1874" s="48"/>
      <c r="E1874" s="48">
        <f>F1874-D1874</f>
        <v>0</v>
      </c>
      <c r="F1874" s="48"/>
      <c r="G1874" s="48"/>
    </row>
    <row r="1875" spans="1:7" ht="24.95" customHeight="1">
      <c r="A1875" s="29" t="s">
        <v>258</v>
      </c>
      <c r="B1875" s="49" t="s">
        <v>50</v>
      </c>
      <c r="C1875" s="27"/>
      <c r="D1875" s="48"/>
      <c r="E1875" s="48"/>
      <c r="F1875" s="48"/>
      <c r="G1875" s="48">
        <v>40000</v>
      </c>
    </row>
    <row r="1876" spans="1:7" ht="24.95" customHeight="1" thickBot="1">
      <c r="A1876" s="29" t="s">
        <v>420</v>
      </c>
      <c r="B1876" s="49" t="s">
        <v>50</v>
      </c>
      <c r="C1876" s="27"/>
      <c r="D1876" s="48"/>
      <c r="E1876" s="48"/>
      <c r="F1876" s="48"/>
      <c r="G1876" s="48">
        <v>10000</v>
      </c>
    </row>
    <row r="1877" spans="1:7" ht="24.95" hidden="1" customHeight="1">
      <c r="A1877" s="117" t="s">
        <v>419</v>
      </c>
      <c r="B1877" s="49"/>
      <c r="C1877" s="27"/>
      <c r="D1877" s="48"/>
      <c r="E1877" s="48">
        <f>F1877-D1877</f>
        <v>0</v>
      </c>
      <c r="F1877" s="48"/>
      <c r="G1877" s="48"/>
    </row>
    <row r="1878" spans="1:7" ht="24.95" hidden="1" customHeight="1">
      <c r="A1878" s="114" t="s">
        <v>418</v>
      </c>
      <c r="B1878" s="65">
        <v>240</v>
      </c>
      <c r="C1878" s="54"/>
      <c r="D1878" s="53"/>
      <c r="E1878" s="53">
        <f>F1878-D1878</f>
        <v>0</v>
      </c>
      <c r="F1878" s="53"/>
      <c r="G1878" s="53"/>
    </row>
    <row r="1879" spans="1:7" ht="24.95" customHeight="1" thickBot="1">
      <c r="A1879" s="21" t="s">
        <v>417</v>
      </c>
      <c r="B1879" s="42"/>
      <c r="C1879" s="18">
        <f>SUM(C1840:C1878)</f>
        <v>0</v>
      </c>
      <c r="D1879" s="18">
        <f>SUM(D1840:D1878)</f>
        <v>6500</v>
      </c>
      <c r="E1879" s="18">
        <f>SUM(E1840:E1878)</f>
        <v>38500</v>
      </c>
      <c r="F1879" s="18">
        <f>SUM(F1840:F1878)</f>
        <v>45000</v>
      </c>
      <c r="G1879" s="18">
        <f>SUM(G1840:G1878)</f>
        <v>580000</v>
      </c>
    </row>
    <row r="1880" spans="1:7" ht="24.95" customHeight="1" thickBot="1">
      <c r="A1880" s="20" t="s">
        <v>416</v>
      </c>
      <c r="B1880" s="42"/>
      <c r="C1880" s="18">
        <f>C1836+C1879</f>
        <v>7238382.2699999996</v>
      </c>
      <c r="D1880" s="18">
        <f>D1836+D1879</f>
        <v>3881058.6</v>
      </c>
      <c r="E1880" s="18">
        <f>E1836+E1879</f>
        <v>7124501.3999999994</v>
      </c>
      <c r="F1880" s="18">
        <f>F1836+F1879</f>
        <v>11005560</v>
      </c>
      <c r="G1880" s="18">
        <f>G1836+G1879</f>
        <v>19017000</v>
      </c>
    </row>
    <row r="1881" spans="1:7" ht="10.5" customHeight="1" thickBot="1">
      <c r="A1881" s="20"/>
      <c r="B1881" s="70"/>
      <c r="C1881" s="18"/>
      <c r="D1881" s="18"/>
      <c r="E1881" s="18"/>
      <c r="F1881" s="18"/>
      <c r="G1881" s="18"/>
    </row>
    <row r="1882" spans="1:7" ht="24.95" customHeight="1" thickBot="1">
      <c r="A1882" s="17" t="s">
        <v>6</v>
      </c>
      <c r="B1882" s="16"/>
      <c r="C1882" s="15">
        <f>C1793+C1811+C1821+C1880</f>
        <v>18010042.82</v>
      </c>
      <c r="D1882" s="15">
        <f>D1793+D1811+D1821+D1880</f>
        <v>11652509.959999999</v>
      </c>
      <c r="E1882" s="15">
        <f>E1793+E1811+E1821+E1880</f>
        <v>13724552.43</v>
      </c>
      <c r="F1882" s="15">
        <f>F1793+F1811+F1821+F1880</f>
        <v>25377062.390000001</v>
      </c>
      <c r="G1882" s="15">
        <f>G1793+G1811+G1821+G1880</f>
        <v>30929417.800000001</v>
      </c>
    </row>
    <row r="1883" spans="1:7" ht="24.95" customHeight="1">
      <c r="A1883" s="14"/>
      <c r="B1883" s="14"/>
      <c r="C1883" s="12"/>
      <c r="D1883" s="12"/>
      <c r="E1883" s="12"/>
      <c r="F1883" s="12"/>
      <c r="G1883" s="12"/>
    </row>
    <row r="1884" spans="1:7" ht="12.75" customHeight="1">
      <c r="A1884" s="14"/>
      <c r="B1884" s="14"/>
      <c r="C1884" s="12"/>
      <c r="D1884" s="13"/>
      <c r="E1884" s="13"/>
      <c r="F1884" s="13"/>
      <c r="G1884" s="12"/>
    </row>
    <row r="1885" spans="1:7" ht="16.5">
      <c r="A1885" s="11" t="s">
        <v>415</v>
      </c>
      <c r="B1885" s="1"/>
      <c r="C1885" s="1"/>
      <c r="D1885" s="1" t="s">
        <v>414</v>
      </c>
      <c r="E1885" s="1"/>
      <c r="F1885" s="1"/>
      <c r="G1885" s="136"/>
    </row>
    <row r="1886" spans="1:7" ht="16.5">
      <c r="A1886" s="11"/>
      <c r="B1886" s="1"/>
      <c r="C1886" s="1"/>
      <c r="D1886" s="1"/>
      <c r="E1886" s="1"/>
      <c r="F1886" s="1"/>
      <c r="G1886" s="136"/>
    </row>
    <row r="1887" spans="1:7" s="1" customFormat="1" ht="16.5">
      <c r="A1887" s="9"/>
      <c r="B1887" s="8"/>
      <c r="C1887" s="8"/>
      <c r="D1887" s="7"/>
      <c r="E1887" s="7"/>
      <c r="F1887" s="7"/>
      <c r="G1887" s="147"/>
    </row>
    <row r="1888" spans="1:7" s="1" customFormat="1" ht="16.5">
      <c r="A1888" s="107" t="s">
        <v>413</v>
      </c>
      <c r="B1888" s="5"/>
      <c r="C1888" s="4"/>
      <c r="D1888" s="417" t="s">
        <v>412</v>
      </c>
      <c r="E1888" s="417"/>
      <c r="F1888" s="417"/>
      <c r="G1888" s="417"/>
    </row>
    <row r="1889" spans="1:7" s="1" customFormat="1" ht="16.5">
      <c r="A1889" s="3" t="s">
        <v>411</v>
      </c>
      <c r="B1889" s="2"/>
      <c r="C1889" s="2"/>
      <c r="D1889" s="417" t="s">
        <v>410</v>
      </c>
      <c r="E1889" s="417"/>
      <c r="F1889" s="417"/>
      <c r="G1889" s="417"/>
    </row>
    <row r="1893" spans="1:7" ht="15.75" customHeight="1">
      <c r="A1893" s="412" t="s">
        <v>128</v>
      </c>
      <c r="B1893" s="412"/>
      <c r="C1893" s="412"/>
      <c r="D1893" s="412"/>
      <c r="E1893" s="412"/>
      <c r="F1893" s="412"/>
      <c r="G1893" s="412"/>
    </row>
    <row r="1894" spans="1:7" ht="15.75" customHeight="1">
      <c r="A1894" s="413" t="s">
        <v>127</v>
      </c>
      <c r="B1894" s="413"/>
      <c r="C1894" s="413"/>
      <c r="D1894" s="413"/>
      <c r="E1894" s="413"/>
      <c r="F1894" s="413"/>
      <c r="G1894" s="413"/>
    </row>
    <row r="1895" spans="1:7" ht="15.75" customHeight="1">
      <c r="A1895" s="106"/>
      <c r="B1895" s="106"/>
      <c r="C1895" s="106"/>
      <c r="D1895" s="106"/>
      <c r="E1895" s="106"/>
      <c r="F1895" s="106"/>
      <c r="G1895" s="106"/>
    </row>
    <row r="1896" spans="1:7" ht="12.75">
      <c r="A1896" s="105" t="s">
        <v>409</v>
      </c>
      <c r="B1896" s="103"/>
      <c r="C1896" s="103"/>
      <c r="D1896" s="104"/>
      <c r="E1896" s="104"/>
      <c r="F1896" s="104"/>
      <c r="G1896" s="103"/>
    </row>
    <row r="1897" spans="1:7" ht="13.5" thickBot="1">
      <c r="A1897" s="105"/>
      <c r="B1897" s="103"/>
      <c r="C1897" s="103"/>
      <c r="D1897" s="104"/>
      <c r="E1897" s="104"/>
      <c r="F1897" s="104"/>
      <c r="G1897" s="103"/>
    </row>
    <row r="1898" spans="1:7" ht="16.5" thickBot="1">
      <c r="A1898" s="102"/>
      <c r="B1898" s="101" t="s">
        <v>125</v>
      </c>
      <c r="C1898" s="100" t="s">
        <v>124</v>
      </c>
      <c r="D1898" s="414" t="s">
        <v>123</v>
      </c>
      <c r="E1898" s="415"/>
      <c r="F1898" s="416"/>
      <c r="G1898" s="99" t="s">
        <v>122</v>
      </c>
    </row>
    <row r="1899" spans="1:7" ht="15.75">
      <c r="A1899" s="96" t="s">
        <v>121</v>
      </c>
      <c r="B1899" s="98" t="s">
        <v>120</v>
      </c>
      <c r="C1899" s="96">
        <v>2018</v>
      </c>
      <c r="D1899" s="97" t="s">
        <v>119</v>
      </c>
      <c r="E1899" s="97" t="s">
        <v>118</v>
      </c>
      <c r="F1899" s="97" t="s">
        <v>117</v>
      </c>
      <c r="G1899" s="96" t="s">
        <v>116</v>
      </c>
    </row>
    <row r="1900" spans="1:7" ht="16.5" thickBot="1">
      <c r="A1900" s="92" t="s">
        <v>115</v>
      </c>
      <c r="B1900" s="95" t="s">
        <v>114</v>
      </c>
      <c r="C1900" s="92" t="s">
        <v>113</v>
      </c>
      <c r="D1900" s="93" t="s">
        <v>112</v>
      </c>
      <c r="E1900" s="94" t="s">
        <v>111</v>
      </c>
      <c r="F1900" s="93" t="s">
        <v>110</v>
      </c>
      <c r="G1900" s="92" t="s">
        <v>109</v>
      </c>
    </row>
    <row r="1901" spans="1:7" ht="24.95" customHeight="1" thickBot="1">
      <c r="A1901" s="86" t="s">
        <v>108</v>
      </c>
      <c r="B1901" s="91"/>
      <c r="C1901" s="40"/>
      <c r="D1901" s="40"/>
      <c r="E1901" s="40"/>
      <c r="F1901" s="40"/>
      <c r="G1901" s="40"/>
    </row>
    <row r="1902" spans="1:7" ht="24.95" customHeight="1">
      <c r="A1902" s="90" t="s">
        <v>107</v>
      </c>
      <c r="B1902" s="89" t="s">
        <v>106</v>
      </c>
      <c r="C1902" s="22">
        <v>5592959.1100000003</v>
      </c>
      <c r="D1902" s="22">
        <v>2757122</v>
      </c>
      <c r="E1902" s="23">
        <f t="shared" ref="E1902:E1909" si="60">F1902-D1902</f>
        <v>4164922</v>
      </c>
      <c r="F1902" s="22">
        <v>6922044</v>
      </c>
      <c r="G1902" s="22">
        <v>7174488</v>
      </c>
    </row>
    <row r="1903" spans="1:7" ht="24.95" customHeight="1">
      <c r="A1903" s="52" t="s">
        <v>105</v>
      </c>
      <c r="B1903" s="87" t="s">
        <v>104</v>
      </c>
      <c r="C1903" s="27">
        <v>288636.34999999998</v>
      </c>
      <c r="D1903" s="48">
        <v>128000</v>
      </c>
      <c r="E1903" s="27">
        <f t="shared" si="60"/>
        <v>226000</v>
      </c>
      <c r="F1903" s="48">
        <v>354000</v>
      </c>
      <c r="G1903" s="48">
        <v>384000</v>
      </c>
    </row>
    <row r="1904" spans="1:7" ht="24.95" customHeight="1">
      <c r="A1904" s="52" t="s">
        <v>103</v>
      </c>
      <c r="B1904" s="76" t="s">
        <v>102</v>
      </c>
      <c r="C1904" s="27">
        <v>85025</v>
      </c>
      <c r="D1904" s="27">
        <v>42750</v>
      </c>
      <c r="E1904" s="27">
        <f t="shared" si="60"/>
        <v>42750</v>
      </c>
      <c r="F1904" s="27">
        <v>85500</v>
      </c>
      <c r="G1904" s="27">
        <v>85500</v>
      </c>
    </row>
    <row r="1905" spans="1:7" ht="24.95" customHeight="1">
      <c r="A1905" s="52" t="s">
        <v>101</v>
      </c>
      <c r="B1905" s="88" t="s">
        <v>100</v>
      </c>
      <c r="C1905" s="22">
        <v>80037.5</v>
      </c>
      <c r="D1905" s="22">
        <v>42750</v>
      </c>
      <c r="E1905" s="27">
        <f t="shared" si="60"/>
        <v>42750</v>
      </c>
      <c r="F1905" s="22">
        <v>85500</v>
      </c>
      <c r="G1905" s="22">
        <v>85500</v>
      </c>
    </row>
    <row r="1906" spans="1:7" ht="24.95" customHeight="1">
      <c r="A1906" s="52" t="s">
        <v>99</v>
      </c>
      <c r="B1906" s="49" t="s">
        <v>98</v>
      </c>
      <c r="C1906" s="27">
        <v>78000</v>
      </c>
      <c r="D1906" s="27">
        <v>60000</v>
      </c>
      <c r="E1906" s="27">
        <f t="shared" si="60"/>
        <v>36000</v>
      </c>
      <c r="F1906" s="27">
        <v>96000</v>
      </c>
      <c r="G1906" s="27">
        <v>96000</v>
      </c>
    </row>
    <row r="1907" spans="1:7" ht="24.95" hidden="1" customHeight="1">
      <c r="A1907" s="52" t="s">
        <v>97</v>
      </c>
      <c r="B1907" s="76">
        <v>717</v>
      </c>
      <c r="C1907" s="27"/>
      <c r="D1907" s="27"/>
      <c r="E1907" s="27">
        <f t="shared" si="60"/>
        <v>0</v>
      </c>
      <c r="F1907" s="27"/>
      <c r="G1907" s="27"/>
    </row>
    <row r="1908" spans="1:7" ht="24.95" customHeight="1">
      <c r="A1908" s="52" t="s">
        <v>96</v>
      </c>
      <c r="B1908" s="76" t="s">
        <v>95</v>
      </c>
      <c r="C1908" s="27">
        <v>454802.7</v>
      </c>
      <c r="D1908" s="27"/>
      <c r="E1908" s="27">
        <f t="shared" si="60"/>
        <v>596737</v>
      </c>
      <c r="F1908" s="27">
        <v>596737</v>
      </c>
      <c r="G1908" s="27">
        <v>597874</v>
      </c>
    </row>
    <row r="1909" spans="1:7" ht="24.95" customHeight="1">
      <c r="A1909" s="52" t="s">
        <v>94</v>
      </c>
      <c r="B1909" s="88" t="s">
        <v>93</v>
      </c>
      <c r="C1909" s="22">
        <v>58500</v>
      </c>
      <c r="D1909" s="22"/>
      <c r="E1909" s="27">
        <f t="shared" si="60"/>
        <v>80000</v>
      </c>
      <c r="F1909" s="22">
        <v>80000</v>
      </c>
      <c r="G1909" s="22">
        <v>80000</v>
      </c>
    </row>
    <row r="1910" spans="1:7" ht="24.95" customHeight="1">
      <c r="A1910" s="52" t="s">
        <v>92</v>
      </c>
      <c r="B1910" s="76"/>
      <c r="C1910" s="27"/>
      <c r="D1910" s="27"/>
      <c r="E1910" s="27"/>
      <c r="F1910" s="27"/>
      <c r="G1910" s="27"/>
    </row>
    <row r="1911" spans="1:7" ht="24.95" customHeight="1">
      <c r="A1911" s="29" t="s">
        <v>91</v>
      </c>
      <c r="B1911" s="76" t="s">
        <v>90</v>
      </c>
      <c r="C1911" s="27">
        <v>502485</v>
      </c>
      <c r="D1911" s="27">
        <v>441886</v>
      </c>
      <c r="E1911" s="27">
        <f>F1911-D1911</f>
        <v>154851</v>
      </c>
      <c r="F1911" s="27">
        <v>596737</v>
      </c>
      <c r="G1911" s="27">
        <v>597874</v>
      </c>
    </row>
    <row r="1912" spans="1:7" ht="24.95" customHeight="1">
      <c r="A1912" s="52" t="s">
        <v>89</v>
      </c>
      <c r="B1912" s="76" t="s">
        <v>88</v>
      </c>
      <c r="C1912" s="27">
        <v>669107.64</v>
      </c>
      <c r="D1912" s="27">
        <v>330874.64</v>
      </c>
      <c r="E1912" s="27">
        <f>F1912-D1912</f>
        <v>499777.36</v>
      </c>
      <c r="F1912" s="27">
        <v>830652</v>
      </c>
      <c r="G1912" s="27">
        <v>860945</v>
      </c>
    </row>
    <row r="1913" spans="1:7" ht="24.95" customHeight="1">
      <c r="A1913" s="52" t="s">
        <v>87</v>
      </c>
      <c r="B1913" s="88" t="s">
        <v>86</v>
      </c>
      <c r="C1913" s="22">
        <v>14400</v>
      </c>
      <c r="D1913" s="22">
        <v>6400</v>
      </c>
      <c r="E1913" s="27">
        <f>F1913-D1913</f>
        <v>11300</v>
      </c>
      <c r="F1913" s="22">
        <v>17700</v>
      </c>
      <c r="G1913" s="22">
        <v>19200</v>
      </c>
    </row>
    <row r="1914" spans="1:7" ht="24.95" customHeight="1">
      <c r="A1914" s="52" t="s">
        <v>85</v>
      </c>
      <c r="B1914" s="76" t="s">
        <v>84</v>
      </c>
      <c r="C1914" s="27">
        <v>63758.78</v>
      </c>
      <c r="D1914" s="27">
        <v>28680.18</v>
      </c>
      <c r="E1914" s="27">
        <f>F1914-D1914</f>
        <v>47516.82</v>
      </c>
      <c r="F1914" s="27">
        <v>76197</v>
      </c>
      <c r="G1914" s="27">
        <v>79534</v>
      </c>
    </row>
    <row r="1915" spans="1:7" ht="24.95" customHeight="1">
      <c r="A1915" s="52" t="s">
        <v>83</v>
      </c>
      <c r="B1915" s="87" t="s">
        <v>82</v>
      </c>
      <c r="C1915" s="27">
        <v>14400</v>
      </c>
      <c r="D1915" s="27">
        <v>6400</v>
      </c>
      <c r="E1915" s="27">
        <f>F1915-D1915</f>
        <v>11300</v>
      </c>
      <c r="F1915" s="27">
        <v>17700</v>
      </c>
      <c r="G1915" s="27">
        <v>19200</v>
      </c>
    </row>
    <row r="1916" spans="1:7" ht="24.95" customHeight="1">
      <c r="A1916" s="52" t="s">
        <v>81</v>
      </c>
      <c r="B1916" s="87"/>
      <c r="C1916" s="27"/>
      <c r="D1916" s="27"/>
      <c r="E1916" s="27"/>
      <c r="F1916" s="27"/>
      <c r="G1916" s="27"/>
    </row>
    <row r="1917" spans="1:7" ht="24.95" customHeight="1">
      <c r="A1917" s="29" t="s">
        <v>80</v>
      </c>
      <c r="B1917" s="79" t="s">
        <v>76</v>
      </c>
      <c r="C1917" s="23">
        <v>40000</v>
      </c>
      <c r="D1917" s="23"/>
      <c r="E1917" s="27">
        <f>F1917-D1917</f>
        <v>0</v>
      </c>
      <c r="F1917" s="23"/>
      <c r="G1917" s="23"/>
    </row>
    <row r="1918" spans="1:7" ht="24.95" customHeight="1">
      <c r="A1918" s="29" t="s">
        <v>79</v>
      </c>
      <c r="B1918" s="79" t="s">
        <v>76</v>
      </c>
      <c r="C1918" s="23">
        <v>55000</v>
      </c>
      <c r="D1918" s="23"/>
      <c r="E1918" s="27"/>
      <c r="F1918" s="23"/>
      <c r="G1918" s="23"/>
    </row>
    <row r="1919" spans="1:7" ht="24.95" customHeight="1">
      <c r="A1919" s="29" t="s">
        <v>78</v>
      </c>
      <c r="B1919" s="76" t="s">
        <v>76</v>
      </c>
      <c r="C1919" s="27">
        <v>385000</v>
      </c>
      <c r="D1919" s="27"/>
      <c r="E1919" s="27"/>
      <c r="F1919" s="27"/>
      <c r="G1919" s="27"/>
    </row>
    <row r="1920" spans="1:7" ht="24.95" customHeight="1" thickBot="1">
      <c r="A1920" s="35" t="s">
        <v>77</v>
      </c>
      <c r="B1920" s="120" t="s">
        <v>76</v>
      </c>
      <c r="C1920" s="32">
        <v>124828</v>
      </c>
      <c r="D1920" s="32"/>
      <c r="E1920" s="32"/>
      <c r="F1920" s="32"/>
      <c r="G1920" s="32"/>
    </row>
    <row r="1921" spans="1:7" ht="24.95" customHeight="1" thickBot="1">
      <c r="A1921" s="86" t="s">
        <v>75</v>
      </c>
      <c r="B1921" s="19"/>
      <c r="C1921" s="18">
        <f>SUM(C1902:C1920)</f>
        <v>8506940.0800000001</v>
      </c>
      <c r="D1921" s="18">
        <f>SUM(D1902:D1920)</f>
        <v>3844862.8200000003</v>
      </c>
      <c r="E1921" s="18">
        <f>SUM(E1902:E1920)</f>
        <v>5913904.1800000006</v>
      </c>
      <c r="F1921" s="18">
        <f>SUM(F1902:F1920)</f>
        <v>9758767</v>
      </c>
      <c r="G1921" s="18">
        <f>SUM(G1902:G1920)</f>
        <v>10080115</v>
      </c>
    </row>
    <row r="1922" spans="1:7" ht="10.5" customHeight="1" thickBot="1">
      <c r="A1922" s="86"/>
      <c r="B1922" s="19"/>
      <c r="C1922" s="18"/>
      <c r="D1922" s="18"/>
      <c r="E1922" s="85"/>
      <c r="F1922" s="85"/>
      <c r="G1922" s="85"/>
    </row>
    <row r="1923" spans="1:7" ht="24.95" customHeight="1" thickBot="1">
      <c r="A1923" s="20" t="s">
        <v>74</v>
      </c>
      <c r="B1923" s="84"/>
      <c r="C1923" s="83"/>
      <c r="D1923" s="83"/>
      <c r="E1923" s="82"/>
      <c r="F1923" s="82"/>
      <c r="G1923" s="81"/>
    </row>
    <row r="1924" spans="1:7" ht="24.95" customHeight="1">
      <c r="A1924" s="80" t="s">
        <v>73</v>
      </c>
      <c r="B1924" s="79" t="s">
        <v>72</v>
      </c>
      <c r="C1924" s="30">
        <v>228581.11</v>
      </c>
      <c r="D1924" s="23">
        <v>76045.72</v>
      </c>
      <c r="E1924" s="23">
        <f>F1924-D1924</f>
        <v>223954.28</v>
      </c>
      <c r="F1924" s="23">
        <v>300000</v>
      </c>
      <c r="G1924" s="23">
        <v>500000</v>
      </c>
    </row>
    <row r="1925" spans="1:7" ht="24.95" customHeight="1">
      <c r="A1925" s="52" t="s">
        <v>71</v>
      </c>
      <c r="B1925" s="76"/>
      <c r="C1925" s="28"/>
      <c r="D1925" s="27"/>
      <c r="E1925" s="23"/>
      <c r="F1925" s="27"/>
      <c r="G1925" s="27"/>
    </row>
    <row r="1926" spans="1:7" ht="24.95" customHeight="1">
      <c r="A1926" s="29" t="s">
        <v>408</v>
      </c>
      <c r="B1926" s="76" t="s">
        <v>70</v>
      </c>
      <c r="C1926" s="28">
        <v>135572.5</v>
      </c>
      <c r="D1926" s="27">
        <v>5515</v>
      </c>
      <c r="E1926" s="27">
        <f t="shared" ref="E1926:E1931" si="61">F1926-D1926</f>
        <v>194485</v>
      </c>
      <c r="F1926" s="27">
        <v>200000</v>
      </c>
      <c r="G1926" s="27">
        <v>200000</v>
      </c>
    </row>
    <row r="1927" spans="1:7" ht="24.95" customHeight="1">
      <c r="A1927" s="31" t="s">
        <v>407</v>
      </c>
      <c r="B1927" s="79" t="s">
        <v>70</v>
      </c>
      <c r="C1927" s="30"/>
      <c r="D1927" s="23">
        <v>5890</v>
      </c>
      <c r="E1927" s="23">
        <f t="shared" si="61"/>
        <v>94110</v>
      </c>
      <c r="F1927" s="23">
        <v>100000</v>
      </c>
      <c r="G1927" s="23">
        <v>100000</v>
      </c>
    </row>
    <row r="1928" spans="1:7" ht="24.95" customHeight="1">
      <c r="A1928" s="52" t="s">
        <v>69</v>
      </c>
      <c r="B1928" s="49" t="s">
        <v>68</v>
      </c>
      <c r="C1928" s="28">
        <v>416935.22</v>
      </c>
      <c r="D1928" s="27">
        <v>246555.45</v>
      </c>
      <c r="E1928" s="23">
        <f t="shared" si="61"/>
        <v>453444.55</v>
      </c>
      <c r="F1928" s="27">
        <v>700000</v>
      </c>
      <c r="G1928" s="27">
        <v>800000</v>
      </c>
    </row>
    <row r="1929" spans="1:7" ht="24.95" customHeight="1">
      <c r="A1929" s="52" t="s">
        <v>67</v>
      </c>
      <c r="B1929" s="49" t="s">
        <v>66</v>
      </c>
      <c r="C1929" s="28">
        <v>951600</v>
      </c>
      <c r="D1929" s="27">
        <v>1384150</v>
      </c>
      <c r="E1929" s="23">
        <f t="shared" si="61"/>
        <v>615850</v>
      </c>
      <c r="F1929" s="27">
        <v>2000000</v>
      </c>
      <c r="G1929" s="27">
        <v>3000000</v>
      </c>
    </row>
    <row r="1930" spans="1:7" ht="24.95" customHeight="1">
      <c r="A1930" s="52" t="s">
        <v>205</v>
      </c>
      <c r="B1930" s="76" t="s">
        <v>204</v>
      </c>
      <c r="C1930" s="28"/>
      <c r="D1930" s="27"/>
      <c r="E1930" s="23">
        <f t="shared" si="61"/>
        <v>1500</v>
      </c>
      <c r="F1930" s="27">
        <v>1500</v>
      </c>
      <c r="G1930" s="27">
        <v>1500</v>
      </c>
    </row>
    <row r="1931" spans="1:7" ht="24.95" customHeight="1">
      <c r="A1931" s="52" t="s">
        <v>203</v>
      </c>
      <c r="B1931" s="76" t="s">
        <v>202</v>
      </c>
      <c r="C1931" s="28">
        <v>20909.759999999998</v>
      </c>
      <c r="D1931" s="27">
        <v>10000</v>
      </c>
      <c r="E1931" s="23">
        <f t="shared" si="61"/>
        <v>14000</v>
      </c>
      <c r="F1931" s="27">
        <v>24000</v>
      </c>
      <c r="G1931" s="27">
        <v>24000</v>
      </c>
    </row>
    <row r="1932" spans="1:7" ht="24.95" customHeight="1">
      <c r="A1932" s="52" t="s">
        <v>201</v>
      </c>
      <c r="B1932" s="76"/>
      <c r="C1932" s="28"/>
      <c r="D1932" s="27"/>
      <c r="E1932" s="23"/>
      <c r="F1932" s="27"/>
      <c r="G1932" s="27"/>
    </row>
    <row r="1933" spans="1:7" ht="24.95" customHeight="1">
      <c r="A1933" s="29" t="s">
        <v>406</v>
      </c>
      <c r="B1933" s="76" t="s">
        <v>199</v>
      </c>
      <c r="C1933" s="28"/>
      <c r="D1933" s="27"/>
      <c r="E1933" s="23"/>
      <c r="F1933" s="27"/>
      <c r="G1933" s="27">
        <v>1000000</v>
      </c>
    </row>
    <row r="1934" spans="1:7" ht="24.95" customHeight="1">
      <c r="A1934" s="29" t="s">
        <v>405</v>
      </c>
      <c r="B1934" s="76" t="s">
        <v>199</v>
      </c>
      <c r="C1934" s="28"/>
      <c r="D1934" s="27"/>
      <c r="E1934" s="23"/>
      <c r="F1934" s="27"/>
      <c r="G1934" s="27">
        <v>1500000</v>
      </c>
    </row>
    <row r="1935" spans="1:7" ht="24.95" customHeight="1">
      <c r="A1935" s="52" t="s">
        <v>404</v>
      </c>
      <c r="B1935" s="76"/>
      <c r="C1935" s="28"/>
      <c r="D1935" s="27"/>
      <c r="E1935" s="23"/>
      <c r="F1935" s="27"/>
      <c r="G1935" s="27"/>
    </row>
    <row r="1936" spans="1:7" ht="24.95" customHeight="1">
      <c r="A1936" s="29" t="s">
        <v>403</v>
      </c>
      <c r="B1936" s="76" t="s">
        <v>400</v>
      </c>
      <c r="C1936" s="28"/>
      <c r="D1936" s="27"/>
      <c r="E1936" s="23"/>
      <c r="F1936" s="27"/>
      <c r="G1936" s="27">
        <v>100000</v>
      </c>
    </row>
    <row r="1937" spans="1:7" ht="24.95" customHeight="1">
      <c r="A1937" s="29" t="s">
        <v>402</v>
      </c>
      <c r="B1937" s="76" t="s">
        <v>400</v>
      </c>
      <c r="C1937" s="28"/>
      <c r="D1937" s="27"/>
      <c r="E1937" s="23"/>
      <c r="F1937" s="27"/>
      <c r="G1937" s="27">
        <v>100000</v>
      </c>
    </row>
    <row r="1938" spans="1:7" ht="24.95" customHeight="1">
      <c r="A1938" s="29" t="s">
        <v>401</v>
      </c>
      <c r="B1938" s="76" t="s">
        <v>400</v>
      </c>
      <c r="C1938" s="28"/>
      <c r="D1938" s="27"/>
      <c r="E1938" s="23"/>
      <c r="F1938" s="27"/>
      <c r="G1938" s="27">
        <v>100000</v>
      </c>
    </row>
    <row r="1939" spans="1:7" ht="24.95" customHeight="1">
      <c r="A1939" s="52" t="s">
        <v>65</v>
      </c>
      <c r="B1939" s="76" t="s">
        <v>64</v>
      </c>
      <c r="C1939" s="28">
        <v>370780</v>
      </c>
      <c r="D1939" s="27"/>
      <c r="E1939" s="23">
        <f>F1939-D1939</f>
        <v>200000</v>
      </c>
      <c r="F1939" s="27">
        <v>200000</v>
      </c>
      <c r="G1939" s="27">
        <v>200000</v>
      </c>
    </row>
    <row r="1940" spans="1:7" ht="24.95" customHeight="1">
      <c r="A1940" s="52" t="s">
        <v>198</v>
      </c>
      <c r="B1940" s="111" t="s">
        <v>197</v>
      </c>
      <c r="C1940" s="28">
        <v>102235</v>
      </c>
      <c r="D1940" s="27"/>
      <c r="E1940" s="23">
        <f>F1940-D1940</f>
        <v>200000</v>
      </c>
      <c r="F1940" s="27">
        <v>200000</v>
      </c>
      <c r="G1940" s="27">
        <v>100000</v>
      </c>
    </row>
    <row r="1941" spans="1:7" ht="24.95" customHeight="1">
      <c r="A1941" s="146" t="s">
        <v>62</v>
      </c>
      <c r="B1941" s="36" t="s">
        <v>61</v>
      </c>
      <c r="C1941" s="28">
        <v>5000</v>
      </c>
      <c r="D1941" s="27"/>
      <c r="E1941" s="23">
        <f>F1941-D1941</f>
        <v>5000</v>
      </c>
      <c r="F1941" s="27">
        <v>5000</v>
      </c>
      <c r="G1941" s="27">
        <v>10000</v>
      </c>
    </row>
    <row r="1942" spans="1:7" ht="24.95" customHeight="1">
      <c r="A1942" s="52" t="s">
        <v>399</v>
      </c>
      <c r="B1942" s="76" t="s">
        <v>398</v>
      </c>
      <c r="C1942" s="28"/>
      <c r="D1942" s="27"/>
      <c r="E1942" s="23"/>
      <c r="F1942" s="27"/>
      <c r="G1942" s="27">
        <v>15000</v>
      </c>
    </row>
    <row r="1943" spans="1:7" ht="24.95" customHeight="1" thickBot="1">
      <c r="A1943" s="64" t="s">
        <v>397</v>
      </c>
      <c r="B1943" s="120"/>
      <c r="C1943" s="33"/>
      <c r="D1943" s="32"/>
      <c r="E1943" s="32"/>
      <c r="F1943" s="32"/>
      <c r="G1943" s="32"/>
    </row>
    <row r="1944" spans="1:7" ht="24.95" customHeight="1">
      <c r="A1944" s="31" t="s">
        <v>396</v>
      </c>
      <c r="B1944" s="79" t="s">
        <v>395</v>
      </c>
      <c r="C1944" s="30">
        <v>26171</v>
      </c>
      <c r="D1944" s="23">
        <v>8557.5</v>
      </c>
      <c r="E1944" s="23">
        <f>F1944-D1944</f>
        <v>91442.5</v>
      </c>
      <c r="F1944" s="23">
        <v>100000</v>
      </c>
      <c r="G1944" s="23">
        <v>100000</v>
      </c>
    </row>
    <row r="1945" spans="1:7" ht="24.95" customHeight="1" thickBot="1">
      <c r="A1945" s="52" t="s">
        <v>394</v>
      </c>
      <c r="B1945" s="39" t="s">
        <v>9</v>
      </c>
      <c r="C1945" s="28">
        <v>10576</v>
      </c>
      <c r="D1945" s="27">
        <v>1950</v>
      </c>
      <c r="E1945" s="23">
        <f>F1945-D1945</f>
        <v>98050</v>
      </c>
      <c r="F1945" s="27">
        <v>100000</v>
      </c>
      <c r="G1945" s="27">
        <v>200000</v>
      </c>
    </row>
    <row r="1946" spans="1:7" ht="24.95" hidden="1" customHeight="1">
      <c r="A1946" s="114" t="s">
        <v>393</v>
      </c>
      <c r="B1946" s="37">
        <v>969</v>
      </c>
      <c r="C1946" s="74"/>
      <c r="D1946" s="54"/>
      <c r="E1946" s="22">
        <f>F1946-D1946</f>
        <v>0</v>
      </c>
      <c r="F1946" s="54"/>
      <c r="G1946" s="54"/>
    </row>
    <row r="1947" spans="1:7" ht="24.95" customHeight="1" thickBot="1">
      <c r="A1947" s="20" t="s">
        <v>58</v>
      </c>
      <c r="B1947" s="20"/>
      <c r="C1947" s="43">
        <f>SUM(C1924:C1946)</f>
        <v>2268360.59</v>
      </c>
      <c r="D1947" s="43">
        <f>SUM(D1924:D1946)</f>
        <v>1738663.67</v>
      </c>
      <c r="E1947" s="43">
        <f>SUM(E1924:E1946)</f>
        <v>2191836.33</v>
      </c>
      <c r="F1947" s="43">
        <f>SUM(F1924:F1946)</f>
        <v>3930500</v>
      </c>
      <c r="G1947" s="43">
        <f>SUM(G1924:G1946)</f>
        <v>8050500</v>
      </c>
    </row>
    <row r="1948" spans="1:7" ht="10.5" customHeight="1" thickBot="1">
      <c r="A1948" s="145"/>
      <c r="B1948" s="42"/>
      <c r="C1948" s="41"/>
      <c r="D1948" s="40"/>
      <c r="E1948" s="40"/>
      <c r="F1948" s="40"/>
      <c r="G1948" s="40"/>
    </row>
    <row r="1949" spans="1:7" ht="24.95" customHeight="1" thickBot="1">
      <c r="A1949" s="20" t="s">
        <v>392</v>
      </c>
      <c r="B1949" s="70"/>
      <c r="C1949" s="40"/>
      <c r="D1949" s="40"/>
      <c r="E1949" s="40"/>
      <c r="F1949" s="40"/>
      <c r="G1949" s="40"/>
    </row>
    <row r="1950" spans="1:7" ht="24.95" customHeight="1">
      <c r="A1950" s="52" t="s">
        <v>263</v>
      </c>
      <c r="B1950" s="49"/>
      <c r="C1950" s="27"/>
      <c r="D1950" s="48"/>
      <c r="E1950" s="48"/>
      <c r="F1950" s="48"/>
      <c r="G1950" s="48"/>
    </row>
    <row r="1951" spans="1:7" ht="24.95" hidden="1" customHeight="1">
      <c r="A1951" s="52" t="s">
        <v>391</v>
      </c>
      <c r="B1951" s="49">
        <v>215</v>
      </c>
      <c r="C1951" s="27"/>
      <c r="D1951" s="48"/>
      <c r="E1951" s="48"/>
      <c r="F1951" s="48"/>
      <c r="G1951" s="48"/>
    </row>
    <row r="1952" spans="1:7" ht="24.95" customHeight="1">
      <c r="A1952" s="29" t="s">
        <v>390</v>
      </c>
      <c r="B1952" s="49" t="s">
        <v>152</v>
      </c>
      <c r="C1952" s="27"/>
      <c r="D1952" s="48"/>
      <c r="E1952" s="48"/>
      <c r="F1952" s="48"/>
      <c r="G1952" s="48">
        <v>400000</v>
      </c>
    </row>
    <row r="1953" spans="1:7" ht="24.95" customHeight="1">
      <c r="A1953" s="29" t="s">
        <v>389</v>
      </c>
      <c r="B1953" s="49" t="s">
        <v>152</v>
      </c>
      <c r="C1953" s="27"/>
      <c r="D1953" s="48"/>
      <c r="E1953" s="48"/>
      <c r="F1953" s="48"/>
      <c r="G1953" s="48">
        <v>300000</v>
      </c>
    </row>
    <row r="1954" spans="1:7" ht="24.95" customHeight="1">
      <c r="A1954" s="29" t="s">
        <v>388</v>
      </c>
      <c r="B1954" s="49" t="s">
        <v>152</v>
      </c>
      <c r="C1954" s="27"/>
      <c r="D1954" s="48"/>
      <c r="E1954" s="48"/>
      <c r="F1954" s="48"/>
      <c r="G1954" s="48">
        <v>300000</v>
      </c>
    </row>
    <row r="1955" spans="1:7" ht="24.95" customHeight="1">
      <c r="A1955" s="29" t="s">
        <v>387</v>
      </c>
      <c r="B1955" s="49" t="s">
        <v>152</v>
      </c>
      <c r="C1955" s="27"/>
      <c r="D1955" s="48"/>
      <c r="E1955" s="48"/>
      <c r="F1955" s="48"/>
      <c r="G1955" s="48">
        <v>300000</v>
      </c>
    </row>
    <row r="1956" spans="1:7" ht="24.95" customHeight="1">
      <c r="A1956" s="29" t="s">
        <v>386</v>
      </c>
      <c r="B1956" s="49" t="s">
        <v>152</v>
      </c>
      <c r="C1956" s="27"/>
      <c r="D1956" s="48"/>
      <c r="E1956" s="48"/>
      <c r="F1956" s="48"/>
      <c r="G1956" s="48">
        <v>300000</v>
      </c>
    </row>
    <row r="1957" spans="1:7" ht="24.95" customHeight="1">
      <c r="A1957" s="29" t="s">
        <v>385</v>
      </c>
      <c r="B1957" s="49" t="s">
        <v>152</v>
      </c>
      <c r="C1957" s="27"/>
      <c r="D1957" s="48"/>
      <c r="E1957" s="48"/>
      <c r="F1957" s="48"/>
      <c r="G1957" s="48">
        <v>300000</v>
      </c>
    </row>
    <row r="1958" spans="1:7" ht="32.25" customHeight="1">
      <c r="A1958" s="144" t="s">
        <v>384</v>
      </c>
      <c r="B1958" s="49" t="s">
        <v>152</v>
      </c>
      <c r="C1958" s="27"/>
      <c r="D1958" s="48"/>
      <c r="E1958" s="48">
        <f>F1958-D1958</f>
        <v>1000000</v>
      </c>
      <c r="F1958" s="48">
        <v>1000000</v>
      </c>
      <c r="G1958" s="48"/>
    </row>
    <row r="1959" spans="1:7" ht="24.95" customHeight="1">
      <c r="A1959" s="29" t="s">
        <v>383</v>
      </c>
      <c r="B1959" s="49" t="s">
        <v>152</v>
      </c>
      <c r="C1959" s="27"/>
      <c r="D1959" s="48"/>
      <c r="E1959" s="48">
        <f>F1959-D1959</f>
        <v>1000000</v>
      </c>
      <c r="F1959" s="48">
        <v>1000000</v>
      </c>
      <c r="G1959" s="48"/>
    </row>
    <row r="1960" spans="1:7" ht="24.95" hidden="1" customHeight="1">
      <c r="A1960" s="52" t="s">
        <v>323</v>
      </c>
      <c r="B1960" s="49">
        <v>215</v>
      </c>
      <c r="C1960" s="27"/>
      <c r="D1960" s="48"/>
      <c r="E1960" s="48">
        <f>F1960-D1960</f>
        <v>0</v>
      </c>
      <c r="F1960" s="48"/>
      <c r="G1960" s="48"/>
    </row>
    <row r="1961" spans="1:7" ht="24.95" hidden="1" customHeight="1">
      <c r="A1961" s="52" t="s">
        <v>52</v>
      </c>
      <c r="B1961" s="49"/>
      <c r="C1961" s="27"/>
      <c r="D1961" s="48"/>
      <c r="E1961" s="48">
        <f>F1961-D1961</f>
        <v>0</v>
      </c>
      <c r="F1961" s="48"/>
      <c r="G1961" s="48"/>
    </row>
    <row r="1962" spans="1:7" ht="24.95" hidden="1" customHeight="1">
      <c r="A1962" s="29" t="s">
        <v>382</v>
      </c>
      <c r="B1962" s="49" t="s">
        <v>50</v>
      </c>
      <c r="C1962" s="27"/>
      <c r="D1962" s="48"/>
      <c r="E1962" s="48"/>
      <c r="F1962" s="48"/>
      <c r="G1962" s="48"/>
    </row>
    <row r="1963" spans="1:7" ht="24.95" hidden="1" customHeight="1">
      <c r="A1963" s="29" t="s">
        <v>381</v>
      </c>
      <c r="B1963" s="49" t="s">
        <v>50</v>
      </c>
      <c r="C1963" s="27"/>
      <c r="D1963" s="48"/>
      <c r="E1963" s="48"/>
      <c r="F1963" s="48"/>
      <c r="G1963" s="48"/>
    </row>
    <row r="1964" spans="1:7" ht="24.95" hidden="1" customHeight="1">
      <c r="A1964" s="29" t="s">
        <v>380</v>
      </c>
      <c r="B1964" s="49" t="s">
        <v>50</v>
      </c>
      <c r="C1964" s="27"/>
      <c r="D1964" s="48"/>
      <c r="E1964" s="48">
        <f>F1964-D1964</f>
        <v>0</v>
      </c>
      <c r="F1964" s="48"/>
      <c r="G1964" s="48"/>
    </row>
    <row r="1965" spans="1:7" ht="24.95" hidden="1" customHeight="1">
      <c r="A1965" s="29" t="s">
        <v>379</v>
      </c>
      <c r="B1965" s="49" t="s">
        <v>50</v>
      </c>
      <c r="C1965" s="27"/>
      <c r="D1965" s="48"/>
      <c r="E1965" s="48">
        <f>F1965-D1965</f>
        <v>0</v>
      </c>
      <c r="F1965" s="48"/>
      <c r="G1965" s="48"/>
    </row>
    <row r="1966" spans="1:7" ht="24.95" customHeight="1">
      <c r="A1966" s="52" t="s">
        <v>261</v>
      </c>
      <c r="B1966" s="49"/>
      <c r="C1966" s="27"/>
      <c r="D1966" s="48"/>
      <c r="E1966" s="48"/>
      <c r="F1966" s="48"/>
      <c r="G1966" s="48"/>
    </row>
    <row r="1967" spans="1:7" ht="24.95" customHeight="1">
      <c r="A1967" s="121" t="s">
        <v>378</v>
      </c>
      <c r="B1967" s="49" t="s">
        <v>259</v>
      </c>
      <c r="C1967" s="27"/>
      <c r="D1967" s="48"/>
      <c r="E1967" s="48"/>
      <c r="F1967" s="48"/>
      <c r="G1967" s="48">
        <v>30000</v>
      </c>
    </row>
    <row r="1968" spans="1:7" ht="24.95" customHeight="1">
      <c r="A1968" s="121" t="s">
        <v>377</v>
      </c>
      <c r="B1968" s="49" t="s">
        <v>259</v>
      </c>
      <c r="C1968" s="27"/>
      <c r="D1968" s="48"/>
      <c r="E1968" s="48"/>
      <c r="F1968" s="48"/>
      <c r="G1968" s="48">
        <v>60000</v>
      </c>
    </row>
    <row r="1969" spans="1:7" ht="24.95" customHeight="1">
      <c r="A1969" s="52" t="s">
        <v>56</v>
      </c>
      <c r="B1969" s="49"/>
      <c r="C1969" s="27"/>
      <c r="D1969" s="48"/>
      <c r="E1969" s="48"/>
      <c r="F1969" s="48"/>
      <c r="G1969" s="48"/>
    </row>
    <row r="1970" spans="1:7" ht="24.95" customHeight="1">
      <c r="A1970" s="141" t="s">
        <v>376</v>
      </c>
      <c r="B1970" s="49" t="s">
        <v>53</v>
      </c>
      <c r="C1970" s="27"/>
      <c r="D1970" s="48"/>
      <c r="E1970" s="48"/>
      <c r="F1970" s="48"/>
      <c r="G1970" s="48">
        <v>225000</v>
      </c>
    </row>
    <row r="1971" spans="1:7" ht="24.95" customHeight="1">
      <c r="A1971" s="121" t="s">
        <v>375</v>
      </c>
      <c r="B1971" s="49" t="s">
        <v>53</v>
      </c>
      <c r="C1971" s="27"/>
      <c r="D1971" s="48"/>
      <c r="E1971" s="48"/>
      <c r="F1971" s="48"/>
      <c r="G1971" s="48">
        <v>120000</v>
      </c>
    </row>
    <row r="1972" spans="1:7" ht="24.95" customHeight="1">
      <c r="A1972" s="52" t="s">
        <v>52</v>
      </c>
      <c r="B1972" s="49"/>
      <c r="C1972" s="27"/>
      <c r="D1972" s="48"/>
      <c r="E1972" s="48"/>
      <c r="F1972" s="48"/>
      <c r="G1972" s="48"/>
    </row>
    <row r="1973" spans="1:7" ht="24.95" customHeight="1">
      <c r="A1973" s="141" t="s">
        <v>374</v>
      </c>
      <c r="B1973" s="49" t="s">
        <v>50</v>
      </c>
      <c r="C1973" s="27"/>
      <c r="D1973" s="48"/>
      <c r="E1973" s="48"/>
      <c r="F1973" s="48"/>
      <c r="G1973" s="48">
        <v>330000</v>
      </c>
    </row>
    <row r="1974" spans="1:7" ht="24.95" customHeight="1" thickBot="1">
      <c r="A1974" s="143" t="s">
        <v>373</v>
      </c>
      <c r="B1974" s="63" t="s">
        <v>50</v>
      </c>
      <c r="C1974" s="32"/>
      <c r="D1974" s="62"/>
      <c r="E1974" s="62"/>
      <c r="F1974" s="62"/>
      <c r="G1974" s="62">
        <v>400000</v>
      </c>
    </row>
    <row r="1975" spans="1:7" ht="24.95" customHeight="1">
      <c r="A1975" s="141" t="s">
        <v>372</v>
      </c>
      <c r="B1975" s="111" t="s">
        <v>50</v>
      </c>
      <c r="C1975" s="23"/>
      <c r="D1975" s="108"/>
      <c r="E1975" s="108"/>
      <c r="F1975" s="108"/>
      <c r="G1975" s="108">
        <v>120000</v>
      </c>
    </row>
    <row r="1976" spans="1:7" ht="24.95" customHeight="1">
      <c r="A1976" s="29" t="s">
        <v>371</v>
      </c>
      <c r="B1976" s="49" t="s">
        <v>50</v>
      </c>
      <c r="C1976" s="27"/>
      <c r="D1976" s="48"/>
      <c r="E1976" s="48"/>
      <c r="F1976" s="48"/>
      <c r="G1976" s="48">
        <v>50000</v>
      </c>
    </row>
    <row r="1977" spans="1:7" ht="24.95" customHeight="1">
      <c r="A1977" s="141" t="s">
        <v>370</v>
      </c>
      <c r="B1977" s="49" t="s">
        <v>50</v>
      </c>
      <c r="C1977" s="27"/>
      <c r="D1977" s="48"/>
      <c r="E1977" s="48"/>
      <c r="F1977" s="48"/>
      <c r="G1977" s="48">
        <v>24000</v>
      </c>
    </row>
    <row r="1978" spans="1:7" ht="24.95" customHeight="1">
      <c r="A1978" s="52" t="s">
        <v>369</v>
      </c>
      <c r="B1978" s="49"/>
      <c r="C1978" s="27"/>
      <c r="D1978" s="48"/>
      <c r="E1978" s="48">
        <f>F1978-D1978</f>
        <v>0</v>
      </c>
      <c r="F1978" s="48"/>
      <c r="G1978" s="48"/>
    </row>
    <row r="1979" spans="1:7" ht="24.95" hidden="1" customHeight="1">
      <c r="A1979" s="121" t="s">
        <v>368</v>
      </c>
      <c r="B1979" s="39" t="s">
        <v>357</v>
      </c>
      <c r="C1979" s="27"/>
      <c r="D1979" s="48"/>
      <c r="E1979" s="48">
        <f>F1979-D1979</f>
        <v>0</v>
      </c>
      <c r="F1979" s="48"/>
      <c r="G1979" s="48"/>
    </row>
    <row r="1980" spans="1:7" ht="24.95" hidden="1" customHeight="1">
      <c r="A1980" s="35" t="s">
        <v>367</v>
      </c>
      <c r="B1980" s="120" t="s">
        <v>357</v>
      </c>
      <c r="C1980" s="32"/>
      <c r="D1980" s="62"/>
      <c r="E1980" s="48">
        <f>F1980-D1980</f>
        <v>0</v>
      </c>
      <c r="F1980" s="62"/>
      <c r="G1980" s="62"/>
    </row>
    <row r="1981" spans="1:7" ht="24.95" hidden="1" customHeight="1">
      <c r="A1981" s="38" t="s">
        <v>366</v>
      </c>
      <c r="B1981" s="88" t="s">
        <v>357</v>
      </c>
      <c r="C1981" s="23"/>
      <c r="D1981" s="108"/>
      <c r="E1981" s="48">
        <f>F1981-D1981</f>
        <v>0</v>
      </c>
      <c r="F1981" s="108"/>
      <c r="G1981" s="108"/>
    </row>
    <row r="1982" spans="1:7" ht="24.95" customHeight="1">
      <c r="A1982" s="121" t="s">
        <v>365</v>
      </c>
      <c r="B1982" s="49" t="s">
        <v>357</v>
      </c>
      <c r="C1982" s="23"/>
      <c r="D1982" s="108"/>
      <c r="E1982" s="48"/>
      <c r="F1982" s="108"/>
      <c r="G1982" s="108">
        <v>80000</v>
      </c>
    </row>
    <row r="1983" spans="1:7" ht="24.95" customHeight="1">
      <c r="A1983" s="29" t="s">
        <v>364</v>
      </c>
      <c r="B1983" s="49" t="s">
        <v>357</v>
      </c>
      <c r="C1983" s="23"/>
      <c r="D1983" s="108"/>
      <c r="E1983" s="48"/>
      <c r="F1983" s="108"/>
      <c r="G1983" s="108">
        <v>70000</v>
      </c>
    </row>
    <row r="1984" spans="1:7" ht="24.95" customHeight="1">
      <c r="A1984" s="141" t="s">
        <v>363</v>
      </c>
      <c r="B1984" s="49" t="s">
        <v>357</v>
      </c>
      <c r="C1984" s="23"/>
      <c r="D1984" s="108"/>
      <c r="E1984" s="48"/>
      <c r="F1984" s="108"/>
      <c r="G1984" s="108">
        <v>45000</v>
      </c>
    </row>
    <row r="1985" spans="1:7" ht="24.95" customHeight="1">
      <c r="A1985" s="141" t="s">
        <v>362</v>
      </c>
      <c r="B1985" s="49" t="s">
        <v>357</v>
      </c>
      <c r="C1985" s="27"/>
      <c r="D1985" s="48"/>
      <c r="E1985" s="48">
        <f t="shared" ref="E1985:E1991" si="62">F1985-D1985</f>
        <v>80000</v>
      </c>
      <c r="F1985" s="48">
        <v>80000</v>
      </c>
      <c r="G1985" s="48"/>
    </row>
    <row r="1986" spans="1:7" ht="24.95" customHeight="1">
      <c r="A1986" s="142" t="s">
        <v>361</v>
      </c>
      <c r="B1986" s="49" t="s">
        <v>357</v>
      </c>
      <c r="C1986" s="27">
        <v>12880000</v>
      </c>
      <c r="D1986" s="48"/>
      <c r="E1986" s="48">
        <f t="shared" si="62"/>
        <v>0</v>
      </c>
      <c r="F1986" s="48"/>
      <c r="G1986" s="48"/>
    </row>
    <row r="1987" spans="1:7" ht="24.95" customHeight="1">
      <c r="A1987" s="141" t="s">
        <v>360</v>
      </c>
      <c r="B1987" s="49" t="s">
        <v>357</v>
      </c>
      <c r="C1987" s="27">
        <v>16810000</v>
      </c>
      <c r="D1987" s="48"/>
      <c r="E1987" s="48">
        <f t="shared" si="62"/>
        <v>0</v>
      </c>
      <c r="F1987" s="48"/>
      <c r="G1987" s="48"/>
    </row>
    <row r="1988" spans="1:7" ht="24.95" hidden="1" customHeight="1">
      <c r="A1988" s="141" t="s">
        <v>359</v>
      </c>
      <c r="B1988" s="49" t="s">
        <v>357</v>
      </c>
      <c r="C1988" s="27"/>
      <c r="D1988" s="48"/>
      <c r="E1988" s="48">
        <f t="shared" si="62"/>
        <v>0</v>
      </c>
      <c r="F1988" s="48"/>
      <c r="G1988" s="48"/>
    </row>
    <row r="1989" spans="1:7" ht="24.95" hidden="1" customHeight="1">
      <c r="A1989" s="29" t="s">
        <v>358</v>
      </c>
      <c r="B1989" s="49" t="s">
        <v>357</v>
      </c>
      <c r="C1989" s="27"/>
      <c r="D1989" s="48"/>
      <c r="E1989" s="48">
        <f t="shared" si="62"/>
        <v>0</v>
      </c>
      <c r="F1989" s="78"/>
      <c r="G1989" s="112"/>
    </row>
    <row r="1990" spans="1:7" ht="24.95" hidden="1" customHeight="1">
      <c r="A1990" s="114" t="s">
        <v>356</v>
      </c>
      <c r="B1990" s="39"/>
      <c r="C1990" s="27"/>
      <c r="D1990" s="48"/>
      <c r="E1990" s="48">
        <f t="shared" si="62"/>
        <v>0</v>
      </c>
      <c r="F1990" s="48"/>
      <c r="G1990" s="48"/>
    </row>
    <row r="1991" spans="1:7" ht="24.95" hidden="1" customHeight="1">
      <c r="A1991" s="121" t="s">
        <v>355</v>
      </c>
      <c r="B1991" s="39" t="s">
        <v>354</v>
      </c>
      <c r="C1991" s="27"/>
      <c r="D1991" s="48"/>
      <c r="E1991" s="48">
        <f t="shared" si="62"/>
        <v>0</v>
      </c>
      <c r="F1991" s="48"/>
      <c r="G1991" s="48"/>
    </row>
    <row r="1992" spans="1:7" ht="24.95" customHeight="1">
      <c r="A1992" s="114" t="s">
        <v>49</v>
      </c>
      <c r="B1992" s="39"/>
      <c r="C1992" s="27"/>
      <c r="D1992" s="48"/>
      <c r="E1992" s="48"/>
      <c r="F1992" s="48"/>
      <c r="G1992" s="48"/>
    </row>
    <row r="1993" spans="1:7" ht="24.95" customHeight="1">
      <c r="A1993" s="121" t="s">
        <v>353</v>
      </c>
      <c r="B1993" s="49" t="s">
        <v>45</v>
      </c>
      <c r="C1993" s="27"/>
      <c r="D1993" s="48"/>
      <c r="E1993" s="48"/>
      <c r="F1993" s="48"/>
      <c r="G1993" s="48">
        <v>20000</v>
      </c>
    </row>
    <row r="1994" spans="1:7" ht="24.95" customHeight="1">
      <c r="A1994" s="121" t="s">
        <v>352</v>
      </c>
      <c r="B1994" s="49" t="s">
        <v>45</v>
      </c>
      <c r="C1994" s="27"/>
      <c r="D1994" s="48"/>
      <c r="E1994" s="48"/>
      <c r="F1994" s="48"/>
      <c r="G1994" s="48">
        <v>108000</v>
      </c>
    </row>
    <row r="1995" spans="1:7" ht="24.95" customHeight="1">
      <c r="A1995" s="114" t="s">
        <v>351</v>
      </c>
      <c r="B1995" s="39"/>
      <c r="C1995" s="27"/>
      <c r="D1995" s="48"/>
      <c r="E1995" s="48"/>
      <c r="F1995" s="48"/>
      <c r="G1995" s="48"/>
    </row>
    <row r="1996" spans="1:7" ht="24.95" customHeight="1">
      <c r="A1996" s="121" t="s">
        <v>350</v>
      </c>
      <c r="B1996" s="49" t="s">
        <v>347</v>
      </c>
      <c r="C1996" s="27"/>
      <c r="D1996" s="48"/>
      <c r="E1996" s="48"/>
      <c r="F1996" s="48"/>
      <c r="G1996" s="48">
        <v>80000</v>
      </c>
    </row>
    <row r="1997" spans="1:7" ht="24.95" customHeight="1">
      <c r="A1997" s="121" t="s">
        <v>349</v>
      </c>
      <c r="B1997" s="49" t="s">
        <v>347</v>
      </c>
      <c r="C1997" s="27"/>
      <c r="D1997" s="48"/>
      <c r="E1997" s="48"/>
      <c r="F1997" s="48"/>
      <c r="G1997" s="48">
        <v>150000</v>
      </c>
    </row>
    <row r="1998" spans="1:7" ht="24.95" customHeight="1">
      <c r="A1998" s="121" t="s">
        <v>348</v>
      </c>
      <c r="B1998" s="49" t="s">
        <v>347</v>
      </c>
      <c r="C1998" s="27"/>
      <c r="D1998" s="48"/>
      <c r="E1998" s="48"/>
      <c r="F1998" s="48"/>
      <c r="G1998" s="48">
        <v>150000</v>
      </c>
    </row>
    <row r="1999" spans="1:7" ht="24.95" customHeight="1">
      <c r="A1999" s="114" t="s">
        <v>44</v>
      </c>
      <c r="B1999" s="39"/>
      <c r="C1999" s="27"/>
      <c r="D1999" s="48"/>
      <c r="E1999" s="48">
        <f>F1999-D1999</f>
        <v>0</v>
      </c>
      <c r="F1999" s="27"/>
      <c r="G1999" s="48"/>
    </row>
    <row r="2000" spans="1:7" ht="24.95" customHeight="1">
      <c r="A2000" s="121" t="s">
        <v>346</v>
      </c>
      <c r="B2000" s="39" t="s">
        <v>42</v>
      </c>
      <c r="C2000" s="27"/>
      <c r="D2000" s="48"/>
      <c r="E2000" s="48"/>
      <c r="F2000" s="27"/>
      <c r="G2000" s="48">
        <v>30000</v>
      </c>
    </row>
    <row r="2001" spans="1:7" ht="24.95" customHeight="1">
      <c r="A2001" s="121" t="s">
        <v>345</v>
      </c>
      <c r="B2001" s="39" t="s">
        <v>42</v>
      </c>
      <c r="C2001" s="27"/>
      <c r="D2001" s="48"/>
      <c r="E2001" s="48"/>
      <c r="F2001" s="27"/>
      <c r="G2001" s="48">
        <v>40000</v>
      </c>
    </row>
    <row r="2002" spans="1:7" ht="24.95" customHeight="1">
      <c r="A2002" s="121" t="s">
        <v>344</v>
      </c>
      <c r="B2002" s="39" t="s">
        <v>42</v>
      </c>
      <c r="C2002" s="27"/>
      <c r="D2002" s="48"/>
      <c r="E2002" s="48"/>
      <c r="F2002" s="27"/>
      <c r="G2002" s="48">
        <v>40000</v>
      </c>
    </row>
    <row r="2003" spans="1:7" ht="24.95" customHeight="1">
      <c r="A2003" s="121" t="s">
        <v>343</v>
      </c>
      <c r="B2003" s="39" t="s">
        <v>42</v>
      </c>
      <c r="C2003" s="27"/>
      <c r="D2003" s="48"/>
      <c r="E2003" s="48"/>
      <c r="F2003" s="27"/>
      <c r="G2003" s="48">
        <v>30000</v>
      </c>
    </row>
    <row r="2004" spans="1:7" ht="24.95" customHeight="1" thickBot="1">
      <c r="A2004" s="35" t="s">
        <v>342</v>
      </c>
      <c r="B2004" s="120" t="s">
        <v>42</v>
      </c>
      <c r="C2004" s="32"/>
      <c r="D2004" s="62"/>
      <c r="E2004" s="62"/>
      <c r="F2004" s="32"/>
      <c r="G2004" s="62">
        <v>15000</v>
      </c>
    </row>
    <row r="2005" spans="1:7" ht="24.95" customHeight="1">
      <c r="A2005" s="38" t="s">
        <v>341</v>
      </c>
      <c r="B2005" s="88" t="s">
        <v>42</v>
      </c>
      <c r="C2005" s="23"/>
      <c r="D2005" s="108"/>
      <c r="E2005" s="108"/>
      <c r="F2005" s="23"/>
      <c r="G2005" s="108">
        <v>10000</v>
      </c>
    </row>
    <row r="2006" spans="1:7" ht="24.95" customHeight="1">
      <c r="A2006" s="29" t="s">
        <v>340</v>
      </c>
      <c r="B2006" s="39" t="s">
        <v>42</v>
      </c>
      <c r="C2006" s="27"/>
      <c r="D2006" s="48"/>
      <c r="E2006" s="48"/>
      <c r="F2006" s="27"/>
      <c r="G2006" s="48">
        <v>150000</v>
      </c>
    </row>
    <row r="2007" spans="1:7" ht="24.95" customHeight="1">
      <c r="A2007" s="121" t="s">
        <v>339</v>
      </c>
      <c r="B2007" s="39" t="s">
        <v>42</v>
      </c>
      <c r="C2007" s="27"/>
      <c r="D2007" s="48"/>
      <c r="E2007" s="48">
        <f>F2007-D2007</f>
        <v>260000</v>
      </c>
      <c r="F2007" s="27">
        <v>260000</v>
      </c>
      <c r="G2007" s="48"/>
    </row>
    <row r="2008" spans="1:7" ht="24.95" customHeight="1">
      <c r="A2008" s="121" t="s">
        <v>338</v>
      </c>
      <c r="B2008" s="39" t="s">
        <v>42</v>
      </c>
      <c r="C2008" s="27"/>
      <c r="D2008" s="48"/>
      <c r="E2008" s="48">
        <f>F2008-D2008</f>
        <v>46000</v>
      </c>
      <c r="F2008" s="123">
        <v>46000</v>
      </c>
      <c r="G2008" s="128"/>
    </row>
    <row r="2009" spans="1:7" ht="24.95" customHeight="1">
      <c r="A2009" s="52" t="s">
        <v>253</v>
      </c>
      <c r="B2009" s="39"/>
      <c r="C2009" s="27"/>
      <c r="D2009" s="48"/>
      <c r="E2009" s="48"/>
      <c r="F2009" s="140"/>
      <c r="G2009" s="128"/>
    </row>
    <row r="2010" spans="1:7" ht="24.95" customHeight="1">
      <c r="A2010" s="121" t="s">
        <v>337</v>
      </c>
      <c r="B2010" s="39" t="s">
        <v>141</v>
      </c>
      <c r="C2010" s="27"/>
      <c r="D2010" s="48"/>
      <c r="E2010" s="48"/>
      <c r="F2010" s="140"/>
      <c r="G2010" s="128">
        <v>8000</v>
      </c>
    </row>
    <row r="2011" spans="1:7" ht="24.95" customHeight="1">
      <c r="A2011" s="29" t="s">
        <v>336</v>
      </c>
      <c r="B2011" s="39" t="s">
        <v>141</v>
      </c>
      <c r="C2011" s="27"/>
      <c r="D2011" s="48"/>
      <c r="E2011" s="48"/>
      <c r="F2011" s="140"/>
      <c r="G2011" s="128">
        <v>16000</v>
      </c>
    </row>
    <row r="2012" spans="1:7" ht="24.95" customHeight="1">
      <c r="A2012" s="121" t="s">
        <v>335</v>
      </c>
      <c r="B2012" s="39" t="s">
        <v>141</v>
      </c>
      <c r="C2012" s="27"/>
      <c r="D2012" s="48"/>
      <c r="E2012" s="48">
        <f>F2012-D2012</f>
        <v>20000</v>
      </c>
      <c r="F2012" s="140">
        <v>20000</v>
      </c>
      <c r="G2012" s="128">
        <v>15000</v>
      </c>
    </row>
    <row r="2013" spans="1:7" ht="24.95" customHeight="1">
      <c r="A2013" s="121" t="s">
        <v>334</v>
      </c>
      <c r="B2013" s="39" t="s">
        <v>141</v>
      </c>
      <c r="C2013" s="27"/>
      <c r="D2013" s="48"/>
      <c r="E2013" s="48">
        <f>F2013-D2013</f>
        <v>0</v>
      </c>
      <c r="F2013" s="140"/>
      <c r="G2013" s="128">
        <v>10000</v>
      </c>
    </row>
    <row r="2014" spans="1:7" ht="24.95" customHeight="1">
      <c r="A2014" s="121" t="s">
        <v>333</v>
      </c>
      <c r="B2014" s="39" t="s">
        <v>141</v>
      </c>
      <c r="C2014" s="27"/>
      <c r="D2014" s="48"/>
      <c r="E2014" s="48">
        <f>F2014-D2014</f>
        <v>5000</v>
      </c>
      <c r="F2014" s="140">
        <v>5000</v>
      </c>
      <c r="G2014" s="128"/>
    </row>
    <row r="2015" spans="1:7" ht="24.95" customHeight="1">
      <c r="A2015" s="52" t="s">
        <v>41</v>
      </c>
      <c r="B2015" s="49"/>
      <c r="C2015" s="27"/>
      <c r="D2015" s="48"/>
      <c r="E2015" s="48">
        <f>F2015-D2015</f>
        <v>0</v>
      </c>
      <c r="F2015" s="48"/>
      <c r="G2015" s="48"/>
    </row>
    <row r="2016" spans="1:7" ht="24.95" customHeight="1">
      <c r="A2016" s="29" t="s">
        <v>332</v>
      </c>
      <c r="B2016" s="49" t="s">
        <v>39</v>
      </c>
      <c r="C2016" s="27"/>
      <c r="D2016" s="48"/>
      <c r="E2016" s="48"/>
      <c r="F2016" s="48"/>
      <c r="G2016" s="48">
        <v>750000</v>
      </c>
    </row>
    <row r="2017" spans="1:7" ht="24.95" customHeight="1">
      <c r="A2017" s="31" t="s">
        <v>331</v>
      </c>
      <c r="B2017" s="49" t="s">
        <v>39</v>
      </c>
      <c r="C2017" s="27"/>
      <c r="D2017" s="48"/>
      <c r="E2017" s="48">
        <f t="shared" ref="E2017:E2031" si="63">F2017-D2017</f>
        <v>1000000</v>
      </c>
      <c r="F2017" s="48">
        <v>1000000</v>
      </c>
      <c r="G2017" s="48"/>
    </row>
    <row r="2018" spans="1:7" ht="24.95" hidden="1" customHeight="1">
      <c r="A2018" s="29" t="s">
        <v>330</v>
      </c>
      <c r="B2018" s="49" t="s">
        <v>39</v>
      </c>
      <c r="C2018" s="27"/>
      <c r="D2018" s="48"/>
      <c r="E2018" s="48">
        <f t="shared" si="63"/>
        <v>0</v>
      </c>
      <c r="F2018" s="48"/>
      <c r="G2018" s="48"/>
    </row>
    <row r="2019" spans="1:7" ht="24.95" hidden="1" customHeight="1">
      <c r="A2019" s="121" t="s">
        <v>329</v>
      </c>
      <c r="B2019" s="65" t="s">
        <v>39</v>
      </c>
      <c r="C2019" s="27"/>
      <c r="D2019" s="48"/>
      <c r="E2019" s="48">
        <f t="shared" si="63"/>
        <v>0</v>
      </c>
      <c r="F2019" s="48"/>
      <c r="G2019" s="48"/>
    </row>
    <row r="2020" spans="1:7" ht="24.95" hidden="1" customHeight="1">
      <c r="A2020" s="52" t="s">
        <v>38</v>
      </c>
      <c r="B2020" s="49"/>
      <c r="C2020" s="27"/>
      <c r="D2020" s="48"/>
      <c r="E2020" s="48">
        <f t="shared" si="63"/>
        <v>0</v>
      </c>
      <c r="F2020" s="48"/>
      <c r="G2020" s="48"/>
    </row>
    <row r="2021" spans="1:7" ht="24.95" hidden="1" customHeight="1">
      <c r="A2021" s="29" t="s">
        <v>328</v>
      </c>
      <c r="B2021" s="49" t="s">
        <v>31</v>
      </c>
      <c r="C2021" s="27"/>
      <c r="D2021" s="48"/>
      <c r="E2021" s="48">
        <f t="shared" si="63"/>
        <v>0</v>
      </c>
      <c r="F2021" s="48"/>
      <c r="G2021" s="48"/>
    </row>
    <row r="2022" spans="1:7" ht="24.95" hidden="1" customHeight="1">
      <c r="A2022" s="29" t="s">
        <v>327</v>
      </c>
      <c r="B2022" s="49" t="s">
        <v>31</v>
      </c>
      <c r="C2022" s="27"/>
      <c r="D2022" s="48"/>
      <c r="E2022" s="48">
        <f t="shared" si="63"/>
        <v>0</v>
      </c>
      <c r="F2022" s="48"/>
      <c r="G2022" s="112"/>
    </row>
    <row r="2023" spans="1:7" ht="24.95" hidden="1" customHeight="1">
      <c r="A2023" s="29" t="s">
        <v>326</v>
      </c>
      <c r="B2023" s="49" t="s">
        <v>31</v>
      </c>
      <c r="C2023" s="27"/>
      <c r="D2023" s="48"/>
      <c r="E2023" s="48">
        <f t="shared" si="63"/>
        <v>0</v>
      </c>
      <c r="F2023" s="48"/>
      <c r="G2023" s="139"/>
    </row>
    <row r="2024" spans="1:7" ht="24.95" hidden="1" customHeight="1">
      <c r="A2024" s="52" t="s">
        <v>325</v>
      </c>
      <c r="B2024" s="49">
        <v>223</v>
      </c>
      <c r="C2024" s="27"/>
      <c r="D2024" s="48"/>
      <c r="E2024" s="48">
        <f t="shared" si="63"/>
        <v>0</v>
      </c>
      <c r="F2024" s="48"/>
      <c r="G2024" s="48"/>
    </row>
    <row r="2025" spans="1:7" ht="24.95" hidden="1" customHeight="1">
      <c r="A2025" s="52" t="s">
        <v>324</v>
      </c>
      <c r="B2025" s="49"/>
      <c r="C2025" s="27"/>
      <c r="D2025" s="48"/>
      <c r="E2025" s="48">
        <f t="shared" si="63"/>
        <v>0</v>
      </c>
      <c r="F2025" s="48"/>
      <c r="G2025" s="48"/>
    </row>
    <row r="2026" spans="1:7" ht="24.95" hidden="1" customHeight="1">
      <c r="A2026" s="52" t="s">
        <v>323</v>
      </c>
      <c r="B2026" s="49">
        <v>226</v>
      </c>
      <c r="C2026" s="27"/>
      <c r="D2026" s="48"/>
      <c r="E2026" s="48">
        <f t="shared" si="63"/>
        <v>0</v>
      </c>
      <c r="F2026" s="48"/>
      <c r="G2026" s="48"/>
    </row>
    <row r="2027" spans="1:7" ht="24.95" hidden="1" customHeight="1">
      <c r="A2027" s="52" t="s">
        <v>322</v>
      </c>
      <c r="B2027" s="49">
        <v>227</v>
      </c>
      <c r="C2027" s="27"/>
      <c r="D2027" s="48"/>
      <c r="E2027" s="48">
        <f t="shared" si="63"/>
        <v>0</v>
      </c>
      <c r="F2027" s="48"/>
      <c r="G2027" s="48"/>
    </row>
    <row r="2028" spans="1:7" ht="24.95" hidden="1" customHeight="1">
      <c r="A2028" s="114" t="s">
        <v>321</v>
      </c>
      <c r="B2028" s="65">
        <v>236</v>
      </c>
      <c r="C2028" s="27"/>
      <c r="D2028" s="48"/>
      <c r="E2028" s="48">
        <f t="shared" si="63"/>
        <v>0</v>
      </c>
      <c r="F2028" s="48"/>
      <c r="G2028" s="48"/>
    </row>
    <row r="2029" spans="1:7" ht="24.95" hidden="1" customHeight="1">
      <c r="A2029" s="114" t="s">
        <v>320</v>
      </c>
      <c r="B2029" s="65"/>
      <c r="C2029" s="27"/>
      <c r="D2029" s="48"/>
      <c r="E2029" s="48">
        <f t="shared" si="63"/>
        <v>0</v>
      </c>
      <c r="F2029" s="48"/>
      <c r="G2029" s="48"/>
    </row>
    <row r="2030" spans="1:7" ht="24.95" hidden="1" customHeight="1">
      <c r="A2030" s="114" t="s">
        <v>319</v>
      </c>
      <c r="B2030" s="65">
        <v>244</v>
      </c>
      <c r="C2030" s="27"/>
      <c r="D2030" s="48"/>
      <c r="E2030" s="48">
        <f t="shared" si="63"/>
        <v>0</v>
      </c>
      <c r="F2030" s="48"/>
      <c r="G2030" s="48"/>
    </row>
    <row r="2031" spans="1:7" ht="24.95" hidden="1" customHeight="1">
      <c r="A2031" s="114" t="s">
        <v>318</v>
      </c>
      <c r="B2031" s="65">
        <v>244</v>
      </c>
      <c r="C2031" s="27"/>
      <c r="D2031" s="48"/>
      <c r="E2031" s="48">
        <f t="shared" si="63"/>
        <v>0</v>
      </c>
      <c r="F2031" s="48"/>
      <c r="G2031" s="48"/>
    </row>
    <row r="2032" spans="1:7" ht="24.95" customHeight="1">
      <c r="A2032" s="59" t="s">
        <v>38</v>
      </c>
      <c r="B2032" s="65"/>
      <c r="C2032" s="27"/>
      <c r="D2032" s="48"/>
      <c r="E2032" s="48"/>
      <c r="F2032" s="48"/>
      <c r="G2032" s="48"/>
    </row>
    <row r="2033" spans="1:7" ht="24.95" customHeight="1">
      <c r="A2033" s="29" t="s">
        <v>317</v>
      </c>
      <c r="B2033" s="49" t="s">
        <v>31</v>
      </c>
      <c r="C2033" s="27"/>
      <c r="D2033" s="48"/>
      <c r="E2033" s="48"/>
      <c r="F2033" s="48"/>
      <c r="G2033" s="48">
        <v>217500</v>
      </c>
    </row>
    <row r="2034" spans="1:7" ht="24.95" customHeight="1">
      <c r="A2034" s="121" t="s">
        <v>316</v>
      </c>
      <c r="B2034" s="49" t="s">
        <v>31</v>
      </c>
      <c r="C2034" s="27"/>
      <c r="D2034" s="48"/>
      <c r="E2034" s="48"/>
      <c r="F2034" s="48"/>
      <c r="G2034" s="48">
        <v>24000</v>
      </c>
    </row>
    <row r="2035" spans="1:7" ht="24.95" customHeight="1">
      <c r="A2035" s="29" t="s">
        <v>315</v>
      </c>
      <c r="B2035" s="49" t="s">
        <v>31</v>
      </c>
      <c r="C2035" s="27"/>
      <c r="D2035" s="48"/>
      <c r="E2035" s="48"/>
      <c r="F2035" s="48"/>
      <c r="G2035" s="48">
        <v>30000</v>
      </c>
    </row>
    <row r="2036" spans="1:7" ht="24.95" customHeight="1">
      <c r="A2036" s="31" t="s">
        <v>314</v>
      </c>
      <c r="B2036" s="49" t="s">
        <v>31</v>
      </c>
      <c r="C2036" s="27"/>
      <c r="D2036" s="48"/>
      <c r="E2036" s="48"/>
      <c r="F2036" s="48"/>
      <c r="G2036" s="48">
        <v>18000</v>
      </c>
    </row>
    <row r="2037" spans="1:7" ht="24.95" customHeight="1">
      <c r="A2037" s="29" t="s">
        <v>313</v>
      </c>
      <c r="B2037" s="49" t="s">
        <v>31</v>
      </c>
      <c r="C2037" s="27"/>
      <c r="D2037" s="48"/>
      <c r="E2037" s="48"/>
      <c r="F2037" s="48"/>
      <c r="G2037" s="48">
        <v>34000</v>
      </c>
    </row>
    <row r="2038" spans="1:7" ht="24.95" customHeight="1">
      <c r="A2038" s="80" t="s">
        <v>30</v>
      </c>
      <c r="B2038" s="49"/>
      <c r="C2038" s="27"/>
      <c r="D2038" s="48"/>
      <c r="E2038" s="48">
        <f>F2038-D2038</f>
        <v>0</v>
      </c>
      <c r="F2038" s="48"/>
      <c r="G2038" s="48"/>
    </row>
    <row r="2039" spans="1:7" ht="24.95" customHeight="1">
      <c r="A2039" s="29" t="s">
        <v>312</v>
      </c>
      <c r="B2039" s="36" t="s">
        <v>27</v>
      </c>
      <c r="C2039" s="27"/>
      <c r="D2039" s="48"/>
      <c r="E2039" s="48"/>
      <c r="F2039" s="48"/>
      <c r="G2039" s="48">
        <v>8000</v>
      </c>
    </row>
    <row r="2040" spans="1:7" ht="24.95" customHeight="1">
      <c r="A2040" s="31" t="s">
        <v>311</v>
      </c>
      <c r="B2040" s="36" t="s">
        <v>27</v>
      </c>
      <c r="C2040" s="27"/>
      <c r="D2040" s="48"/>
      <c r="E2040" s="48"/>
      <c r="F2040" s="48"/>
      <c r="G2040" s="48">
        <v>3000</v>
      </c>
    </row>
    <row r="2041" spans="1:7" ht="24.95" customHeight="1" thickBot="1">
      <c r="A2041" s="35" t="s">
        <v>310</v>
      </c>
      <c r="B2041" s="34" t="s">
        <v>27</v>
      </c>
      <c r="C2041" s="32"/>
      <c r="D2041" s="62"/>
      <c r="E2041" s="62"/>
      <c r="F2041" s="62"/>
      <c r="G2041" s="62">
        <v>53900</v>
      </c>
    </row>
    <row r="2042" spans="1:7" ht="24.95" customHeight="1">
      <c r="A2042" s="31" t="s">
        <v>309</v>
      </c>
      <c r="B2042" s="25" t="s">
        <v>27</v>
      </c>
      <c r="C2042" s="23"/>
      <c r="D2042" s="108"/>
      <c r="E2042" s="108"/>
      <c r="F2042" s="108"/>
      <c r="G2042" s="108">
        <v>25000</v>
      </c>
    </row>
    <row r="2043" spans="1:7" ht="24.95" customHeight="1" thickBot="1">
      <c r="A2043" s="29" t="s">
        <v>308</v>
      </c>
      <c r="B2043" s="36" t="s">
        <v>27</v>
      </c>
      <c r="C2043" s="27"/>
      <c r="D2043" s="48"/>
      <c r="E2043" s="48">
        <f>F2043-D2043</f>
        <v>1500</v>
      </c>
      <c r="F2043" s="48">
        <v>1500</v>
      </c>
      <c r="G2043" s="48"/>
    </row>
    <row r="2044" spans="1:7" ht="24.95" customHeight="1" thickBot="1">
      <c r="A2044" s="20" t="s">
        <v>307</v>
      </c>
      <c r="B2044" s="122"/>
      <c r="C2044" s="18">
        <f>SUM(C1952:C2043)</f>
        <v>29690000</v>
      </c>
      <c r="D2044" s="18">
        <f>SUM(D1952:D2043)</f>
        <v>0</v>
      </c>
      <c r="E2044" s="18">
        <f>SUM(E1952:E2043)</f>
        <v>3412500</v>
      </c>
      <c r="F2044" s="18">
        <f>SUM(F1952:F2043)</f>
        <v>3412500</v>
      </c>
      <c r="G2044" s="18">
        <f>SUM(G1952:G2043)</f>
        <v>5489400</v>
      </c>
    </row>
    <row r="2045" spans="1:7" ht="10.5" customHeight="1" thickBot="1">
      <c r="A2045" s="20"/>
      <c r="B2045" s="122"/>
      <c r="C2045" s="18"/>
      <c r="D2045" s="18"/>
      <c r="E2045" s="18"/>
      <c r="F2045" s="18"/>
      <c r="G2045" s="18"/>
    </row>
    <row r="2046" spans="1:7" ht="24.95" customHeight="1" thickBot="1">
      <c r="A2046" s="20" t="s">
        <v>25</v>
      </c>
      <c r="B2046" s="122"/>
      <c r="C2046" s="18"/>
      <c r="D2046" s="18"/>
      <c r="E2046" s="18"/>
      <c r="F2046" s="18"/>
      <c r="G2046" s="18"/>
    </row>
    <row r="2047" spans="1:7" ht="24.95" customHeight="1" thickBot="1">
      <c r="A2047" s="21" t="s">
        <v>24</v>
      </c>
      <c r="B2047" s="122"/>
      <c r="C2047" s="18"/>
      <c r="D2047" s="18"/>
      <c r="E2047" s="18"/>
      <c r="F2047" s="18"/>
      <c r="G2047" s="18"/>
    </row>
    <row r="2048" spans="1:7" ht="24.95" customHeight="1">
      <c r="A2048" s="31" t="s">
        <v>306</v>
      </c>
      <c r="B2048" s="25" t="s">
        <v>9</v>
      </c>
      <c r="C2048" s="30">
        <v>1065198.75</v>
      </c>
      <c r="D2048" s="23">
        <v>418262.75</v>
      </c>
      <c r="E2048" s="23">
        <f t="shared" ref="E2048:E2069" si="64">F2048-D2048</f>
        <v>731737.25</v>
      </c>
      <c r="F2048" s="23">
        <v>1150000</v>
      </c>
      <c r="G2048" s="23">
        <v>1250000</v>
      </c>
    </row>
    <row r="2049" spans="1:7" ht="24.95" customHeight="1">
      <c r="A2049" s="29" t="s">
        <v>305</v>
      </c>
      <c r="B2049" s="36" t="s">
        <v>9</v>
      </c>
      <c r="C2049" s="28">
        <v>988237.5</v>
      </c>
      <c r="D2049" s="27">
        <v>401437.5</v>
      </c>
      <c r="E2049" s="23">
        <f t="shared" si="64"/>
        <v>933562.5</v>
      </c>
      <c r="F2049" s="27">
        <v>1335000</v>
      </c>
      <c r="G2049" s="27">
        <v>1605200</v>
      </c>
    </row>
    <row r="2050" spans="1:7" ht="24.95" customHeight="1">
      <c r="A2050" s="29" t="s">
        <v>304</v>
      </c>
      <c r="B2050" s="36" t="s">
        <v>9</v>
      </c>
      <c r="C2050" s="28">
        <v>5519100.25</v>
      </c>
      <c r="D2050" s="27">
        <v>884564.75</v>
      </c>
      <c r="E2050" s="23">
        <f t="shared" si="64"/>
        <v>1966375.25</v>
      </c>
      <c r="F2050" s="27">
        <v>2850940</v>
      </c>
      <c r="G2050" s="27">
        <v>3465800</v>
      </c>
    </row>
    <row r="2051" spans="1:7" ht="24.95" customHeight="1">
      <c r="A2051" s="29" t="s">
        <v>303</v>
      </c>
      <c r="B2051" s="36" t="s">
        <v>9</v>
      </c>
      <c r="C2051" s="28">
        <v>154350</v>
      </c>
      <c r="D2051" s="27">
        <v>105991.47</v>
      </c>
      <c r="E2051" s="23">
        <f t="shared" si="64"/>
        <v>214008.53</v>
      </c>
      <c r="F2051" s="27">
        <v>320000</v>
      </c>
      <c r="G2051" s="27">
        <v>320000</v>
      </c>
    </row>
    <row r="2052" spans="1:7" ht="24.95" customHeight="1">
      <c r="A2052" s="29" t="s">
        <v>302</v>
      </c>
      <c r="B2052" s="36" t="s">
        <v>9</v>
      </c>
      <c r="C2052" s="28">
        <v>195618.91</v>
      </c>
      <c r="D2052" s="27">
        <v>103201.22</v>
      </c>
      <c r="E2052" s="23">
        <f t="shared" si="64"/>
        <v>146798.78</v>
      </c>
      <c r="F2052" s="27">
        <v>250000</v>
      </c>
      <c r="G2052" s="27">
        <v>450000</v>
      </c>
    </row>
    <row r="2053" spans="1:7" ht="24.95" customHeight="1">
      <c r="A2053" s="29" t="s">
        <v>301</v>
      </c>
      <c r="B2053" s="36" t="s">
        <v>9</v>
      </c>
      <c r="C2053" s="28">
        <v>5157706.5</v>
      </c>
      <c r="D2053" s="27">
        <v>2685644</v>
      </c>
      <c r="E2053" s="23">
        <f t="shared" si="64"/>
        <v>4214356</v>
      </c>
      <c r="F2053" s="27">
        <v>6900000</v>
      </c>
      <c r="G2053" s="27">
        <v>6100000</v>
      </c>
    </row>
    <row r="2054" spans="1:7" ht="24.95" customHeight="1">
      <c r="A2054" s="29" t="s">
        <v>300</v>
      </c>
      <c r="B2054" s="36" t="s">
        <v>9</v>
      </c>
      <c r="C2054" s="28">
        <v>198805</v>
      </c>
      <c r="D2054" s="27"/>
      <c r="E2054" s="23">
        <f t="shared" si="64"/>
        <v>310000</v>
      </c>
      <c r="F2054" s="27">
        <v>310000</v>
      </c>
      <c r="G2054" s="27">
        <v>490000</v>
      </c>
    </row>
    <row r="2055" spans="1:7" ht="24.95" customHeight="1">
      <c r="A2055" s="29" t="s">
        <v>299</v>
      </c>
      <c r="B2055" s="36" t="s">
        <v>9</v>
      </c>
      <c r="C2055" s="28"/>
      <c r="D2055" s="27"/>
      <c r="E2055" s="23">
        <f t="shared" si="64"/>
        <v>50000</v>
      </c>
      <c r="F2055" s="27">
        <v>50000</v>
      </c>
      <c r="G2055" s="27">
        <v>50000</v>
      </c>
    </row>
    <row r="2056" spans="1:7" ht="24.95" hidden="1" customHeight="1">
      <c r="A2056" s="29" t="s">
        <v>298</v>
      </c>
      <c r="B2056" s="36">
        <v>969</v>
      </c>
      <c r="C2056" s="28"/>
      <c r="D2056" s="27"/>
      <c r="E2056" s="23">
        <f t="shared" si="64"/>
        <v>0</v>
      </c>
      <c r="F2056" s="27"/>
      <c r="G2056" s="27"/>
    </row>
    <row r="2057" spans="1:7" ht="24.95" customHeight="1">
      <c r="A2057" s="29" t="s">
        <v>297</v>
      </c>
      <c r="B2057" s="36" t="s">
        <v>9</v>
      </c>
      <c r="C2057" s="28">
        <v>53662.5</v>
      </c>
      <c r="D2057" s="27"/>
      <c r="E2057" s="23">
        <f t="shared" si="64"/>
        <v>0</v>
      </c>
      <c r="F2057" s="27"/>
      <c r="G2057" s="27"/>
    </row>
    <row r="2058" spans="1:7" ht="24.95" hidden="1" customHeight="1">
      <c r="A2058" s="29" t="s">
        <v>296</v>
      </c>
      <c r="B2058" s="36">
        <v>969</v>
      </c>
      <c r="C2058" s="28"/>
      <c r="D2058" s="27"/>
      <c r="E2058" s="23">
        <f t="shared" si="64"/>
        <v>0</v>
      </c>
      <c r="F2058" s="27"/>
      <c r="G2058" s="27"/>
    </row>
    <row r="2059" spans="1:7" ht="24.95" customHeight="1">
      <c r="A2059" s="29" t="s">
        <v>295</v>
      </c>
      <c r="B2059" s="36" t="s">
        <v>9</v>
      </c>
      <c r="C2059" s="28">
        <v>9765368.0099999998</v>
      </c>
      <c r="D2059" s="27">
        <v>6803023.3700000001</v>
      </c>
      <c r="E2059" s="23">
        <f t="shared" si="64"/>
        <v>8796976.629999999</v>
      </c>
      <c r="F2059" s="27">
        <v>15600000</v>
      </c>
      <c r="G2059" s="27">
        <v>18311800</v>
      </c>
    </row>
    <row r="2060" spans="1:7" ht="24.95" customHeight="1">
      <c r="A2060" s="29" t="s">
        <v>294</v>
      </c>
      <c r="B2060" s="36" t="s">
        <v>9</v>
      </c>
      <c r="C2060" s="28">
        <v>4209010.2300000004</v>
      </c>
      <c r="D2060" s="27">
        <v>1692117.5</v>
      </c>
      <c r="E2060" s="23">
        <f t="shared" si="64"/>
        <v>3007882.5</v>
      </c>
      <c r="F2060" s="27">
        <v>4700000</v>
      </c>
      <c r="G2060" s="27">
        <v>5480000</v>
      </c>
    </row>
    <row r="2061" spans="1:7" ht="24.95" customHeight="1">
      <c r="A2061" s="29" t="s">
        <v>293</v>
      </c>
      <c r="B2061" s="36" t="s">
        <v>9</v>
      </c>
      <c r="C2061" s="28">
        <v>7296199.4000000004</v>
      </c>
      <c r="D2061" s="27">
        <v>718862.13</v>
      </c>
      <c r="E2061" s="23">
        <f t="shared" si="64"/>
        <v>7011137.8700000001</v>
      </c>
      <c r="F2061" s="27">
        <v>7730000</v>
      </c>
      <c r="G2061" s="27">
        <v>10156000</v>
      </c>
    </row>
    <row r="2062" spans="1:7" ht="24.95" customHeight="1">
      <c r="A2062" s="29" t="s">
        <v>292</v>
      </c>
      <c r="B2062" s="36" t="s">
        <v>9</v>
      </c>
      <c r="C2062" s="28">
        <v>909342.57</v>
      </c>
      <c r="D2062" s="27">
        <v>803981.3</v>
      </c>
      <c r="E2062" s="23">
        <f t="shared" si="64"/>
        <v>286018.69999999995</v>
      </c>
      <c r="F2062" s="27">
        <v>1090000</v>
      </c>
      <c r="G2062" s="27">
        <v>3200000</v>
      </c>
    </row>
    <row r="2063" spans="1:7" ht="24.95" customHeight="1">
      <c r="A2063" s="29" t="s">
        <v>291</v>
      </c>
      <c r="B2063" s="36" t="s">
        <v>9</v>
      </c>
      <c r="C2063" s="28">
        <v>1462539.85</v>
      </c>
      <c r="D2063" s="27">
        <v>372577</v>
      </c>
      <c r="E2063" s="23">
        <f t="shared" si="64"/>
        <v>1427723</v>
      </c>
      <c r="F2063" s="27">
        <v>1800300</v>
      </c>
      <c r="G2063" s="27">
        <v>2250000</v>
      </c>
    </row>
    <row r="2064" spans="1:7" ht="24.95" customHeight="1">
      <c r="A2064" s="29" t="s">
        <v>290</v>
      </c>
      <c r="B2064" s="36" t="s">
        <v>9</v>
      </c>
      <c r="C2064" s="28">
        <v>832225</v>
      </c>
      <c r="D2064" s="27">
        <v>101819.22</v>
      </c>
      <c r="E2064" s="23">
        <f t="shared" si="64"/>
        <v>898180.78</v>
      </c>
      <c r="F2064" s="27">
        <v>1000000</v>
      </c>
      <c r="G2064" s="27">
        <v>1000000</v>
      </c>
    </row>
    <row r="2065" spans="1:7" ht="24.95" customHeight="1">
      <c r="A2065" s="29" t="s">
        <v>289</v>
      </c>
      <c r="B2065" s="36" t="s">
        <v>9</v>
      </c>
      <c r="C2065" s="28">
        <v>1411171.77</v>
      </c>
      <c r="D2065" s="27">
        <v>1001116.94</v>
      </c>
      <c r="E2065" s="23">
        <f t="shared" si="64"/>
        <v>1383883.06</v>
      </c>
      <c r="F2065" s="27">
        <v>2385000</v>
      </c>
      <c r="G2065" s="27">
        <v>2400000</v>
      </c>
    </row>
    <row r="2066" spans="1:7" ht="24.95" customHeight="1" thickBot="1">
      <c r="A2066" s="35" t="s">
        <v>288</v>
      </c>
      <c r="B2066" s="34" t="s">
        <v>9</v>
      </c>
      <c r="C2066" s="33">
        <v>757141.2</v>
      </c>
      <c r="D2066" s="32">
        <v>387922.75</v>
      </c>
      <c r="E2066" s="32">
        <f t="shared" si="64"/>
        <v>612077.25</v>
      </c>
      <c r="F2066" s="32">
        <v>1000000</v>
      </c>
      <c r="G2066" s="32">
        <v>1624800</v>
      </c>
    </row>
    <row r="2067" spans="1:7" ht="24.95" hidden="1" customHeight="1">
      <c r="A2067" s="31" t="s">
        <v>287</v>
      </c>
      <c r="B2067" s="79">
        <v>969</v>
      </c>
      <c r="C2067" s="30"/>
      <c r="D2067" s="23"/>
      <c r="E2067" s="23">
        <f t="shared" si="64"/>
        <v>0</v>
      </c>
      <c r="F2067" s="23"/>
      <c r="G2067" s="23"/>
    </row>
    <row r="2068" spans="1:7" ht="24.95" customHeight="1">
      <c r="A2068" s="31" t="s">
        <v>286</v>
      </c>
      <c r="B2068" s="36" t="s">
        <v>9</v>
      </c>
      <c r="C2068" s="28">
        <v>1831385</v>
      </c>
      <c r="D2068" s="27">
        <v>3405635</v>
      </c>
      <c r="E2068" s="23">
        <f t="shared" si="64"/>
        <v>1303265</v>
      </c>
      <c r="F2068" s="27">
        <v>4708900</v>
      </c>
      <c r="G2068" s="27">
        <v>5481250</v>
      </c>
    </row>
    <row r="2069" spans="1:7" ht="24.95" customHeight="1">
      <c r="A2069" s="29" t="s">
        <v>285</v>
      </c>
      <c r="B2069" s="36" t="s">
        <v>9</v>
      </c>
      <c r="C2069" s="28"/>
      <c r="D2069" s="27">
        <v>145047.5</v>
      </c>
      <c r="E2069" s="27">
        <f t="shared" si="64"/>
        <v>954952.5</v>
      </c>
      <c r="F2069" s="27">
        <v>1100000</v>
      </c>
      <c r="G2069" s="27">
        <v>1115600</v>
      </c>
    </row>
    <row r="2070" spans="1:7" ht="24.95" customHeight="1">
      <c r="A2070" s="29" t="s">
        <v>284</v>
      </c>
      <c r="B2070" s="36" t="s">
        <v>9</v>
      </c>
      <c r="C2070" s="28"/>
      <c r="D2070" s="27"/>
      <c r="E2070" s="27"/>
      <c r="F2070" s="27"/>
      <c r="G2070" s="27">
        <v>750000</v>
      </c>
    </row>
    <row r="2071" spans="1:7" ht="24.95" customHeight="1">
      <c r="A2071" s="29" t="s">
        <v>283</v>
      </c>
      <c r="B2071" s="36" t="s">
        <v>9</v>
      </c>
      <c r="C2071" s="28"/>
      <c r="D2071" s="27">
        <v>18090</v>
      </c>
      <c r="E2071" s="27">
        <f>F2071-D2071</f>
        <v>981910</v>
      </c>
      <c r="F2071" s="27">
        <v>1000000</v>
      </c>
      <c r="G2071" s="27"/>
    </row>
    <row r="2072" spans="1:7" ht="24.95" customHeight="1">
      <c r="A2072" s="29" t="s">
        <v>282</v>
      </c>
      <c r="B2072" s="36" t="s">
        <v>9</v>
      </c>
      <c r="C2072" s="28"/>
      <c r="D2072" s="27"/>
      <c r="E2072" s="27"/>
      <c r="F2072" s="27"/>
      <c r="G2072" s="27">
        <v>247700</v>
      </c>
    </row>
    <row r="2073" spans="1:7" ht="24.95" customHeight="1">
      <c r="A2073" s="29" t="s">
        <v>281</v>
      </c>
      <c r="B2073" s="36" t="s">
        <v>9</v>
      </c>
      <c r="C2073" s="28"/>
      <c r="D2073" s="27"/>
      <c r="E2073" s="27"/>
      <c r="F2073" s="27"/>
      <c r="G2073" s="27">
        <v>1500000</v>
      </c>
    </row>
    <row r="2074" spans="1:7" ht="24.95" customHeight="1">
      <c r="A2074" s="29" t="s">
        <v>280</v>
      </c>
      <c r="B2074" s="36" t="s">
        <v>9</v>
      </c>
      <c r="C2074" s="28"/>
      <c r="D2074" s="27"/>
      <c r="E2074" s="27"/>
      <c r="F2074" s="27"/>
      <c r="G2074" s="27">
        <v>5000000</v>
      </c>
    </row>
    <row r="2075" spans="1:7" ht="24.95" customHeight="1">
      <c r="A2075" s="29" t="s">
        <v>279</v>
      </c>
      <c r="B2075" s="36" t="s">
        <v>9</v>
      </c>
      <c r="C2075" s="28"/>
      <c r="D2075" s="27"/>
      <c r="E2075" s="27"/>
      <c r="F2075" s="27"/>
      <c r="G2075" s="27">
        <v>360000</v>
      </c>
    </row>
    <row r="2076" spans="1:7" ht="24.95" customHeight="1">
      <c r="A2076" s="29" t="s">
        <v>278</v>
      </c>
      <c r="B2076" s="36" t="s">
        <v>9</v>
      </c>
      <c r="C2076" s="28"/>
      <c r="D2076" s="27">
        <v>62500</v>
      </c>
      <c r="E2076" s="27">
        <f>F2076-D2076</f>
        <v>1437500</v>
      </c>
      <c r="F2076" s="27">
        <v>1500000</v>
      </c>
      <c r="G2076" s="27"/>
    </row>
    <row r="2077" spans="1:7" ht="24.95" customHeight="1">
      <c r="A2077" s="29" t="s">
        <v>277</v>
      </c>
      <c r="B2077" s="36" t="s">
        <v>9</v>
      </c>
      <c r="C2077" s="28"/>
      <c r="D2077" s="27">
        <v>516750</v>
      </c>
      <c r="E2077" s="27">
        <f>F2077-D2077</f>
        <v>983250</v>
      </c>
      <c r="F2077" s="27">
        <v>1500000</v>
      </c>
      <c r="G2077" s="27"/>
    </row>
    <row r="2078" spans="1:7" ht="24.95" customHeight="1">
      <c r="A2078" s="29" t="s">
        <v>276</v>
      </c>
      <c r="B2078" s="36" t="s">
        <v>9</v>
      </c>
      <c r="C2078" s="28"/>
      <c r="D2078" s="27">
        <v>308139.5</v>
      </c>
      <c r="E2078" s="27">
        <f>F2078-D2078</f>
        <v>476860.5</v>
      </c>
      <c r="F2078" s="27">
        <v>785000</v>
      </c>
      <c r="G2078" s="27">
        <v>1102000</v>
      </c>
    </row>
    <row r="2079" spans="1:7" ht="24.95" customHeight="1" thickBot="1">
      <c r="A2079" s="138" t="s">
        <v>8</v>
      </c>
      <c r="B2079" s="25"/>
      <c r="C2079" s="85">
        <f>SUM(C2048:C2078)</f>
        <v>41807062.440000013</v>
      </c>
      <c r="D2079" s="85">
        <f>SUM(D2048:D2078)</f>
        <v>20936683.899999999</v>
      </c>
      <c r="E2079" s="85">
        <f>SUM(E2048:E2078)</f>
        <v>38128456.099999994</v>
      </c>
      <c r="F2079" s="85">
        <f>SUM(F2048:F2078)</f>
        <v>59065140</v>
      </c>
      <c r="G2079" s="85">
        <f>SUM(G2048:G2078)</f>
        <v>73710150</v>
      </c>
    </row>
    <row r="2080" spans="1:7" ht="24.95" customHeight="1" thickBot="1">
      <c r="A2080" s="20" t="s">
        <v>7</v>
      </c>
      <c r="B2080" s="44"/>
      <c r="C2080" s="43">
        <f>C2079</f>
        <v>41807062.440000013</v>
      </c>
      <c r="D2080" s="43">
        <f>D2079</f>
        <v>20936683.899999999</v>
      </c>
      <c r="E2080" s="43">
        <f>E2079</f>
        <v>38128456.099999994</v>
      </c>
      <c r="F2080" s="43">
        <f>F2079</f>
        <v>59065140</v>
      </c>
      <c r="G2080" s="43">
        <f>G2079</f>
        <v>73710150</v>
      </c>
    </row>
    <row r="2081" spans="1:7" ht="10.5" customHeight="1" thickBot="1">
      <c r="A2081" s="20"/>
      <c r="B2081" s="137"/>
      <c r="C2081" s="43"/>
      <c r="D2081" s="43"/>
      <c r="E2081" s="43"/>
      <c r="F2081" s="43"/>
      <c r="G2081" s="43"/>
    </row>
    <row r="2082" spans="1:7" ht="24.95" customHeight="1" thickBot="1">
      <c r="A2082" s="17" t="s">
        <v>6</v>
      </c>
      <c r="B2082" s="16"/>
      <c r="C2082" s="15">
        <f>C1921+C1947+C2044+C2080</f>
        <v>82272363.110000014</v>
      </c>
      <c r="D2082" s="15">
        <f>D1921+D1947+D2044+D2080</f>
        <v>26520210.390000001</v>
      </c>
      <c r="E2082" s="15">
        <f>E1921+E1947+E2044+E2080</f>
        <v>49646696.609999999</v>
      </c>
      <c r="F2082" s="15">
        <f>F1921+F1947+F2044+F2080</f>
        <v>76166907</v>
      </c>
      <c r="G2082" s="15">
        <f>G1921+G1947+G2044+G2080</f>
        <v>97330165</v>
      </c>
    </row>
    <row r="2083" spans="1:7" ht="12.75" customHeight="1">
      <c r="A2083" s="14"/>
      <c r="B2083" s="14"/>
      <c r="C2083" s="12"/>
      <c r="D2083" s="13"/>
      <c r="E2083" s="13"/>
      <c r="F2083" s="13"/>
      <c r="G2083" s="12"/>
    </row>
    <row r="2084" spans="1:7" ht="16.5">
      <c r="A2084" s="11" t="s">
        <v>275</v>
      </c>
      <c r="B2084" s="1"/>
      <c r="C2084" s="1"/>
      <c r="D2084" s="1" t="s">
        <v>4</v>
      </c>
      <c r="E2084" s="1"/>
      <c r="F2084" s="1"/>
      <c r="G2084" s="1"/>
    </row>
    <row r="2085" spans="1:7" ht="16.5">
      <c r="A2085" s="11"/>
      <c r="B2085" s="1"/>
      <c r="C2085" s="1"/>
      <c r="D2085" s="1"/>
      <c r="E2085" s="1"/>
      <c r="F2085" s="1"/>
      <c r="G2085" s="1"/>
    </row>
    <row r="2086" spans="1:7" s="1" customFormat="1" ht="16.5">
      <c r="A2086" s="9"/>
      <c r="B2086" s="8"/>
      <c r="C2086" s="8"/>
      <c r="D2086" s="7"/>
      <c r="E2086" s="7"/>
      <c r="F2086" s="7"/>
      <c r="G2086" s="136"/>
    </row>
    <row r="2087" spans="1:7" s="1" customFormat="1" ht="16.5">
      <c r="A2087" s="6" t="s">
        <v>274</v>
      </c>
      <c r="B2087" s="5"/>
      <c r="C2087" s="4"/>
      <c r="D2087" s="418" t="s">
        <v>2</v>
      </c>
      <c r="E2087" s="418"/>
      <c r="F2087" s="418"/>
      <c r="G2087" s="417"/>
    </row>
    <row r="2088" spans="1:7" s="1" customFormat="1" ht="16.5">
      <c r="A2088" s="3" t="s">
        <v>273</v>
      </c>
      <c r="B2088" s="2"/>
      <c r="C2088" s="2"/>
      <c r="D2088" s="417" t="s">
        <v>0</v>
      </c>
      <c r="E2088" s="417"/>
      <c r="F2088" s="417"/>
      <c r="G2088" s="417"/>
    </row>
    <row r="2092" spans="1:7" ht="15.75" customHeight="1">
      <c r="A2092" s="412" t="s">
        <v>128</v>
      </c>
      <c r="B2092" s="412"/>
      <c r="C2092" s="412"/>
      <c r="D2092" s="412"/>
      <c r="E2092" s="412"/>
      <c r="F2092" s="412"/>
      <c r="G2092" s="412"/>
    </row>
    <row r="2093" spans="1:7" ht="15.75" customHeight="1">
      <c r="A2093" s="413" t="s">
        <v>127</v>
      </c>
      <c r="B2093" s="413"/>
      <c r="C2093" s="413"/>
      <c r="D2093" s="413"/>
      <c r="E2093" s="413"/>
      <c r="F2093" s="413"/>
      <c r="G2093" s="413"/>
    </row>
    <row r="2094" spans="1:7" ht="15.75" customHeight="1">
      <c r="A2094" s="106"/>
      <c r="B2094" s="106"/>
      <c r="C2094" s="106"/>
      <c r="D2094" s="106"/>
      <c r="E2094" s="106"/>
      <c r="F2094" s="106"/>
      <c r="G2094" s="106"/>
    </row>
    <row r="2095" spans="1:7" ht="12.75">
      <c r="A2095" s="105" t="s">
        <v>272</v>
      </c>
      <c r="B2095" s="103"/>
      <c r="C2095" s="103"/>
      <c r="D2095" s="104"/>
      <c r="E2095" s="104"/>
      <c r="F2095" s="104"/>
      <c r="G2095" s="103"/>
    </row>
    <row r="2096" spans="1:7" ht="13.5" thickBot="1">
      <c r="A2096" s="105"/>
      <c r="B2096" s="103"/>
      <c r="C2096" s="103"/>
      <c r="D2096" s="104"/>
      <c r="E2096" s="104"/>
      <c r="F2096" s="104"/>
      <c r="G2096" s="103"/>
    </row>
    <row r="2097" spans="1:7" ht="16.5" thickBot="1">
      <c r="A2097" s="102"/>
      <c r="B2097" s="101" t="s">
        <v>125</v>
      </c>
      <c r="C2097" s="100" t="s">
        <v>124</v>
      </c>
      <c r="D2097" s="414" t="s">
        <v>123</v>
      </c>
      <c r="E2097" s="415"/>
      <c r="F2097" s="416"/>
      <c r="G2097" s="99" t="s">
        <v>122</v>
      </c>
    </row>
    <row r="2098" spans="1:7" ht="15.75">
      <c r="A2098" s="96" t="s">
        <v>121</v>
      </c>
      <c r="B2098" s="98" t="s">
        <v>120</v>
      </c>
      <c r="C2098" s="96">
        <v>2018</v>
      </c>
      <c r="D2098" s="97" t="s">
        <v>119</v>
      </c>
      <c r="E2098" s="97" t="s">
        <v>118</v>
      </c>
      <c r="F2098" s="97" t="s">
        <v>117</v>
      </c>
      <c r="G2098" s="96" t="s">
        <v>116</v>
      </c>
    </row>
    <row r="2099" spans="1:7" ht="16.5" thickBot="1">
      <c r="A2099" s="92" t="s">
        <v>115</v>
      </c>
      <c r="B2099" s="95" t="s">
        <v>114</v>
      </c>
      <c r="C2099" s="92" t="s">
        <v>113</v>
      </c>
      <c r="D2099" s="93" t="s">
        <v>112</v>
      </c>
      <c r="E2099" s="94" t="s">
        <v>111</v>
      </c>
      <c r="F2099" s="93" t="s">
        <v>110</v>
      </c>
      <c r="G2099" s="92" t="s">
        <v>109</v>
      </c>
    </row>
    <row r="2100" spans="1:7" ht="24.95" customHeight="1" thickBot="1">
      <c r="A2100" s="86" t="s">
        <v>108</v>
      </c>
      <c r="B2100" s="91"/>
      <c r="C2100" s="40"/>
      <c r="D2100" s="40"/>
      <c r="E2100" s="40"/>
      <c r="F2100" s="40"/>
      <c r="G2100" s="40"/>
    </row>
    <row r="2101" spans="1:7" ht="24.95" customHeight="1">
      <c r="A2101" s="90" t="s">
        <v>107</v>
      </c>
      <c r="B2101" s="89" t="s">
        <v>106</v>
      </c>
      <c r="C2101" s="22">
        <v>580096.27</v>
      </c>
      <c r="D2101" s="22">
        <v>346794</v>
      </c>
      <c r="E2101" s="23">
        <f t="shared" ref="E2101:E2111" si="65">F2101-D2101</f>
        <v>2158740</v>
      </c>
      <c r="F2101" s="22">
        <v>2505534</v>
      </c>
      <c r="G2101" s="22">
        <v>2984784</v>
      </c>
    </row>
    <row r="2102" spans="1:7" ht="24.95" customHeight="1">
      <c r="A2102" s="52" t="s">
        <v>105</v>
      </c>
      <c r="B2102" s="87" t="s">
        <v>104</v>
      </c>
      <c r="C2102" s="27">
        <v>56909.09</v>
      </c>
      <c r="D2102" s="48">
        <v>36000</v>
      </c>
      <c r="E2102" s="27">
        <f t="shared" si="65"/>
        <v>88000</v>
      </c>
      <c r="F2102" s="48">
        <v>124000</v>
      </c>
      <c r="G2102" s="48">
        <v>144000</v>
      </c>
    </row>
    <row r="2103" spans="1:7" ht="24.95" customHeight="1">
      <c r="A2103" s="52" t="s">
        <v>103</v>
      </c>
      <c r="B2103" s="76" t="s">
        <v>102</v>
      </c>
      <c r="C2103" s="27">
        <v>5937.5</v>
      </c>
      <c r="D2103" s="27"/>
      <c r="E2103" s="27">
        <f t="shared" si="65"/>
        <v>85500</v>
      </c>
      <c r="F2103" s="27">
        <v>85500</v>
      </c>
      <c r="G2103" s="27">
        <v>85500</v>
      </c>
    </row>
    <row r="2104" spans="1:7" ht="24.95" customHeight="1">
      <c r="A2104" s="52" t="s">
        <v>101</v>
      </c>
      <c r="B2104" s="88" t="s">
        <v>100</v>
      </c>
      <c r="C2104" s="22">
        <v>7125</v>
      </c>
      <c r="D2104" s="22"/>
      <c r="E2104" s="27">
        <f t="shared" si="65"/>
        <v>85500</v>
      </c>
      <c r="F2104" s="22">
        <v>85500</v>
      </c>
      <c r="G2104" s="22">
        <v>85500</v>
      </c>
    </row>
    <row r="2105" spans="1:7" ht="24.95" customHeight="1">
      <c r="A2105" s="52" t="s">
        <v>99</v>
      </c>
      <c r="B2105" s="49" t="s">
        <v>98</v>
      </c>
      <c r="C2105" s="27">
        <v>17000</v>
      </c>
      <c r="D2105" s="27">
        <v>18000</v>
      </c>
      <c r="E2105" s="27">
        <f t="shared" si="65"/>
        <v>18000</v>
      </c>
      <c r="F2105" s="27">
        <v>36000</v>
      </c>
      <c r="G2105" s="27">
        <v>36000</v>
      </c>
    </row>
    <row r="2106" spans="1:7" ht="24.95" customHeight="1">
      <c r="A2106" s="52" t="s">
        <v>271</v>
      </c>
      <c r="B2106" s="76" t="s">
        <v>270</v>
      </c>
      <c r="C2106" s="27">
        <v>146750</v>
      </c>
      <c r="D2106" s="27">
        <v>78350</v>
      </c>
      <c r="E2106" s="27">
        <f t="shared" si="65"/>
        <v>112150</v>
      </c>
      <c r="F2106" s="27">
        <v>190500</v>
      </c>
      <c r="G2106" s="27">
        <v>198000</v>
      </c>
    </row>
    <row r="2107" spans="1:7" ht="24.95" customHeight="1">
      <c r="A2107" s="52" t="s">
        <v>269</v>
      </c>
      <c r="B2107" s="76" t="s">
        <v>268</v>
      </c>
      <c r="C2107" s="27">
        <v>14584.1</v>
      </c>
      <c r="D2107" s="27">
        <v>7738.62</v>
      </c>
      <c r="E2107" s="27">
        <f t="shared" si="65"/>
        <v>11311.380000000001</v>
      </c>
      <c r="F2107" s="27">
        <v>19050</v>
      </c>
      <c r="G2107" s="27">
        <v>19800</v>
      </c>
    </row>
    <row r="2108" spans="1:7" ht="24.95" hidden="1" customHeight="1">
      <c r="A2108" s="52" t="s">
        <v>97</v>
      </c>
      <c r="B2108" s="76">
        <v>717</v>
      </c>
      <c r="C2108" s="27"/>
      <c r="D2108" s="27"/>
      <c r="E2108" s="27">
        <f t="shared" si="65"/>
        <v>0</v>
      </c>
      <c r="F2108" s="27"/>
      <c r="G2108" s="27"/>
    </row>
    <row r="2109" spans="1:7" ht="24.95" customHeight="1">
      <c r="A2109" s="52" t="s">
        <v>267</v>
      </c>
      <c r="B2109" s="87" t="s">
        <v>266</v>
      </c>
      <c r="C2109" s="27">
        <v>393668.21</v>
      </c>
      <c r="D2109" s="27">
        <v>227346</v>
      </c>
      <c r="E2109" s="27">
        <f t="shared" si="65"/>
        <v>304817</v>
      </c>
      <c r="F2109" s="27">
        <v>532163</v>
      </c>
      <c r="G2109" s="27">
        <v>571355</v>
      </c>
    </row>
    <row r="2110" spans="1:7" ht="24.95" customHeight="1">
      <c r="A2110" s="52" t="s">
        <v>96</v>
      </c>
      <c r="B2110" s="76" t="s">
        <v>95</v>
      </c>
      <c r="C2110" s="27">
        <v>35640</v>
      </c>
      <c r="D2110" s="27"/>
      <c r="E2110" s="27">
        <f t="shared" si="65"/>
        <v>248732</v>
      </c>
      <c r="F2110" s="27">
        <v>248732</v>
      </c>
      <c r="G2110" s="27">
        <v>248732</v>
      </c>
    </row>
    <row r="2111" spans="1:7" ht="24.95" customHeight="1">
      <c r="A2111" s="52" t="s">
        <v>94</v>
      </c>
      <c r="B2111" s="87" t="s">
        <v>93</v>
      </c>
      <c r="C2111" s="27">
        <v>11000</v>
      </c>
      <c r="D2111" s="27"/>
      <c r="E2111" s="27">
        <f t="shared" si="65"/>
        <v>30000</v>
      </c>
      <c r="F2111" s="27">
        <v>30000</v>
      </c>
      <c r="G2111" s="27">
        <v>30000</v>
      </c>
    </row>
    <row r="2112" spans="1:7" ht="24.95" customHeight="1">
      <c r="A2112" s="52" t="s">
        <v>92</v>
      </c>
      <c r="B2112" s="76"/>
      <c r="C2112" s="27"/>
      <c r="D2112" s="27"/>
      <c r="E2112" s="27"/>
      <c r="F2112" s="27"/>
      <c r="G2112" s="27"/>
    </row>
    <row r="2113" spans="1:7" ht="24.95" customHeight="1">
      <c r="A2113" s="29" t="s">
        <v>91</v>
      </c>
      <c r="B2113" s="76" t="s">
        <v>90</v>
      </c>
      <c r="C2113" s="27">
        <v>35640</v>
      </c>
      <c r="D2113" s="27">
        <v>57799</v>
      </c>
      <c r="E2113" s="27">
        <f>F2113-D2113</f>
        <v>190933</v>
      </c>
      <c r="F2113" s="27">
        <v>248732</v>
      </c>
      <c r="G2113" s="27">
        <v>248732</v>
      </c>
    </row>
    <row r="2114" spans="1:7" ht="24.95" customHeight="1">
      <c r="A2114" s="52" t="s">
        <v>89</v>
      </c>
      <c r="B2114" s="76" t="s">
        <v>88</v>
      </c>
      <c r="C2114" s="27">
        <v>69640.91</v>
      </c>
      <c r="D2114" s="27">
        <v>41615.279999999999</v>
      </c>
      <c r="E2114" s="27">
        <f>F2114-D2114</f>
        <v>259051.72</v>
      </c>
      <c r="F2114" s="27">
        <v>300667</v>
      </c>
      <c r="G2114" s="27">
        <v>358177</v>
      </c>
    </row>
    <row r="2115" spans="1:7" ht="24.95" customHeight="1">
      <c r="A2115" s="52" t="s">
        <v>87</v>
      </c>
      <c r="B2115" s="88" t="s">
        <v>86</v>
      </c>
      <c r="C2115" s="22">
        <v>2900</v>
      </c>
      <c r="D2115" s="22">
        <v>1800</v>
      </c>
      <c r="E2115" s="27">
        <f>F2115-D2115</f>
        <v>4400</v>
      </c>
      <c r="F2115" s="22">
        <v>6200</v>
      </c>
      <c r="G2115" s="22">
        <v>7200</v>
      </c>
    </row>
    <row r="2116" spans="1:7" ht="24.95" customHeight="1">
      <c r="A2116" s="52" t="s">
        <v>85</v>
      </c>
      <c r="B2116" s="76" t="s">
        <v>84</v>
      </c>
      <c r="C2116" s="27">
        <v>7527.02</v>
      </c>
      <c r="D2116" s="27">
        <v>4768.32</v>
      </c>
      <c r="E2116" s="27">
        <f>F2116-D2116</f>
        <v>18159.68</v>
      </c>
      <c r="F2116" s="27">
        <v>22928</v>
      </c>
      <c r="G2116" s="27">
        <v>27777</v>
      </c>
    </row>
    <row r="2117" spans="1:7" ht="24.95" customHeight="1">
      <c r="A2117" s="52" t="s">
        <v>83</v>
      </c>
      <c r="B2117" s="87" t="s">
        <v>82</v>
      </c>
      <c r="C2117" s="27">
        <v>2900</v>
      </c>
      <c r="D2117" s="27">
        <v>1800</v>
      </c>
      <c r="E2117" s="27">
        <f>F2117-D2117</f>
        <v>4400</v>
      </c>
      <c r="F2117" s="27">
        <v>6200</v>
      </c>
      <c r="G2117" s="27">
        <v>7200</v>
      </c>
    </row>
    <row r="2118" spans="1:7" ht="24.95" customHeight="1">
      <c r="A2118" s="52" t="s">
        <v>81</v>
      </c>
      <c r="B2118" s="87"/>
      <c r="C2118" s="27"/>
      <c r="D2118" s="27"/>
      <c r="E2118" s="27"/>
      <c r="F2118" s="27"/>
      <c r="G2118" s="27"/>
    </row>
    <row r="2119" spans="1:7" ht="24.95" customHeight="1" thickBot="1">
      <c r="A2119" s="35" t="s">
        <v>80</v>
      </c>
      <c r="B2119" s="120" t="s">
        <v>76</v>
      </c>
      <c r="C2119" s="32">
        <v>5000</v>
      </c>
      <c r="D2119" s="32"/>
      <c r="E2119" s="32">
        <f>F2119-D2119</f>
        <v>0</v>
      </c>
      <c r="F2119" s="32"/>
      <c r="G2119" s="32">
        <v>5000</v>
      </c>
    </row>
    <row r="2120" spans="1:7" ht="24.95" customHeight="1">
      <c r="A2120" s="31" t="s">
        <v>79</v>
      </c>
      <c r="B2120" s="79" t="s">
        <v>76</v>
      </c>
      <c r="C2120" s="23">
        <v>12000</v>
      </c>
      <c r="D2120" s="23"/>
      <c r="E2120" s="23"/>
      <c r="F2120" s="23"/>
      <c r="G2120" s="23"/>
    </row>
    <row r="2121" spans="1:7" ht="24.95" customHeight="1">
      <c r="A2121" s="29" t="s">
        <v>78</v>
      </c>
      <c r="B2121" s="76" t="s">
        <v>76</v>
      </c>
      <c r="C2121" s="27">
        <v>84000</v>
      </c>
      <c r="D2121" s="27"/>
      <c r="E2121" s="27"/>
      <c r="F2121" s="27"/>
      <c r="G2121" s="27"/>
    </row>
    <row r="2122" spans="1:7" ht="24.95" customHeight="1">
      <c r="A2122" s="29" t="s">
        <v>77</v>
      </c>
      <c r="B2122" s="79" t="s">
        <v>76</v>
      </c>
      <c r="C2122" s="27">
        <v>23830.799999999999</v>
      </c>
      <c r="D2122" s="27"/>
      <c r="E2122" s="27"/>
      <c r="F2122" s="27"/>
      <c r="G2122" s="27"/>
    </row>
    <row r="2123" spans="1:7" ht="24.95" customHeight="1" thickBot="1">
      <c r="A2123" s="47" t="s">
        <v>75</v>
      </c>
      <c r="B2123" s="135"/>
      <c r="C2123" s="85">
        <f>SUM(C2101:C2122)</f>
        <v>1512148.9</v>
      </c>
      <c r="D2123" s="85">
        <f>SUM(D2101:D2119)</f>
        <v>822011.22</v>
      </c>
      <c r="E2123" s="85">
        <f>SUM(E2101:E2119)</f>
        <v>3619694.7800000003</v>
      </c>
      <c r="F2123" s="85">
        <f>SUM(F2101:F2119)</f>
        <v>4441706</v>
      </c>
      <c r="G2123" s="85">
        <f>SUM(G2101:G2119)</f>
        <v>5057757</v>
      </c>
    </row>
    <row r="2124" spans="1:7" ht="10.5" customHeight="1" thickBot="1">
      <c r="A2124" s="47"/>
      <c r="B2124" s="135"/>
      <c r="C2124" s="85"/>
      <c r="D2124" s="85"/>
      <c r="E2124" s="85"/>
      <c r="F2124" s="85"/>
      <c r="G2124" s="85"/>
    </row>
    <row r="2125" spans="1:7" ht="24.95" customHeight="1" thickBot="1">
      <c r="A2125" s="20" t="s">
        <v>74</v>
      </c>
      <c r="B2125" s="84"/>
      <c r="C2125" s="83"/>
      <c r="D2125" s="83"/>
      <c r="E2125" s="82"/>
      <c r="F2125" s="82"/>
      <c r="G2125" s="81"/>
    </row>
    <row r="2126" spans="1:7" ht="24.95" customHeight="1">
      <c r="A2126" s="80" t="s">
        <v>73</v>
      </c>
      <c r="B2126" s="79" t="s">
        <v>72</v>
      </c>
      <c r="C2126" s="30">
        <v>76313</v>
      </c>
      <c r="D2126" s="23">
        <v>44788.5</v>
      </c>
      <c r="E2126" s="23">
        <f t="shared" ref="E2126:E2132" si="66">F2126-D2126</f>
        <v>35211.5</v>
      </c>
      <c r="F2126" s="23">
        <v>80000</v>
      </c>
      <c r="G2126" s="23">
        <v>150000</v>
      </c>
    </row>
    <row r="2127" spans="1:7" ht="24.95" customHeight="1">
      <c r="A2127" s="52" t="s">
        <v>71</v>
      </c>
      <c r="B2127" s="76" t="s">
        <v>70</v>
      </c>
      <c r="C2127" s="28">
        <v>69290.5</v>
      </c>
      <c r="D2127" s="27">
        <v>56805.5</v>
      </c>
      <c r="E2127" s="23">
        <f t="shared" si="66"/>
        <v>13194.5</v>
      </c>
      <c r="F2127" s="27">
        <v>70000</v>
      </c>
      <c r="G2127" s="27">
        <v>120000</v>
      </c>
    </row>
    <row r="2128" spans="1:7" ht="24.95" customHeight="1">
      <c r="A2128" s="52" t="s">
        <v>69</v>
      </c>
      <c r="B2128" s="49" t="s">
        <v>68</v>
      </c>
      <c r="C2128" s="28">
        <v>92131.58</v>
      </c>
      <c r="D2128" s="27">
        <v>79968.179999999993</v>
      </c>
      <c r="E2128" s="23">
        <f t="shared" si="66"/>
        <v>70031.820000000007</v>
      </c>
      <c r="F2128" s="27">
        <v>150000</v>
      </c>
      <c r="G2128" s="27">
        <v>104108</v>
      </c>
    </row>
    <row r="2129" spans="1:7" ht="24.95" customHeight="1">
      <c r="A2129" s="52" t="s">
        <v>265</v>
      </c>
      <c r="B2129" s="49" t="s">
        <v>264</v>
      </c>
      <c r="C2129" s="28">
        <v>130558</v>
      </c>
      <c r="D2129" s="27">
        <v>163623</v>
      </c>
      <c r="E2129" s="23">
        <f t="shared" si="66"/>
        <v>136377</v>
      </c>
      <c r="F2129" s="27">
        <v>300000</v>
      </c>
      <c r="G2129" s="27">
        <v>764680</v>
      </c>
    </row>
    <row r="2130" spans="1:7" ht="24.95" customHeight="1">
      <c r="A2130" s="52" t="s">
        <v>67</v>
      </c>
      <c r="B2130" s="49" t="s">
        <v>66</v>
      </c>
      <c r="C2130" s="28">
        <v>64140</v>
      </c>
      <c r="D2130" s="27">
        <v>237420</v>
      </c>
      <c r="E2130" s="23">
        <f t="shared" si="66"/>
        <v>237580</v>
      </c>
      <c r="F2130" s="27">
        <v>475000</v>
      </c>
      <c r="G2130" s="27">
        <v>600000</v>
      </c>
    </row>
    <row r="2131" spans="1:7" ht="24.95" customHeight="1">
      <c r="A2131" s="52" t="s">
        <v>208</v>
      </c>
      <c r="B2131" s="76" t="s">
        <v>207</v>
      </c>
      <c r="C2131" s="28"/>
      <c r="D2131" s="27">
        <v>10600</v>
      </c>
      <c r="E2131" s="23">
        <f t="shared" si="66"/>
        <v>6900</v>
      </c>
      <c r="F2131" s="27">
        <v>17500</v>
      </c>
      <c r="G2131" s="27">
        <v>48700</v>
      </c>
    </row>
    <row r="2132" spans="1:7" ht="24.95" customHeight="1">
      <c r="A2132" s="52" t="s">
        <v>203</v>
      </c>
      <c r="B2132" s="76" t="s">
        <v>202</v>
      </c>
      <c r="C2132" s="28"/>
      <c r="D2132" s="27"/>
      <c r="E2132" s="23">
        <f t="shared" si="66"/>
        <v>24000</v>
      </c>
      <c r="F2132" s="27">
        <v>24000</v>
      </c>
      <c r="G2132" s="27">
        <v>24000</v>
      </c>
    </row>
    <row r="2133" spans="1:7" ht="24.95" customHeight="1">
      <c r="A2133" s="52" t="s">
        <v>201</v>
      </c>
      <c r="B2133" s="39" t="s">
        <v>199</v>
      </c>
      <c r="C2133" s="74"/>
      <c r="D2133" s="54"/>
      <c r="E2133" s="27"/>
      <c r="F2133" s="54"/>
      <c r="G2133" s="54">
        <v>200000</v>
      </c>
    </row>
    <row r="2134" spans="1:7" ht="24.95" customHeight="1" thickBot="1">
      <c r="A2134" s="52" t="s">
        <v>65</v>
      </c>
      <c r="B2134" s="39" t="s">
        <v>64</v>
      </c>
      <c r="C2134" s="74">
        <v>16230</v>
      </c>
      <c r="D2134" s="54"/>
      <c r="E2134" s="22">
        <f>F2134-D2134</f>
        <v>50000</v>
      </c>
      <c r="F2134" s="54">
        <v>50000</v>
      </c>
      <c r="G2134" s="54">
        <v>30000</v>
      </c>
    </row>
    <row r="2135" spans="1:7" ht="24.95" customHeight="1" thickBot="1">
      <c r="A2135" s="86" t="s">
        <v>58</v>
      </c>
      <c r="B2135" s="134"/>
      <c r="C2135" s="132">
        <f>SUM(C2126:C2134)</f>
        <v>448663.08</v>
      </c>
      <c r="D2135" s="132">
        <f>SUM(D2126:D2134)</f>
        <v>593205.17999999993</v>
      </c>
      <c r="E2135" s="132">
        <f>SUM(E2126:E2134)</f>
        <v>573294.82000000007</v>
      </c>
      <c r="F2135" s="132">
        <f>SUM(F2126:F2134)</f>
        <v>1166500</v>
      </c>
      <c r="G2135" s="132">
        <f>SUM(G2126:G2134)</f>
        <v>2041488</v>
      </c>
    </row>
    <row r="2136" spans="1:7" ht="12" customHeight="1" thickBot="1">
      <c r="A2136" s="86"/>
      <c r="B2136" s="133"/>
      <c r="C2136" s="132"/>
      <c r="D2136" s="132"/>
      <c r="E2136" s="132"/>
      <c r="F2136" s="132"/>
      <c r="G2136" s="132"/>
    </row>
    <row r="2137" spans="1:7" ht="24.95" customHeight="1" thickBot="1">
      <c r="A2137" s="20" t="s">
        <v>57</v>
      </c>
      <c r="B2137" s="70"/>
      <c r="C2137" s="40"/>
      <c r="D2137" s="40"/>
      <c r="E2137" s="40"/>
      <c r="F2137" s="40"/>
      <c r="G2137" s="40"/>
    </row>
    <row r="2138" spans="1:7" ht="24.95" customHeight="1">
      <c r="A2138" s="131" t="s">
        <v>263</v>
      </c>
      <c r="B2138" s="68"/>
      <c r="C2138" s="67"/>
      <c r="D2138" s="66"/>
      <c r="E2138" s="66"/>
      <c r="F2138" s="66"/>
      <c r="G2138" s="66"/>
    </row>
    <row r="2139" spans="1:7" ht="24.95" customHeight="1">
      <c r="A2139" s="29" t="s">
        <v>262</v>
      </c>
      <c r="B2139" s="36" t="s">
        <v>152</v>
      </c>
      <c r="C2139" s="27"/>
      <c r="D2139" s="48"/>
      <c r="E2139" s="27">
        <f>F2139-D2139</f>
        <v>1000000</v>
      </c>
      <c r="F2139" s="48">
        <v>1000000</v>
      </c>
      <c r="G2139" s="48"/>
    </row>
    <row r="2140" spans="1:7" ht="24.95" customHeight="1">
      <c r="A2140" s="52" t="s">
        <v>261</v>
      </c>
      <c r="B2140" s="49"/>
      <c r="C2140" s="27"/>
      <c r="D2140" s="48"/>
      <c r="E2140" s="27">
        <f>F2140-D2140</f>
        <v>0</v>
      </c>
      <c r="F2140" s="48"/>
      <c r="G2140" s="48"/>
    </row>
    <row r="2141" spans="1:7" ht="24.95" customHeight="1">
      <c r="A2141" s="29" t="s">
        <v>260</v>
      </c>
      <c r="B2141" s="61" t="s">
        <v>259</v>
      </c>
      <c r="C2141" s="22"/>
      <c r="D2141" s="60">
        <v>57000</v>
      </c>
      <c r="E2141" s="27">
        <f>F2141-D2141</f>
        <v>8000</v>
      </c>
      <c r="F2141" s="60">
        <v>65000</v>
      </c>
      <c r="G2141" s="60"/>
    </row>
    <row r="2142" spans="1:7" ht="24.95" customHeight="1">
      <c r="A2142" s="52" t="s">
        <v>52</v>
      </c>
      <c r="B2142" s="49"/>
      <c r="C2142" s="27"/>
      <c r="D2142" s="48"/>
      <c r="E2142" s="27">
        <f>F2142-D2142</f>
        <v>0</v>
      </c>
      <c r="F2142" s="48"/>
      <c r="G2142" s="48"/>
    </row>
    <row r="2143" spans="1:7" ht="24.95" customHeight="1" thickBot="1">
      <c r="A2143" s="35" t="s">
        <v>258</v>
      </c>
      <c r="B2143" s="63" t="s">
        <v>50</v>
      </c>
      <c r="C2143" s="32"/>
      <c r="D2143" s="62"/>
      <c r="E2143" s="32"/>
      <c r="F2143" s="62"/>
      <c r="G2143" s="62">
        <v>40000</v>
      </c>
    </row>
    <row r="2144" spans="1:7" ht="24.95" customHeight="1">
      <c r="A2144" s="31" t="s">
        <v>257</v>
      </c>
      <c r="B2144" s="111" t="s">
        <v>50</v>
      </c>
      <c r="C2144" s="23"/>
      <c r="D2144" s="108"/>
      <c r="E2144" s="23">
        <f>F2144-D2144</f>
        <v>40000</v>
      </c>
      <c r="F2144" s="108">
        <v>40000</v>
      </c>
      <c r="G2144" s="108"/>
    </row>
    <row r="2145" spans="1:7" ht="24.95" customHeight="1">
      <c r="A2145" s="52" t="s">
        <v>256</v>
      </c>
      <c r="B2145" s="76"/>
      <c r="C2145" s="27"/>
      <c r="D2145" s="48"/>
      <c r="E2145" s="27">
        <f>F2145-D2145</f>
        <v>0</v>
      </c>
      <c r="F2145" s="48"/>
      <c r="G2145" s="48"/>
    </row>
    <row r="2146" spans="1:7" ht="24.95" customHeight="1">
      <c r="A2146" s="29" t="s">
        <v>255</v>
      </c>
      <c r="B2146" s="76" t="s">
        <v>45</v>
      </c>
      <c r="C2146" s="27"/>
      <c r="D2146" s="48"/>
      <c r="E2146" s="27"/>
      <c r="F2146" s="48"/>
      <c r="G2146" s="48">
        <v>35000</v>
      </c>
    </row>
    <row r="2147" spans="1:7" ht="24.95" customHeight="1">
      <c r="A2147" s="29" t="s">
        <v>254</v>
      </c>
      <c r="B2147" s="76" t="s">
        <v>45</v>
      </c>
      <c r="C2147" s="27"/>
      <c r="D2147" s="48">
        <v>18000</v>
      </c>
      <c r="E2147" s="27">
        <f>F2147-D2147</f>
        <v>0</v>
      </c>
      <c r="F2147" s="48">
        <v>18000</v>
      </c>
      <c r="G2147" s="48"/>
    </row>
    <row r="2148" spans="1:7" ht="24.95" customHeight="1">
      <c r="A2148" s="52" t="s">
        <v>253</v>
      </c>
      <c r="B2148" s="65"/>
      <c r="C2148" s="27"/>
      <c r="D2148" s="48"/>
      <c r="E2148" s="27">
        <f>F2148-D2148</f>
        <v>0</v>
      </c>
      <c r="F2148" s="48"/>
      <c r="G2148" s="48"/>
    </row>
    <row r="2149" spans="1:7" ht="24.95" customHeight="1">
      <c r="A2149" s="29" t="s">
        <v>252</v>
      </c>
      <c r="B2149" s="65" t="s">
        <v>141</v>
      </c>
      <c r="C2149" s="27"/>
      <c r="D2149" s="48">
        <v>38700</v>
      </c>
      <c r="E2149" s="27">
        <f>F2149-D2149</f>
        <v>1300</v>
      </c>
      <c r="F2149" s="48">
        <v>40000</v>
      </c>
      <c r="G2149" s="48"/>
    </row>
    <row r="2150" spans="1:7" ht="24.95" customHeight="1">
      <c r="A2150" s="29" t="s">
        <v>251</v>
      </c>
      <c r="B2150" s="49" t="s">
        <v>141</v>
      </c>
      <c r="C2150" s="27"/>
      <c r="D2150" s="48">
        <v>72000</v>
      </c>
      <c r="E2150" s="27">
        <f>F2150-D2150</f>
        <v>0</v>
      </c>
      <c r="F2150" s="48">
        <v>72000</v>
      </c>
      <c r="G2150" s="48"/>
    </row>
    <row r="2151" spans="1:7" ht="24.95" customHeight="1">
      <c r="A2151" s="114" t="s">
        <v>41</v>
      </c>
      <c r="B2151" s="65"/>
      <c r="C2151" s="27"/>
      <c r="D2151" s="48"/>
      <c r="E2151" s="27">
        <f>F2151-D2151</f>
        <v>0</v>
      </c>
      <c r="F2151" s="112"/>
      <c r="G2151" s="112"/>
    </row>
    <row r="2152" spans="1:7" ht="24.95" customHeight="1">
      <c r="A2152" s="29" t="s">
        <v>250</v>
      </c>
      <c r="B2152" s="65" t="s">
        <v>39</v>
      </c>
      <c r="C2152" s="27"/>
      <c r="D2152" s="48"/>
      <c r="E2152" s="27"/>
      <c r="F2152" s="130"/>
      <c r="G2152" s="128">
        <v>1700000</v>
      </c>
    </row>
    <row r="2153" spans="1:7" ht="24.95" customHeight="1">
      <c r="A2153" s="29" t="s">
        <v>249</v>
      </c>
      <c r="B2153" s="65" t="s">
        <v>39</v>
      </c>
      <c r="C2153" s="27"/>
      <c r="D2153" s="48"/>
      <c r="E2153" s="27">
        <f>F2153-D2153</f>
        <v>150000</v>
      </c>
      <c r="F2153" s="128">
        <v>150000</v>
      </c>
      <c r="G2153" s="128"/>
    </row>
    <row r="2154" spans="1:7" ht="24.95" customHeight="1">
      <c r="A2154" s="129" t="s">
        <v>248</v>
      </c>
      <c r="B2154" s="36"/>
      <c r="C2154" s="27"/>
      <c r="D2154" s="48"/>
      <c r="E2154" s="27">
        <f>F2154-D2154</f>
        <v>0</v>
      </c>
      <c r="F2154" s="128"/>
      <c r="G2154" s="128"/>
    </row>
    <row r="2155" spans="1:7" ht="24.95" customHeight="1">
      <c r="A2155" s="29" t="s">
        <v>247</v>
      </c>
      <c r="B2155" s="65" t="s">
        <v>31</v>
      </c>
      <c r="C2155" s="27"/>
      <c r="D2155" s="48"/>
      <c r="E2155" s="27"/>
      <c r="F2155" s="128"/>
      <c r="G2155" s="128">
        <v>4500</v>
      </c>
    </row>
    <row r="2156" spans="1:7" ht="24.95" customHeight="1">
      <c r="A2156" s="29" t="s">
        <v>246</v>
      </c>
      <c r="B2156" s="65" t="s">
        <v>31</v>
      </c>
      <c r="C2156" s="27"/>
      <c r="D2156" s="48"/>
      <c r="E2156" s="27"/>
      <c r="F2156" s="128"/>
      <c r="G2156" s="128">
        <v>35000</v>
      </c>
    </row>
    <row r="2157" spans="1:7" ht="24.95" customHeight="1">
      <c r="A2157" s="29" t="s">
        <v>245</v>
      </c>
      <c r="B2157" s="65" t="s">
        <v>31</v>
      </c>
      <c r="C2157" s="27"/>
      <c r="D2157" s="48"/>
      <c r="E2157" s="27"/>
      <c r="F2157" s="128"/>
      <c r="G2157" s="128">
        <v>10000</v>
      </c>
    </row>
    <row r="2158" spans="1:7" ht="24.95" customHeight="1">
      <c r="A2158" s="29" t="s">
        <v>244</v>
      </c>
      <c r="B2158" s="65" t="s">
        <v>31</v>
      </c>
      <c r="C2158" s="27"/>
      <c r="D2158" s="48"/>
      <c r="E2158" s="27"/>
      <c r="F2158" s="128"/>
      <c r="G2158" s="128">
        <v>15000</v>
      </c>
    </row>
    <row r="2159" spans="1:7" ht="24.95" customHeight="1">
      <c r="A2159" s="29" t="s">
        <v>243</v>
      </c>
      <c r="B2159" s="65" t="s">
        <v>31</v>
      </c>
      <c r="C2159" s="27"/>
      <c r="D2159" s="48"/>
      <c r="E2159" s="27"/>
      <c r="F2159" s="128"/>
      <c r="G2159" s="128">
        <v>7000</v>
      </c>
    </row>
    <row r="2160" spans="1:7" ht="24.95" customHeight="1">
      <c r="A2160" s="29" t="s">
        <v>242</v>
      </c>
      <c r="B2160" s="65" t="s">
        <v>31</v>
      </c>
      <c r="C2160" s="27"/>
      <c r="D2160" s="48"/>
      <c r="E2160" s="27"/>
      <c r="F2160" s="128"/>
      <c r="G2160" s="128">
        <v>22500</v>
      </c>
    </row>
    <row r="2161" spans="1:7" ht="24.95" customHeight="1">
      <c r="A2161" s="29" t="s">
        <v>55</v>
      </c>
      <c r="B2161" s="65" t="s">
        <v>31</v>
      </c>
      <c r="C2161" s="27"/>
      <c r="D2161" s="48">
        <v>34498</v>
      </c>
      <c r="E2161" s="27">
        <f>F2161-D2161</f>
        <v>5502</v>
      </c>
      <c r="F2161" s="128">
        <v>40000</v>
      </c>
      <c r="G2161" s="128"/>
    </row>
    <row r="2162" spans="1:7" ht="24.95" customHeight="1">
      <c r="A2162" s="114" t="s">
        <v>30</v>
      </c>
      <c r="B2162" s="65"/>
      <c r="C2162" s="27"/>
      <c r="D2162" s="48"/>
      <c r="E2162" s="27">
        <f>F2162-D2162</f>
        <v>0</v>
      </c>
      <c r="F2162" s="48"/>
      <c r="G2162" s="48"/>
    </row>
    <row r="2163" spans="1:7" ht="24.95" customHeight="1">
      <c r="A2163" s="29" t="s">
        <v>241</v>
      </c>
      <c r="B2163" s="65" t="s">
        <v>27</v>
      </c>
      <c r="C2163" s="27"/>
      <c r="D2163" s="48"/>
      <c r="E2163" s="27"/>
      <c r="F2163" s="48"/>
      <c r="G2163" s="48">
        <v>24000</v>
      </c>
    </row>
    <row r="2164" spans="1:7" ht="24.95" customHeight="1">
      <c r="A2164" s="29" t="s">
        <v>240</v>
      </c>
      <c r="B2164" s="65" t="s">
        <v>27</v>
      </c>
      <c r="C2164" s="27"/>
      <c r="D2164" s="48"/>
      <c r="E2164" s="27"/>
      <c r="F2164" s="48"/>
      <c r="G2164" s="48">
        <v>15000</v>
      </c>
    </row>
    <row r="2165" spans="1:7" ht="24.95" customHeight="1">
      <c r="A2165" s="29" t="s">
        <v>239</v>
      </c>
      <c r="B2165" s="65" t="s">
        <v>27</v>
      </c>
      <c r="C2165" s="27"/>
      <c r="D2165" s="48"/>
      <c r="E2165" s="27"/>
      <c r="F2165" s="48"/>
      <c r="G2165" s="48">
        <v>2500</v>
      </c>
    </row>
    <row r="2166" spans="1:7" ht="24.95" customHeight="1" thickBot="1">
      <c r="A2166" s="35" t="s">
        <v>238</v>
      </c>
      <c r="B2166" s="63" t="s">
        <v>27</v>
      </c>
      <c r="C2166" s="32"/>
      <c r="D2166" s="62"/>
      <c r="E2166" s="32"/>
      <c r="F2166" s="62"/>
      <c r="G2166" s="62">
        <v>12000</v>
      </c>
    </row>
    <row r="2167" spans="1:7" ht="24.95" customHeight="1">
      <c r="A2167" s="31" t="s">
        <v>237</v>
      </c>
      <c r="B2167" s="61" t="s">
        <v>27</v>
      </c>
      <c r="C2167" s="23"/>
      <c r="D2167" s="108"/>
      <c r="E2167" s="23"/>
      <c r="F2167" s="108"/>
      <c r="G2167" s="108">
        <v>44000</v>
      </c>
    </row>
    <row r="2168" spans="1:7" ht="24.95" customHeight="1">
      <c r="A2168" s="29" t="s">
        <v>236</v>
      </c>
      <c r="B2168" s="65" t="s">
        <v>27</v>
      </c>
      <c r="C2168" s="27"/>
      <c r="D2168" s="48"/>
      <c r="E2168" s="27"/>
      <c r="F2168" s="48"/>
      <c r="G2168" s="48">
        <v>24000</v>
      </c>
    </row>
    <row r="2169" spans="1:7" ht="24.95" customHeight="1">
      <c r="A2169" s="29" t="s">
        <v>235</v>
      </c>
      <c r="B2169" s="65" t="s">
        <v>27</v>
      </c>
      <c r="C2169" s="27"/>
      <c r="D2169" s="48"/>
      <c r="E2169" s="27"/>
      <c r="F2169" s="48"/>
      <c r="G2169" s="48">
        <v>20000</v>
      </c>
    </row>
    <row r="2170" spans="1:7" ht="24.95" customHeight="1">
      <c r="A2170" s="29" t="s">
        <v>234</v>
      </c>
      <c r="B2170" s="65" t="s">
        <v>27</v>
      </c>
      <c r="C2170" s="27"/>
      <c r="D2170" s="48"/>
      <c r="E2170" s="27"/>
      <c r="F2170" s="48"/>
      <c r="G2170" s="48">
        <v>3000</v>
      </c>
    </row>
    <row r="2171" spans="1:7" ht="24.95" customHeight="1">
      <c r="A2171" s="29" t="s">
        <v>233</v>
      </c>
      <c r="B2171" s="65" t="s">
        <v>27</v>
      </c>
      <c r="C2171" s="27"/>
      <c r="D2171" s="48">
        <v>72000</v>
      </c>
      <c r="E2171" s="27">
        <f t="shared" ref="E2171:E2176" si="67">F2171-D2171</f>
        <v>0</v>
      </c>
      <c r="F2171" s="48">
        <v>72000</v>
      </c>
      <c r="G2171" s="48"/>
    </row>
    <row r="2172" spans="1:7" ht="24.95" customHeight="1">
      <c r="A2172" s="29" t="s">
        <v>232</v>
      </c>
      <c r="B2172" s="65" t="s">
        <v>27</v>
      </c>
      <c r="C2172" s="27"/>
      <c r="D2172" s="48"/>
      <c r="E2172" s="27">
        <f t="shared" si="67"/>
        <v>180000</v>
      </c>
      <c r="F2172" s="48">
        <v>180000</v>
      </c>
      <c r="G2172" s="48"/>
    </row>
    <row r="2173" spans="1:7" ht="24.95" customHeight="1">
      <c r="A2173" s="127" t="s">
        <v>231</v>
      </c>
      <c r="B2173" s="65" t="s">
        <v>27</v>
      </c>
      <c r="C2173" s="27"/>
      <c r="D2173" s="48"/>
      <c r="E2173" s="27">
        <f t="shared" si="67"/>
        <v>100000</v>
      </c>
      <c r="F2173" s="48">
        <v>100000</v>
      </c>
      <c r="G2173" s="48"/>
    </row>
    <row r="2174" spans="1:7" ht="24.95" customHeight="1">
      <c r="A2174" s="29" t="s">
        <v>230</v>
      </c>
      <c r="B2174" s="65" t="s">
        <v>27</v>
      </c>
      <c r="C2174" s="27"/>
      <c r="D2174" s="48">
        <v>4800</v>
      </c>
      <c r="E2174" s="27">
        <f t="shared" si="67"/>
        <v>0</v>
      </c>
      <c r="F2174" s="48">
        <v>4800</v>
      </c>
      <c r="G2174" s="48"/>
    </row>
    <row r="2175" spans="1:7" ht="24.95" customHeight="1">
      <c r="A2175" s="121" t="s">
        <v>229</v>
      </c>
      <c r="B2175" s="65" t="s">
        <v>27</v>
      </c>
      <c r="C2175" s="27"/>
      <c r="D2175" s="48">
        <v>16000</v>
      </c>
      <c r="E2175" s="27">
        <f t="shared" si="67"/>
        <v>0</v>
      </c>
      <c r="F2175" s="48">
        <v>16000</v>
      </c>
      <c r="G2175" s="48"/>
    </row>
    <row r="2176" spans="1:7" ht="24.95" customHeight="1">
      <c r="A2176" s="29" t="s">
        <v>228</v>
      </c>
      <c r="B2176" s="65" t="s">
        <v>27</v>
      </c>
      <c r="C2176" s="27">
        <v>2000</v>
      </c>
      <c r="D2176" s="48"/>
      <c r="E2176" s="27">
        <f t="shared" si="67"/>
        <v>0</v>
      </c>
      <c r="F2176" s="48"/>
      <c r="G2176" s="48"/>
    </row>
    <row r="2177" spans="1:7" ht="24.95" customHeight="1">
      <c r="A2177" s="52" t="s">
        <v>227</v>
      </c>
      <c r="B2177" s="39"/>
      <c r="C2177" s="54"/>
      <c r="D2177" s="53"/>
      <c r="E2177" s="54"/>
      <c r="F2177" s="53"/>
      <c r="G2177" s="53"/>
    </row>
    <row r="2178" spans="1:7" ht="24.95" customHeight="1" thickBot="1">
      <c r="A2178" s="35" t="s">
        <v>226</v>
      </c>
      <c r="B2178" s="126" t="s">
        <v>225</v>
      </c>
      <c r="C2178" s="32"/>
      <c r="D2178" s="62"/>
      <c r="E2178" s="32">
        <f>F2178-D2178</f>
        <v>3360000</v>
      </c>
      <c r="F2178" s="62">
        <v>3360000</v>
      </c>
      <c r="G2178" s="62"/>
    </row>
    <row r="2179" spans="1:7" ht="24.95" customHeight="1" thickBot="1">
      <c r="A2179" s="20" t="s">
        <v>26</v>
      </c>
      <c r="B2179" s="44"/>
      <c r="C2179" s="43">
        <f>SUM(C2139:C2178)</f>
        <v>2000</v>
      </c>
      <c r="D2179" s="43">
        <f>SUM(D2139:D2178)</f>
        <v>312998</v>
      </c>
      <c r="E2179" s="43">
        <f>SUM(E2139:E2178)</f>
        <v>4844802</v>
      </c>
      <c r="F2179" s="43">
        <f>SUM(F2139:F2178)</f>
        <v>5157800</v>
      </c>
      <c r="G2179" s="43">
        <f>SUM(G2139:G2178)</f>
        <v>2013500</v>
      </c>
    </row>
    <row r="2180" spans="1:7" ht="10.5" customHeight="1" thickBot="1">
      <c r="A2180" s="20"/>
      <c r="B2180" s="44"/>
      <c r="C2180" s="43"/>
      <c r="D2180" s="43"/>
      <c r="E2180" s="43"/>
      <c r="F2180" s="43"/>
      <c r="G2180" s="43"/>
    </row>
    <row r="2181" spans="1:7" ht="24.95" customHeight="1" thickBot="1">
      <c r="A2181" s="20" t="s">
        <v>25</v>
      </c>
      <c r="B2181" s="44"/>
      <c r="C2181" s="43"/>
      <c r="D2181" s="43"/>
      <c r="E2181" s="43"/>
      <c r="F2181" s="43"/>
      <c r="G2181" s="43"/>
    </row>
    <row r="2182" spans="1:7" ht="24.95" customHeight="1" thickBot="1">
      <c r="A2182" s="21" t="s">
        <v>24</v>
      </c>
      <c r="B2182" s="42"/>
      <c r="C2182" s="41"/>
      <c r="D2182" s="40"/>
      <c r="E2182" s="40">
        <f>F2182-D2182</f>
        <v>0</v>
      </c>
      <c r="F2182" s="40"/>
      <c r="G2182" s="40"/>
    </row>
    <row r="2183" spans="1:7" ht="24.95" customHeight="1">
      <c r="A2183" s="31" t="s">
        <v>224</v>
      </c>
      <c r="B2183" s="79" t="s">
        <v>9</v>
      </c>
      <c r="C2183" s="24">
        <v>539055.80000000005</v>
      </c>
      <c r="D2183" s="22"/>
      <c r="E2183" s="23">
        <f>F2183-D2183</f>
        <v>0</v>
      </c>
      <c r="F2183" s="22"/>
      <c r="G2183" s="22"/>
    </row>
    <row r="2184" spans="1:7" ht="30" customHeight="1">
      <c r="A2184" s="125" t="s">
        <v>223</v>
      </c>
      <c r="B2184" s="36" t="s">
        <v>9</v>
      </c>
      <c r="C2184" s="28">
        <v>114750.72</v>
      </c>
      <c r="D2184" s="27">
        <v>35262.5</v>
      </c>
      <c r="E2184" s="23">
        <f>F2184-D2184</f>
        <v>68017.5</v>
      </c>
      <c r="F2184" s="27">
        <v>103280</v>
      </c>
      <c r="G2184" s="27">
        <v>105000</v>
      </c>
    </row>
    <row r="2185" spans="1:7" ht="24.95" customHeight="1">
      <c r="A2185" s="29" t="s">
        <v>222</v>
      </c>
      <c r="B2185" s="36" t="s">
        <v>9</v>
      </c>
      <c r="C2185" s="28">
        <v>719583.12</v>
      </c>
      <c r="D2185" s="27"/>
      <c r="E2185" s="23">
        <f>F2185-D2185</f>
        <v>0</v>
      </c>
      <c r="F2185" s="27"/>
      <c r="G2185" s="27"/>
    </row>
    <row r="2186" spans="1:7" ht="24.95" customHeight="1">
      <c r="A2186" s="29" t="s">
        <v>221</v>
      </c>
      <c r="B2186" s="36" t="s">
        <v>9</v>
      </c>
      <c r="C2186" s="28"/>
      <c r="D2186" s="27"/>
      <c r="E2186" s="23"/>
      <c r="F2186" s="27"/>
      <c r="G2186" s="27">
        <v>300000</v>
      </c>
    </row>
    <row r="2187" spans="1:7" ht="24.95" customHeight="1">
      <c r="A2187" s="38" t="s">
        <v>220</v>
      </c>
      <c r="B2187" s="36" t="s">
        <v>9</v>
      </c>
      <c r="C2187" s="28">
        <v>357896</v>
      </c>
      <c r="D2187" s="27"/>
      <c r="E2187" s="23">
        <f t="shared" ref="E2187:E2192" si="68">F2187-D2187</f>
        <v>0</v>
      </c>
      <c r="F2187" s="27"/>
      <c r="G2187" s="27"/>
    </row>
    <row r="2188" spans="1:7" ht="24.95" customHeight="1">
      <c r="A2188" s="121" t="s">
        <v>219</v>
      </c>
      <c r="B2188" s="37" t="s">
        <v>9</v>
      </c>
      <c r="C2188" s="74">
        <v>432265.13</v>
      </c>
      <c r="D2188" s="54">
        <v>84738.75</v>
      </c>
      <c r="E2188" s="23">
        <f t="shared" si="68"/>
        <v>150261.25</v>
      </c>
      <c r="F2188" s="54">
        <v>235000</v>
      </c>
      <c r="G2188" s="54">
        <v>250000</v>
      </c>
    </row>
    <row r="2189" spans="1:7" ht="24.95" customHeight="1" thickBot="1">
      <c r="A2189" s="35" t="s">
        <v>218</v>
      </c>
      <c r="B2189" s="34" t="s">
        <v>9</v>
      </c>
      <c r="C2189" s="33">
        <v>2124820</v>
      </c>
      <c r="D2189" s="32">
        <v>1415256.25</v>
      </c>
      <c r="E2189" s="32">
        <f t="shared" si="68"/>
        <v>2569603.75</v>
      </c>
      <c r="F2189" s="32">
        <v>3984860</v>
      </c>
      <c r="G2189" s="32">
        <v>3997000</v>
      </c>
    </row>
    <row r="2190" spans="1:7" ht="24.95" customHeight="1">
      <c r="A2190" s="31" t="s">
        <v>217</v>
      </c>
      <c r="B2190" s="25" t="s">
        <v>9</v>
      </c>
      <c r="C2190" s="30">
        <v>494631</v>
      </c>
      <c r="D2190" s="23"/>
      <c r="E2190" s="23">
        <f t="shared" si="68"/>
        <v>0</v>
      </c>
      <c r="F2190" s="23"/>
      <c r="G2190" s="23"/>
    </row>
    <row r="2191" spans="1:7" ht="24.95" customHeight="1">
      <c r="A2191" s="29" t="s">
        <v>216</v>
      </c>
      <c r="B2191" s="36" t="s">
        <v>9</v>
      </c>
      <c r="C2191" s="28"/>
      <c r="D2191" s="27">
        <v>213118.75</v>
      </c>
      <c r="E2191" s="23">
        <f t="shared" si="68"/>
        <v>584096.25</v>
      </c>
      <c r="F2191" s="27">
        <v>797215</v>
      </c>
      <c r="G2191" s="27">
        <v>798740</v>
      </c>
    </row>
    <row r="2192" spans="1:7" ht="24.95" customHeight="1" thickBot="1">
      <c r="A2192" s="121" t="s">
        <v>215</v>
      </c>
      <c r="B2192" s="36" t="s">
        <v>9</v>
      </c>
      <c r="C2192" s="24"/>
      <c r="D2192" s="22">
        <v>420280.5</v>
      </c>
      <c r="E2192" s="23">
        <f t="shared" si="68"/>
        <v>653919.5</v>
      </c>
      <c r="F2192" s="22">
        <v>1074200</v>
      </c>
      <c r="G2192" s="22">
        <v>1100000</v>
      </c>
    </row>
    <row r="2193" spans="1:7" ht="24.95" customHeight="1" thickBot="1">
      <c r="A2193" s="21" t="s">
        <v>8</v>
      </c>
      <c r="B2193" s="19"/>
      <c r="C2193" s="18">
        <f>SUM(C2183:C2192)</f>
        <v>4783001.7699999996</v>
      </c>
      <c r="D2193" s="18">
        <f>SUM(D2183:D2192)</f>
        <v>2168656.75</v>
      </c>
      <c r="E2193" s="18">
        <f>SUM(E2183:E2192)</f>
        <v>4025898.25</v>
      </c>
      <c r="F2193" s="18">
        <f>SUM(F2183:F2192)</f>
        <v>6194555</v>
      </c>
      <c r="G2193" s="18">
        <f>SUM(G2183:G2192)</f>
        <v>6550740</v>
      </c>
    </row>
    <row r="2194" spans="1:7" ht="24.95" customHeight="1" thickBot="1">
      <c r="A2194" s="20" t="s">
        <v>7</v>
      </c>
      <c r="B2194" s="19"/>
      <c r="C2194" s="18">
        <f>C2193</f>
        <v>4783001.7699999996</v>
      </c>
      <c r="D2194" s="18">
        <f>D2193</f>
        <v>2168656.75</v>
      </c>
      <c r="E2194" s="18">
        <f>E2193</f>
        <v>4025898.25</v>
      </c>
      <c r="F2194" s="18">
        <f>F2193</f>
        <v>6194555</v>
      </c>
      <c r="G2194" s="18">
        <f>G2193</f>
        <v>6550740</v>
      </c>
    </row>
    <row r="2195" spans="1:7" ht="10.5" customHeight="1" thickBot="1">
      <c r="A2195" s="124"/>
      <c r="B2195" s="19"/>
      <c r="C2195" s="18"/>
      <c r="D2195" s="18"/>
      <c r="E2195" s="18"/>
      <c r="F2195" s="18"/>
      <c r="G2195" s="18"/>
    </row>
    <row r="2196" spans="1:7" ht="24.95" customHeight="1" thickBot="1">
      <c r="A2196" s="17" t="s">
        <v>6</v>
      </c>
      <c r="B2196" s="16"/>
      <c r="C2196" s="15">
        <f>C2123+C2135+C2179+C2194</f>
        <v>6745813.75</v>
      </c>
      <c r="D2196" s="15">
        <f>D2123+D2135+D2179+D2194</f>
        <v>3896871.15</v>
      </c>
      <c r="E2196" s="15">
        <f>E2123+E2135+E2179+E2194</f>
        <v>13063689.850000001</v>
      </c>
      <c r="F2196" s="15">
        <f>F2123+F2135+F2179+F2194</f>
        <v>16960561</v>
      </c>
      <c r="G2196" s="15">
        <f>G2123+G2135+G2179+G2194</f>
        <v>15663485</v>
      </c>
    </row>
    <row r="2197" spans="1:7" ht="24.95" customHeight="1">
      <c r="A2197" s="14"/>
      <c r="B2197" s="14"/>
      <c r="C2197" s="12"/>
      <c r="D2197" s="12"/>
      <c r="E2197" s="12"/>
      <c r="F2197" s="12"/>
      <c r="G2197" s="12"/>
    </row>
    <row r="2198" spans="1:7" ht="12.75" customHeight="1">
      <c r="A2198" s="14"/>
      <c r="B2198" s="14"/>
      <c r="C2198" s="12"/>
      <c r="D2198" s="13"/>
      <c r="E2198" s="13"/>
      <c r="F2198" s="13"/>
      <c r="G2198" s="12"/>
    </row>
    <row r="2199" spans="1:7" ht="16.5">
      <c r="A2199" s="11" t="s">
        <v>214</v>
      </c>
      <c r="B2199" s="1"/>
      <c r="C2199" s="1"/>
      <c r="D2199" s="1" t="s">
        <v>4</v>
      </c>
      <c r="E2199" s="1"/>
      <c r="F2199" s="1"/>
      <c r="G2199" s="10">
        <f>3178750+1565000+550000</f>
        <v>5293750</v>
      </c>
    </row>
    <row r="2200" spans="1:7" ht="16.5">
      <c r="A2200" s="11"/>
      <c r="B2200" s="1"/>
      <c r="C2200" s="1"/>
      <c r="D2200" s="1"/>
      <c r="E2200" s="1"/>
      <c r="F2200" s="1"/>
      <c r="G2200" s="10"/>
    </row>
    <row r="2201" spans="1:7" s="1" customFormat="1" ht="16.5">
      <c r="A2201" s="9"/>
      <c r="B2201" s="8"/>
      <c r="C2201" s="8"/>
      <c r="D2201" s="7"/>
      <c r="E2201" s="7"/>
      <c r="F2201" s="7"/>
      <c r="G2201" s="10">
        <f>G2193+G2179</f>
        <v>8564240</v>
      </c>
    </row>
    <row r="2202" spans="1:7" s="1" customFormat="1" ht="16.5">
      <c r="A2202" s="107" t="s">
        <v>213</v>
      </c>
      <c r="B2202" s="5"/>
      <c r="C2202" s="4"/>
      <c r="D2202" s="418" t="s">
        <v>2</v>
      </c>
      <c r="E2202" s="418"/>
      <c r="F2202" s="418"/>
      <c r="G2202" s="417"/>
    </row>
    <row r="2203" spans="1:7" s="1" customFormat="1" ht="16.5">
      <c r="A2203" s="3" t="s">
        <v>212</v>
      </c>
      <c r="B2203" s="2"/>
      <c r="C2203" s="2"/>
      <c r="D2203" s="417" t="s">
        <v>0</v>
      </c>
      <c r="E2203" s="417"/>
      <c r="F2203" s="417"/>
      <c r="G2203" s="417"/>
    </row>
    <row r="2204" spans="1:7" s="1" customFormat="1" ht="16.5">
      <c r="A2204" s="3"/>
      <c r="B2204" s="2"/>
      <c r="C2204" s="2"/>
      <c r="D2204" s="5"/>
      <c r="E2204" s="5"/>
      <c r="F2204" s="5"/>
      <c r="G2204" s="5"/>
    </row>
    <row r="2205" spans="1:7" s="1" customFormat="1" ht="16.5">
      <c r="A2205" s="3"/>
      <c r="B2205" s="2"/>
      <c r="C2205" s="2"/>
      <c r="D2205" s="5"/>
      <c r="E2205" s="5"/>
      <c r="F2205" s="5"/>
      <c r="G2205" s="5"/>
    </row>
    <row r="2207" spans="1:7" ht="15.75" customHeight="1">
      <c r="A2207" s="412" t="s">
        <v>128</v>
      </c>
      <c r="B2207" s="412"/>
      <c r="C2207" s="412"/>
      <c r="D2207" s="412"/>
      <c r="E2207" s="412"/>
      <c r="F2207" s="412"/>
      <c r="G2207" s="412"/>
    </row>
    <row r="2208" spans="1:7" ht="15.75" customHeight="1">
      <c r="A2208" s="413" t="s">
        <v>127</v>
      </c>
      <c r="B2208" s="413"/>
      <c r="C2208" s="413"/>
      <c r="D2208" s="413"/>
      <c r="E2208" s="413"/>
      <c r="F2208" s="413"/>
      <c r="G2208" s="413"/>
    </row>
    <row r="2209" spans="1:7" ht="15.75" customHeight="1">
      <c r="A2209" s="106"/>
      <c r="B2209" s="106"/>
      <c r="C2209" s="106"/>
      <c r="D2209" s="106"/>
      <c r="E2209" s="106"/>
      <c r="F2209" s="106"/>
      <c r="G2209" s="106"/>
    </row>
    <row r="2210" spans="1:7" ht="12.75">
      <c r="A2210" s="105" t="s">
        <v>211</v>
      </c>
      <c r="B2210" s="103"/>
      <c r="C2210" s="103"/>
      <c r="D2210" s="104"/>
      <c r="E2210" s="104"/>
      <c r="F2210" s="104"/>
      <c r="G2210" s="103"/>
    </row>
    <row r="2211" spans="1:7" ht="13.5" thickBot="1">
      <c r="A2211" s="105"/>
      <c r="B2211" s="103"/>
      <c r="C2211" s="103"/>
      <c r="D2211" s="104"/>
      <c r="E2211" s="104"/>
      <c r="F2211" s="104"/>
      <c r="G2211" s="103"/>
    </row>
    <row r="2212" spans="1:7" ht="16.5" thickBot="1">
      <c r="A2212" s="102"/>
      <c r="B2212" s="101" t="s">
        <v>125</v>
      </c>
      <c r="C2212" s="100" t="s">
        <v>124</v>
      </c>
      <c r="D2212" s="414" t="s">
        <v>123</v>
      </c>
      <c r="E2212" s="415"/>
      <c r="F2212" s="416"/>
      <c r="G2212" s="99" t="s">
        <v>122</v>
      </c>
    </row>
    <row r="2213" spans="1:7" ht="15.75">
      <c r="A2213" s="96" t="s">
        <v>121</v>
      </c>
      <c r="B2213" s="98" t="s">
        <v>120</v>
      </c>
      <c r="C2213" s="96">
        <v>2018</v>
      </c>
      <c r="D2213" s="97" t="s">
        <v>119</v>
      </c>
      <c r="E2213" s="97" t="s">
        <v>118</v>
      </c>
      <c r="F2213" s="97" t="s">
        <v>117</v>
      </c>
      <c r="G2213" s="96" t="s">
        <v>116</v>
      </c>
    </row>
    <row r="2214" spans="1:7" ht="16.5" thickBot="1">
      <c r="A2214" s="92" t="s">
        <v>115</v>
      </c>
      <c r="B2214" s="95" t="s">
        <v>114</v>
      </c>
      <c r="C2214" s="92" t="s">
        <v>113</v>
      </c>
      <c r="D2214" s="93" t="s">
        <v>112</v>
      </c>
      <c r="E2214" s="94" t="s">
        <v>111</v>
      </c>
      <c r="F2214" s="93" t="s">
        <v>110</v>
      </c>
      <c r="G2214" s="92" t="s">
        <v>109</v>
      </c>
    </row>
    <row r="2215" spans="1:7" ht="24.95" customHeight="1" thickBot="1">
      <c r="A2215" s="86" t="s">
        <v>108</v>
      </c>
      <c r="B2215" s="91"/>
      <c r="C2215" s="40"/>
      <c r="D2215" s="40"/>
      <c r="E2215" s="40"/>
      <c r="F2215" s="40"/>
      <c r="G2215" s="40"/>
    </row>
    <row r="2216" spans="1:7" ht="24.95" customHeight="1">
      <c r="A2216" s="90" t="s">
        <v>107</v>
      </c>
      <c r="B2216" s="89" t="s">
        <v>106</v>
      </c>
      <c r="C2216" s="22">
        <v>3078088.98</v>
      </c>
      <c r="D2216" s="22">
        <v>1739229</v>
      </c>
      <c r="E2216" s="23">
        <f t="shared" ref="E2216:E2223" si="69">F2216-D2216</f>
        <v>2150434</v>
      </c>
      <c r="F2216" s="22">
        <v>3889663</v>
      </c>
      <c r="G2216" s="22">
        <v>4201272</v>
      </c>
    </row>
    <row r="2217" spans="1:7" ht="24.95" customHeight="1">
      <c r="A2217" s="52" t="s">
        <v>105</v>
      </c>
      <c r="B2217" s="87" t="s">
        <v>104</v>
      </c>
      <c r="C2217" s="27">
        <v>205909.1</v>
      </c>
      <c r="D2217" s="48">
        <v>108000</v>
      </c>
      <c r="E2217" s="27">
        <f t="shared" si="69"/>
        <v>136000</v>
      </c>
      <c r="F2217" s="48">
        <v>244000</v>
      </c>
      <c r="G2217" s="48">
        <v>264000</v>
      </c>
    </row>
    <row r="2218" spans="1:7" ht="24.95" customHeight="1">
      <c r="A2218" s="52" t="s">
        <v>103</v>
      </c>
      <c r="B2218" s="76" t="s">
        <v>102</v>
      </c>
      <c r="C2218" s="27">
        <v>85500</v>
      </c>
      <c r="D2218" s="27">
        <v>42750</v>
      </c>
      <c r="E2218" s="27">
        <f t="shared" si="69"/>
        <v>42750</v>
      </c>
      <c r="F2218" s="27">
        <v>85500</v>
      </c>
      <c r="G2218" s="27">
        <v>85500</v>
      </c>
    </row>
    <row r="2219" spans="1:7" ht="24.95" customHeight="1">
      <c r="A2219" s="52" t="s">
        <v>101</v>
      </c>
      <c r="B2219" s="88" t="s">
        <v>100</v>
      </c>
      <c r="C2219" s="22">
        <v>85500</v>
      </c>
      <c r="D2219" s="22">
        <v>42750</v>
      </c>
      <c r="E2219" s="27">
        <f t="shared" si="69"/>
        <v>42750</v>
      </c>
      <c r="F2219" s="22">
        <v>85500</v>
      </c>
      <c r="G2219" s="22">
        <v>85500</v>
      </c>
    </row>
    <row r="2220" spans="1:7" ht="24.95" customHeight="1">
      <c r="A2220" s="52" t="s">
        <v>99</v>
      </c>
      <c r="B2220" s="49" t="s">
        <v>98</v>
      </c>
      <c r="C2220" s="27">
        <v>48000</v>
      </c>
      <c r="D2220" s="27">
        <v>54000</v>
      </c>
      <c r="E2220" s="27">
        <f t="shared" si="69"/>
        <v>12000</v>
      </c>
      <c r="F2220" s="27">
        <v>66000</v>
      </c>
      <c r="G2220" s="27">
        <v>66000</v>
      </c>
    </row>
    <row r="2221" spans="1:7" ht="24.95" hidden="1" customHeight="1">
      <c r="A2221" s="52" t="s">
        <v>97</v>
      </c>
      <c r="B2221" s="76">
        <v>717</v>
      </c>
      <c r="C2221" s="27"/>
      <c r="D2221" s="27"/>
      <c r="E2221" s="27">
        <f t="shared" si="69"/>
        <v>0</v>
      </c>
      <c r="F2221" s="27"/>
      <c r="G2221" s="27"/>
    </row>
    <row r="2222" spans="1:7" ht="24.95" customHeight="1">
      <c r="A2222" s="52" t="s">
        <v>96</v>
      </c>
      <c r="B2222" s="76" t="s">
        <v>95</v>
      </c>
      <c r="C2222" s="27">
        <v>262036</v>
      </c>
      <c r="D2222" s="27"/>
      <c r="E2222" s="27">
        <f t="shared" si="69"/>
        <v>348439</v>
      </c>
      <c r="F2222" s="27">
        <v>348439</v>
      </c>
      <c r="G2222" s="27">
        <v>350106</v>
      </c>
    </row>
    <row r="2223" spans="1:7" ht="24.95" customHeight="1">
      <c r="A2223" s="52" t="s">
        <v>94</v>
      </c>
      <c r="B2223" s="88" t="s">
        <v>93</v>
      </c>
      <c r="C2223" s="22">
        <v>45000</v>
      </c>
      <c r="D2223" s="22"/>
      <c r="E2223" s="27">
        <f t="shared" si="69"/>
        <v>55000</v>
      </c>
      <c r="F2223" s="22">
        <v>55000</v>
      </c>
      <c r="G2223" s="22">
        <v>55000</v>
      </c>
    </row>
    <row r="2224" spans="1:7" ht="24.95" customHeight="1">
      <c r="A2224" s="52" t="s">
        <v>92</v>
      </c>
      <c r="B2224" s="76"/>
      <c r="C2224" s="27"/>
      <c r="D2224" s="27"/>
      <c r="E2224" s="27"/>
      <c r="F2224" s="27"/>
      <c r="G2224" s="27"/>
    </row>
    <row r="2225" spans="1:7" ht="24.95" customHeight="1">
      <c r="A2225" s="29" t="s">
        <v>91</v>
      </c>
      <c r="B2225" s="76" t="s">
        <v>90</v>
      </c>
      <c r="C2225" s="27">
        <v>248413</v>
      </c>
      <c r="D2225" s="27">
        <v>289920</v>
      </c>
      <c r="E2225" s="27">
        <f>F2225-D2225</f>
        <v>58519</v>
      </c>
      <c r="F2225" s="27">
        <v>348439</v>
      </c>
      <c r="G2225" s="27">
        <v>350106</v>
      </c>
    </row>
    <row r="2226" spans="1:7" ht="24.95" customHeight="1">
      <c r="A2226" s="52" t="s">
        <v>89</v>
      </c>
      <c r="B2226" s="76" t="s">
        <v>88</v>
      </c>
      <c r="C2226" s="27">
        <v>369410.52</v>
      </c>
      <c r="D2226" s="27">
        <v>208707.48</v>
      </c>
      <c r="E2226" s="27">
        <f>F2226-D2226</f>
        <v>258056.52</v>
      </c>
      <c r="F2226" s="27">
        <v>466764</v>
      </c>
      <c r="G2226" s="27">
        <v>504157</v>
      </c>
    </row>
    <row r="2227" spans="1:7" ht="24.95" customHeight="1">
      <c r="A2227" s="52" t="s">
        <v>87</v>
      </c>
      <c r="B2227" s="88" t="s">
        <v>86</v>
      </c>
      <c r="C2227" s="22">
        <v>10300</v>
      </c>
      <c r="D2227" s="22">
        <v>5400</v>
      </c>
      <c r="E2227" s="27">
        <f>F2227-D2227</f>
        <v>6800</v>
      </c>
      <c r="F2227" s="22">
        <v>12200</v>
      </c>
      <c r="G2227" s="22">
        <v>13200</v>
      </c>
    </row>
    <row r="2228" spans="1:7" ht="24.95" customHeight="1">
      <c r="A2228" s="52" t="s">
        <v>85</v>
      </c>
      <c r="B2228" s="76" t="s">
        <v>84</v>
      </c>
      <c r="C2228" s="27">
        <v>31578.5</v>
      </c>
      <c r="D2228" s="27">
        <v>16716</v>
      </c>
      <c r="E2228" s="27">
        <f>F2228-D2228</f>
        <v>22376</v>
      </c>
      <c r="F2228" s="27">
        <v>39092</v>
      </c>
      <c r="G2228" s="27">
        <v>43182</v>
      </c>
    </row>
    <row r="2229" spans="1:7" ht="24.95" customHeight="1">
      <c r="A2229" s="52" t="s">
        <v>83</v>
      </c>
      <c r="B2229" s="87" t="s">
        <v>82</v>
      </c>
      <c r="C2229" s="27">
        <v>10300</v>
      </c>
      <c r="D2229" s="27">
        <v>5400</v>
      </c>
      <c r="E2229" s="27">
        <f>F2229-D2229</f>
        <v>6800</v>
      </c>
      <c r="F2229" s="27">
        <v>12200</v>
      </c>
      <c r="G2229" s="27">
        <v>13200</v>
      </c>
    </row>
    <row r="2230" spans="1:7" ht="24.95" customHeight="1">
      <c r="A2230" s="52" t="s">
        <v>81</v>
      </c>
      <c r="B2230" s="87"/>
      <c r="C2230" s="27"/>
      <c r="D2230" s="27"/>
      <c r="E2230" s="27"/>
      <c r="F2230" s="27"/>
      <c r="G2230" s="27"/>
    </row>
    <row r="2231" spans="1:7" ht="24.95" customHeight="1">
      <c r="A2231" s="29" t="s">
        <v>80</v>
      </c>
      <c r="B2231" s="79" t="s">
        <v>76</v>
      </c>
      <c r="C2231" s="23">
        <v>30000</v>
      </c>
      <c r="D2231" s="23"/>
      <c r="E2231" s="27">
        <f>F2231-D2231</f>
        <v>0</v>
      </c>
      <c r="F2231" s="23"/>
      <c r="G2231" s="23">
        <v>10000</v>
      </c>
    </row>
    <row r="2232" spans="1:7" ht="24.95" customHeight="1">
      <c r="A2232" s="29" t="s">
        <v>79</v>
      </c>
      <c r="B2232" s="79" t="s">
        <v>76</v>
      </c>
      <c r="C2232" s="22">
        <v>45000</v>
      </c>
      <c r="D2232" s="23"/>
      <c r="E2232" s="27"/>
      <c r="F2232" s="23"/>
      <c r="G2232" s="23"/>
    </row>
    <row r="2233" spans="1:7" ht="24.95" customHeight="1">
      <c r="A2233" s="29" t="s">
        <v>78</v>
      </c>
      <c r="B2233" s="79" t="s">
        <v>76</v>
      </c>
      <c r="C2233" s="54">
        <v>315000</v>
      </c>
      <c r="D2233" s="27"/>
      <c r="E2233" s="22"/>
      <c r="F2233" s="27"/>
      <c r="G2233" s="27"/>
    </row>
    <row r="2234" spans="1:7" ht="24.95" customHeight="1" thickBot="1">
      <c r="A2234" s="35" t="s">
        <v>77</v>
      </c>
      <c r="B2234" s="120" t="s">
        <v>76</v>
      </c>
      <c r="C2234" s="32">
        <v>102132</v>
      </c>
      <c r="D2234" s="32"/>
      <c r="E2234" s="32"/>
      <c r="F2234" s="32"/>
      <c r="G2234" s="32"/>
    </row>
    <row r="2235" spans="1:7" ht="24.95" customHeight="1" thickBot="1">
      <c r="A2235" s="20" t="s">
        <v>75</v>
      </c>
      <c r="B2235" s="19"/>
      <c r="C2235" s="18">
        <f>SUM(C2216:C2234)</f>
        <v>4972168.0999999996</v>
      </c>
      <c r="D2235" s="18">
        <f>SUM(D2216:D2234)</f>
        <v>2512872.48</v>
      </c>
      <c r="E2235" s="18">
        <f>SUM(E2216:E2234)</f>
        <v>3139924.52</v>
      </c>
      <c r="F2235" s="18">
        <f>SUM(F2216:F2234)</f>
        <v>5652797</v>
      </c>
      <c r="G2235" s="18">
        <f>SUM(G2216:G2234)</f>
        <v>6041223</v>
      </c>
    </row>
    <row r="2236" spans="1:7" ht="10.5" customHeight="1" thickBot="1">
      <c r="A2236" s="20"/>
      <c r="B2236" s="19"/>
      <c r="C2236" s="18"/>
      <c r="D2236" s="18"/>
      <c r="E2236" s="85"/>
      <c r="F2236" s="85"/>
      <c r="G2236" s="85"/>
    </row>
    <row r="2237" spans="1:7" ht="24.95" customHeight="1" thickBot="1">
      <c r="A2237" s="20" t="s">
        <v>74</v>
      </c>
      <c r="B2237" s="84"/>
      <c r="C2237" s="83"/>
      <c r="D2237" s="83"/>
      <c r="E2237" s="82"/>
      <c r="F2237" s="82"/>
      <c r="G2237" s="81"/>
    </row>
    <row r="2238" spans="1:7" ht="24.95" customHeight="1">
      <c r="A2238" s="80" t="s">
        <v>73</v>
      </c>
      <c r="B2238" s="79" t="s">
        <v>72</v>
      </c>
      <c r="C2238" s="30">
        <v>27500</v>
      </c>
      <c r="D2238" s="23">
        <v>28005.54</v>
      </c>
      <c r="E2238" s="23">
        <f>F2238-D2238</f>
        <v>21994.46</v>
      </c>
      <c r="F2238" s="23">
        <v>50000</v>
      </c>
      <c r="G2238" s="23">
        <v>100000</v>
      </c>
    </row>
    <row r="2239" spans="1:7" ht="24.95" customHeight="1">
      <c r="A2239" s="52" t="s">
        <v>71</v>
      </c>
      <c r="B2239" s="76"/>
      <c r="C2239" s="28"/>
      <c r="D2239" s="27"/>
      <c r="E2239" s="23"/>
      <c r="F2239" s="27"/>
      <c r="G2239" s="27"/>
    </row>
    <row r="2240" spans="1:7" ht="24.95" customHeight="1">
      <c r="A2240" s="29" t="s">
        <v>210</v>
      </c>
      <c r="B2240" s="76" t="s">
        <v>70</v>
      </c>
      <c r="C2240" s="28">
        <v>4863.0600000000004</v>
      </c>
      <c r="D2240" s="27">
        <v>35345.58</v>
      </c>
      <c r="E2240" s="27">
        <f t="shared" ref="E2240:E2247" si="70">F2240-D2240</f>
        <v>4654.4199999999983</v>
      </c>
      <c r="F2240" s="27">
        <v>40000</v>
      </c>
      <c r="G2240" s="27">
        <v>60000</v>
      </c>
    </row>
    <row r="2241" spans="1:7" ht="24.95" customHeight="1">
      <c r="A2241" s="38" t="s">
        <v>209</v>
      </c>
      <c r="B2241" s="79" t="s">
        <v>70</v>
      </c>
      <c r="C2241" s="30">
        <v>35140</v>
      </c>
      <c r="D2241" s="23">
        <v>27010</v>
      </c>
      <c r="E2241" s="23">
        <f t="shared" si="70"/>
        <v>72990</v>
      </c>
      <c r="F2241" s="23">
        <v>100000</v>
      </c>
      <c r="G2241" s="23">
        <v>100000</v>
      </c>
    </row>
    <row r="2242" spans="1:7" ht="24.95" customHeight="1">
      <c r="A2242" s="52" t="s">
        <v>69</v>
      </c>
      <c r="B2242" s="49" t="s">
        <v>68</v>
      </c>
      <c r="C2242" s="28">
        <v>375590.71</v>
      </c>
      <c r="D2242" s="27">
        <v>191771.78</v>
      </c>
      <c r="E2242" s="23">
        <f t="shared" si="70"/>
        <v>146688.22</v>
      </c>
      <c r="F2242" s="27">
        <v>338460</v>
      </c>
      <c r="G2242" s="27">
        <v>382306</v>
      </c>
    </row>
    <row r="2243" spans="1:7" ht="24.95" customHeight="1">
      <c r="A2243" s="52" t="s">
        <v>67</v>
      </c>
      <c r="B2243" s="49" t="s">
        <v>66</v>
      </c>
      <c r="C2243" s="28">
        <v>166980</v>
      </c>
      <c r="D2243" s="27">
        <v>117518</v>
      </c>
      <c r="E2243" s="23">
        <f t="shared" si="70"/>
        <v>132482</v>
      </c>
      <c r="F2243" s="27">
        <v>250000</v>
      </c>
      <c r="G2243" s="27">
        <v>275000</v>
      </c>
    </row>
    <row r="2244" spans="1:7" ht="24.95" customHeight="1">
      <c r="A2244" s="52" t="s">
        <v>208</v>
      </c>
      <c r="B2244" s="76" t="s">
        <v>207</v>
      </c>
      <c r="C2244" s="28"/>
      <c r="D2244" s="123"/>
      <c r="E2244" s="23">
        <f t="shared" si="70"/>
        <v>10000</v>
      </c>
      <c r="F2244" s="123">
        <v>10000</v>
      </c>
      <c r="G2244" s="123"/>
    </row>
    <row r="2245" spans="1:7" ht="24.95" hidden="1" customHeight="1">
      <c r="A2245" s="52" t="s">
        <v>206</v>
      </c>
      <c r="B2245" s="76">
        <v>765</v>
      </c>
      <c r="C2245" s="28"/>
      <c r="D2245" s="123"/>
      <c r="E2245" s="23">
        <f t="shared" si="70"/>
        <v>0</v>
      </c>
      <c r="F2245" s="123"/>
      <c r="G2245" s="123"/>
    </row>
    <row r="2246" spans="1:7" ht="24.95" customHeight="1">
      <c r="A2246" s="52" t="s">
        <v>205</v>
      </c>
      <c r="B2246" s="76" t="s">
        <v>204</v>
      </c>
      <c r="C2246" s="28"/>
      <c r="D2246" s="27">
        <v>235</v>
      </c>
      <c r="E2246" s="23">
        <f t="shared" si="70"/>
        <v>315</v>
      </c>
      <c r="F2246" s="27">
        <v>550</v>
      </c>
      <c r="G2246" s="27">
        <v>500</v>
      </c>
    </row>
    <row r="2247" spans="1:7" ht="24.95" customHeight="1">
      <c r="A2247" s="52" t="s">
        <v>203</v>
      </c>
      <c r="B2247" s="76" t="s">
        <v>202</v>
      </c>
      <c r="C2247" s="28">
        <v>9501.67</v>
      </c>
      <c r="D2247" s="27">
        <v>937.73</v>
      </c>
      <c r="E2247" s="23">
        <f t="shared" si="70"/>
        <v>10562.27</v>
      </c>
      <c r="F2247" s="27">
        <v>11500</v>
      </c>
      <c r="G2247" s="27"/>
    </row>
    <row r="2248" spans="1:7" ht="24.95" customHeight="1">
      <c r="A2248" s="52" t="s">
        <v>201</v>
      </c>
      <c r="B2248" s="76"/>
      <c r="C2248" s="28"/>
      <c r="D2248" s="27"/>
      <c r="E2248" s="23"/>
      <c r="F2248" s="27"/>
      <c r="G2248" s="27"/>
    </row>
    <row r="2249" spans="1:7" ht="24.95" customHeight="1">
      <c r="A2249" s="29" t="s">
        <v>200</v>
      </c>
      <c r="B2249" s="76" t="s">
        <v>199</v>
      </c>
      <c r="C2249" s="28"/>
      <c r="D2249" s="27"/>
      <c r="E2249" s="23"/>
      <c r="F2249" s="27"/>
      <c r="G2249" s="27">
        <v>350000</v>
      </c>
    </row>
    <row r="2250" spans="1:7" ht="24.95" customHeight="1">
      <c r="A2250" s="52" t="s">
        <v>65</v>
      </c>
      <c r="B2250" s="76" t="s">
        <v>64</v>
      </c>
      <c r="C2250" s="28">
        <v>9260</v>
      </c>
      <c r="D2250" s="27">
        <v>5272</v>
      </c>
      <c r="E2250" s="23">
        <f t="shared" ref="E2250:E2255" si="71">F2250-D2250</f>
        <v>94728</v>
      </c>
      <c r="F2250" s="27">
        <v>100000</v>
      </c>
      <c r="G2250" s="27">
        <v>360000</v>
      </c>
    </row>
    <row r="2251" spans="1:7" ht="24.95" customHeight="1">
      <c r="A2251" s="52" t="s">
        <v>198</v>
      </c>
      <c r="B2251" s="111" t="s">
        <v>197</v>
      </c>
      <c r="C2251" s="28">
        <v>133290</v>
      </c>
      <c r="D2251" s="27">
        <v>60616</v>
      </c>
      <c r="E2251" s="23">
        <f t="shared" si="71"/>
        <v>439384</v>
      </c>
      <c r="F2251" s="27">
        <v>500000</v>
      </c>
      <c r="G2251" s="27">
        <v>620000</v>
      </c>
    </row>
    <row r="2252" spans="1:7" ht="24.95" customHeight="1" thickBot="1">
      <c r="A2252" s="52" t="s">
        <v>62</v>
      </c>
      <c r="B2252" s="76" t="s">
        <v>61</v>
      </c>
      <c r="C2252" s="28">
        <v>3450</v>
      </c>
      <c r="D2252" s="27"/>
      <c r="E2252" s="23">
        <f t="shared" si="71"/>
        <v>10000</v>
      </c>
      <c r="F2252" s="27">
        <v>10000</v>
      </c>
      <c r="G2252" s="27">
        <v>10000</v>
      </c>
    </row>
    <row r="2253" spans="1:7" ht="24.95" hidden="1" customHeight="1">
      <c r="A2253" s="52" t="s">
        <v>196</v>
      </c>
      <c r="B2253" s="76">
        <v>827</v>
      </c>
      <c r="C2253" s="28"/>
      <c r="D2253" s="27"/>
      <c r="E2253" s="23">
        <f t="shared" si="71"/>
        <v>0</v>
      </c>
      <c r="F2253" s="27"/>
      <c r="G2253" s="27"/>
    </row>
    <row r="2254" spans="1:7" ht="24.95" hidden="1" customHeight="1">
      <c r="A2254" s="52" t="s">
        <v>195</v>
      </c>
      <c r="B2254" s="76">
        <v>836</v>
      </c>
      <c r="C2254" s="28"/>
      <c r="D2254" s="27"/>
      <c r="E2254" s="23">
        <f t="shared" si="71"/>
        <v>0</v>
      </c>
      <c r="F2254" s="27"/>
      <c r="G2254" s="27"/>
    </row>
    <row r="2255" spans="1:7" ht="24.95" hidden="1" customHeight="1">
      <c r="A2255" s="114" t="s">
        <v>194</v>
      </c>
      <c r="B2255" s="39">
        <v>840</v>
      </c>
      <c r="C2255" s="74"/>
      <c r="D2255" s="54"/>
      <c r="E2255" s="22">
        <f t="shared" si="71"/>
        <v>0</v>
      </c>
      <c r="F2255" s="54"/>
      <c r="G2255" s="54"/>
    </row>
    <row r="2256" spans="1:7" ht="24.95" customHeight="1" thickBot="1">
      <c r="A2256" s="20" t="s">
        <v>58</v>
      </c>
      <c r="B2256" s="122"/>
      <c r="C2256" s="71">
        <f>SUM(C2238:C2255)</f>
        <v>765575.44000000006</v>
      </c>
      <c r="D2256" s="71">
        <f>SUM(D2238:D2255)</f>
        <v>466711.63</v>
      </c>
      <c r="E2256" s="71">
        <f>SUM(E2238:E2255)</f>
        <v>943798.37</v>
      </c>
      <c r="F2256" s="71">
        <f>SUM(F2238:F2255)</f>
        <v>1410510</v>
      </c>
      <c r="G2256" s="71">
        <f>SUM(G2238:G2255)</f>
        <v>2257806</v>
      </c>
    </row>
    <row r="2257" spans="1:7" ht="10.5" customHeight="1" thickBot="1">
      <c r="A2257" s="20"/>
      <c r="B2257" s="122"/>
      <c r="C2257" s="71"/>
      <c r="D2257" s="18"/>
      <c r="E2257" s="18"/>
      <c r="F2257" s="18"/>
      <c r="G2257" s="18"/>
    </row>
    <row r="2258" spans="1:7" ht="24.95" customHeight="1" thickBot="1">
      <c r="A2258" s="20" t="s">
        <v>57</v>
      </c>
      <c r="B2258" s="70"/>
      <c r="C2258" s="40"/>
      <c r="D2258" s="40"/>
      <c r="E2258" s="40"/>
      <c r="F2258" s="40"/>
      <c r="G2258" s="40"/>
    </row>
    <row r="2259" spans="1:7" ht="24.95" customHeight="1">
      <c r="A2259" s="69" t="s">
        <v>193</v>
      </c>
      <c r="B2259" s="68"/>
      <c r="C2259" s="67"/>
      <c r="D2259" s="66"/>
      <c r="E2259" s="66"/>
      <c r="F2259" s="66"/>
      <c r="G2259" s="66"/>
    </row>
    <row r="2260" spans="1:7" ht="24.95" customHeight="1">
      <c r="A2260" s="121" t="s">
        <v>192</v>
      </c>
      <c r="B2260" s="61" t="s">
        <v>53</v>
      </c>
      <c r="C2260" s="22"/>
      <c r="D2260" s="60"/>
      <c r="E2260" s="60"/>
      <c r="F2260" s="60"/>
      <c r="G2260" s="60">
        <v>55000</v>
      </c>
    </row>
    <row r="2261" spans="1:7" ht="24.95" customHeight="1">
      <c r="A2261" s="52" t="s">
        <v>52</v>
      </c>
      <c r="B2261" s="49"/>
      <c r="C2261" s="27"/>
      <c r="D2261" s="48"/>
      <c r="E2261" s="48">
        <f>F2261-D2261</f>
        <v>0</v>
      </c>
      <c r="F2261" s="48"/>
      <c r="G2261" s="48"/>
    </row>
    <row r="2262" spans="1:7" ht="24.95" customHeight="1" thickBot="1">
      <c r="A2262" s="35" t="s">
        <v>191</v>
      </c>
      <c r="B2262" s="63" t="s">
        <v>50</v>
      </c>
      <c r="C2262" s="32"/>
      <c r="D2262" s="62"/>
      <c r="E2262" s="62"/>
      <c r="F2262" s="62"/>
      <c r="G2262" s="62">
        <v>45000</v>
      </c>
    </row>
    <row r="2263" spans="1:7" ht="24.95" customHeight="1">
      <c r="A2263" s="31" t="s">
        <v>190</v>
      </c>
      <c r="B2263" s="111" t="s">
        <v>50</v>
      </c>
      <c r="C2263" s="23">
        <v>57660</v>
      </c>
      <c r="D2263" s="108"/>
      <c r="E2263" s="108">
        <f>F2263-D2263</f>
        <v>0</v>
      </c>
      <c r="F2263" s="108"/>
      <c r="G2263" s="108"/>
    </row>
    <row r="2264" spans="1:7" ht="24.95" customHeight="1">
      <c r="A2264" s="52" t="s">
        <v>38</v>
      </c>
      <c r="B2264" s="49"/>
      <c r="C2264" s="27"/>
      <c r="D2264" s="48"/>
      <c r="E2264" s="48">
        <f>F2264-D2264</f>
        <v>0</v>
      </c>
      <c r="F2264" s="48"/>
      <c r="G2264" s="48"/>
    </row>
    <row r="2265" spans="1:7" ht="24.95" customHeight="1">
      <c r="A2265" s="29" t="s">
        <v>189</v>
      </c>
      <c r="B2265" s="49" t="s">
        <v>31</v>
      </c>
      <c r="C2265" s="27">
        <v>3300</v>
      </c>
      <c r="D2265" s="48"/>
      <c r="E2265" s="48">
        <f>F2265-D2265</f>
        <v>0</v>
      </c>
      <c r="F2265" s="48"/>
      <c r="G2265" s="48"/>
    </row>
    <row r="2266" spans="1:7" ht="24.95" customHeight="1">
      <c r="A2266" s="114" t="s">
        <v>30</v>
      </c>
      <c r="B2266" s="65" t="s">
        <v>27</v>
      </c>
      <c r="C2266" s="27"/>
      <c r="D2266" s="27"/>
      <c r="E2266" s="48">
        <f>F2266-D2266</f>
        <v>0</v>
      </c>
      <c r="F2266" s="27"/>
      <c r="G2266" s="27"/>
    </row>
    <row r="2267" spans="1:7" ht="24.95" customHeight="1" thickBot="1">
      <c r="A2267" s="121" t="s">
        <v>188</v>
      </c>
      <c r="B2267" s="65" t="s">
        <v>27</v>
      </c>
      <c r="C2267" s="27">
        <v>7316</v>
      </c>
      <c r="D2267" s="27"/>
      <c r="E2267" s="48">
        <f>F2267-D2267</f>
        <v>0</v>
      </c>
      <c r="F2267" s="27"/>
      <c r="G2267" s="27"/>
    </row>
    <row r="2268" spans="1:7" ht="24.95" customHeight="1" thickBot="1">
      <c r="A2268" s="20" t="s">
        <v>26</v>
      </c>
      <c r="B2268" s="44"/>
      <c r="C2268" s="43">
        <f>SUM(C2259:C2267)</f>
        <v>68276</v>
      </c>
      <c r="D2268" s="43">
        <f>SUM(D2259:D2267)</f>
        <v>0</v>
      </c>
      <c r="E2268" s="43">
        <f>SUM(E2259:E2267)</f>
        <v>0</v>
      </c>
      <c r="F2268" s="43">
        <f>SUM(F2259:F2267)</f>
        <v>0</v>
      </c>
      <c r="G2268" s="43">
        <f>SUM(G2259:G2267)</f>
        <v>100000</v>
      </c>
    </row>
    <row r="2269" spans="1:7" ht="10.5" customHeight="1" thickBot="1">
      <c r="A2269" s="20"/>
      <c r="B2269" s="44"/>
      <c r="C2269" s="43"/>
      <c r="D2269" s="43"/>
      <c r="E2269" s="43"/>
      <c r="F2269" s="43"/>
      <c r="G2269" s="43"/>
    </row>
    <row r="2270" spans="1:7" ht="24.95" customHeight="1" thickBot="1">
      <c r="A2270" s="20" t="s">
        <v>25</v>
      </c>
      <c r="B2270" s="42"/>
      <c r="C2270" s="41"/>
      <c r="D2270" s="40"/>
      <c r="E2270" s="40"/>
      <c r="F2270" s="40"/>
      <c r="G2270" s="40"/>
    </row>
    <row r="2271" spans="1:7" ht="24.95" customHeight="1" thickBot="1">
      <c r="A2271" s="21" t="s">
        <v>24</v>
      </c>
      <c r="B2271" s="42"/>
      <c r="C2271" s="41"/>
      <c r="D2271" s="40"/>
      <c r="E2271" s="40"/>
      <c r="F2271" s="40"/>
      <c r="G2271" s="40"/>
    </row>
    <row r="2272" spans="1:7" ht="24.95" customHeight="1">
      <c r="A2272" s="31" t="s">
        <v>187</v>
      </c>
      <c r="B2272" s="88" t="s">
        <v>9</v>
      </c>
      <c r="C2272" s="30">
        <v>8214916.1699999999</v>
      </c>
      <c r="D2272" s="23">
        <v>3618032.75</v>
      </c>
      <c r="E2272" s="23">
        <f t="shared" ref="E2272:E2279" si="72">F2272-D2272</f>
        <v>5742102.25</v>
      </c>
      <c r="F2272" s="23">
        <v>9360135</v>
      </c>
      <c r="G2272" s="23">
        <v>9696925</v>
      </c>
    </row>
    <row r="2273" spans="1:7" ht="24.95" customHeight="1">
      <c r="A2273" s="29" t="s">
        <v>186</v>
      </c>
      <c r="B2273" s="39" t="s">
        <v>9</v>
      </c>
      <c r="C2273" s="28">
        <v>4821550.5</v>
      </c>
      <c r="D2273" s="27">
        <v>1954505</v>
      </c>
      <c r="E2273" s="23">
        <f t="shared" si="72"/>
        <v>2833836</v>
      </c>
      <c r="F2273" s="27">
        <v>4788341</v>
      </c>
      <c r="G2273" s="27">
        <v>5429800</v>
      </c>
    </row>
    <row r="2274" spans="1:7" ht="24.95" customHeight="1" thickBot="1">
      <c r="A2274" s="35" t="s">
        <v>185</v>
      </c>
      <c r="B2274" s="120" t="s">
        <v>9</v>
      </c>
      <c r="C2274" s="33">
        <v>360747.67</v>
      </c>
      <c r="D2274" s="32">
        <v>171736.1</v>
      </c>
      <c r="E2274" s="32">
        <f t="shared" si="72"/>
        <v>270313.90000000002</v>
      </c>
      <c r="F2274" s="32">
        <v>442050</v>
      </c>
      <c r="G2274" s="32">
        <v>578200</v>
      </c>
    </row>
    <row r="2275" spans="1:7" ht="24.95" customHeight="1">
      <c r="A2275" s="29" t="s">
        <v>184</v>
      </c>
      <c r="B2275" s="39" t="s">
        <v>9</v>
      </c>
      <c r="C2275" s="28">
        <v>3858403</v>
      </c>
      <c r="D2275" s="27">
        <v>596518.5</v>
      </c>
      <c r="E2275" s="23">
        <f t="shared" si="72"/>
        <v>3403481.5</v>
      </c>
      <c r="F2275" s="27">
        <v>4000000</v>
      </c>
      <c r="G2275" s="27">
        <v>2750000</v>
      </c>
    </row>
    <row r="2276" spans="1:7" ht="24.95" customHeight="1">
      <c r="A2276" s="29" t="s">
        <v>183</v>
      </c>
      <c r="B2276" s="39" t="s">
        <v>9</v>
      </c>
      <c r="C2276" s="28">
        <v>6344610.8300000001</v>
      </c>
      <c r="D2276" s="27">
        <v>2185561.13</v>
      </c>
      <c r="E2276" s="23">
        <f t="shared" si="72"/>
        <v>4611581.87</v>
      </c>
      <c r="F2276" s="27">
        <v>6797143</v>
      </c>
      <c r="G2276" s="27">
        <v>8427690</v>
      </c>
    </row>
    <row r="2277" spans="1:7" ht="24.95" customHeight="1">
      <c r="A2277" s="29" t="s">
        <v>182</v>
      </c>
      <c r="B2277" s="39" t="s">
        <v>9</v>
      </c>
      <c r="C2277" s="28">
        <v>1736502.5</v>
      </c>
      <c r="D2277" s="27">
        <v>654186</v>
      </c>
      <c r="E2277" s="23">
        <f t="shared" si="72"/>
        <v>1073124</v>
      </c>
      <c r="F2277" s="27">
        <v>1727310</v>
      </c>
      <c r="G2277" s="27">
        <v>2315208</v>
      </c>
    </row>
    <row r="2278" spans="1:7" ht="24.95" customHeight="1">
      <c r="A2278" s="29" t="s">
        <v>181</v>
      </c>
      <c r="B2278" s="39" t="s">
        <v>9</v>
      </c>
      <c r="C2278" s="28"/>
      <c r="D2278" s="27"/>
      <c r="E2278" s="23">
        <f t="shared" si="72"/>
        <v>60000</v>
      </c>
      <c r="F2278" s="27">
        <v>60000</v>
      </c>
      <c r="G2278" s="27">
        <v>100000</v>
      </c>
    </row>
    <row r="2279" spans="1:7" ht="24.95" customHeight="1" thickBot="1">
      <c r="A2279" s="29" t="s">
        <v>180</v>
      </c>
      <c r="B2279" s="39" t="s">
        <v>9</v>
      </c>
      <c r="C2279" s="28"/>
      <c r="D2279" s="27">
        <v>138876.63</v>
      </c>
      <c r="E2279" s="23">
        <f t="shared" si="72"/>
        <v>210923.37</v>
      </c>
      <c r="F2279" s="27">
        <v>349800</v>
      </c>
      <c r="G2279" s="27">
        <v>349800</v>
      </c>
    </row>
    <row r="2280" spans="1:7" ht="24.95" hidden="1" customHeight="1">
      <c r="A2280" s="29" t="s">
        <v>179</v>
      </c>
      <c r="B2280" s="39" t="s">
        <v>9</v>
      </c>
      <c r="C2280" s="28"/>
      <c r="D2280" s="27"/>
      <c r="E2280" s="27"/>
      <c r="F2280" s="27"/>
      <c r="G2280" s="27"/>
    </row>
    <row r="2281" spans="1:7" ht="24.95" hidden="1" customHeight="1">
      <c r="A2281" s="29" t="s">
        <v>178</v>
      </c>
      <c r="B2281" s="39" t="s">
        <v>9</v>
      </c>
      <c r="C2281" s="24"/>
      <c r="D2281" s="22"/>
      <c r="E2281" s="22"/>
      <c r="F2281" s="22"/>
      <c r="G2281" s="22"/>
    </row>
    <row r="2282" spans="1:7" ht="24.95" customHeight="1" thickBot="1">
      <c r="A2282" s="21" t="s">
        <v>8</v>
      </c>
      <c r="B2282" s="19"/>
      <c r="C2282" s="18">
        <f>SUM(C2272:C2281)</f>
        <v>25336730.670000002</v>
      </c>
      <c r="D2282" s="18">
        <f>SUM(D2272:D2281)</f>
        <v>9319416.1100000013</v>
      </c>
      <c r="E2282" s="18">
        <f>SUM(E2272:E2281)</f>
        <v>18205362.890000001</v>
      </c>
      <c r="F2282" s="18">
        <f>SUM(F2272:F2281)</f>
        <v>27524779</v>
      </c>
      <c r="G2282" s="18">
        <f>SUM(G2272:G2281)</f>
        <v>29647623</v>
      </c>
    </row>
    <row r="2283" spans="1:7" ht="24.95" customHeight="1" thickBot="1">
      <c r="A2283" s="21" t="s">
        <v>177</v>
      </c>
      <c r="B2283" s="119"/>
      <c r="C2283" s="18"/>
      <c r="D2283" s="118"/>
      <c r="E2283" s="118"/>
      <c r="F2283" s="118"/>
      <c r="G2283" s="118"/>
    </row>
    <row r="2284" spans="1:7" ht="24.75" customHeight="1">
      <c r="A2284" s="117" t="s">
        <v>176</v>
      </c>
      <c r="B2284" s="116"/>
      <c r="C2284" s="115"/>
      <c r="D2284" s="115"/>
      <c r="E2284" s="115"/>
      <c r="F2284" s="115"/>
      <c r="G2284" s="115"/>
    </row>
    <row r="2285" spans="1:7" ht="24.95" customHeight="1">
      <c r="A2285" s="113" t="s">
        <v>175</v>
      </c>
      <c r="B2285" s="110"/>
      <c r="C2285" s="109"/>
      <c r="D2285" s="109"/>
      <c r="E2285" s="109"/>
      <c r="F2285" s="109"/>
      <c r="G2285" s="109"/>
    </row>
    <row r="2286" spans="1:7" ht="24.95" customHeight="1">
      <c r="A2286" s="52" t="s">
        <v>151</v>
      </c>
      <c r="B2286" s="110"/>
      <c r="C2286" s="109"/>
      <c r="D2286" s="109"/>
      <c r="E2286" s="109"/>
      <c r="F2286" s="109"/>
      <c r="G2286" s="109"/>
    </row>
    <row r="2287" spans="1:7" ht="24.95" customHeight="1" thickBot="1">
      <c r="A2287" s="35" t="s">
        <v>174</v>
      </c>
      <c r="B2287" s="34" t="s">
        <v>50</v>
      </c>
      <c r="C2287" s="32"/>
      <c r="D2287" s="32">
        <v>42500</v>
      </c>
      <c r="E2287" s="32">
        <f t="shared" ref="E2287:E2298" si="73">F2287-D2287</f>
        <v>17500</v>
      </c>
      <c r="F2287" s="32">
        <v>60000</v>
      </c>
      <c r="G2287" s="32"/>
    </row>
    <row r="2288" spans="1:7" ht="24.95" customHeight="1">
      <c r="A2288" s="26" t="s">
        <v>173</v>
      </c>
      <c r="B2288" s="25"/>
      <c r="C2288" s="23"/>
      <c r="D2288" s="23"/>
      <c r="E2288" s="23">
        <f t="shared" si="73"/>
        <v>0</v>
      </c>
      <c r="F2288" s="23"/>
      <c r="G2288" s="23"/>
    </row>
    <row r="2289" spans="1:7" ht="24.95" customHeight="1">
      <c r="A2289" s="29" t="s">
        <v>172</v>
      </c>
      <c r="B2289" s="36" t="s">
        <v>42</v>
      </c>
      <c r="C2289" s="27"/>
      <c r="D2289" s="27"/>
      <c r="E2289" s="27">
        <f t="shared" si="73"/>
        <v>80000</v>
      </c>
      <c r="F2289" s="27">
        <v>80000</v>
      </c>
      <c r="G2289" s="27"/>
    </row>
    <row r="2290" spans="1:7" ht="24.95" customHeight="1">
      <c r="A2290" s="114" t="s">
        <v>171</v>
      </c>
      <c r="B2290" s="36"/>
      <c r="C2290" s="27"/>
      <c r="D2290" s="27"/>
      <c r="E2290" s="27">
        <f t="shared" si="73"/>
        <v>0</v>
      </c>
      <c r="F2290" s="27"/>
      <c r="G2290" s="27"/>
    </row>
    <row r="2291" spans="1:7" ht="24.95" customHeight="1">
      <c r="A2291" s="29" t="s">
        <v>170</v>
      </c>
      <c r="B2291" s="36" t="s">
        <v>39</v>
      </c>
      <c r="C2291" s="27"/>
      <c r="D2291" s="27">
        <v>96884</v>
      </c>
      <c r="E2291" s="27">
        <f t="shared" si="73"/>
        <v>38116</v>
      </c>
      <c r="F2291" s="27">
        <v>135000</v>
      </c>
      <c r="G2291" s="27"/>
    </row>
    <row r="2292" spans="1:7" ht="24.95" customHeight="1">
      <c r="A2292" s="29" t="s">
        <v>169</v>
      </c>
      <c r="B2292" s="36" t="s">
        <v>39</v>
      </c>
      <c r="C2292" s="27"/>
      <c r="D2292" s="27"/>
      <c r="E2292" s="27">
        <f t="shared" si="73"/>
        <v>75000</v>
      </c>
      <c r="F2292" s="27">
        <v>75000</v>
      </c>
      <c r="G2292" s="27"/>
    </row>
    <row r="2293" spans="1:7" ht="24.95" customHeight="1">
      <c r="A2293" s="113" t="s">
        <v>168</v>
      </c>
      <c r="B2293" s="49"/>
      <c r="C2293" s="27"/>
      <c r="D2293" s="48"/>
      <c r="E2293" s="27">
        <f t="shared" si="73"/>
        <v>0</v>
      </c>
      <c r="F2293" s="48"/>
      <c r="G2293" s="48"/>
    </row>
    <row r="2294" spans="1:7" ht="24.95" customHeight="1">
      <c r="A2294" s="52" t="s">
        <v>167</v>
      </c>
      <c r="B2294" s="49"/>
      <c r="C2294" s="27"/>
      <c r="D2294" s="48"/>
      <c r="E2294" s="27">
        <f t="shared" si="73"/>
        <v>0</v>
      </c>
      <c r="F2294" s="48"/>
      <c r="G2294" s="48"/>
    </row>
    <row r="2295" spans="1:7" ht="24.95" customHeight="1">
      <c r="A2295" s="29" t="s">
        <v>166</v>
      </c>
      <c r="B2295" s="49" t="s">
        <v>165</v>
      </c>
      <c r="C2295" s="27">
        <v>20841.900000000001</v>
      </c>
      <c r="D2295" s="48"/>
      <c r="E2295" s="27">
        <f t="shared" si="73"/>
        <v>0</v>
      </c>
      <c r="F2295" s="48"/>
      <c r="G2295" s="48"/>
    </row>
    <row r="2296" spans="1:7" ht="24.95" customHeight="1">
      <c r="A2296" s="52" t="s">
        <v>164</v>
      </c>
      <c r="B2296" s="36"/>
      <c r="C2296" s="27"/>
      <c r="D2296" s="27"/>
      <c r="E2296" s="27">
        <f t="shared" si="73"/>
        <v>0</v>
      </c>
      <c r="F2296" s="112"/>
      <c r="G2296" s="112"/>
    </row>
    <row r="2297" spans="1:7" ht="24.95" customHeight="1">
      <c r="A2297" s="29" t="s">
        <v>163</v>
      </c>
      <c r="B2297" s="49" t="s">
        <v>162</v>
      </c>
      <c r="C2297" s="27">
        <v>134599.34</v>
      </c>
      <c r="D2297" s="48"/>
      <c r="E2297" s="27">
        <f t="shared" si="73"/>
        <v>0</v>
      </c>
      <c r="F2297" s="48"/>
      <c r="G2297" s="48"/>
    </row>
    <row r="2298" spans="1:7" ht="24.95" customHeight="1">
      <c r="A2298" s="52" t="s">
        <v>161</v>
      </c>
      <c r="B2298" s="49"/>
      <c r="C2298" s="27"/>
      <c r="D2298" s="48"/>
      <c r="E2298" s="27">
        <f t="shared" si="73"/>
        <v>0</v>
      </c>
      <c r="F2298" s="48"/>
      <c r="G2298" s="48"/>
    </row>
    <row r="2299" spans="1:7" ht="24.95" customHeight="1">
      <c r="A2299" s="29" t="s">
        <v>160</v>
      </c>
      <c r="B2299" s="49" t="s">
        <v>152</v>
      </c>
      <c r="C2299" s="27"/>
      <c r="D2299" s="48"/>
      <c r="E2299" s="27"/>
      <c r="F2299" s="48"/>
      <c r="G2299" s="48">
        <v>800000</v>
      </c>
    </row>
    <row r="2300" spans="1:7" ht="24.95" customHeight="1">
      <c r="A2300" s="31" t="s">
        <v>159</v>
      </c>
      <c r="B2300" s="49" t="s">
        <v>152</v>
      </c>
      <c r="C2300" s="27"/>
      <c r="D2300" s="48"/>
      <c r="E2300" s="27"/>
      <c r="F2300" s="48"/>
      <c r="G2300" s="48">
        <v>100000</v>
      </c>
    </row>
    <row r="2301" spans="1:7" ht="24.95" customHeight="1">
      <c r="A2301" s="29" t="s">
        <v>158</v>
      </c>
      <c r="B2301" s="49" t="s">
        <v>152</v>
      </c>
      <c r="C2301" s="27"/>
      <c r="D2301" s="48">
        <v>126816</v>
      </c>
      <c r="E2301" s="27">
        <f t="shared" ref="E2301:E2316" si="74">F2301-D2301</f>
        <v>198184</v>
      </c>
      <c r="F2301" s="48">
        <v>325000</v>
      </c>
      <c r="G2301" s="48"/>
    </row>
    <row r="2302" spans="1:7" ht="24.95" customHeight="1">
      <c r="A2302" s="29" t="s">
        <v>157</v>
      </c>
      <c r="B2302" s="49" t="s">
        <v>152</v>
      </c>
      <c r="C2302" s="27">
        <v>138457.4</v>
      </c>
      <c r="D2302" s="48"/>
      <c r="E2302" s="27">
        <f t="shared" si="74"/>
        <v>0</v>
      </c>
      <c r="F2302" s="48"/>
      <c r="G2302" s="48"/>
    </row>
    <row r="2303" spans="1:7" ht="24.95" customHeight="1">
      <c r="A2303" s="29" t="s">
        <v>156</v>
      </c>
      <c r="B2303" s="49" t="s">
        <v>152</v>
      </c>
      <c r="C2303" s="27">
        <v>89382.42</v>
      </c>
      <c r="D2303" s="27"/>
      <c r="E2303" s="27">
        <f t="shared" si="74"/>
        <v>0</v>
      </c>
      <c r="F2303" s="48"/>
      <c r="G2303" s="48"/>
    </row>
    <row r="2304" spans="1:7" ht="24.95" customHeight="1">
      <c r="A2304" s="31" t="s">
        <v>155</v>
      </c>
      <c r="B2304" s="111" t="s">
        <v>152</v>
      </c>
      <c r="C2304" s="23">
        <v>84710</v>
      </c>
      <c r="D2304" s="108"/>
      <c r="E2304" s="23">
        <f t="shared" si="74"/>
        <v>0</v>
      </c>
      <c r="F2304" s="108"/>
      <c r="G2304" s="108"/>
    </row>
    <row r="2305" spans="1:7" ht="24.95" customHeight="1">
      <c r="A2305" s="29" t="s">
        <v>154</v>
      </c>
      <c r="B2305" s="49" t="s">
        <v>152</v>
      </c>
      <c r="C2305" s="27">
        <v>75471.67</v>
      </c>
      <c r="D2305" s="48"/>
      <c r="E2305" s="27">
        <f t="shared" si="74"/>
        <v>0</v>
      </c>
      <c r="F2305" s="48"/>
      <c r="G2305" s="48"/>
    </row>
    <row r="2306" spans="1:7" ht="24.95" customHeight="1">
      <c r="A2306" s="29" t="s">
        <v>153</v>
      </c>
      <c r="B2306" s="49" t="s">
        <v>152</v>
      </c>
      <c r="C2306" s="27">
        <v>5483.02</v>
      </c>
      <c r="D2306" s="48"/>
      <c r="E2306" s="27">
        <f t="shared" si="74"/>
        <v>0</v>
      </c>
      <c r="F2306" s="48"/>
      <c r="G2306" s="48"/>
    </row>
    <row r="2307" spans="1:7" ht="24.95" customHeight="1">
      <c r="A2307" s="52" t="s">
        <v>151</v>
      </c>
      <c r="B2307" s="110"/>
      <c r="C2307" s="109"/>
      <c r="D2307" s="109"/>
      <c r="E2307" s="27">
        <f t="shared" si="74"/>
        <v>0</v>
      </c>
      <c r="F2307" s="109"/>
      <c r="G2307" s="109"/>
    </row>
    <row r="2308" spans="1:7" ht="24.95" customHeight="1">
      <c r="A2308" s="29" t="s">
        <v>150</v>
      </c>
      <c r="B2308" s="36" t="s">
        <v>50</v>
      </c>
      <c r="C2308" s="27"/>
      <c r="D2308" s="27">
        <v>9250</v>
      </c>
      <c r="E2308" s="27">
        <f t="shared" si="74"/>
        <v>750</v>
      </c>
      <c r="F2308" s="27">
        <v>10000</v>
      </c>
      <c r="G2308" s="27"/>
    </row>
    <row r="2309" spans="1:7" ht="24.95" customHeight="1">
      <c r="A2309" s="52" t="s">
        <v>149</v>
      </c>
      <c r="B2309" s="65"/>
      <c r="C2309" s="27"/>
      <c r="D2309" s="48"/>
      <c r="E2309" s="27">
        <f t="shared" si="74"/>
        <v>0</v>
      </c>
      <c r="F2309" s="48"/>
      <c r="G2309" s="48"/>
    </row>
    <row r="2310" spans="1:7" ht="24.95" customHeight="1" thickBot="1">
      <c r="A2310" s="35" t="s">
        <v>148</v>
      </c>
      <c r="B2310" s="63" t="s">
        <v>45</v>
      </c>
      <c r="C2310" s="32"/>
      <c r="D2310" s="62"/>
      <c r="E2310" s="32">
        <f t="shared" si="74"/>
        <v>35000</v>
      </c>
      <c r="F2310" s="62">
        <v>35000</v>
      </c>
      <c r="G2310" s="62"/>
    </row>
    <row r="2311" spans="1:7" ht="24.95" customHeight="1">
      <c r="A2311" s="31" t="s">
        <v>147</v>
      </c>
      <c r="B2311" s="61" t="s">
        <v>45</v>
      </c>
      <c r="C2311" s="23"/>
      <c r="D2311" s="108"/>
      <c r="E2311" s="23">
        <f t="shared" si="74"/>
        <v>55000</v>
      </c>
      <c r="F2311" s="108">
        <v>55000</v>
      </c>
      <c r="G2311" s="108"/>
    </row>
    <row r="2312" spans="1:7" ht="24.95" customHeight="1">
      <c r="A2312" s="52" t="s">
        <v>146</v>
      </c>
      <c r="B2312" s="49"/>
      <c r="C2312" s="27"/>
      <c r="D2312" s="48"/>
      <c r="E2312" s="27">
        <f t="shared" si="74"/>
        <v>0</v>
      </c>
      <c r="F2312" s="48"/>
      <c r="G2312" s="48"/>
    </row>
    <row r="2313" spans="1:7" ht="24.95" customHeight="1">
      <c r="A2313" s="29" t="s">
        <v>145</v>
      </c>
      <c r="B2313" s="49" t="s">
        <v>42</v>
      </c>
      <c r="C2313" s="27"/>
      <c r="D2313" s="48"/>
      <c r="E2313" s="27">
        <f t="shared" si="74"/>
        <v>0</v>
      </c>
      <c r="F2313" s="48"/>
      <c r="G2313" s="48">
        <v>1450000</v>
      </c>
    </row>
    <row r="2314" spans="1:7" ht="24.95" customHeight="1">
      <c r="A2314" s="52" t="s">
        <v>144</v>
      </c>
      <c r="B2314" s="49"/>
      <c r="C2314" s="27"/>
      <c r="D2314" s="48"/>
      <c r="E2314" s="27">
        <f t="shared" si="74"/>
        <v>0</v>
      </c>
      <c r="F2314" s="48"/>
      <c r="G2314" s="48"/>
    </row>
    <row r="2315" spans="1:7" ht="24.95" customHeight="1">
      <c r="A2315" s="29" t="s">
        <v>143</v>
      </c>
      <c r="B2315" s="49" t="s">
        <v>141</v>
      </c>
      <c r="C2315" s="27"/>
      <c r="D2315" s="48"/>
      <c r="E2315" s="27">
        <f t="shared" si="74"/>
        <v>0</v>
      </c>
      <c r="F2315" s="48"/>
      <c r="G2315" s="48">
        <v>30000</v>
      </c>
    </row>
    <row r="2316" spans="1:7" ht="24.95" customHeight="1">
      <c r="A2316" s="29" t="s">
        <v>142</v>
      </c>
      <c r="B2316" s="49" t="s">
        <v>141</v>
      </c>
      <c r="C2316" s="27"/>
      <c r="D2316" s="48"/>
      <c r="E2316" s="27">
        <f t="shared" si="74"/>
        <v>0</v>
      </c>
      <c r="F2316" s="48"/>
      <c r="G2316" s="48">
        <v>80000</v>
      </c>
    </row>
    <row r="2317" spans="1:7" ht="24.95" customHeight="1">
      <c r="A2317" s="52" t="s">
        <v>140</v>
      </c>
      <c r="B2317" s="49"/>
      <c r="C2317" s="27"/>
      <c r="D2317" s="48"/>
      <c r="E2317" s="27"/>
      <c r="F2317" s="48"/>
      <c r="G2317" s="48"/>
    </row>
    <row r="2318" spans="1:7" ht="24.95" customHeight="1">
      <c r="A2318" s="29" t="s">
        <v>139</v>
      </c>
      <c r="B2318" s="65" t="s">
        <v>31</v>
      </c>
      <c r="C2318" s="27"/>
      <c r="D2318" s="48"/>
      <c r="E2318" s="27"/>
      <c r="F2318" s="48"/>
      <c r="G2318" s="48">
        <v>20000</v>
      </c>
    </row>
    <row r="2319" spans="1:7" ht="24.95" customHeight="1">
      <c r="A2319" s="52" t="s">
        <v>138</v>
      </c>
      <c r="B2319" s="49"/>
      <c r="C2319" s="27"/>
      <c r="D2319" s="48"/>
      <c r="E2319" s="27">
        <f>F2319-D2319</f>
        <v>0</v>
      </c>
      <c r="F2319" s="48"/>
      <c r="G2319" s="48"/>
    </row>
    <row r="2320" spans="1:7" ht="24.95" customHeight="1">
      <c r="A2320" s="29" t="s">
        <v>137</v>
      </c>
      <c r="B2320" s="49" t="s">
        <v>27</v>
      </c>
      <c r="C2320" s="27"/>
      <c r="D2320" s="48"/>
      <c r="E2320" s="27"/>
      <c r="F2320" s="48"/>
      <c r="G2320" s="48">
        <v>15000</v>
      </c>
    </row>
    <row r="2321" spans="1:7" ht="24.95" customHeight="1" thickBot="1">
      <c r="A2321" s="29" t="s">
        <v>136</v>
      </c>
      <c r="B2321" s="49" t="s">
        <v>27</v>
      </c>
      <c r="C2321" s="27"/>
      <c r="D2321" s="48"/>
      <c r="E2321" s="27">
        <f>F2321-D2321</f>
        <v>300000</v>
      </c>
      <c r="F2321" s="48">
        <v>300000</v>
      </c>
      <c r="G2321" s="48"/>
    </row>
    <row r="2322" spans="1:7" ht="24.95" customHeight="1" thickBot="1">
      <c r="A2322" s="21" t="s">
        <v>135</v>
      </c>
      <c r="B2322" s="42"/>
      <c r="C2322" s="18">
        <f>SUM(C2287:C2321)</f>
        <v>548945.75</v>
      </c>
      <c r="D2322" s="18">
        <f>SUM(D2287:D2321)</f>
        <v>275450</v>
      </c>
      <c r="E2322" s="18">
        <f>SUM(E2287:E2321)</f>
        <v>799550</v>
      </c>
      <c r="F2322" s="18">
        <f>SUM(F2287:F2321)</f>
        <v>1075000</v>
      </c>
      <c r="G2322" s="18">
        <f>SUM(G2287:G2321)</f>
        <v>2495000</v>
      </c>
    </row>
    <row r="2323" spans="1:7" ht="24.95" customHeight="1" thickBot="1">
      <c r="A2323" s="20" t="s">
        <v>7</v>
      </c>
      <c r="B2323" s="70"/>
      <c r="C2323" s="18">
        <f>C2282+C2322</f>
        <v>25885676.420000002</v>
      </c>
      <c r="D2323" s="18">
        <f>D2282+D2322</f>
        <v>9594866.1100000013</v>
      </c>
      <c r="E2323" s="18">
        <f>E2282+E2322</f>
        <v>19004912.890000001</v>
      </c>
      <c r="F2323" s="18">
        <f>F2282+F2322</f>
        <v>28599779</v>
      </c>
      <c r="G2323" s="18">
        <f>G2282+G2322</f>
        <v>32142623</v>
      </c>
    </row>
    <row r="2324" spans="1:7" ht="10.5" customHeight="1" thickBot="1">
      <c r="A2324" s="20"/>
      <c r="B2324" s="70"/>
      <c r="C2324" s="18"/>
      <c r="D2324" s="18"/>
      <c r="E2324" s="18"/>
      <c r="F2324" s="18"/>
      <c r="G2324" s="18"/>
    </row>
    <row r="2325" spans="1:7" ht="24.95" customHeight="1" thickBot="1">
      <c r="A2325" s="17" t="s">
        <v>6</v>
      </c>
      <c r="B2325" s="16"/>
      <c r="C2325" s="15">
        <f>C2235+C2256+C2268+C2323</f>
        <v>31691695.960000001</v>
      </c>
      <c r="D2325" s="15">
        <f>D2235+D2256+D2268+D2323</f>
        <v>12574450.220000001</v>
      </c>
      <c r="E2325" s="15">
        <f>E2235+E2256+E2268+E2323</f>
        <v>23088635.780000001</v>
      </c>
      <c r="F2325" s="15">
        <f>F2235+F2256+F2268+F2323</f>
        <v>35663086</v>
      </c>
      <c r="G2325" s="15">
        <f>G2235+G2256+G2268+G2323</f>
        <v>40541652</v>
      </c>
    </row>
    <row r="2326" spans="1:7" ht="24.95" customHeight="1">
      <c r="A2326" s="14"/>
      <c r="B2326" s="14"/>
      <c r="C2326" s="12"/>
      <c r="D2326" s="12"/>
      <c r="E2326" s="12"/>
      <c r="F2326" s="12"/>
      <c r="G2326" s="12"/>
    </row>
    <row r="2327" spans="1:7" ht="12.75" customHeight="1">
      <c r="A2327" s="14"/>
      <c r="B2327" s="14"/>
      <c r="C2327" s="12"/>
      <c r="D2327" s="13"/>
      <c r="E2327" s="13"/>
      <c r="F2327" s="13"/>
      <c r="G2327" s="12"/>
    </row>
    <row r="2328" spans="1:7" ht="16.5">
      <c r="A2328" s="11" t="s">
        <v>134</v>
      </c>
      <c r="B2328" s="1"/>
      <c r="C2328" s="1"/>
      <c r="D2328" s="1" t="s">
        <v>133</v>
      </c>
      <c r="E2328" s="1"/>
      <c r="F2328" s="1"/>
      <c r="G2328" s="1"/>
    </row>
    <row r="2329" spans="1:7" ht="16.5">
      <c r="A2329" s="11"/>
      <c r="B2329" s="1"/>
      <c r="C2329" s="1"/>
      <c r="D2329" s="1"/>
      <c r="E2329" s="1"/>
      <c r="F2329" s="1"/>
      <c r="G2329" s="1"/>
    </row>
    <row r="2330" spans="1:7" s="1" customFormat="1" ht="16.5">
      <c r="A2330" s="9"/>
      <c r="B2330" s="8"/>
      <c r="C2330" s="8"/>
      <c r="D2330" s="7"/>
      <c r="E2330" s="7"/>
      <c r="F2330" s="7"/>
      <c r="G2330" s="10">
        <f>G2282+G2268</f>
        <v>29747623</v>
      </c>
    </row>
    <row r="2331" spans="1:7" s="1" customFormat="1" ht="16.5">
      <c r="A2331" s="107" t="s">
        <v>132</v>
      </c>
      <c r="B2331" s="5"/>
      <c r="C2331" s="4"/>
      <c r="D2331" s="417" t="s">
        <v>131</v>
      </c>
      <c r="E2331" s="417"/>
      <c r="F2331" s="417"/>
      <c r="G2331" s="417"/>
    </row>
    <row r="2332" spans="1:7" s="1" customFormat="1" ht="16.5">
      <c r="A2332" s="3" t="s">
        <v>130</v>
      </c>
      <c r="B2332" s="2"/>
      <c r="C2332" s="2"/>
      <c r="D2332" s="417" t="s">
        <v>129</v>
      </c>
      <c r="E2332" s="417"/>
      <c r="F2332" s="417"/>
      <c r="G2332" s="417"/>
    </row>
    <row r="2336" spans="1:7" ht="15.75" customHeight="1">
      <c r="A2336" s="412" t="s">
        <v>128</v>
      </c>
      <c r="B2336" s="412"/>
      <c r="C2336" s="412"/>
      <c r="D2336" s="412"/>
      <c r="E2336" s="412"/>
      <c r="F2336" s="412"/>
      <c r="G2336" s="412"/>
    </row>
    <row r="2337" spans="1:7" ht="15.75" customHeight="1">
      <c r="A2337" s="413" t="s">
        <v>127</v>
      </c>
      <c r="B2337" s="413"/>
      <c r="C2337" s="413"/>
      <c r="D2337" s="413"/>
      <c r="E2337" s="413"/>
      <c r="F2337" s="413"/>
      <c r="G2337" s="413"/>
    </row>
    <row r="2338" spans="1:7" ht="12" customHeight="1">
      <c r="A2338" s="106"/>
      <c r="B2338" s="106"/>
      <c r="C2338" s="106"/>
      <c r="D2338" s="106"/>
      <c r="E2338" s="106"/>
      <c r="F2338" s="106"/>
      <c r="G2338" s="106"/>
    </row>
    <row r="2339" spans="1:7" ht="12.75">
      <c r="A2339" s="105" t="s">
        <v>126</v>
      </c>
      <c r="B2339" s="103"/>
      <c r="C2339" s="103"/>
      <c r="D2339" s="104"/>
      <c r="E2339" s="104"/>
      <c r="F2339" s="104"/>
      <c r="G2339" s="103"/>
    </row>
    <row r="2340" spans="1:7" ht="13.5" thickBot="1">
      <c r="A2340" s="105"/>
      <c r="B2340" s="103"/>
      <c r="C2340" s="103"/>
      <c r="D2340" s="104"/>
      <c r="E2340" s="104"/>
      <c r="F2340" s="104"/>
      <c r="G2340" s="103"/>
    </row>
    <row r="2341" spans="1:7" ht="16.5" thickBot="1">
      <c r="A2341" s="102"/>
      <c r="B2341" s="101" t="s">
        <v>125</v>
      </c>
      <c r="C2341" s="100" t="s">
        <v>124</v>
      </c>
      <c r="D2341" s="414" t="s">
        <v>123</v>
      </c>
      <c r="E2341" s="415"/>
      <c r="F2341" s="416"/>
      <c r="G2341" s="99" t="s">
        <v>122</v>
      </c>
    </row>
    <row r="2342" spans="1:7" ht="15.75">
      <c r="A2342" s="96" t="s">
        <v>121</v>
      </c>
      <c r="B2342" s="98" t="s">
        <v>120</v>
      </c>
      <c r="C2342" s="96">
        <v>2018</v>
      </c>
      <c r="D2342" s="97" t="s">
        <v>119</v>
      </c>
      <c r="E2342" s="97" t="s">
        <v>118</v>
      </c>
      <c r="F2342" s="97" t="s">
        <v>117</v>
      </c>
      <c r="G2342" s="96" t="s">
        <v>116</v>
      </c>
    </row>
    <row r="2343" spans="1:7" ht="16.5" thickBot="1">
      <c r="A2343" s="92" t="s">
        <v>115</v>
      </c>
      <c r="B2343" s="95" t="s">
        <v>114</v>
      </c>
      <c r="C2343" s="92" t="s">
        <v>113</v>
      </c>
      <c r="D2343" s="93" t="s">
        <v>112</v>
      </c>
      <c r="E2343" s="94" t="s">
        <v>111</v>
      </c>
      <c r="F2343" s="93" t="s">
        <v>110</v>
      </c>
      <c r="G2343" s="92" t="s">
        <v>109</v>
      </c>
    </row>
    <row r="2344" spans="1:7" ht="24.95" customHeight="1" thickBot="1">
      <c r="A2344" s="86" t="s">
        <v>108</v>
      </c>
      <c r="B2344" s="91"/>
      <c r="C2344" s="40"/>
      <c r="D2344" s="40"/>
      <c r="E2344" s="81"/>
      <c r="F2344" s="40"/>
      <c r="G2344" s="40"/>
    </row>
    <row r="2345" spans="1:7" ht="24.95" customHeight="1">
      <c r="A2345" s="90" t="s">
        <v>107</v>
      </c>
      <c r="B2345" s="89" t="s">
        <v>106</v>
      </c>
      <c r="C2345" s="22">
        <v>2481224</v>
      </c>
      <c r="D2345" s="22">
        <v>1367298</v>
      </c>
      <c r="E2345" s="23">
        <f t="shared" ref="E2345:E2352" si="75">F2345-D2345</f>
        <v>1368414</v>
      </c>
      <c r="F2345" s="22">
        <v>2735712</v>
      </c>
      <c r="G2345" s="22">
        <v>2769972</v>
      </c>
    </row>
    <row r="2346" spans="1:7" ht="24.95" customHeight="1">
      <c r="A2346" s="52" t="s">
        <v>105</v>
      </c>
      <c r="B2346" s="87" t="s">
        <v>104</v>
      </c>
      <c r="C2346" s="27">
        <v>168000</v>
      </c>
      <c r="D2346" s="48">
        <v>84000</v>
      </c>
      <c r="E2346" s="27">
        <f t="shared" si="75"/>
        <v>84000</v>
      </c>
      <c r="F2346" s="48">
        <v>168000</v>
      </c>
      <c r="G2346" s="48">
        <v>168000</v>
      </c>
    </row>
    <row r="2347" spans="1:7" ht="24.95" customHeight="1">
      <c r="A2347" s="52" t="s">
        <v>103</v>
      </c>
      <c r="B2347" s="76" t="s">
        <v>102</v>
      </c>
      <c r="C2347" s="27">
        <v>85025</v>
      </c>
      <c r="D2347" s="27">
        <v>42750</v>
      </c>
      <c r="E2347" s="27">
        <f t="shared" si="75"/>
        <v>42750</v>
      </c>
      <c r="F2347" s="27">
        <v>85500</v>
      </c>
      <c r="G2347" s="27">
        <v>85500</v>
      </c>
    </row>
    <row r="2348" spans="1:7" ht="24.95" customHeight="1">
      <c r="A2348" s="52" t="s">
        <v>101</v>
      </c>
      <c r="B2348" s="88" t="s">
        <v>100</v>
      </c>
      <c r="C2348" s="22">
        <v>82175</v>
      </c>
      <c r="D2348" s="22">
        <v>42750</v>
      </c>
      <c r="E2348" s="27">
        <f t="shared" si="75"/>
        <v>42750</v>
      </c>
      <c r="F2348" s="22">
        <v>85500</v>
      </c>
      <c r="G2348" s="22">
        <v>85500</v>
      </c>
    </row>
    <row r="2349" spans="1:7" ht="24.95" customHeight="1">
      <c r="A2349" s="52" t="s">
        <v>99</v>
      </c>
      <c r="B2349" s="49" t="s">
        <v>98</v>
      </c>
      <c r="C2349" s="27">
        <v>42000</v>
      </c>
      <c r="D2349" s="27">
        <v>42000</v>
      </c>
      <c r="E2349" s="27">
        <f t="shared" si="75"/>
        <v>0</v>
      </c>
      <c r="F2349" s="27">
        <v>42000</v>
      </c>
      <c r="G2349" s="27">
        <v>42000</v>
      </c>
    </row>
    <row r="2350" spans="1:7" ht="24.95" hidden="1" customHeight="1">
      <c r="A2350" s="52" t="s">
        <v>97</v>
      </c>
      <c r="B2350" s="76">
        <v>717</v>
      </c>
      <c r="C2350" s="27"/>
      <c r="D2350" s="27"/>
      <c r="E2350" s="27">
        <f t="shared" si="75"/>
        <v>0</v>
      </c>
      <c r="F2350" s="27"/>
      <c r="G2350" s="27"/>
    </row>
    <row r="2351" spans="1:7" ht="24.95" customHeight="1">
      <c r="A2351" s="52" t="s">
        <v>96</v>
      </c>
      <c r="B2351" s="76" t="s">
        <v>95</v>
      </c>
      <c r="C2351" s="27">
        <v>206826</v>
      </c>
      <c r="D2351" s="27"/>
      <c r="E2351" s="27">
        <f t="shared" si="75"/>
        <v>227976</v>
      </c>
      <c r="F2351" s="27">
        <v>227976</v>
      </c>
      <c r="G2351" s="27">
        <v>230831</v>
      </c>
    </row>
    <row r="2352" spans="1:7" ht="24.95" customHeight="1">
      <c r="A2352" s="52" t="s">
        <v>94</v>
      </c>
      <c r="B2352" s="88" t="s">
        <v>93</v>
      </c>
      <c r="C2352" s="22">
        <v>35000</v>
      </c>
      <c r="D2352" s="22"/>
      <c r="E2352" s="27">
        <f t="shared" si="75"/>
        <v>35000</v>
      </c>
      <c r="F2352" s="22">
        <v>35000</v>
      </c>
      <c r="G2352" s="22">
        <v>35000</v>
      </c>
    </row>
    <row r="2353" spans="1:7" ht="24.95" customHeight="1">
      <c r="A2353" s="52" t="s">
        <v>92</v>
      </c>
      <c r="B2353" s="76"/>
      <c r="C2353" s="27"/>
      <c r="D2353" s="27"/>
      <c r="E2353" s="27"/>
      <c r="F2353" s="27"/>
      <c r="G2353" s="27"/>
    </row>
    <row r="2354" spans="1:7" ht="24.95" customHeight="1">
      <c r="A2354" s="29" t="s">
        <v>91</v>
      </c>
      <c r="B2354" s="76" t="s">
        <v>90</v>
      </c>
      <c r="C2354" s="27">
        <v>206826</v>
      </c>
      <c r="D2354" s="27">
        <v>227883</v>
      </c>
      <c r="E2354" s="27">
        <f t="shared" ref="E2354:E2360" si="76">F2354-D2354</f>
        <v>93</v>
      </c>
      <c r="F2354" s="27">
        <v>227976</v>
      </c>
      <c r="G2354" s="27">
        <v>230831</v>
      </c>
    </row>
    <row r="2355" spans="1:7" ht="24.95" customHeight="1">
      <c r="A2355" s="52" t="s">
        <v>89</v>
      </c>
      <c r="B2355" s="76" t="s">
        <v>88</v>
      </c>
      <c r="C2355" s="27">
        <v>297754.08</v>
      </c>
      <c r="D2355" s="27">
        <v>164075.76</v>
      </c>
      <c r="E2355" s="27">
        <f t="shared" si="76"/>
        <v>164213.24</v>
      </c>
      <c r="F2355" s="27">
        <v>328289</v>
      </c>
      <c r="G2355" s="27">
        <v>332400</v>
      </c>
    </row>
    <row r="2356" spans="1:7" ht="24.95" customHeight="1">
      <c r="A2356" s="52" t="s">
        <v>87</v>
      </c>
      <c r="B2356" s="88" t="s">
        <v>86</v>
      </c>
      <c r="C2356" s="22">
        <v>8400</v>
      </c>
      <c r="D2356" s="22">
        <v>4200</v>
      </c>
      <c r="E2356" s="27">
        <f t="shared" si="76"/>
        <v>4200</v>
      </c>
      <c r="F2356" s="22">
        <v>8400</v>
      </c>
      <c r="G2356" s="22">
        <v>8400</v>
      </c>
    </row>
    <row r="2357" spans="1:7" ht="24.95" customHeight="1">
      <c r="A2357" s="52" t="s">
        <v>85</v>
      </c>
      <c r="B2357" s="76" t="s">
        <v>84</v>
      </c>
      <c r="C2357" s="27">
        <v>24998.68</v>
      </c>
      <c r="D2357" s="27">
        <v>12707.16</v>
      </c>
      <c r="E2357" s="27">
        <f t="shared" si="76"/>
        <v>12724.84</v>
      </c>
      <c r="F2357" s="27">
        <v>25432</v>
      </c>
      <c r="G2357" s="27">
        <v>25490</v>
      </c>
    </row>
    <row r="2358" spans="1:7" ht="24.95" customHeight="1">
      <c r="A2358" s="52" t="s">
        <v>83</v>
      </c>
      <c r="B2358" s="87" t="s">
        <v>82</v>
      </c>
      <c r="C2358" s="27">
        <v>8400</v>
      </c>
      <c r="D2358" s="27">
        <v>4200</v>
      </c>
      <c r="E2358" s="27">
        <f t="shared" si="76"/>
        <v>4200</v>
      </c>
      <c r="F2358" s="22">
        <v>8400</v>
      </c>
      <c r="G2358" s="22">
        <v>8400</v>
      </c>
    </row>
    <row r="2359" spans="1:7" ht="24.95" customHeight="1">
      <c r="A2359" s="52" t="s">
        <v>81</v>
      </c>
      <c r="B2359" s="87"/>
      <c r="C2359" s="27"/>
      <c r="D2359" s="27"/>
      <c r="E2359" s="27">
        <f t="shared" si="76"/>
        <v>0</v>
      </c>
      <c r="F2359" s="27"/>
      <c r="G2359" s="27"/>
    </row>
    <row r="2360" spans="1:7" ht="24.95" customHeight="1">
      <c r="A2360" s="29" t="s">
        <v>80</v>
      </c>
      <c r="B2360" s="79" t="s">
        <v>76</v>
      </c>
      <c r="C2360" s="23">
        <v>5000</v>
      </c>
      <c r="D2360" s="23">
        <v>5000</v>
      </c>
      <c r="E2360" s="27">
        <f t="shared" si="76"/>
        <v>10000</v>
      </c>
      <c r="F2360" s="23">
        <v>15000</v>
      </c>
      <c r="G2360" s="23"/>
    </row>
    <row r="2361" spans="1:7" ht="24.95" customHeight="1">
      <c r="A2361" s="29" t="s">
        <v>79</v>
      </c>
      <c r="B2361" s="79" t="s">
        <v>76</v>
      </c>
      <c r="C2361" s="23">
        <v>35000</v>
      </c>
      <c r="D2361" s="23"/>
      <c r="E2361" s="27"/>
      <c r="F2361" s="23"/>
      <c r="G2361" s="27"/>
    </row>
    <row r="2362" spans="1:7" ht="24.95" customHeight="1">
      <c r="A2362" s="29" t="s">
        <v>78</v>
      </c>
      <c r="B2362" s="79" t="s">
        <v>76</v>
      </c>
      <c r="C2362" s="27">
        <v>245000</v>
      </c>
      <c r="D2362" s="27"/>
      <c r="E2362" s="27"/>
      <c r="F2362" s="27"/>
      <c r="G2362" s="22"/>
    </row>
    <row r="2363" spans="1:7" ht="24.95" customHeight="1" thickBot="1">
      <c r="A2363" s="29" t="s">
        <v>77</v>
      </c>
      <c r="B2363" s="79" t="s">
        <v>76</v>
      </c>
      <c r="C2363" s="22">
        <v>79436</v>
      </c>
      <c r="D2363" s="22"/>
      <c r="E2363" s="22"/>
      <c r="F2363" s="22"/>
      <c r="G2363" s="27"/>
    </row>
    <row r="2364" spans="1:7" ht="24.95" customHeight="1" thickBot="1">
      <c r="A2364" s="20" t="s">
        <v>75</v>
      </c>
      <c r="B2364" s="19"/>
      <c r="C2364" s="18">
        <f>SUM(C2345:C2363)</f>
        <v>4011064.7600000002</v>
      </c>
      <c r="D2364" s="18">
        <f>SUM(D2345:D2363)</f>
        <v>1996863.92</v>
      </c>
      <c r="E2364" s="18">
        <f>SUM(E2345:E2363)</f>
        <v>1996321.08</v>
      </c>
      <c r="F2364" s="18">
        <f>SUM(F2345:F2363)</f>
        <v>3993185</v>
      </c>
      <c r="G2364" s="18">
        <f>SUM(G2345:G2363)</f>
        <v>4022324</v>
      </c>
    </row>
    <row r="2365" spans="1:7" ht="10.5" customHeight="1" thickBot="1">
      <c r="A2365" s="86"/>
      <c r="B2365" s="19"/>
      <c r="C2365" s="18"/>
      <c r="D2365" s="18"/>
      <c r="E2365" s="85"/>
      <c r="F2365" s="85"/>
      <c r="G2365" s="85"/>
    </row>
    <row r="2366" spans="1:7" ht="24.95" customHeight="1" thickBot="1">
      <c r="A2366" s="20" t="s">
        <v>74</v>
      </c>
      <c r="B2366" s="84"/>
      <c r="C2366" s="83"/>
      <c r="D2366" s="83"/>
      <c r="E2366" s="82"/>
      <c r="F2366" s="82"/>
      <c r="G2366" s="81"/>
    </row>
    <row r="2367" spans="1:7" ht="24.95" customHeight="1">
      <c r="A2367" s="80" t="s">
        <v>73</v>
      </c>
      <c r="B2367" s="79" t="s">
        <v>72</v>
      </c>
      <c r="C2367" s="30">
        <v>39452</v>
      </c>
      <c r="D2367" s="23">
        <v>19743</v>
      </c>
      <c r="E2367" s="23">
        <f t="shared" ref="E2367:E2372" si="77">F2367-D2367</f>
        <v>40257</v>
      </c>
      <c r="F2367" s="23">
        <v>60000</v>
      </c>
      <c r="G2367" s="23">
        <v>70000</v>
      </c>
    </row>
    <row r="2368" spans="1:7" ht="24.95" customHeight="1">
      <c r="A2368" s="52" t="s">
        <v>71</v>
      </c>
      <c r="B2368" s="76" t="s">
        <v>70</v>
      </c>
      <c r="C2368" s="28">
        <v>28530</v>
      </c>
      <c r="D2368" s="27">
        <v>5064</v>
      </c>
      <c r="E2368" s="27">
        <f t="shared" si="77"/>
        <v>44936</v>
      </c>
      <c r="F2368" s="27">
        <v>50000</v>
      </c>
      <c r="G2368" s="27">
        <v>50000</v>
      </c>
    </row>
    <row r="2369" spans="1:7" ht="24.95" customHeight="1">
      <c r="A2369" s="52" t="s">
        <v>69</v>
      </c>
      <c r="B2369" s="49" t="s">
        <v>68</v>
      </c>
      <c r="C2369" s="28">
        <v>198949.75</v>
      </c>
      <c r="D2369" s="27">
        <v>156789.32999999999</v>
      </c>
      <c r="E2369" s="23">
        <f t="shared" si="77"/>
        <v>143210.67000000001</v>
      </c>
      <c r="F2369" s="27">
        <v>300000</v>
      </c>
      <c r="G2369" s="27">
        <v>487000</v>
      </c>
    </row>
    <row r="2370" spans="1:7" ht="24.95" customHeight="1">
      <c r="A2370" s="52" t="s">
        <v>67</v>
      </c>
      <c r="B2370" s="49" t="s">
        <v>66</v>
      </c>
      <c r="C2370" s="28">
        <v>60000</v>
      </c>
      <c r="D2370" s="27">
        <v>30000</v>
      </c>
      <c r="E2370" s="23">
        <f t="shared" si="77"/>
        <v>30000</v>
      </c>
      <c r="F2370" s="27">
        <v>60000</v>
      </c>
      <c r="G2370" s="27">
        <v>80000</v>
      </c>
    </row>
    <row r="2371" spans="1:7" ht="24.95" customHeight="1">
      <c r="A2371" s="52" t="s">
        <v>65</v>
      </c>
      <c r="B2371" s="76" t="s">
        <v>64</v>
      </c>
      <c r="C2371" s="78">
        <v>11975</v>
      </c>
      <c r="D2371" s="27"/>
      <c r="E2371" s="23">
        <f t="shared" si="77"/>
        <v>20000</v>
      </c>
      <c r="F2371" s="27">
        <v>20000</v>
      </c>
      <c r="G2371" s="27">
        <v>10000</v>
      </c>
    </row>
    <row r="2372" spans="1:7" ht="24.95" hidden="1" customHeight="1">
      <c r="A2372" s="77" t="s">
        <v>63</v>
      </c>
      <c r="B2372" s="76">
        <v>821</v>
      </c>
      <c r="C2372" s="28"/>
      <c r="D2372" s="27"/>
      <c r="E2372" s="23">
        <f t="shared" si="77"/>
        <v>0</v>
      </c>
      <c r="F2372" s="27"/>
      <c r="G2372" s="27"/>
    </row>
    <row r="2373" spans="1:7" ht="24.95" customHeight="1">
      <c r="A2373" s="52" t="s">
        <v>62</v>
      </c>
      <c r="B2373" s="76" t="s">
        <v>61</v>
      </c>
      <c r="C2373" s="74"/>
      <c r="D2373" s="54"/>
      <c r="E2373" s="23"/>
      <c r="F2373" s="54"/>
      <c r="G2373" s="54">
        <v>10000</v>
      </c>
    </row>
    <row r="2374" spans="1:7" ht="24.95" customHeight="1" thickBot="1">
      <c r="A2374" s="52" t="s">
        <v>60</v>
      </c>
      <c r="B2374" s="75" t="s">
        <v>59</v>
      </c>
      <c r="C2374" s="74">
        <v>8230</v>
      </c>
      <c r="D2374" s="54"/>
      <c r="E2374" s="23">
        <f>F2374-D2374</f>
        <v>10000</v>
      </c>
      <c r="F2374" s="54">
        <v>10000</v>
      </c>
      <c r="G2374" s="54"/>
    </row>
    <row r="2375" spans="1:7" ht="24.95" customHeight="1" thickBot="1">
      <c r="A2375" s="20" t="s">
        <v>58</v>
      </c>
      <c r="B2375" s="73"/>
      <c r="C2375" s="71">
        <f>SUM(C2367:C2374)</f>
        <v>347136.75</v>
      </c>
      <c r="D2375" s="71">
        <f>SUM(D2367:D2374)</f>
        <v>211596.33</v>
      </c>
      <c r="E2375" s="71">
        <f>SUM(E2367:E2374)</f>
        <v>288403.67000000004</v>
      </c>
      <c r="F2375" s="71">
        <f>SUM(F2367:F2374)</f>
        <v>500000</v>
      </c>
      <c r="G2375" s="71">
        <f>SUM(G2367:G2374)</f>
        <v>707000</v>
      </c>
    </row>
    <row r="2376" spans="1:7" ht="10.5" customHeight="1" thickBot="1">
      <c r="A2376" s="20"/>
      <c r="B2376" s="72"/>
      <c r="C2376" s="71"/>
      <c r="D2376" s="71"/>
      <c r="E2376" s="71"/>
      <c r="F2376" s="71"/>
      <c r="G2376" s="71"/>
    </row>
    <row r="2377" spans="1:7" ht="24.95" customHeight="1" thickBot="1">
      <c r="A2377" s="20" t="s">
        <v>57</v>
      </c>
      <c r="B2377" s="70"/>
      <c r="C2377" s="40"/>
      <c r="D2377" s="40"/>
      <c r="E2377" s="40"/>
      <c r="F2377" s="40"/>
      <c r="G2377" s="40"/>
    </row>
    <row r="2378" spans="1:7" ht="24.95" customHeight="1">
      <c r="A2378" s="69" t="s">
        <v>56</v>
      </c>
      <c r="B2378" s="68"/>
      <c r="C2378" s="67"/>
      <c r="D2378" s="66"/>
      <c r="E2378" s="66"/>
      <c r="F2378" s="66"/>
      <c r="G2378" s="66"/>
    </row>
    <row r="2379" spans="1:7" ht="24.95" customHeight="1">
      <c r="A2379" s="29" t="s">
        <v>55</v>
      </c>
      <c r="B2379" s="36" t="s">
        <v>53</v>
      </c>
      <c r="C2379" s="27"/>
      <c r="D2379" s="48"/>
      <c r="E2379" s="48"/>
      <c r="F2379" s="48"/>
      <c r="G2379" s="48">
        <v>120000</v>
      </c>
    </row>
    <row r="2380" spans="1:7" ht="24.95" customHeight="1">
      <c r="A2380" s="38" t="s">
        <v>54</v>
      </c>
      <c r="B2380" s="61" t="s">
        <v>53</v>
      </c>
      <c r="C2380" s="22">
        <v>89995</v>
      </c>
      <c r="D2380" s="60"/>
      <c r="E2380" s="23">
        <f>F2380-D2380</f>
        <v>0</v>
      </c>
      <c r="F2380" s="60"/>
      <c r="G2380" s="60"/>
    </row>
    <row r="2381" spans="1:7" ht="24.95" customHeight="1">
      <c r="A2381" s="52" t="s">
        <v>52</v>
      </c>
      <c r="B2381" s="49"/>
      <c r="C2381" s="27"/>
      <c r="D2381" s="48"/>
      <c r="E2381" s="27">
        <f>F2381-D2381</f>
        <v>0</v>
      </c>
      <c r="F2381" s="48"/>
      <c r="G2381" s="48"/>
    </row>
    <row r="2382" spans="1:7" ht="24.95" customHeight="1">
      <c r="A2382" s="29" t="s">
        <v>51</v>
      </c>
      <c r="B2382" s="36" t="s">
        <v>50</v>
      </c>
      <c r="C2382" s="27">
        <v>8995</v>
      </c>
      <c r="D2382" s="27">
        <v>9250</v>
      </c>
      <c r="E2382" s="27">
        <f>F2382-D2382</f>
        <v>750</v>
      </c>
      <c r="F2382" s="27">
        <v>10000</v>
      </c>
      <c r="G2382" s="27">
        <v>13000</v>
      </c>
    </row>
    <row r="2383" spans="1:7" ht="24.95" customHeight="1">
      <c r="A2383" s="52" t="s">
        <v>49</v>
      </c>
      <c r="B2383" s="65"/>
      <c r="C2383" s="54"/>
      <c r="D2383" s="53"/>
      <c r="E2383" s="27">
        <f>F2383-D2383</f>
        <v>0</v>
      </c>
      <c r="F2383" s="53"/>
      <c r="G2383" s="53"/>
    </row>
    <row r="2384" spans="1:7" ht="24.95" customHeight="1">
      <c r="A2384" s="29" t="s">
        <v>48</v>
      </c>
      <c r="B2384" s="65" t="s">
        <v>45</v>
      </c>
      <c r="C2384" s="54"/>
      <c r="D2384" s="53"/>
      <c r="E2384" s="27"/>
      <c r="F2384" s="53"/>
      <c r="G2384" s="53">
        <v>60000</v>
      </c>
    </row>
    <row r="2385" spans="1:7" ht="24.95" customHeight="1">
      <c r="A2385" s="29" t="s">
        <v>47</v>
      </c>
      <c r="B2385" s="65" t="s">
        <v>45</v>
      </c>
      <c r="C2385" s="54"/>
      <c r="D2385" s="53"/>
      <c r="E2385" s="27"/>
      <c r="F2385" s="53"/>
      <c r="G2385" s="53">
        <v>10000</v>
      </c>
    </row>
    <row r="2386" spans="1:7" ht="24.95" customHeight="1">
      <c r="A2386" s="29" t="s">
        <v>46</v>
      </c>
      <c r="B2386" s="65" t="s">
        <v>45</v>
      </c>
      <c r="C2386" s="54"/>
      <c r="D2386" s="53">
        <v>19950</v>
      </c>
      <c r="E2386" s="27">
        <f t="shared" ref="E2386:E2391" si="78">F2386-D2386</f>
        <v>50</v>
      </c>
      <c r="F2386" s="53">
        <v>20000</v>
      </c>
      <c r="G2386" s="53"/>
    </row>
    <row r="2387" spans="1:7" ht="24.95" customHeight="1">
      <c r="A2387" s="52" t="s">
        <v>44</v>
      </c>
      <c r="B2387" s="65"/>
      <c r="C2387" s="54"/>
      <c r="D2387" s="53"/>
      <c r="E2387" s="27">
        <f t="shared" si="78"/>
        <v>0</v>
      </c>
      <c r="F2387" s="53"/>
      <c r="G2387" s="53"/>
    </row>
    <row r="2388" spans="1:7" ht="24.95" customHeight="1">
      <c r="A2388" s="29" t="s">
        <v>43</v>
      </c>
      <c r="B2388" s="65" t="s">
        <v>42</v>
      </c>
      <c r="C2388" s="54"/>
      <c r="D2388" s="53">
        <v>29990</v>
      </c>
      <c r="E2388" s="27">
        <f t="shared" si="78"/>
        <v>10</v>
      </c>
      <c r="F2388" s="53">
        <v>30000</v>
      </c>
      <c r="G2388" s="53"/>
    </row>
    <row r="2389" spans="1:7" ht="24.95" customHeight="1" thickBot="1">
      <c r="A2389" s="64" t="s">
        <v>41</v>
      </c>
      <c r="B2389" s="63"/>
      <c r="C2389" s="32"/>
      <c r="D2389" s="62"/>
      <c r="E2389" s="32">
        <f t="shared" si="78"/>
        <v>0</v>
      </c>
      <c r="F2389" s="62"/>
      <c r="G2389" s="62"/>
    </row>
    <row r="2390" spans="1:7" ht="24.95" customHeight="1">
      <c r="A2390" s="31" t="s">
        <v>40</v>
      </c>
      <c r="B2390" s="61" t="s">
        <v>39</v>
      </c>
      <c r="C2390" s="22"/>
      <c r="D2390" s="60"/>
      <c r="E2390" s="23">
        <f t="shared" si="78"/>
        <v>80000</v>
      </c>
      <c r="F2390" s="60">
        <v>80000</v>
      </c>
      <c r="G2390" s="60"/>
    </row>
    <row r="2391" spans="1:7" s="56" customFormat="1" ht="24.95" customHeight="1">
      <c r="A2391" s="59" t="s">
        <v>38</v>
      </c>
      <c r="B2391" s="55"/>
      <c r="C2391" s="58"/>
      <c r="D2391" s="57"/>
      <c r="E2391" s="27">
        <f t="shared" si="78"/>
        <v>0</v>
      </c>
      <c r="F2391" s="57"/>
      <c r="G2391" s="57"/>
    </row>
    <row r="2392" spans="1:7" s="56" customFormat="1" ht="24.95" customHeight="1">
      <c r="A2392" s="29" t="s">
        <v>37</v>
      </c>
      <c r="B2392" s="55" t="s">
        <v>31</v>
      </c>
      <c r="C2392" s="58"/>
      <c r="D2392" s="57"/>
      <c r="E2392" s="27"/>
      <c r="F2392" s="57"/>
      <c r="G2392" s="53">
        <v>129800</v>
      </c>
    </row>
    <row r="2393" spans="1:7" s="56" customFormat="1" ht="24.95" customHeight="1">
      <c r="A2393" s="29" t="s">
        <v>36</v>
      </c>
      <c r="B2393" s="55" t="s">
        <v>31</v>
      </c>
      <c r="C2393" s="58"/>
      <c r="D2393" s="57"/>
      <c r="E2393" s="27"/>
      <c r="F2393" s="57"/>
      <c r="G2393" s="53">
        <v>55000</v>
      </c>
    </row>
    <row r="2394" spans="1:7" s="56" customFormat="1" ht="24.95" customHeight="1">
      <c r="A2394" s="29" t="s">
        <v>35</v>
      </c>
      <c r="B2394" s="55" t="s">
        <v>31</v>
      </c>
      <c r="C2394" s="58"/>
      <c r="D2394" s="57"/>
      <c r="E2394" s="27"/>
      <c r="F2394" s="57"/>
      <c r="G2394" s="53">
        <v>15200</v>
      </c>
    </row>
    <row r="2395" spans="1:7" ht="24.95" customHeight="1">
      <c r="A2395" s="29" t="s">
        <v>34</v>
      </c>
      <c r="B2395" s="55" t="s">
        <v>31</v>
      </c>
      <c r="C2395" s="54"/>
      <c r="D2395" s="53"/>
      <c r="E2395" s="27">
        <f>F2395-D2395</f>
        <v>40000</v>
      </c>
      <c r="F2395" s="53">
        <v>40000</v>
      </c>
      <c r="G2395" s="53"/>
    </row>
    <row r="2396" spans="1:7" ht="24.95" customHeight="1">
      <c r="A2396" s="29" t="s">
        <v>33</v>
      </c>
      <c r="B2396" s="55" t="s">
        <v>31</v>
      </c>
      <c r="C2396" s="54"/>
      <c r="D2396" s="53">
        <v>11904</v>
      </c>
      <c r="E2396" s="27">
        <f>F2396-D2396</f>
        <v>96</v>
      </c>
      <c r="F2396" s="53">
        <v>12000</v>
      </c>
      <c r="G2396" s="53"/>
    </row>
    <row r="2397" spans="1:7" ht="24.95" customHeight="1">
      <c r="A2397" s="29" t="s">
        <v>32</v>
      </c>
      <c r="B2397" s="55" t="s">
        <v>31</v>
      </c>
      <c r="C2397" s="54"/>
      <c r="D2397" s="53"/>
      <c r="E2397" s="27">
        <f>F2397-D2397</f>
        <v>100000</v>
      </c>
      <c r="F2397" s="53">
        <v>100000</v>
      </c>
      <c r="G2397" s="53"/>
    </row>
    <row r="2398" spans="1:7" s="50" customFormat="1" ht="24.95" customHeight="1">
      <c r="A2398" s="52" t="s">
        <v>30</v>
      </c>
      <c r="B2398" s="51"/>
      <c r="C2398" s="27"/>
      <c r="D2398" s="48"/>
      <c r="E2398" s="27">
        <f>F2398-D2398</f>
        <v>0</v>
      </c>
      <c r="F2398" s="48"/>
      <c r="G2398" s="48"/>
    </row>
    <row r="2399" spans="1:7" s="50" customFormat="1" ht="24.95" customHeight="1">
      <c r="A2399" s="29" t="s">
        <v>29</v>
      </c>
      <c r="B2399" s="49" t="s">
        <v>27</v>
      </c>
      <c r="C2399" s="27"/>
      <c r="D2399" s="48"/>
      <c r="E2399" s="27"/>
      <c r="F2399" s="48"/>
      <c r="G2399" s="48">
        <v>12000</v>
      </c>
    </row>
    <row r="2400" spans="1:7" ht="24.95" customHeight="1">
      <c r="A2400" s="29" t="s">
        <v>28</v>
      </c>
      <c r="B2400" s="49" t="s">
        <v>27</v>
      </c>
      <c r="C2400" s="27"/>
      <c r="D2400" s="48">
        <v>12000</v>
      </c>
      <c r="E2400" s="27">
        <f>F2400-D2400</f>
        <v>8000</v>
      </c>
      <c r="F2400" s="48">
        <v>20000</v>
      </c>
      <c r="G2400" s="48"/>
    </row>
    <row r="2401" spans="1:7" ht="24.95" customHeight="1" thickBot="1">
      <c r="A2401" s="47" t="s">
        <v>26</v>
      </c>
      <c r="B2401" s="46"/>
      <c r="C2401" s="45">
        <f>SUM(C2378:C2400)</f>
        <v>98990</v>
      </c>
      <c r="D2401" s="45">
        <f>SUM(D2378:D2400)</f>
        <v>83094</v>
      </c>
      <c r="E2401" s="45">
        <f>SUM(E2378:E2400)</f>
        <v>228906</v>
      </c>
      <c r="F2401" s="45">
        <f>SUM(F2378:F2400)</f>
        <v>312000</v>
      </c>
      <c r="G2401" s="45">
        <f>SUM(G2378:G2400)</f>
        <v>415000</v>
      </c>
    </row>
    <row r="2402" spans="1:7" ht="10.5" customHeight="1" thickBot="1">
      <c r="A2402" s="20"/>
      <c r="B2402" s="44"/>
      <c r="C2402" s="43"/>
      <c r="D2402" s="43"/>
      <c r="E2402" s="43"/>
      <c r="F2402" s="43"/>
      <c r="G2402" s="43"/>
    </row>
    <row r="2403" spans="1:7" ht="24.95" customHeight="1" thickBot="1">
      <c r="A2403" s="20" t="s">
        <v>25</v>
      </c>
      <c r="B2403" s="44"/>
      <c r="C2403" s="43"/>
      <c r="D2403" s="43"/>
      <c r="E2403" s="43"/>
      <c r="F2403" s="43"/>
      <c r="G2403" s="43"/>
    </row>
    <row r="2404" spans="1:7" ht="24.95" customHeight="1" thickBot="1">
      <c r="A2404" s="21" t="s">
        <v>24</v>
      </c>
      <c r="B2404" s="42"/>
      <c r="C2404" s="41"/>
      <c r="D2404" s="40"/>
      <c r="E2404" s="40"/>
      <c r="F2404" s="40"/>
      <c r="G2404" s="40"/>
    </row>
    <row r="2405" spans="1:7" ht="24.95" customHeight="1">
      <c r="A2405" s="29" t="s">
        <v>23</v>
      </c>
      <c r="B2405" s="39" t="s">
        <v>9</v>
      </c>
      <c r="C2405" s="30"/>
      <c r="D2405" s="23">
        <v>9760</v>
      </c>
      <c r="E2405" s="23">
        <f>F2405-D2405</f>
        <v>168840</v>
      </c>
      <c r="F2405" s="23">
        <v>178600</v>
      </c>
      <c r="G2405" s="23">
        <v>200000</v>
      </c>
    </row>
    <row r="2406" spans="1:7" ht="24.95" customHeight="1">
      <c r="A2406" s="29" t="s">
        <v>22</v>
      </c>
      <c r="B2406" s="39" t="s">
        <v>9</v>
      </c>
      <c r="C2406" s="24">
        <v>61695</v>
      </c>
      <c r="D2406" s="27"/>
      <c r="E2406" s="27"/>
      <c r="F2406" s="27"/>
      <c r="G2406" s="22"/>
    </row>
    <row r="2407" spans="1:7" ht="24.95" customHeight="1">
      <c r="A2407" s="29" t="s">
        <v>21</v>
      </c>
      <c r="B2407" s="36" t="s">
        <v>9</v>
      </c>
      <c r="C2407" s="28">
        <v>13590</v>
      </c>
      <c r="D2407" s="22">
        <v>4000</v>
      </c>
      <c r="E2407" s="23">
        <f t="shared" ref="E2407:E2418" si="79">F2407-D2407</f>
        <v>50400</v>
      </c>
      <c r="F2407" s="22">
        <v>54400</v>
      </c>
      <c r="G2407" s="27">
        <v>60000</v>
      </c>
    </row>
    <row r="2408" spans="1:7" ht="24.95" customHeight="1">
      <c r="A2408" s="29" t="s">
        <v>20</v>
      </c>
      <c r="B2408" s="36" t="s">
        <v>9</v>
      </c>
      <c r="C2408" s="28">
        <v>824628.5</v>
      </c>
      <c r="D2408" s="27">
        <v>759777.6</v>
      </c>
      <c r="E2408" s="27">
        <f t="shared" si="79"/>
        <v>462022.40000000002</v>
      </c>
      <c r="F2408" s="27">
        <v>1221800</v>
      </c>
      <c r="G2408" s="27">
        <v>2000000</v>
      </c>
    </row>
    <row r="2409" spans="1:7" ht="24.95" customHeight="1">
      <c r="A2409" s="29" t="s">
        <v>19</v>
      </c>
      <c r="B2409" s="36" t="s">
        <v>9</v>
      </c>
      <c r="C2409" s="28">
        <v>174530</v>
      </c>
      <c r="D2409" s="27">
        <v>57475</v>
      </c>
      <c r="E2409" s="23">
        <f t="shared" si="79"/>
        <v>90925</v>
      </c>
      <c r="F2409" s="27">
        <v>148400</v>
      </c>
      <c r="G2409" s="27">
        <v>1765000</v>
      </c>
    </row>
    <row r="2410" spans="1:7" ht="24.95" customHeight="1">
      <c r="A2410" s="29" t="s">
        <v>18</v>
      </c>
      <c r="B2410" s="36" t="s">
        <v>9</v>
      </c>
      <c r="C2410" s="28">
        <v>189100</v>
      </c>
      <c r="D2410" s="27"/>
      <c r="E2410" s="27">
        <f t="shared" si="79"/>
        <v>28800</v>
      </c>
      <c r="F2410" s="27">
        <v>28800</v>
      </c>
      <c r="G2410" s="27">
        <v>30000</v>
      </c>
    </row>
    <row r="2411" spans="1:7" ht="24.95" hidden="1" customHeight="1">
      <c r="A2411" s="29" t="s">
        <v>17</v>
      </c>
      <c r="B2411" s="37">
        <v>969</v>
      </c>
      <c r="C2411" s="28"/>
      <c r="D2411" s="27"/>
      <c r="E2411" s="27">
        <f t="shared" si="79"/>
        <v>0</v>
      </c>
      <c r="F2411" s="27"/>
      <c r="G2411" s="27"/>
    </row>
    <row r="2412" spans="1:7" ht="24.95" hidden="1" customHeight="1">
      <c r="A2412" s="38" t="s">
        <v>16</v>
      </c>
      <c r="B2412" s="37">
        <v>969</v>
      </c>
      <c r="C2412" s="24"/>
      <c r="D2412" s="22"/>
      <c r="E2412" s="27">
        <f t="shared" si="79"/>
        <v>0</v>
      </c>
      <c r="F2412" s="22"/>
      <c r="G2412" s="22"/>
    </row>
    <row r="2413" spans="1:7" ht="24.95" customHeight="1">
      <c r="A2413" s="29" t="s">
        <v>15</v>
      </c>
      <c r="B2413" s="36" t="s">
        <v>9</v>
      </c>
      <c r="C2413" s="30"/>
      <c r="D2413" s="23">
        <v>399311</v>
      </c>
      <c r="E2413" s="27">
        <f t="shared" si="79"/>
        <v>935689</v>
      </c>
      <c r="F2413" s="23">
        <v>1335000</v>
      </c>
      <c r="G2413" s="23">
        <v>1360000</v>
      </c>
    </row>
    <row r="2414" spans="1:7" ht="24.95" customHeight="1" thickBot="1">
      <c r="A2414" s="35" t="s">
        <v>14</v>
      </c>
      <c r="B2414" s="34" t="s">
        <v>9</v>
      </c>
      <c r="C2414" s="33">
        <v>1699318</v>
      </c>
      <c r="D2414" s="32">
        <v>29468</v>
      </c>
      <c r="E2414" s="32">
        <f t="shared" si="79"/>
        <v>1779132</v>
      </c>
      <c r="F2414" s="32">
        <v>1808600</v>
      </c>
      <c r="G2414" s="32">
        <v>2000000</v>
      </c>
    </row>
    <row r="2415" spans="1:7" ht="24.95" customHeight="1">
      <c r="A2415" s="31" t="s">
        <v>13</v>
      </c>
      <c r="B2415" s="25" t="s">
        <v>9</v>
      </c>
      <c r="C2415" s="30">
        <v>297543</v>
      </c>
      <c r="D2415" s="23">
        <v>9000</v>
      </c>
      <c r="E2415" s="23">
        <f t="shared" si="79"/>
        <v>390400</v>
      </c>
      <c r="F2415" s="23">
        <v>399400</v>
      </c>
      <c r="G2415" s="23">
        <v>400000</v>
      </c>
    </row>
    <row r="2416" spans="1:7" ht="24.95" customHeight="1">
      <c r="A2416" s="29" t="s">
        <v>12</v>
      </c>
      <c r="B2416" s="25" t="s">
        <v>9</v>
      </c>
      <c r="C2416" s="28"/>
      <c r="D2416" s="27"/>
      <c r="E2416" s="23">
        <f t="shared" si="79"/>
        <v>400000</v>
      </c>
      <c r="F2416" s="27">
        <v>400000</v>
      </c>
      <c r="G2416" s="27">
        <v>400000</v>
      </c>
    </row>
    <row r="2417" spans="1:7" ht="24.95" customHeight="1">
      <c r="A2417" s="29" t="s">
        <v>11</v>
      </c>
      <c r="B2417" s="25" t="s">
        <v>9</v>
      </c>
      <c r="C2417" s="28">
        <v>1877558.03</v>
      </c>
      <c r="D2417" s="27">
        <v>584744.11</v>
      </c>
      <c r="E2417" s="23">
        <f t="shared" si="79"/>
        <v>2502255.89</v>
      </c>
      <c r="F2417" s="27">
        <v>3087000</v>
      </c>
      <c r="G2417" s="27">
        <v>3133000</v>
      </c>
    </row>
    <row r="2418" spans="1:7" ht="24.95" customHeight="1" thickBot="1">
      <c r="A2418" s="26" t="s">
        <v>10</v>
      </c>
      <c r="B2418" s="25" t="s">
        <v>9</v>
      </c>
      <c r="C2418" s="24"/>
      <c r="D2418" s="22"/>
      <c r="E2418" s="23">
        <f t="shared" si="79"/>
        <v>2000000</v>
      </c>
      <c r="F2418" s="22">
        <v>2000000</v>
      </c>
      <c r="G2418" s="22">
        <v>2000000</v>
      </c>
    </row>
    <row r="2419" spans="1:7" ht="24.95" customHeight="1" thickBot="1">
      <c r="A2419" s="21" t="s">
        <v>8</v>
      </c>
      <c r="B2419" s="19"/>
      <c r="C2419" s="18">
        <f>SUM(C2405:C2418)</f>
        <v>5137962.53</v>
      </c>
      <c r="D2419" s="18">
        <f>SUM(D2405:D2418)</f>
        <v>1853535.71</v>
      </c>
      <c r="E2419" s="18">
        <f>SUM(E2405:E2418)</f>
        <v>8808464.290000001</v>
      </c>
      <c r="F2419" s="18">
        <f>SUM(F2405:F2418)</f>
        <v>10662000</v>
      </c>
      <c r="G2419" s="18">
        <f>SUM(G2405:G2418)</f>
        <v>13348000</v>
      </c>
    </row>
    <row r="2420" spans="1:7" ht="24.95" customHeight="1" thickBot="1">
      <c r="A2420" s="20" t="s">
        <v>7</v>
      </c>
      <c r="B2420" s="19"/>
      <c r="C2420" s="18">
        <f>C2419</f>
        <v>5137962.53</v>
      </c>
      <c r="D2420" s="18">
        <f>D2419</f>
        <v>1853535.71</v>
      </c>
      <c r="E2420" s="18">
        <f>E2419</f>
        <v>8808464.290000001</v>
      </c>
      <c r="F2420" s="18">
        <f>F2419</f>
        <v>10662000</v>
      </c>
      <c r="G2420" s="18">
        <f>G2419</f>
        <v>13348000</v>
      </c>
    </row>
    <row r="2421" spans="1:7" ht="10.5" customHeight="1" thickBot="1">
      <c r="A2421" s="20"/>
      <c r="B2421" s="19"/>
      <c r="C2421" s="18"/>
      <c r="D2421" s="18"/>
      <c r="E2421" s="18"/>
      <c r="F2421" s="18"/>
      <c r="G2421" s="18"/>
    </row>
    <row r="2422" spans="1:7" ht="24.95" customHeight="1" thickBot="1">
      <c r="A2422" s="17" t="s">
        <v>6</v>
      </c>
      <c r="B2422" s="16"/>
      <c r="C2422" s="15">
        <f>C2364+C2375+C2401+C2420</f>
        <v>9595154.0399999991</v>
      </c>
      <c r="D2422" s="15">
        <f>D2364+D2375+D2401+D2420</f>
        <v>4145089.96</v>
      </c>
      <c r="E2422" s="15">
        <f>E2364+E2375+E2401+E2420</f>
        <v>11322095.040000001</v>
      </c>
      <c r="F2422" s="15">
        <f>F2364+F2375+F2401+F2420</f>
        <v>15467185</v>
      </c>
      <c r="G2422" s="15">
        <f>G2364+G2375+G2401+G2420</f>
        <v>18492324</v>
      </c>
    </row>
    <row r="2423" spans="1:7" ht="12.75" customHeight="1">
      <c r="A2423" s="14"/>
      <c r="B2423" s="14"/>
      <c r="C2423" s="12"/>
      <c r="D2423" s="13"/>
      <c r="E2423" s="13"/>
      <c r="F2423" s="13"/>
      <c r="G2423" s="12"/>
    </row>
    <row r="2424" spans="1:7" ht="16.5">
      <c r="A2424" s="11" t="s">
        <v>5</v>
      </c>
      <c r="B2424" s="1"/>
      <c r="C2424" s="1"/>
      <c r="D2424" s="1" t="s">
        <v>4</v>
      </c>
      <c r="E2424" s="1"/>
      <c r="F2424" s="1"/>
      <c r="G2424" s="10">
        <f>G2419+G2401</f>
        <v>13763000</v>
      </c>
    </row>
    <row r="2425" spans="1:7" ht="16.5">
      <c r="A2425" s="11"/>
      <c r="B2425" s="1"/>
      <c r="C2425" s="1"/>
      <c r="D2425" s="1"/>
      <c r="E2425" s="1"/>
      <c r="F2425" s="1"/>
      <c r="G2425" s="10"/>
    </row>
    <row r="2426" spans="1:7" s="1" customFormat="1" ht="12.75" customHeight="1">
      <c r="A2426" s="9"/>
      <c r="B2426" s="8"/>
      <c r="C2426" s="8"/>
      <c r="D2426" s="7"/>
      <c r="E2426" s="7"/>
      <c r="F2426" s="7"/>
    </row>
    <row r="2427" spans="1:7" s="1" customFormat="1" ht="16.5">
      <c r="A2427" s="6" t="s">
        <v>3</v>
      </c>
      <c r="B2427" s="5"/>
      <c r="C2427" s="4"/>
      <c r="D2427" s="418" t="s">
        <v>2</v>
      </c>
      <c r="E2427" s="418"/>
      <c r="F2427" s="418"/>
      <c r="G2427" s="417"/>
    </row>
    <row r="2428" spans="1:7" s="1" customFormat="1" ht="16.5">
      <c r="A2428" s="3" t="s">
        <v>1</v>
      </c>
      <c r="B2428" s="2"/>
      <c r="C2428" s="2"/>
      <c r="D2428" s="417" t="s">
        <v>0</v>
      </c>
      <c r="E2428" s="417"/>
      <c r="F2428" s="417"/>
      <c r="G2428" s="417"/>
    </row>
  </sheetData>
  <mergeCells count="105">
    <mergeCell ref="D2332:G2332"/>
    <mergeCell ref="A2336:G2336"/>
    <mergeCell ref="A2337:G2337"/>
    <mergeCell ref="D2341:F2341"/>
    <mergeCell ref="D2427:G2427"/>
    <mergeCell ref="D2428:G2428"/>
    <mergeCell ref="A2092:G2092"/>
    <mergeCell ref="A2093:G2093"/>
    <mergeCell ref="D2097:F2097"/>
    <mergeCell ref="D2202:G2202"/>
    <mergeCell ref="D2203:G2203"/>
    <mergeCell ref="A2207:G2207"/>
    <mergeCell ref="A2208:G2208"/>
    <mergeCell ref="D2212:F2212"/>
    <mergeCell ref="D2331:G2331"/>
    <mergeCell ref="A1763:G1763"/>
    <mergeCell ref="D1767:F1767"/>
    <mergeCell ref="D1888:G1888"/>
    <mergeCell ref="D1889:G1889"/>
    <mergeCell ref="A1893:G1893"/>
    <mergeCell ref="A1894:G1894"/>
    <mergeCell ref="D1898:F1898"/>
    <mergeCell ref="D2087:G2087"/>
    <mergeCell ref="D2088:G2088"/>
    <mergeCell ref="D1570:F1570"/>
    <mergeCell ref="D1624:G1624"/>
    <mergeCell ref="D1625:G1625"/>
    <mergeCell ref="A1630:G1630"/>
    <mergeCell ref="A1631:G1631"/>
    <mergeCell ref="D1635:F1635"/>
    <mergeCell ref="D1756:G1756"/>
    <mergeCell ref="D1757:G1757"/>
    <mergeCell ref="A1762:G1762"/>
    <mergeCell ref="D1483:G1483"/>
    <mergeCell ref="D1484:G1484"/>
    <mergeCell ref="A1488:G1488"/>
    <mergeCell ref="A1489:G1489"/>
    <mergeCell ref="D1492:F1492"/>
    <mergeCell ref="D1559:G1559"/>
    <mergeCell ref="D1560:G1560"/>
    <mergeCell ref="A1565:G1565"/>
    <mergeCell ref="A1566:G1566"/>
    <mergeCell ref="D1296:G1296"/>
    <mergeCell ref="A1300:G1300"/>
    <mergeCell ref="A1301:G1301"/>
    <mergeCell ref="D1305:F1305"/>
    <mergeCell ref="D1397:G1397"/>
    <mergeCell ref="D1398:G1398"/>
    <mergeCell ref="A1403:G1403"/>
    <mergeCell ref="A1404:G1404"/>
    <mergeCell ref="D1408:F1408"/>
    <mergeCell ref="A1164:G1164"/>
    <mergeCell ref="A1165:G1165"/>
    <mergeCell ref="D1169:F1169"/>
    <mergeCell ref="D1220:G1220"/>
    <mergeCell ref="D1221:G1221"/>
    <mergeCell ref="A1225:G1225"/>
    <mergeCell ref="A1226:G1226"/>
    <mergeCell ref="D1229:F1229"/>
    <mergeCell ref="D1295:G1295"/>
    <mergeCell ref="A942:G942"/>
    <mergeCell ref="D945:F945"/>
    <mergeCell ref="D1002:G1002"/>
    <mergeCell ref="D1003:G1003"/>
    <mergeCell ref="A1009:G1009"/>
    <mergeCell ref="A1010:G1010"/>
    <mergeCell ref="D1014:F1014"/>
    <mergeCell ref="D1158:G1158"/>
    <mergeCell ref="D1159:G1159"/>
    <mergeCell ref="D656:F656"/>
    <mergeCell ref="D822:G822"/>
    <mergeCell ref="D823:G823"/>
    <mergeCell ref="A827:G827"/>
    <mergeCell ref="A828:G828"/>
    <mergeCell ref="D832:F832"/>
    <mergeCell ref="D935:G935"/>
    <mergeCell ref="D936:G936"/>
    <mergeCell ref="A941:G941"/>
    <mergeCell ref="D593:G593"/>
    <mergeCell ref="D594:G594"/>
    <mergeCell ref="A597:G597"/>
    <mergeCell ref="A598:G598"/>
    <mergeCell ref="D602:F602"/>
    <mergeCell ref="D646:G646"/>
    <mergeCell ref="D647:G647"/>
    <mergeCell ref="A652:G652"/>
    <mergeCell ref="A653:G653"/>
    <mergeCell ref="D494:G494"/>
    <mergeCell ref="A350:G350"/>
    <mergeCell ref="A351:G351"/>
    <mergeCell ref="D355:F355"/>
    <mergeCell ref="D421:G421"/>
    <mergeCell ref="D422:G422"/>
    <mergeCell ref="A499:G499"/>
    <mergeCell ref="A500:G500"/>
    <mergeCell ref="D504:F504"/>
    <mergeCell ref="A2:G2"/>
    <mergeCell ref="A3:G3"/>
    <mergeCell ref="D7:F7"/>
    <mergeCell ref="D346:G346"/>
    <mergeCell ref="D347:G347"/>
    <mergeCell ref="A426:G426"/>
    <mergeCell ref="A427:G427"/>
    <mergeCell ref="D431:F431"/>
    <mergeCell ref="D493:G493"/>
  </mergeCells>
  <pageMargins left="0.45" right="0.45" top="0.5" bottom="0.5" header="0.3" footer="0.3"/>
  <pageSetup paperSize="305" scale="95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4"/>
  <sheetViews>
    <sheetView workbookViewId="0"/>
  </sheetViews>
  <sheetFormatPr defaultRowHeight="11.25"/>
  <cols>
    <col min="1" max="1" width="52" customWidth="1"/>
    <col min="2" max="2" width="19.1640625" customWidth="1"/>
    <col min="3" max="3" width="21.1640625" customWidth="1"/>
    <col min="4" max="4" width="24.33203125" customWidth="1"/>
    <col min="5" max="5" width="21.33203125" customWidth="1"/>
    <col min="6" max="6" width="22.6640625" customWidth="1"/>
    <col min="7" max="7" width="25.33203125" customWidth="1"/>
  </cols>
  <sheetData>
    <row r="1" spans="1:7">
      <c r="A1" t="s">
        <v>1886</v>
      </c>
    </row>
    <row r="3" spans="1:7" ht="15.75" customHeight="1">
      <c r="A3" s="412" t="s">
        <v>128</v>
      </c>
      <c r="B3" s="412"/>
      <c r="C3" s="412"/>
      <c r="D3" s="412"/>
      <c r="E3" s="412"/>
      <c r="F3" s="412"/>
      <c r="G3" s="412"/>
    </row>
    <row r="4" spans="1:7" ht="15.75" customHeight="1">
      <c r="A4" s="413" t="s">
        <v>127</v>
      </c>
      <c r="B4" s="413"/>
      <c r="C4" s="413"/>
      <c r="D4" s="413"/>
      <c r="E4" s="413"/>
      <c r="F4" s="413"/>
      <c r="G4" s="413"/>
    </row>
    <row r="5" spans="1:7" ht="12.75" customHeight="1">
      <c r="A5" s="106"/>
      <c r="B5" s="106"/>
      <c r="C5" s="106"/>
      <c r="D5" s="106"/>
      <c r="E5" s="106"/>
      <c r="F5" s="106"/>
      <c r="G5" s="106"/>
    </row>
    <row r="6" spans="1:7" ht="12.75">
      <c r="A6" s="105" t="s">
        <v>1256</v>
      </c>
      <c r="B6" s="103"/>
      <c r="C6" s="103"/>
      <c r="D6" s="104"/>
      <c r="E6" s="104"/>
      <c r="F6" s="104"/>
      <c r="G6" s="103"/>
    </row>
    <row r="7" spans="1:7" ht="13.5" thickBot="1">
      <c r="A7" s="105"/>
      <c r="B7" s="103"/>
      <c r="C7" s="103"/>
      <c r="D7" s="104"/>
      <c r="E7" s="104"/>
      <c r="F7" s="104"/>
      <c r="G7" s="103"/>
    </row>
    <row r="8" spans="1:7" ht="16.5" thickBot="1">
      <c r="A8" s="102"/>
      <c r="B8" s="101" t="s">
        <v>125</v>
      </c>
      <c r="C8" s="100" t="s">
        <v>124</v>
      </c>
      <c r="D8" s="414" t="s">
        <v>123</v>
      </c>
      <c r="E8" s="415"/>
      <c r="F8" s="416"/>
      <c r="G8" s="99" t="s">
        <v>122</v>
      </c>
    </row>
    <row r="9" spans="1:7" ht="15.75">
      <c r="A9" s="96" t="s">
        <v>121</v>
      </c>
      <c r="B9" s="98" t="s">
        <v>120</v>
      </c>
      <c r="C9" s="96">
        <v>2018</v>
      </c>
      <c r="D9" s="97" t="s">
        <v>119</v>
      </c>
      <c r="E9" s="97" t="s">
        <v>118</v>
      </c>
      <c r="F9" s="97" t="s">
        <v>117</v>
      </c>
      <c r="G9" s="96" t="s">
        <v>116</v>
      </c>
    </row>
    <row r="10" spans="1:7" ht="16.5" thickBot="1">
      <c r="A10" s="92" t="s">
        <v>115</v>
      </c>
      <c r="B10" s="95" t="s">
        <v>114</v>
      </c>
      <c r="C10" s="92" t="s">
        <v>113</v>
      </c>
      <c r="D10" s="93" t="s">
        <v>112</v>
      </c>
      <c r="E10" s="94" t="s">
        <v>111</v>
      </c>
      <c r="F10" s="93" t="s">
        <v>110</v>
      </c>
      <c r="G10" s="92" t="s">
        <v>109</v>
      </c>
    </row>
    <row r="11" spans="1:7" ht="24.95" customHeight="1" thickBot="1">
      <c r="A11" s="86" t="s">
        <v>108</v>
      </c>
      <c r="B11" s="91"/>
      <c r="C11" s="40"/>
      <c r="D11" s="40"/>
      <c r="E11" s="40"/>
      <c r="F11" s="40"/>
      <c r="G11" s="40"/>
    </row>
    <row r="12" spans="1:7" ht="24.95" customHeight="1">
      <c r="A12" s="90" t="s">
        <v>107</v>
      </c>
      <c r="B12" s="89" t="s">
        <v>106</v>
      </c>
      <c r="C12" s="22">
        <v>2426643.91</v>
      </c>
      <c r="D12" s="22">
        <v>1257678</v>
      </c>
      <c r="E12" s="67">
        <f>F12-D12</f>
        <v>1387098</v>
      </c>
      <c r="F12" s="22">
        <v>2644776</v>
      </c>
      <c r="G12" s="22">
        <v>2649024</v>
      </c>
    </row>
    <row r="13" spans="1:7" ht="24.95" customHeight="1">
      <c r="A13" s="52" t="s">
        <v>105</v>
      </c>
      <c r="B13" s="87" t="s">
        <v>104</v>
      </c>
      <c r="C13" s="27">
        <v>366181.82</v>
      </c>
      <c r="D13" s="48">
        <v>180000</v>
      </c>
      <c r="E13" s="27">
        <f>F13-D13</f>
        <v>204000</v>
      </c>
      <c r="F13" s="48">
        <v>384000</v>
      </c>
      <c r="G13" s="48">
        <v>384000</v>
      </c>
    </row>
    <row r="14" spans="1:7" ht="24.95" customHeight="1">
      <c r="A14" s="52" t="s">
        <v>99</v>
      </c>
      <c r="B14" s="49" t="s">
        <v>98</v>
      </c>
      <c r="C14" s="27">
        <v>90000</v>
      </c>
      <c r="D14" s="27">
        <v>90000</v>
      </c>
      <c r="E14" s="27">
        <f>F14-D14</f>
        <v>6000</v>
      </c>
      <c r="F14" s="27">
        <v>96000</v>
      </c>
      <c r="G14" s="27">
        <v>96000</v>
      </c>
    </row>
    <row r="15" spans="1:7" ht="24.95" customHeight="1">
      <c r="A15" s="52" t="s">
        <v>96</v>
      </c>
      <c r="B15" s="76" t="s">
        <v>95</v>
      </c>
      <c r="C15" s="27">
        <v>199661</v>
      </c>
      <c r="D15" s="27"/>
      <c r="E15" s="27">
        <f>F15-D15</f>
        <v>220398</v>
      </c>
      <c r="F15" s="27">
        <v>220398</v>
      </c>
      <c r="G15" s="27">
        <v>220752</v>
      </c>
    </row>
    <row r="16" spans="1:7" ht="24.95" customHeight="1">
      <c r="A16" s="52" t="s">
        <v>94</v>
      </c>
      <c r="B16" s="88" t="s">
        <v>93</v>
      </c>
      <c r="C16" s="22">
        <v>75000</v>
      </c>
      <c r="D16" s="22"/>
      <c r="E16" s="27">
        <f>F16-D16</f>
        <v>80000</v>
      </c>
      <c r="F16" s="22">
        <v>80000</v>
      </c>
      <c r="G16" s="22">
        <v>80000</v>
      </c>
    </row>
    <row r="17" spans="1:7" ht="24.95" customHeight="1">
      <c r="A17" s="52" t="s">
        <v>92</v>
      </c>
      <c r="B17" s="76"/>
      <c r="C17" s="27"/>
      <c r="D17" s="27"/>
      <c r="E17" s="27"/>
      <c r="F17" s="27"/>
      <c r="G17" s="27"/>
    </row>
    <row r="18" spans="1:7" ht="24.95" customHeight="1">
      <c r="A18" s="29" t="s">
        <v>91</v>
      </c>
      <c r="B18" s="76" t="s">
        <v>90</v>
      </c>
      <c r="C18" s="27">
        <v>199661</v>
      </c>
      <c r="D18" s="27">
        <v>209613</v>
      </c>
      <c r="E18" s="27">
        <f t="shared" ref="E18:E23" si="0">F18-D18</f>
        <v>10785</v>
      </c>
      <c r="F18" s="27">
        <v>220398</v>
      </c>
      <c r="G18" s="27">
        <v>220752</v>
      </c>
    </row>
    <row r="19" spans="1:7" ht="24.95" customHeight="1">
      <c r="A19" s="52" t="s">
        <v>89</v>
      </c>
      <c r="B19" s="76" t="s">
        <v>88</v>
      </c>
      <c r="C19" s="27">
        <v>291251.31</v>
      </c>
      <c r="D19" s="27">
        <v>150921.35999999999</v>
      </c>
      <c r="E19" s="27">
        <f t="shared" si="0"/>
        <v>166458.64000000001</v>
      </c>
      <c r="F19" s="27">
        <v>317380</v>
      </c>
      <c r="G19" s="27">
        <v>317889</v>
      </c>
    </row>
    <row r="20" spans="1:7" ht="24.95" customHeight="1">
      <c r="A20" s="52" t="s">
        <v>87</v>
      </c>
      <c r="B20" s="88" t="s">
        <v>86</v>
      </c>
      <c r="C20" s="22">
        <v>18400</v>
      </c>
      <c r="D20" s="22">
        <v>9000</v>
      </c>
      <c r="E20" s="27">
        <f t="shared" si="0"/>
        <v>10200</v>
      </c>
      <c r="F20" s="22">
        <v>19200</v>
      </c>
      <c r="G20" s="22">
        <v>19200</v>
      </c>
    </row>
    <row r="21" spans="1:7" ht="24.95" customHeight="1">
      <c r="A21" s="52" t="s">
        <v>85</v>
      </c>
      <c r="B21" s="76" t="s">
        <v>84</v>
      </c>
      <c r="C21" s="27">
        <v>33504.26</v>
      </c>
      <c r="D21" s="27">
        <v>17121.12</v>
      </c>
      <c r="E21" s="27">
        <f t="shared" si="0"/>
        <v>18907.88</v>
      </c>
      <c r="F21" s="27">
        <v>36029</v>
      </c>
      <c r="G21" s="27">
        <v>36088</v>
      </c>
    </row>
    <row r="22" spans="1:7" ht="24.95" customHeight="1">
      <c r="A22" s="52" t="s">
        <v>83</v>
      </c>
      <c r="B22" s="87" t="s">
        <v>82</v>
      </c>
      <c r="C22" s="27">
        <v>18362.150000000001</v>
      </c>
      <c r="D22" s="27">
        <v>8999.4</v>
      </c>
      <c r="E22" s="27">
        <f t="shared" si="0"/>
        <v>10200.6</v>
      </c>
      <c r="F22" s="27">
        <v>19200</v>
      </c>
      <c r="G22" s="27">
        <v>19200</v>
      </c>
    </row>
    <row r="23" spans="1:7" ht="24.95" customHeight="1">
      <c r="A23" s="52" t="s">
        <v>1229</v>
      </c>
      <c r="B23" s="76" t="s">
        <v>1228</v>
      </c>
      <c r="C23" s="27">
        <v>70066.48</v>
      </c>
      <c r="D23" s="167"/>
      <c r="E23" s="27">
        <f t="shared" si="0"/>
        <v>0</v>
      </c>
      <c r="F23" s="167"/>
      <c r="G23" s="167"/>
    </row>
    <row r="24" spans="1:7" ht="24.95" customHeight="1">
      <c r="A24" s="52" t="s">
        <v>81</v>
      </c>
      <c r="B24" s="79"/>
      <c r="C24" s="23"/>
      <c r="D24" s="23"/>
      <c r="E24" s="27"/>
      <c r="F24" s="23"/>
      <c r="G24" s="23"/>
    </row>
    <row r="25" spans="1:7" ht="24.95" customHeight="1">
      <c r="A25" s="29" t="s">
        <v>1227</v>
      </c>
      <c r="B25" s="79" t="s">
        <v>76</v>
      </c>
      <c r="C25" s="27">
        <v>104104.69</v>
      </c>
      <c r="D25" s="27">
        <v>118222.31</v>
      </c>
      <c r="E25" s="27">
        <f>F25-D25</f>
        <v>41109.69</v>
      </c>
      <c r="F25" s="27">
        <v>159332</v>
      </c>
      <c r="G25" s="27">
        <v>159588</v>
      </c>
    </row>
    <row r="26" spans="1:7" ht="24.95" customHeight="1">
      <c r="A26" s="29" t="s">
        <v>80</v>
      </c>
      <c r="B26" s="79" t="s">
        <v>76</v>
      </c>
      <c r="C26" s="23">
        <v>35000</v>
      </c>
      <c r="D26" s="23">
        <v>5000</v>
      </c>
      <c r="E26" s="27">
        <f>F26-D26</f>
        <v>5000</v>
      </c>
      <c r="F26" s="23">
        <v>10000</v>
      </c>
      <c r="G26" s="23">
        <v>10000</v>
      </c>
    </row>
    <row r="27" spans="1:7" ht="24.95" customHeight="1">
      <c r="A27" s="29" t="s">
        <v>79</v>
      </c>
      <c r="B27" s="79" t="s">
        <v>76</v>
      </c>
      <c r="C27" s="23">
        <v>75000</v>
      </c>
      <c r="D27" s="23"/>
      <c r="E27" s="27"/>
      <c r="F27" s="23"/>
      <c r="G27" s="23"/>
    </row>
    <row r="28" spans="1:7" ht="24.95" customHeight="1">
      <c r="A28" s="29" t="s">
        <v>78</v>
      </c>
      <c r="B28" s="79" t="s">
        <v>76</v>
      </c>
      <c r="C28" s="23">
        <v>525000</v>
      </c>
      <c r="D28" s="23"/>
      <c r="E28" s="27"/>
      <c r="F28" s="23"/>
      <c r="G28" s="23"/>
    </row>
    <row r="29" spans="1:7" ht="24.95" customHeight="1" thickBot="1">
      <c r="A29" s="29" t="s">
        <v>77</v>
      </c>
      <c r="B29" s="79" t="s">
        <v>76</v>
      </c>
      <c r="C29" s="27">
        <v>166425</v>
      </c>
      <c r="D29" s="27"/>
      <c r="E29" s="27"/>
      <c r="F29" s="27"/>
      <c r="G29" s="27"/>
    </row>
    <row r="30" spans="1:7" ht="24.95" customHeight="1" thickBot="1">
      <c r="A30" s="20" t="s">
        <v>75</v>
      </c>
      <c r="B30" s="19"/>
      <c r="C30" s="18">
        <f>SUM(C12:C29)</f>
        <v>4694261.6199999992</v>
      </c>
      <c r="D30" s="18">
        <f>SUM(D12:D29)</f>
        <v>2046555.19</v>
      </c>
      <c r="E30" s="18">
        <f>SUM(E12:E29)</f>
        <v>2160157.81</v>
      </c>
      <c r="F30" s="18">
        <f>SUM(F12:F29)</f>
        <v>4206713</v>
      </c>
      <c r="G30" s="18">
        <f>SUM(G12:G29)</f>
        <v>4212493</v>
      </c>
    </row>
    <row r="31" spans="1:7" ht="10.5" customHeight="1" thickBot="1">
      <c r="A31" s="20"/>
      <c r="B31" s="19"/>
      <c r="C31" s="18"/>
      <c r="D31" s="18"/>
      <c r="E31" s="85"/>
      <c r="F31" s="85"/>
      <c r="G31" s="85"/>
    </row>
    <row r="32" spans="1:7" ht="24.95" customHeight="1" thickBot="1">
      <c r="A32" s="20" t="s">
        <v>74</v>
      </c>
      <c r="B32" s="84"/>
      <c r="C32" s="83"/>
      <c r="D32" s="83"/>
      <c r="E32" s="82"/>
      <c r="F32" s="82"/>
      <c r="G32" s="81"/>
    </row>
    <row r="33" spans="1:7" ht="24.95" customHeight="1">
      <c r="A33" s="80" t="s">
        <v>73</v>
      </c>
      <c r="B33" s="79" t="s">
        <v>72</v>
      </c>
      <c r="C33" s="30">
        <v>5190</v>
      </c>
      <c r="D33" s="23"/>
      <c r="E33" s="23">
        <f t="shared" ref="E33:E40" si="1">F33-D33</f>
        <v>20000</v>
      </c>
      <c r="F33" s="23">
        <v>20000</v>
      </c>
      <c r="G33" s="23">
        <v>20000</v>
      </c>
    </row>
    <row r="34" spans="1:7" ht="24.95" customHeight="1">
      <c r="A34" s="52" t="s">
        <v>71</v>
      </c>
      <c r="B34" s="76" t="s">
        <v>70</v>
      </c>
      <c r="C34" s="28">
        <v>2260</v>
      </c>
      <c r="D34" s="27"/>
      <c r="E34" s="23">
        <f t="shared" si="1"/>
        <v>20000</v>
      </c>
      <c r="F34" s="27">
        <v>20000</v>
      </c>
      <c r="G34" s="27">
        <v>20000</v>
      </c>
    </row>
    <row r="35" spans="1:7" ht="24.95" customHeight="1">
      <c r="A35" s="52" t="s">
        <v>69</v>
      </c>
      <c r="B35" s="49" t="s">
        <v>68</v>
      </c>
      <c r="C35" s="28">
        <v>30825.64</v>
      </c>
      <c r="D35" s="27">
        <v>14715.23</v>
      </c>
      <c r="E35" s="23">
        <f t="shared" si="1"/>
        <v>20284.77</v>
      </c>
      <c r="F35" s="27">
        <v>35000</v>
      </c>
      <c r="G35" s="27">
        <v>35000</v>
      </c>
    </row>
    <row r="36" spans="1:7" ht="24.95" customHeight="1">
      <c r="A36" s="52" t="s">
        <v>67</v>
      </c>
      <c r="B36" s="49" t="s">
        <v>66</v>
      </c>
      <c r="C36" s="28">
        <v>100000</v>
      </c>
      <c r="D36" s="27">
        <v>60000</v>
      </c>
      <c r="E36" s="23">
        <f t="shared" si="1"/>
        <v>60000</v>
      </c>
      <c r="F36" s="27">
        <v>120000</v>
      </c>
      <c r="G36" s="27">
        <v>180000</v>
      </c>
    </row>
    <row r="37" spans="1:7" ht="24.95" customHeight="1">
      <c r="A37" s="52" t="s">
        <v>1224</v>
      </c>
      <c r="B37" s="76" t="s">
        <v>1223</v>
      </c>
      <c r="C37" s="28">
        <v>45804.65</v>
      </c>
      <c r="D37" s="123">
        <v>48915.72</v>
      </c>
      <c r="E37" s="23">
        <f t="shared" si="1"/>
        <v>51084.28</v>
      </c>
      <c r="F37" s="123">
        <v>100000</v>
      </c>
      <c r="G37" s="123">
        <v>100000</v>
      </c>
    </row>
    <row r="38" spans="1:7" ht="24.95" customHeight="1">
      <c r="A38" s="52" t="s">
        <v>1222</v>
      </c>
      <c r="B38" s="76" t="s">
        <v>1221</v>
      </c>
      <c r="C38" s="28">
        <v>411199.5</v>
      </c>
      <c r="D38" s="123">
        <v>193149.82</v>
      </c>
      <c r="E38" s="23">
        <f t="shared" si="1"/>
        <v>261850.18</v>
      </c>
      <c r="F38" s="123">
        <v>455000</v>
      </c>
      <c r="G38" s="123">
        <v>455000</v>
      </c>
    </row>
    <row r="39" spans="1:7" ht="24.95" customHeight="1" thickBot="1">
      <c r="A39" s="52" t="s">
        <v>404</v>
      </c>
      <c r="B39" s="76" t="s">
        <v>400</v>
      </c>
      <c r="C39" s="28">
        <v>77447.48</v>
      </c>
      <c r="D39" s="27">
        <v>41888</v>
      </c>
      <c r="E39" s="23">
        <f t="shared" si="1"/>
        <v>58112</v>
      </c>
      <c r="F39" s="27">
        <v>100000</v>
      </c>
      <c r="G39" s="27">
        <v>150000</v>
      </c>
    </row>
    <row r="40" spans="1:7" ht="24.95" hidden="1" customHeight="1">
      <c r="A40" s="52" t="s">
        <v>533</v>
      </c>
      <c r="B40" s="76">
        <v>829</v>
      </c>
      <c r="C40" s="28"/>
      <c r="D40" s="27"/>
      <c r="E40" s="23">
        <f t="shared" si="1"/>
        <v>0</v>
      </c>
      <c r="F40" s="27"/>
      <c r="G40" s="27"/>
    </row>
    <row r="41" spans="1:7" ht="24.95" customHeight="1" thickBot="1">
      <c r="A41" s="20" t="s">
        <v>58</v>
      </c>
      <c r="B41" s="19"/>
      <c r="C41" s="18">
        <f>SUM(C33:C39)</f>
        <v>672727.27</v>
      </c>
      <c r="D41" s="18">
        <f>SUM(D33:D39)</f>
        <v>358668.77</v>
      </c>
      <c r="E41" s="18">
        <f>SUM(E33:E39)</f>
        <v>491331.23</v>
      </c>
      <c r="F41" s="18">
        <f>SUM(F33:F39)</f>
        <v>850000</v>
      </c>
      <c r="G41" s="18">
        <f>SUM(G33:G39)</f>
        <v>960000</v>
      </c>
    </row>
    <row r="42" spans="1:7" ht="10.5" customHeight="1" thickBot="1">
      <c r="A42" s="20"/>
      <c r="B42" s="19"/>
      <c r="C42" s="18"/>
      <c r="D42" s="18"/>
      <c r="E42" s="18"/>
      <c r="F42" s="18"/>
      <c r="G42" s="18"/>
    </row>
    <row r="43" spans="1:7" ht="24.95" customHeight="1" thickBot="1">
      <c r="A43" s="20" t="s">
        <v>57</v>
      </c>
      <c r="B43" s="70"/>
      <c r="C43" s="40"/>
      <c r="D43" s="40"/>
      <c r="E43" s="40"/>
      <c r="F43" s="40"/>
      <c r="G43" s="40"/>
    </row>
    <row r="44" spans="1:7" ht="24.95" customHeight="1">
      <c r="A44" s="52" t="s">
        <v>52</v>
      </c>
      <c r="B44" s="49"/>
      <c r="C44" s="27"/>
      <c r="D44" s="48"/>
      <c r="E44" s="48">
        <f>F44-D44</f>
        <v>0</v>
      </c>
      <c r="F44" s="48"/>
      <c r="G44" s="48"/>
    </row>
    <row r="45" spans="1:7" ht="24.95" hidden="1" customHeight="1">
      <c r="A45" s="114" t="s">
        <v>432</v>
      </c>
      <c r="B45" s="65">
        <v>241</v>
      </c>
      <c r="C45" s="27"/>
      <c r="D45" s="48"/>
      <c r="E45" s="48">
        <f>F45-D45</f>
        <v>0</v>
      </c>
      <c r="F45" s="48"/>
      <c r="G45" s="48"/>
    </row>
    <row r="46" spans="1:7" ht="24.95" customHeight="1" thickBot="1">
      <c r="A46" s="29" t="s">
        <v>1194</v>
      </c>
      <c r="B46" s="49" t="s">
        <v>50</v>
      </c>
      <c r="C46" s="27"/>
      <c r="D46" s="48"/>
      <c r="E46" s="48"/>
      <c r="F46" s="48"/>
      <c r="G46" s="48">
        <v>35000</v>
      </c>
    </row>
    <row r="47" spans="1:7" ht="24.95" customHeight="1" thickBot="1">
      <c r="A47" s="20" t="s">
        <v>26</v>
      </c>
      <c r="B47" s="44"/>
      <c r="C47" s="43">
        <f>C46</f>
        <v>0</v>
      </c>
      <c r="D47" s="43">
        <f>D46</f>
        <v>0</v>
      </c>
      <c r="E47" s="43">
        <f>E46</f>
        <v>0</v>
      </c>
      <c r="F47" s="43">
        <f>F46</f>
        <v>0</v>
      </c>
      <c r="G47" s="43">
        <f>G46</f>
        <v>35000</v>
      </c>
    </row>
    <row r="48" spans="1:7" ht="10.5" customHeight="1" thickBot="1">
      <c r="A48" s="124"/>
      <c r="B48" s="298"/>
      <c r="C48" s="297"/>
      <c r="D48" s="296"/>
      <c r="E48" s="296"/>
      <c r="F48" s="296"/>
      <c r="G48" s="296"/>
    </row>
    <row r="49" spans="1:7" ht="24.95" customHeight="1" thickBot="1">
      <c r="A49" s="20" t="s">
        <v>25</v>
      </c>
      <c r="B49" s="42"/>
      <c r="C49" s="40"/>
      <c r="D49" s="40"/>
      <c r="E49" s="40"/>
      <c r="F49" s="40"/>
      <c r="G49" s="40"/>
    </row>
    <row r="50" spans="1:7" ht="24.75" customHeight="1" thickBot="1">
      <c r="A50" s="21" t="s">
        <v>563</v>
      </c>
      <c r="B50" s="42"/>
      <c r="C50" s="41"/>
      <c r="D50" s="40"/>
      <c r="E50" s="40"/>
      <c r="F50" s="40"/>
      <c r="G50" s="40"/>
    </row>
    <row r="51" spans="1:7" ht="24.75" customHeight="1" thickBot="1">
      <c r="A51" s="26" t="s">
        <v>1255</v>
      </c>
      <c r="B51" s="79" t="s">
        <v>9</v>
      </c>
      <c r="C51" s="30">
        <v>800150</v>
      </c>
      <c r="D51" s="23">
        <v>446187.5</v>
      </c>
      <c r="E51" s="23">
        <f>F51-D51</f>
        <v>723012.5</v>
      </c>
      <c r="F51" s="23">
        <v>1169200</v>
      </c>
      <c r="G51" s="23">
        <v>1169200</v>
      </c>
    </row>
    <row r="52" spans="1:7" ht="24.95" hidden="1" customHeight="1">
      <c r="A52" s="52" t="s">
        <v>1254</v>
      </c>
      <c r="B52" s="25">
        <v>215</v>
      </c>
      <c r="C52" s="28">
        <v>768093</v>
      </c>
      <c r="D52" s="108"/>
      <c r="E52" s="108"/>
      <c r="F52" s="108"/>
      <c r="G52" s="108"/>
    </row>
    <row r="53" spans="1:7" ht="24.95" hidden="1" customHeight="1">
      <c r="A53" s="64" t="s">
        <v>1253</v>
      </c>
      <c r="B53" s="61">
        <v>229</v>
      </c>
      <c r="C53" s="74">
        <v>768093</v>
      </c>
      <c r="D53" s="60"/>
      <c r="E53" s="60"/>
      <c r="F53" s="60"/>
      <c r="G53" s="60"/>
    </row>
    <row r="54" spans="1:7" ht="24.95" customHeight="1" thickBot="1">
      <c r="A54" s="21" t="s">
        <v>8</v>
      </c>
      <c r="B54" s="42"/>
      <c r="C54" s="71">
        <f>SUM(C51:C51)</f>
        <v>800150</v>
      </c>
      <c r="D54" s="71">
        <f>SUM(D51:D51)</f>
        <v>446187.5</v>
      </c>
      <c r="E54" s="71">
        <f>SUM(E51:E51)</f>
        <v>723012.5</v>
      </c>
      <c r="F54" s="71">
        <f>SUM(F51:F51)</f>
        <v>1169200</v>
      </c>
      <c r="G54" s="71">
        <f>SUM(G51:G51)</f>
        <v>1169200</v>
      </c>
    </row>
    <row r="55" spans="1:7" ht="24.95" customHeight="1" thickBot="1">
      <c r="A55" s="295" t="s">
        <v>7</v>
      </c>
      <c r="B55" s="42"/>
      <c r="C55" s="71">
        <f>C54</f>
        <v>800150</v>
      </c>
      <c r="D55" s="71">
        <f>D54</f>
        <v>446187.5</v>
      </c>
      <c r="E55" s="71">
        <f>E54</f>
        <v>723012.5</v>
      </c>
      <c r="F55" s="71">
        <f>F54</f>
        <v>1169200</v>
      </c>
      <c r="G55" s="71">
        <f>G54</f>
        <v>1169200</v>
      </c>
    </row>
    <row r="56" spans="1:7" ht="10.5" customHeight="1" thickBot="1">
      <c r="A56" s="20"/>
      <c r="B56" s="42"/>
      <c r="C56" s="71"/>
      <c r="D56" s="71"/>
      <c r="E56" s="71"/>
      <c r="F56" s="71"/>
      <c r="G56" s="71"/>
    </row>
    <row r="57" spans="1:7" ht="24.95" customHeight="1" thickBot="1">
      <c r="A57" s="17" t="s">
        <v>6</v>
      </c>
      <c r="B57" s="16"/>
      <c r="C57" s="15">
        <f>C30+C41+C47+C54</f>
        <v>6167138.8899999987</v>
      </c>
      <c r="D57" s="15">
        <f>D30+D41+D47+D54</f>
        <v>2851411.46</v>
      </c>
      <c r="E57" s="15">
        <f>E30+E41+E47+E54</f>
        <v>3374501.54</v>
      </c>
      <c r="F57" s="15">
        <f>F30+F41+F47+F54</f>
        <v>6225913</v>
      </c>
      <c r="G57" s="15">
        <f>G30+G41+G47+G54</f>
        <v>6376693</v>
      </c>
    </row>
    <row r="58" spans="1:7" ht="12.75" customHeight="1">
      <c r="A58" s="14"/>
      <c r="B58" s="14"/>
      <c r="C58" s="12"/>
      <c r="D58" s="13"/>
      <c r="E58" s="13"/>
      <c r="F58" s="13"/>
      <c r="G58" s="12"/>
    </row>
    <row r="59" spans="1:7" ht="16.5">
      <c r="A59" s="11" t="s">
        <v>978</v>
      </c>
      <c r="B59" s="1"/>
      <c r="C59" s="1"/>
      <c r="D59" s="1" t="s">
        <v>133</v>
      </c>
      <c r="E59" s="1"/>
      <c r="F59" s="1"/>
      <c r="G59" s="136"/>
    </row>
    <row r="60" spans="1:7" ht="12.75" customHeight="1">
      <c r="A60" s="11"/>
      <c r="B60" s="1"/>
      <c r="C60" s="1"/>
      <c r="D60" s="1"/>
      <c r="E60" s="1"/>
      <c r="F60" s="1"/>
      <c r="G60" s="136"/>
    </row>
    <row r="61" spans="1:7" s="1" customFormat="1" ht="13.5" customHeight="1">
      <c r="A61" s="9"/>
      <c r="B61" s="8"/>
      <c r="C61" s="8"/>
      <c r="D61" s="7"/>
      <c r="E61" s="7"/>
      <c r="F61" s="7"/>
      <c r="G61" s="136"/>
    </row>
    <row r="62" spans="1:7" s="1" customFormat="1" ht="16.5">
      <c r="A62" s="107" t="s">
        <v>1235</v>
      </c>
      <c r="B62" s="5"/>
      <c r="C62" s="4"/>
      <c r="D62" s="417" t="s">
        <v>666</v>
      </c>
      <c r="E62" s="417"/>
      <c r="F62" s="417"/>
      <c r="G62" s="417"/>
    </row>
    <row r="63" spans="1:7" s="1" customFormat="1" ht="16.5">
      <c r="A63" s="3" t="s">
        <v>1252</v>
      </c>
      <c r="B63" s="2"/>
      <c r="C63" s="2"/>
      <c r="D63" s="417" t="s">
        <v>665</v>
      </c>
      <c r="E63" s="417"/>
      <c r="F63" s="417"/>
      <c r="G63" s="417"/>
    </row>
    <row r="65" spans="1:7" ht="15.75" customHeight="1">
      <c r="A65" s="412" t="s">
        <v>128</v>
      </c>
      <c r="B65" s="412"/>
      <c r="C65" s="412"/>
      <c r="D65" s="412"/>
      <c r="E65" s="412"/>
      <c r="F65" s="412"/>
      <c r="G65" s="412"/>
    </row>
    <row r="66" spans="1:7" ht="15.75" customHeight="1">
      <c r="A66" s="413" t="s">
        <v>127</v>
      </c>
      <c r="B66" s="413"/>
      <c r="C66" s="413"/>
      <c r="D66" s="413"/>
      <c r="E66" s="413"/>
      <c r="F66" s="413"/>
      <c r="G66" s="413"/>
    </row>
    <row r="67" spans="1:7" ht="15.75" customHeight="1">
      <c r="A67" s="106"/>
      <c r="B67" s="106"/>
      <c r="C67" s="106"/>
      <c r="D67" s="106"/>
      <c r="E67" s="106"/>
      <c r="F67" s="106"/>
      <c r="G67" s="106"/>
    </row>
    <row r="68" spans="1:7" ht="12.75">
      <c r="A68" s="105" t="s">
        <v>1251</v>
      </c>
      <c r="B68" s="103"/>
      <c r="C68" s="103"/>
      <c r="D68" s="104"/>
      <c r="E68" s="104"/>
      <c r="F68" s="104"/>
      <c r="G68" s="103"/>
    </row>
    <row r="69" spans="1:7" ht="13.5" thickBot="1">
      <c r="A69" s="105"/>
      <c r="B69" s="103"/>
      <c r="C69" s="103"/>
      <c r="D69" s="104"/>
      <c r="E69" s="104"/>
      <c r="F69" s="104"/>
      <c r="G69" s="103"/>
    </row>
    <row r="70" spans="1:7" ht="16.5" thickBot="1">
      <c r="A70" s="102"/>
      <c r="B70" s="101" t="s">
        <v>125</v>
      </c>
      <c r="C70" s="100" t="s">
        <v>124</v>
      </c>
      <c r="D70" s="414" t="s">
        <v>123</v>
      </c>
      <c r="E70" s="415"/>
      <c r="F70" s="416"/>
      <c r="G70" s="99" t="s">
        <v>122</v>
      </c>
    </row>
    <row r="71" spans="1:7" ht="15.75">
      <c r="A71" s="96" t="s">
        <v>121</v>
      </c>
      <c r="B71" s="98" t="s">
        <v>120</v>
      </c>
      <c r="C71" s="96">
        <v>2018</v>
      </c>
      <c r="D71" s="97" t="s">
        <v>119</v>
      </c>
      <c r="E71" s="97" t="s">
        <v>118</v>
      </c>
      <c r="F71" s="97" t="s">
        <v>117</v>
      </c>
      <c r="G71" s="96" t="s">
        <v>116</v>
      </c>
    </row>
    <row r="72" spans="1:7" ht="16.5" thickBot="1">
      <c r="A72" s="92" t="s">
        <v>115</v>
      </c>
      <c r="B72" s="95" t="s">
        <v>114</v>
      </c>
      <c r="C72" s="92" t="s">
        <v>113</v>
      </c>
      <c r="D72" s="93" t="s">
        <v>112</v>
      </c>
      <c r="E72" s="94" t="s">
        <v>111</v>
      </c>
      <c r="F72" s="93" t="s">
        <v>110</v>
      </c>
      <c r="G72" s="92" t="s">
        <v>109</v>
      </c>
    </row>
    <row r="73" spans="1:7" ht="24.95" customHeight="1" thickBot="1">
      <c r="A73" s="86" t="s">
        <v>108</v>
      </c>
      <c r="B73" s="91"/>
      <c r="C73" s="40"/>
      <c r="D73" s="40"/>
      <c r="E73" s="40"/>
      <c r="F73" s="40"/>
      <c r="G73" s="40"/>
    </row>
    <row r="74" spans="1:7" ht="24.95" customHeight="1">
      <c r="A74" s="90" t="s">
        <v>107</v>
      </c>
      <c r="B74" s="89" t="s">
        <v>106</v>
      </c>
      <c r="C74" s="22">
        <v>468320</v>
      </c>
      <c r="D74" s="22">
        <v>245910</v>
      </c>
      <c r="E74" s="67">
        <f t="shared" ref="E74:E86" si="2">F74-D74</f>
        <v>247098</v>
      </c>
      <c r="F74" s="212">
        <v>493008</v>
      </c>
      <c r="G74" s="212">
        <v>493008</v>
      </c>
    </row>
    <row r="75" spans="1:7" ht="24.95" customHeight="1">
      <c r="A75" s="52" t="s">
        <v>105</v>
      </c>
      <c r="B75" s="87" t="s">
        <v>104</v>
      </c>
      <c r="C75" s="27">
        <v>48000</v>
      </c>
      <c r="D75" s="48">
        <v>24000</v>
      </c>
      <c r="E75" s="27">
        <f t="shared" si="2"/>
        <v>24000</v>
      </c>
      <c r="F75" s="27">
        <v>48000</v>
      </c>
      <c r="G75" s="27">
        <v>48000</v>
      </c>
    </row>
    <row r="76" spans="1:7" ht="24.95" customHeight="1">
      <c r="A76" s="52" t="s">
        <v>99</v>
      </c>
      <c r="B76" s="49" t="s">
        <v>98</v>
      </c>
      <c r="C76" s="27">
        <v>12000</v>
      </c>
      <c r="D76" s="27">
        <v>12000</v>
      </c>
      <c r="E76" s="27">
        <f t="shared" si="2"/>
        <v>0</v>
      </c>
      <c r="F76" s="27">
        <v>12000</v>
      </c>
      <c r="G76" s="27">
        <v>12000</v>
      </c>
    </row>
    <row r="77" spans="1:7" ht="24.95" hidden="1" customHeight="1">
      <c r="A77" s="52" t="s">
        <v>97</v>
      </c>
      <c r="B77" s="76">
        <v>717</v>
      </c>
      <c r="C77" s="27"/>
      <c r="D77" s="27"/>
      <c r="E77" s="27">
        <f t="shared" si="2"/>
        <v>0</v>
      </c>
      <c r="F77" s="291"/>
      <c r="G77" s="291"/>
    </row>
    <row r="78" spans="1:7" ht="24.95" customHeight="1">
      <c r="A78" s="52" t="s">
        <v>96</v>
      </c>
      <c r="B78" s="76" t="s">
        <v>95</v>
      </c>
      <c r="C78" s="27">
        <v>39130</v>
      </c>
      <c r="D78" s="27"/>
      <c r="E78" s="27">
        <f t="shared" si="2"/>
        <v>41084</v>
      </c>
      <c r="F78" s="291">
        <v>41084</v>
      </c>
      <c r="G78" s="291">
        <v>41084</v>
      </c>
    </row>
    <row r="79" spans="1:7" ht="24.95" customHeight="1">
      <c r="A79" s="52" t="s">
        <v>94</v>
      </c>
      <c r="B79" s="88" t="s">
        <v>93</v>
      </c>
      <c r="C79" s="22">
        <v>10000</v>
      </c>
      <c r="D79" s="22"/>
      <c r="E79" s="27">
        <f t="shared" si="2"/>
        <v>10000</v>
      </c>
      <c r="F79" s="291">
        <v>10000</v>
      </c>
      <c r="G79" s="291">
        <v>10000</v>
      </c>
    </row>
    <row r="80" spans="1:7" ht="24.95" customHeight="1">
      <c r="A80" s="52" t="s">
        <v>92</v>
      </c>
      <c r="B80" s="76"/>
      <c r="C80" s="27"/>
      <c r="D80" s="27"/>
      <c r="E80" s="27">
        <f t="shared" si="2"/>
        <v>0</v>
      </c>
      <c r="F80" s="291"/>
      <c r="G80" s="291"/>
    </row>
    <row r="81" spans="1:7" ht="24.95" customHeight="1">
      <c r="A81" s="29" t="s">
        <v>91</v>
      </c>
      <c r="B81" s="76" t="s">
        <v>90</v>
      </c>
      <c r="C81" s="27">
        <v>39130</v>
      </c>
      <c r="D81" s="27">
        <v>40985</v>
      </c>
      <c r="E81" s="27">
        <f t="shared" si="2"/>
        <v>99</v>
      </c>
      <c r="F81" s="23">
        <v>41084</v>
      </c>
      <c r="G81" s="23">
        <v>41084</v>
      </c>
    </row>
    <row r="82" spans="1:7" ht="24.95" customHeight="1">
      <c r="A82" s="52" t="s">
        <v>89</v>
      </c>
      <c r="B82" s="76" t="s">
        <v>88</v>
      </c>
      <c r="C82" s="27">
        <v>56198.400000000001</v>
      </c>
      <c r="D82" s="27">
        <v>29509.200000000001</v>
      </c>
      <c r="E82" s="27">
        <f t="shared" si="2"/>
        <v>29652.799999999999</v>
      </c>
      <c r="F82" s="27">
        <v>59162</v>
      </c>
      <c r="G82" s="27">
        <v>59162</v>
      </c>
    </row>
    <row r="83" spans="1:7" ht="24.95" customHeight="1">
      <c r="A83" s="52" t="s">
        <v>87</v>
      </c>
      <c r="B83" s="88" t="s">
        <v>86</v>
      </c>
      <c r="C83" s="22">
        <v>2400</v>
      </c>
      <c r="D83" s="22">
        <v>1200</v>
      </c>
      <c r="E83" s="27">
        <f t="shared" si="2"/>
        <v>1200</v>
      </c>
      <c r="F83" s="27">
        <v>2400</v>
      </c>
      <c r="G83" s="27">
        <v>2400</v>
      </c>
    </row>
    <row r="84" spans="1:7" ht="24.95" customHeight="1">
      <c r="A84" s="52" t="s">
        <v>85</v>
      </c>
      <c r="B84" s="76" t="s">
        <v>84</v>
      </c>
      <c r="C84" s="27">
        <v>6439.28</v>
      </c>
      <c r="D84" s="27">
        <v>3381.24</v>
      </c>
      <c r="E84" s="27">
        <f t="shared" si="2"/>
        <v>3398.76</v>
      </c>
      <c r="F84" s="27">
        <v>6780</v>
      </c>
      <c r="G84" s="27">
        <v>6780</v>
      </c>
    </row>
    <row r="85" spans="1:7" ht="24.95" customHeight="1">
      <c r="A85" s="52" t="s">
        <v>83</v>
      </c>
      <c r="B85" s="87" t="s">
        <v>82</v>
      </c>
      <c r="C85" s="27">
        <v>2400</v>
      </c>
      <c r="D85" s="27">
        <v>1200</v>
      </c>
      <c r="E85" s="27">
        <f t="shared" si="2"/>
        <v>1200</v>
      </c>
      <c r="F85" s="27">
        <v>2400</v>
      </c>
      <c r="G85" s="27">
        <v>2400</v>
      </c>
    </row>
    <row r="86" spans="1:7" ht="24.95" hidden="1" customHeight="1">
      <c r="A86" s="52" t="s">
        <v>1250</v>
      </c>
      <c r="B86" s="76" t="s">
        <v>1249</v>
      </c>
      <c r="C86" s="27"/>
      <c r="D86" s="167"/>
      <c r="E86" s="27">
        <f t="shared" si="2"/>
        <v>0</v>
      </c>
      <c r="F86" s="27"/>
      <c r="G86" s="27"/>
    </row>
    <row r="87" spans="1:7" ht="24.95" customHeight="1">
      <c r="A87" s="52" t="s">
        <v>81</v>
      </c>
      <c r="B87" s="79"/>
      <c r="C87" s="23"/>
      <c r="D87" s="23"/>
      <c r="E87" s="27"/>
      <c r="F87" s="27"/>
      <c r="G87" s="27"/>
    </row>
    <row r="88" spans="1:7" ht="24.95" customHeight="1">
      <c r="A88" s="29" t="s">
        <v>1227</v>
      </c>
      <c r="B88" s="79" t="s">
        <v>76</v>
      </c>
      <c r="C88" s="27">
        <v>12712.2</v>
      </c>
      <c r="D88" s="27">
        <v>20050.77</v>
      </c>
      <c r="E88" s="27">
        <f>F88-D88</f>
        <v>9649.23</v>
      </c>
      <c r="F88" s="27">
        <v>29700</v>
      </c>
      <c r="G88" s="27">
        <v>29700</v>
      </c>
    </row>
    <row r="89" spans="1:7" ht="24.95" customHeight="1">
      <c r="A89" s="29" t="s">
        <v>80</v>
      </c>
      <c r="B89" s="79" t="s">
        <v>76</v>
      </c>
      <c r="C89" s="23">
        <v>10000</v>
      </c>
      <c r="D89" s="23"/>
      <c r="E89" s="27">
        <f>F89-D89</f>
        <v>0</v>
      </c>
      <c r="F89" s="27"/>
      <c r="G89" s="27"/>
    </row>
    <row r="90" spans="1:7" ht="24.95" customHeight="1">
      <c r="A90" s="29" t="s">
        <v>79</v>
      </c>
      <c r="B90" s="79" t="s">
        <v>76</v>
      </c>
      <c r="C90" s="23">
        <v>10000</v>
      </c>
      <c r="D90" s="23"/>
      <c r="E90" s="27"/>
      <c r="F90" s="27"/>
      <c r="G90" s="27"/>
    </row>
    <row r="91" spans="1:7" ht="24.95" customHeight="1">
      <c r="A91" s="29" t="s">
        <v>78</v>
      </c>
      <c r="B91" s="79" t="s">
        <v>76</v>
      </c>
      <c r="C91" s="27">
        <v>70000</v>
      </c>
      <c r="D91" s="27"/>
      <c r="E91" s="22"/>
      <c r="F91" s="22"/>
      <c r="G91" s="22"/>
    </row>
    <row r="92" spans="1:7" ht="24.95" customHeight="1" thickBot="1">
      <c r="A92" s="29" t="s">
        <v>77</v>
      </c>
      <c r="B92" s="79" t="s">
        <v>76</v>
      </c>
      <c r="C92" s="27">
        <v>22190</v>
      </c>
      <c r="D92" s="27"/>
      <c r="E92" s="27"/>
      <c r="F92" s="27"/>
      <c r="G92" s="27"/>
    </row>
    <row r="93" spans="1:7" ht="24.95" customHeight="1" thickBot="1">
      <c r="A93" s="20" t="s">
        <v>75</v>
      </c>
      <c r="B93" s="19"/>
      <c r="C93" s="18">
        <f>SUM(C74:C92)</f>
        <v>808919.88</v>
      </c>
      <c r="D93" s="18">
        <f>SUM(D74:D92)</f>
        <v>378236.21</v>
      </c>
      <c r="E93" s="18">
        <f>SUM(E74:E92)</f>
        <v>367381.79</v>
      </c>
      <c r="F93" s="18">
        <f>SUM(F74:F92)</f>
        <v>745618</v>
      </c>
      <c r="G93" s="18">
        <f>SUM(G74:G92)</f>
        <v>745618</v>
      </c>
    </row>
    <row r="94" spans="1:7" ht="10.5" customHeight="1" thickBot="1">
      <c r="A94" s="20"/>
      <c r="B94" s="19"/>
      <c r="C94" s="18"/>
      <c r="D94" s="18"/>
      <c r="E94" s="85"/>
      <c r="F94" s="85"/>
      <c r="G94" s="85"/>
    </row>
    <row r="95" spans="1:7" ht="24.95" customHeight="1" thickBot="1">
      <c r="A95" s="20" t="s">
        <v>74</v>
      </c>
      <c r="B95" s="84"/>
      <c r="C95" s="83"/>
      <c r="D95" s="83"/>
      <c r="E95" s="82"/>
      <c r="F95" s="82"/>
      <c r="G95" s="81"/>
    </row>
    <row r="96" spans="1:7" ht="24.95" customHeight="1">
      <c r="A96" s="80" t="s">
        <v>73</v>
      </c>
      <c r="B96" s="79" t="s">
        <v>72</v>
      </c>
      <c r="C96" s="30">
        <v>4800</v>
      </c>
      <c r="D96" s="23"/>
      <c r="E96" s="23">
        <f t="shared" ref="E96:E105" si="3">F96-D96</f>
        <v>10000</v>
      </c>
      <c r="F96" s="23">
        <v>10000</v>
      </c>
      <c r="G96" s="23">
        <v>10000</v>
      </c>
    </row>
    <row r="97" spans="1:7" ht="24.95" customHeight="1">
      <c r="A97" s="52" t="s">
        <v>71</v>
      </c>
      <c r="B97" s="76" t="s">
        <v>70</v>
      </c>
      <c r="C97" s="28">
        <v>2245</v>
      </c>
      <c r="D97" s="27"/>
      <c r="E97" s="23">
        <f t="shared" si="3"/>
        <v>150448</v>
      </c>
      <c r="F97" s="27">
        <v>150448</v>
      </c>
      <c r="G97" s="27">
        <v>150000</v>
      </c>
    </row>
    <row r="98" spans="1:7" ht="24.95" customHeight="1">
      <c r="A98" s="52" t="s">
        <v>69</v>
      </c>
      <c r="B98" s="49" t="s">
        <v>68</v>
      </c>
      <c r="C98" s="28">
        <v>40969.379999999997</v>
      </c>
      <c r="D98" s="27">
        <v>12398.52</v>
      </c>
      <c r="E98" s="23">
        <f t="shared" si="3"/>
        <v>37601.479999999996</v>
      </c>
      <c r="F98" s="27">
        <v>50000</v>
      </c>
      <c r="G98" s="27">
        <v>50000</v>
      </c>
    </row>
    <row r="99" spans="1:7" ht="24.95" customHeight="1">
      <c r="A99" s="52" t="s">
        <v>67</v>
      </c>
      <c r="B99" s="49" t="s">
        <v>66</v>
      </c>
      <c r="C99" s="28">
        <v>39000</v>
      </c>
      <c r="D99" s="27">
        <v>11250</v>
      </c>
      <c r="E99" s="23">
        <f t="shared" si="3"/>
        <v>33750</v>
      </c>
      <c r="F99" s="27">
        <v>45000</v>
      </c>
      <c r="G99" s="27">
        <v>45000</v>
      </c>
    </row>
    <row r="100" spans="1:7" ht="24.95" hidden="1" customHeight="1">
      <c r="A100" s="52" t="s">
        <v>1248</v>
      </c>
      <c r="B100" s="76">
        <v>765</v>
      </c>
      <c r="C100" s="28"/>
      <c r="D100" s="123"/>
      <c r="E100" s="23">
        <f t="shared" si="3"/>
        <v>0</v>
      </c>
      <c r="F100" s="123"/>
      <c r="G100" s="123"/>
    </row>
    <row r="101" spans="1:7" ht="24.95" customHeight="1">
      <c r="A101" s="52" t="s">
        <v>1224</v>
      </c>
      <c r="B101" s="76" t="s">
        <v>1223</v>
      </c>
      <c r="C101" s="28">
        <v>38584.639999999999</v>
      </c>
      <c r="D101" s="123">
        <v>28067.06</v>
      </c>
      <c r="E101" s="23">
        <f t="shared" si="3"/>
        <v>16932.939999999999</v>
      </c>
      <c r="F101" s="123">
        <v>45000</v>
      </c>
      <c r="G101" s="123">
        <v>80000</v>
      </c>
    </row>
    <row r="102" spans="1:7" ht="24.95" customHeight="1">
      <c r="A102" s="52" t="s">
        <v>1222</v>
      </c>
      <c r="B102" s="76" t="s">
        <v>1221</v>
      </c>
      <c r="C102" s="28">
        <v>36029.360000000001</v>
      </c>
      <c r="D102" s="123">
        <v>15426.63</v>
      </c>
      <c r="E102" s="23">
        <f t="shared" si="3"/>
        <v>26573.370000000003</v>
      </c>
      <c r="F102" s="123">
        <v>42000</v>
      </c>
      <c r="G102" s="123">
        <v>42000</v>
      </c>
    </row>
    <row r="103" spans="1:7" ht="24.95" customHeight="1" thickBot="1">
      <c r="A103" s="52" t="s">
        <v>1247</v>
      </c>
      <c r="B103" s="76" t="s">
        <v>400</v>
      </c>
      <c r="C103" s="28">
        <v>20124.95</v>
      </c>
      <c r="D103" s="27"/>
      <c r="E103" s="23">
        <f t="shared" si="3"/>
        <v>30000</v>
      </c>
      <c r="F103" s="27">
        <v>30000</v>
      </c>
      <c r="G103" s="27">
        <v>30000</v>
      </c>
    </row>
    <row r="104" spans="1:7" ht="24.95" hidden="1" customHeight="1">
      <c r="A104" s="52" t="s">
        <v>1246</v>
      </c>
      <c r="B104" s="76">
        <v>814</v>
      </c>
      <c r="C104" s="28"/>
      <c r="D104" s="27"/>
      <c r="E104" s="23">
        <f t="shared" si="3"/>
        <v>0</v>
      </c>
      <c r="F104" s="27"/>
      <c r="G104" s="27"/>
    </row>
    <row r="105" spans="1:7" ht="24.95" hidden="1" customHeight="1">
      <c r="A105" s="52" t="s">
        <v>1245</v>
      </c>
      <c r="B105" s="76"/>
      <c r="C105" s="28"/>
      <c r="D105" s="27"/>
      <c r="E105" s="23">
        <f t="shared" si="3"/>
        <v>0</v>
      </c>
      <c r="F105" s="27"/>
      <c r="G105" s="27"/>
    </row>
    <row r="106" spans="1:7" ht="24.95" customHeight="1" thickBot="1">
      <c r="A106" s="20" t="s">
        <v>58</v>
      </c>
      <c r="B106" s="19"/>
      <c r="C106" s="18">
        <f>SUM(C96:C105)</f>
        <v>181753.33000000002</v>
      </c>
      <c r="D106" s="18">
        <f>SUM(D96:D105)</f>
        <v>67142.210000000006</v>
      </c>
      <c r="E106" s="18">
        <f>SUM(E96:E105)</f>
        <v>305305.78999999998</v>
      </c>
      <c r="F106" s="18">
        <f>SUM(F96:F105)</f>
        <v>372448</v>
      </c>
      <c r="G106" s="18">
        <f>SUM(G96:G105)</f>
        <v>407000</v>
      </c>
    </row>
    <row r="107" spans="1:7" ht="10.5" customHeight="1" thickBot="1">
      <c r="A107" s="20"/>
      <c r="B107" s="19"/>
      <c r="C107" s="18"/>
      <c r="D107" s="18"/>
      <c r="E107" s="18"/>
      <c r="F107" s="18"/>
      <c r="G107" s="18"/>
    </row>
    <row r="108" spans="1:7" ht="24.95" customHeight="1" thickBot="1">
      <c r="A108" s="20" t="s">
        <v>57</v>
      </c>
      <c r="B108" s="70"/>
      <c r="C108" s="40"/>
      <c r="D108" s="40"/>
      <c r="E108" s="40"/>
      <c r="F108" s="40"/>
      <c r="G108" s="40"/>
    </row>
    <row r="109" spans="1:7" ht="24.95" customHeight="1">
      <c r="A109" s="52" t="s">
        <v>52</v>
      </c>
      <c r="B109" s="49"/>
      <c r="C109" s="27"/>
      <c r="D109" s="48"/>
      <c r="E109" s="48"/>
      <c r="F109" s="48"/>
      <c r="G109" s="48"/>
    </row>
    <row r="110" spans="1:7" ht="24.95" customHeight="1">
      <c r="A110" s="169" t="s">
        <v>1244</v>
      </c>
      <c r="B110" s="36" t="s">
        <v>50</v>
      </c>
      <c r="C110" s="23"/>
      <c r="D110" s="108">
        <v>41350</v>
      </c>
      <c r="E110" s="108">
        <f>F110-D110</f>
        <v>5650</v>
      </c>
      <c r="F110" s="108">
        <v>47000</v>
      </c>
      <c r="G110" s="108"/>
    </row>
    <row r="111" spans="1:7" ht="24.95" customHeight="1">
      <c r="A111" s="52" t="s">
        <v>38</v>
      </c>
      <c r="B111" s="49"/>
      <c r="C111" s="27"/>
      <c r="D111" s="48"/>
      <c r="E111" s="108">
        <f>F111-D111</f>
        <v>0</v>
      </c>
      <c r="F111" s="48"/>
      <c r="G111" s="48"/>
    </row>
    <row r="112" spans="1:7" ht="24.95" customHeight="1" thickBot="1">
      <c r="A112" s="35" t="s">
        <v>1243</v>
      </c>
      <c r="B112" s="49" t="s">
        <v>31</v>
      </c>
      <c r="C112" s="27"/>
      <c r="D112" s="48"/>
      <c r="E112" s="108">
        <f>F112-D112</f>
        <v>3000</v>
      </c>
      <c r="F112" s="48">
        <v>3000</v>
      </c>
      <c r="G112" s="48"/>
    </row>
    <row r="113" spans="1:7" ht="24.95" customHeight="1" thickBot="1">
      <c r="A113" s="20" t="s">
        <v>26</v>
      </c>
      <c r="B113" s="44"/>
      <c r="C113" s="43">
        <f>SUM(C110:C112)</f>
        <v>0</v>
      </c>
      <c r="D113" s="43">
        <f>SUM(D110:D112)</f>
        <v>41350</v>
      </c>
      <c r="E113" s="43">
        <f>SUM(E110:E112)</f>
        <v>8650</v>
      </c>
      <c r="F113" s="43">
        <f>SUM(F110:F112)</f>
        <v>50000</v>
      </c>
      <c r="G113" s="43">
        <f>SUM(G110:G112)</f>
        <v>0</v>
      </c>
    </row>
    <row r="114" spans="1:7" ht="10.5" customHeight="1" thickBot="1">
      <c r="A114" s="20"/>
      <c r="B114" s="137"/>
      <c r="C114" s="43"/>
      <c r="D114" s="43"/>
      <c r="E114" s="43"/>
      <c r="F114" s="43"/>
      <c r="G114" s="43"/>
    </row>
    <row r="115" spans="1:7" ht="24.95" customHeight="1" thickBot="1">
      <c r="A115" s="17" t="s">
        <v>6</v>
      </c>
      <c r="B115" s="16"/>
      <c r="C115" s="15">
        <f>C93+C106+C113</f>
        <v>990673.21</v>
      </c>
      <c r="D115" s="15">
        <f>D93+D106+D113</f>
        <v>486728.42000000004</v>
      </c>
      <c r="E115" s="15">
        <f>E93+E106+E113</f>
        <v>681337.58</v>
      </c>
      <c r="F115" s="15">
        <f>F93+F106+F113</f>
        <v>1168066</v>
      </c>
      <c r="G115" s="15">
        <f>G93+G106+G113</f>
        <v>1152618</v>
      </c>
    </row>
    <row r="116" spans="1:7" ht="12.75" customHeight="1">
      <c r="A116" s="14"/>
      <c r="B116" s="14"/>
      <c r="C116" s="12"/>
      <c r="D116" s="13"/>
      <c r="E116" s="13"/>
      <c r="F116" s="13"/>
      <c r="G116" s="12"/>
    </row>
    <row r="117" spans="1:7" ht="12.75" customHeight="1">
      <c r="A117" s="14"/>
      <c r="B117" s="14"/>
      <c r="C117" s="12"/>
      <c r="D117" s="13"/>
      <c r="E117" s="13"/>
      <c r="F117" s="13"/>
      <c r="G117" s="12"/>
    </row>
    <row r="118" spans="1:7" ht="12.75" customHeight="1">
      <c r="A118" s="11" t="s">
        <v>1242</v>
      </c>
      <c r="B118" s="1"/>
      <c r="C118" s="1"/>
      <c r="D118" s="1" t="s">
        <v>133</v>
      </c>
      <c r="E118" s="1"/>
      <c r="F118" s="1"/>
      <c r="G118" s="136"/>
    </row>
    <row r="119" spans="1:7" ht="12.75" customHeight="1">
      <c r="A119" s="11"/>
      <c r="B119" s="1"/>
      <c r="C119" s="1"/>
      <c r="D119" s="1"/>
      <c r="E119" s="1"/>
      <c r="F119" s="1"/>
      <c r="G119" s="136"/>
    </row>
    <row r="120" spans="1:7" ht="12.75" customHeight="1">
      <c r="A120" s="9"/>
      <c r="B120" s="8"/>
      <c r="C120" s="8"/>
      <c r="D120" s="7"/>
      <c r="E120" s="7"/>
      <c r="F120" s="7"/>
      <c r="G120" s="200">
        <f>G115-715000</f>
        <v>437618</v>
      </c>
    </row>
    <row r="121" spans="1:7" ht="20.25" customHeight="1">
      <c r="A121" s="107" t="s">
        <v>1241</v>
      </c>
      <c r="B121" s="5"/>
      <c r="C121" s="4"/>
      <c r="D121" s="417" t="s">
        <v>666</v>
      </c>
      <c r="E121" s="417"/>
      <c r="F121" s="417"/>
      <c r="G121" s="417"/>
    </row>
    <row r="122" spans="1:7" ht="18" customHeight="1">
      <c r="A122" s="3" t="s">
        <v>1240</v>
      </c>
      <c r="B122" s="2"/>
      <c r="C122" s="2"/>
      <c r="D122" s="417" t="s">
        <v>665</v>
      </c>
      <c r="E122" s="417"/>
      <c r="F122" s="417"/>
      <c r="G122" s="417"/>
    </row>
    <row r="124" spans="1:7" ht="15.75" customHeight="1">
      <c r="A124" s="412" t="s">
        <v>128</v>
      </c>
      <c r="B124" s="412"/>
      <c r="C124" s="412"/>
      <c r="D124" s="412"/>
      <c r="E124" s="412"/>
      <c r="F124" s="412"/>
      <c r="G124" s="412"/>
    </row>
    <row r="125" spans="1:7" ht="15.75" customHeight="1">
      <c r="A125" s="413" t="s">
        <v>127</v>
      </c>
      <c r="B125" s="413"/>
      <c r="C125" s="413"/>
      <c r="D125" s="413"/>
      <c r="E125" s="413"/>
      <c r="F125" s="413"/>
      <c r="G125" s="413"/>
    </row>
    <row r="126" spans="1:7" ht="15.75" customHeight="1">
      <c r="A126" s="106"/>
      <c r="B126" s="106"/>
      <c r="C126" s="106"/>
      <c r="D126" s="106"/>
      <c r="E126" s="106"/>
      <c r="F126" s="106"/>
      <c r="G126" s="106"/>
    </row>
    <row r="127" spans="1:7" ht="12.75">
      <c r="A127" s="105" t="s">
        <v>1239</v>
      </c>
      <c r="B127" s="103"/>
      <c r="C127" s="103"/>
      <c r="D127" s="104"/>
      <c r="E127" s="104"/>
      <c r="F127" s="104"/>
      <c r="G127" s="103"/>
    </row>
    <row r="128" spans="1:7" ht="13.5" thickBot="1">
      <c r="A128" s="105"/>
      <c r="B128" s="103"/>
      <c r="C128" s="103"/>
      <c r="D128" s="104"/>
      <c r="E128" s="104"/>
      <c r="F128" s="104"/>
      <c r="G128" s="103"/>
    </row>
    <row r="129" spans="1:7" ht="16.5" thickBot="1">
      <c r="A129" s="102"/>
      <c r="B129" s="101" t="s">
        <v>125</v>
      </c>
      <c r="C129" s="100" t="s">
        <v>124</v>
      </c>
      <c r="D129" s="414" t="s">
        <v>123</v>
      </c>
      <c r="E129" s="415"/>
      <c r="F129" s="416"/>
      <c r="G129" s="99" t="s">
        <v>122</v>
      </c>
    </row>
    <row r="130" spans="1:7" ht="15.75">
      <c r="A130" s="96" t="s">
        <v>121</v>
      </c>
      <c r="B130" s="98" t="s">
        <v>120</v>
      </c>
      <c r="C130" s="96">
        <v>2018</v>
      </c>
      <c r="D130" s="97" t="s">
        <v>119</v>
      </c>
      <c r="E130" s="294" t="s">
        <v>118</v>
      </c>
      <c r="F130" s="97" t="s">
        <v>117</v>
      </c>
      <c r="G130" s="96" t="s">
        <v>116</v>
      </c>
    </row>
    <row r="131" spans="1:7" ht="16.5" thickBot="1">
      <c r="A131" s="92" t="s">
        <v>115</v>
      </c>
      <c r="B131" s="95" t="s">
        <v>114</v>
      </c>
      <c r="C131" s="92" t="s">
        <v>113</v>
      </c>
      <c r="D131" s="93" t="s">
        <v>112</v>
      </c>
      <c r="E131" s="94" t="s">
        <v>111</v>
      </c>
      <c r="F131" s="93" t="s">
        <v>110</v>
      </c>
      <c r="G131" s="92" t="s">
        <v>109</v>
      </c>
    </row>
    <row r="132" spans="1:7" ht="24.95" customHeight="1" thickBot="1">
      <c r="A132" s="86" t="s">
        <v>108</v>
      </c>
      <c r="B132" s="91"/>
      <c r="C132" s="40"/>
      <c r="D132" s="40"/>
      <c r="E132" s="40"/>
      <c r="F132" s="40"/>
      <c r="G132" s="40"/>
    </row>
    <row r="133" spans="1:7" ht="24.95" customHeight="1" thickBot="1">
      <c r="A133" s="20" t="s">
        <v>74</v>
      </c>
      <c r="B133" s="84"/>
      <c r="C133" s="83"/>
      <c r="D133" s="83"/>
      <c r="E133" s="82"/>
      <c r="F133" s="82"/>
      <c r="G133" s="81"/>
    </row>
    <row r="134" spans="1:7" ht="24.95" customHeight="1">
      <c r="A134" s="80" t="s">
        <v>73</v>
      </c>
      <c r="B134" s="79" t="s">
        <v>72</v>
      </c>
      <c r="C134" s="30"/>
      <c r="D134" s="23"/>
      <c r="E134" s="23"/>
      <c r="F134" s="23"/>
      <c r="G134" s="23"/>
    </row>
    <row r="135" spans="1:7" ht="24.95" customHeight="1">
      <c r="A135" s="52" t="s">
        <v>71</v>
      </c>
      <c r="B135" s="76" t="s">
        <v>70</v>
      </c>
      <c r="C135" s="28"/>
      <c r="D135" s="27"/>
      <c r="E135" s="27"/>
      <c r="F135" s="27"/>
      <c r="G135" s="27"/>
    </row>
    <row r="136" spans="1:7" ht="24.95" customHeight="1">
      <c r="A136" s="52" t="s">
        <v>69</v>
      </c>
      <c r="B136" s="49" t="s">
        <v>68</v>
      </c>
      <c r="C136" s="28">
        <v>7453.2</v>
      </c>
      <c r="D136" s="27">
        <v>1364.41</v>
      </c>
      <c r="E136" s="27">
        <f>F136-D136</f>
        <v>8635.59</v>
      </c>
      <c r="F136" s="27">
        <v>10000</v>
      </c>
      <c r="G136" s="27">
        <v>10000</v>
      </c>
    </row>
    <row r="137" spans="1:7" ht="24.95" customHeight="1">
      <c r="A137" s="52" t="s">
        <v>1238</v>
      </c>
      <c r="B137" s="49" t="s">
        <v>264</v>
      </c>
      <c r="C137" s="28"/>
      <c r="D137" s="27"/>
      <c r="E137" s="27">
        <f>F137-D137</f>
        <v>0</v>
      </c>
      <c r="F137" s="27"/>
      <c r="G137" s="27"/>
    </row>
    <row r="138" spans="1:7" ht="24.95" customHeight="1">
      <c r="A138" s="52" t="s">
        <v>67</v>
      </c>
      <c r="B138" s="49" t="s">
        <v>66</v>
      </c>
      <c r="C138" s="28">
        <v>50000</v>
      </c>
      <c r="D138" s="27">
        <v>29000</v>
      </c>
      <c r="E138" s="27">
        <f>F138-D138</f>
        <v>21000</v>
      </c>
      <c r="F138" s="27">
        <v>50000</v>
      </c>
      <c r="G138" s="27">
        <v>50000</v>
      </c>
    </row>
    <row r="139" spans="1:7" ht="24.95" customHeight="1" thickBot="1">
      <c r="A139" s="52" t="s">
        <v>208</v>
      </c>
      <c r="B139" s="76" t="s">
        <v>207</v>
      </c>
      <c r="C139" s="28"/>
      <c r="D139" s="27"/>
      <c r="E139" s="27">
        <f>F139-D139</f>
        <v>5000</v>
      </c>
      <c r="F139" s="27">
        <v>5000</v>
      </c>
      <c r="G139" s="27">
        <v>5000</v>
      </c>
    </row>
    <row r="140" spans="1:7" ht="24.95" customHeight="1" thickBot="1">
      <c r="A140" s="20" t="s">
        <v>58</v>
      </c>
      <c r="B140" s="19"/>
      <c r="C140" s="18">
        <f>SUM(C134:C139)</f>
        <v>57453.2</v>
      </c>
      <c r="D140" s="18">
        <f>SUM(D134:D139)</f>
        <v>30364.41</v>
      </c>
      <c r="E140" s="18">
        <f>SUM(E134:E139)</f>
        <v>34635.589999999997</v>
      </c>
      <c r="F140" s="18">
        <f>SUM(F134:F139)</f>
        <v>65000</v>
      </c>
      <c r="G140" s="18">
        <f>SUM(G134:G139)</f>
        <v>65000</v>
      </c>
    </row>
    <row r="141" spans="1:7" ht="10.5" customHeight="1" thickBot="1">
      <c r="A141" s="20"/>
      <c r="B141" s="19"/>
      <c r="C141" s="18"/>
      <c r="D141" s="18"/>
      <c r="E141" s="18"/>
      <c r="F141" s="18"/>
      <c r="G141" s="18"/>
    </row>
    <row r="142" spans="1:7" ht="24.95" customHeight="1" thickBot="1">
      <c r="A142" s="20" t="s">
        <v>392</v>
      </c>
      <c r="B142" s="70"/>
      <c r="C142" s="40"/>
      <c r="D142" s="40"/>
      <c r="E142" s="40"/>
      <c r="F142" s="40"/>
      <c r="G142" s="40"/>
    </row>
    <row r="143" spans="1:7" ht="24.95" customHeight="1">
      <c r="A143" s="52" t="s">
        <v>369</v>
      </c>
      <c r="B143" s="49"/>
      <c r="C143" s="27"/>
      <c r="D143" s="48"/>
      <c r="E143" s="48">
        <f>F143-D143</f>
        <v>0</v>
      </c>
      <c r="F143" s="48"/>
      <c r="G143" s="48"/>
    </row>
    <row r="144" spans="1:7" ht="24.95" customHeight="1">
      <c r="A144" s="142" t="s">
        <v>1237</v>
      </c>
      <c r="B144" s="49" t="s">
        <v>357</v>
      </c>
      <c r="C144" s="27"/>
      <c r="D144" s="48"/>
      <c r="E144" s="48">
        <f>F144-D144</f>
        <v>0</v>
      </c>
      <c r="F144" s="48"/>
      <c r="G144" s="48">
        <v>30000</v>
      </c>
    </row>
    <row r="145" spans="1:7" ht="24.95" customHeight="1">
      <c r="A145" s="52" t="s">
        <v>52</v>
      </c>
      <c r="B145" s="49"/>
      <c r="C145" s="27"/>
      <c r="D145" s="48"/>
      <c r="E145" s="48"/>
      <c r="F145" s="48"/>
      <c r="G145" s="48"/>
    </row>
    <row r="146" spans="1:7" ht="24.95" customHeight="1" thickBot="1">
      <c r="A146" s="29" t="s">
        <v>381</v>
      </c>
      <c r="B146" s="49" t="s">
        <v>50</v>
      </c>
      <c r="C146" s="27"/>
      <c r="D146" s="48"/>
      <c r="E146" s="48"/>
      <c r="F146" s="48"/>
      <c r="G146" s="48">
        <v>35000</v>
      </c>
    </row>
    <row r="147" spans="1:7" ht="24.95" customHeight="1" thickBot="1">
      <c r="A147" s="20" t="s">
        <v>26</v>
      </c>
      <c r="B147" s="44"/>
      <c r="C147" s="43">
        <f>SUM(C143:C146)</f>
        <v>0</v>
      </c>
      <c r="D147" s="43">
        <f>SUM(D143:D146)</f>
        <v>0</v>
      </c>
      <c r="E147" s="43">
        <f>SUM(E143:E146)</f>
        <v>0</v>
      </c>
      <c r="F147" s="43">
        <f>SUM(F143:F146)</f>
        <v>0</v>
      </c>
      <c r="G147" s="43">
        <f>SUM(G143:G146)</f>
        <v>65000</v>
      </c>
    </row>
    <row r="148" spans="1:7" ht="10.5" customHeight="1" thickBot="1">
      <c r="A148" s="20"/>
      <c r="B148" s="137"/>
      <c r="C148" s="43"/>
      <c r="D148" s="43"/>
      <c r="E148" s="43"/>
      <c r="F148" s="43"/>
      <c r="G148" s="43"/>
    </row>
    <row r="149" spans="1:7" ht="24.95" customHeight="1" thickBot="1">
      <c r="A149" s="17" t="s">
        <v>6</v>
      </c>
      <c r="B149" s="16"/>
      <c r="C149" s="15">
        <f>C140+C147</f>
        <v>57453.2</v>
      </c>
      <c r="D149" s="15">
        <f>D140+D147</f>
        <v>30364.41</v>
      </c>
      <c r="E149" s="15">
        <f>E140+E147</f>
        <v>34635.589999999997</v>
      </c>
      <c r="F149" s="15">
        <f>F140+F147</f>
        <v>65000</v>
      </c>
      <c r="G149" s="15">
        <f>G140+G147</f>
        <v>130000</v>
      </c>
    </row>
    <row r="150" spans="1:7" ht="15.75" customHeight="1">
      <c r="A150" s="14"/>
      <c r="B150" s="14"/>
      <c r="C150" s="12"/>
      <c r="D150" s="12"/>
      <c r="E150" s="12"/>
      <c r="F150" s="12"/>
      <c r="G150" s="12"/>
    </row>
    <row r="151" spans="1:7" ht="16.5">
      <c r="A151" s="11" t="s">
        <v>1236</v>
      </c>
      <c r="B151" s="1"/>
      <c r="C151" s="1"/>
      <c r="D151" s="1" t="s">
        <v>133</v>
      </c>
      <c r="E151" s="1"/>
      <c r="F151" s="1"/>
      <c r="G151" s="136"/>
    </row>
    <row r="152" spans="1:7" s="1" customFormat="1" ht="24.75" customHeight="1">
      <c r="A152" s="9"/>
      <c r="B152" s="8"/>
      <c r="C152" s="8"/>
      <c r="D152" s="7"/>
      <c r="E152" s="7"/>
      <c r="F152" s="7"/>
    </row>
    <row r="153" spans="1:7" s="1" customFormat="1" ht="16.5">
      <c r="A153" s="107" t="s">
        <v>1235</v>
      </c>
      <c r="B153" s="5"/>
      <c r="C153" s="4"/>
      <c r="D153" s="417" t="s">
        <v>666</v>
      </c>
      <c r="E153" s="417"/>
      <c r="F153" s="417"/>
      <c r="G153" s="417"/>
    </row>
    <row r="154" spans="1:7" s="1" customFormat="1" ht="16.5">
      <c r="A154" s="3" t="s">
        <v>1234</v>
      </c>
      <c r="B154" s="2"/>
      <c r="C154" s="2"/>
      <c r="D154" s="417" t="s">
        <v>665</v>
      </c>
      <c r="E154" s="417"/>
      <c r="F154" s="417"/>
      <c r="G154" s="417"/>
    </row>
  </sheetData>
  <mergeCells count="15">
    <mergeCell ref="A65:G65"/>
    <mergeCell ref="A3:G3"/>
    <mergeCell ref="A4:G4"/>
    <mergeCell ref="D8:F8"/>
    <mergeCell ref="D62:G62"/>
    <mergeCell ref="D63:G63"/>
    <mergeCell ref="D129:F129"/>
    <mergeCell ref="D153:G153"/>
    <mergeCell ref="D154:G154"/>
    <mergeCell ref="A66:G66"/>
    <mergeCell ref="D70:F70"/>
    <mergeCell ref="D121:G121"/>
    <mergeCell ref="D122:G122"/>
    <mergeCell ref="A124:G124"/>
    <mergeCell ref="A125:G125"/>
  </mergeCells>
  <pageMargins left="0.7" right="0.7" top="0.75" bottom="0.75" header="0.3" footer="0.3"/>
  <pageSetup paperSize="30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5"/>
  <sheetViews>
    <sheetView zoomScaleNormal="100" workbookViewId="0">
      <selection activeCell="C6" sqref="C6"/>
    </sheetView>
  </sheetViews>
  <sheetFormatPr defaultRowHeight="16.5"/>
  <cols>
    <col min="1" max="1" width="15.1640625" style="299" customWidth="1"/>
    <col min="2" max="2" width="15.1640625" style="237" customWidth="1"/>
    <col min="3" max="3" width="93.33203125" style="237" customWidth="1"/>
    <col min="4" max="5" width="22.5" style="147" customWidth="1"/>
    <col min="6" max="6" width="22.5" style="237" customWidth="1"/>
    <col min="7" max="7" width="25.33203125" style="237" customWidth="1"/>
  </cols>
  <sheetData>
    <row r="1" spans="1:7">
      <c r="A1" s="299" t="s">
        <v>1554</v>
      </c>
      <c r="G1" s="335"/>
    </row>
    <row r="2" spans="1:7" ht="15.75" customHeight="1">
      <c r="B2" s="334"/>
      <c r="C2" s="334" t="s">
        <v>1553</v>
      </c>
      <c r="D2" s="334"/>
      <c r="E2" s="334"/>
      <c r="F2" s="334"/>
      <c r="G2" s="334"/>
    </row>
    <row r="3" spans="1:7" ht="15.75" customHeight="1">
      <c r="B3" s="333"/>
      <c r="C3" s="333" t="s">
        <v>1552</v>
      </c>
      <c r="D3" s="333"/>
      <c r="E3" s="333"/>
      <c r="F3" s="333"/>
      <c r="G3" s="333"/>
    </row>
    <row r="4" spans="1:7" ht="15.75" customHeight="1">
      <c r="A4" s="332"/>
      <c r="B4" s="106"/>
      <c r="C4" s="106"/>
      <c r="D4" s="331"/>
      <c r="E4" s="331"/>
      <c r="F4" s="106"/>
      <c r="G4" s="106"/>
    </row>
    <row r="5" spans="1:7">
      <c r="B5" s="103"/>
      <c r="C5" s="299" t="s">
        <v>1551</v>
      </c>
      <c r="E5" s="330"/>
      <c r="F5" s="104"/>
      <c r="G5" s="103"/>
    </row>
    <row r="6" spans="1:7" ht="17.25" thickBot="1">
      <c r="B6" s="103"/>
      <c r="C6" s="103"/>
      <c r="E6" s="330"/>
      <c r="F6" s="104"/>
      <c r="G6" s="103"/>
    </row>
    <row r="7" spans="1:7" ht="19.5" customHeight="1" thickBot="1">
      <c r="A7" s="421" t="s">
        <v>1550</v>
      </c>
      <c r="B7" s="419" t="s">
        <v>1549</v>
      </c>
      <c r="C7" s="419" t="s">
        <v>1548</v>
      </c>
      <c r="D7" s="182" t="s">
        <v>124</v>
      </c>
      <c r="E7" s="424" t="s">
        <v>1547</v>
      </c>
      <c r="F7" s="425"/>
      <c r="G7" s="329" t="s">
        <v>1546</v>
      </c>
    </row>
    <row r="8" spans="1:7" ht="18.75" customHeight="1">
      <c r="A8" s="422"/>
      <c r="B8" s="420"/>
      <c r="C8" s="420"/>
      <c r="D8" s="96">
        <v>2018</v>
      </c>
      <c r="E8" s="328" t="s">
        <v>1545</v>
      </c>
      <c r="F8" s="97" t="s">
        <v>1544</v>
      </c>
      <c r="G8" s="96">
        <v>2020</v>
      </c>
    </row>
    <row r="9" spans="1:7" ht="17.25" thickBot="1">
      <c r="A9" s="94" t="s">
        <v>115</v>
      </c>
      <c r="B9" s="95" t="s">
        <v>114</v>
      </c>
      <c r="C9" s="92" t="s">
        <v>113</v>
      </c>
      <c r="D9" s="81" t="s">
        <v>112</v>
      </c>
      <c r="E9" s="81" t="s">
        <v>111</v>
      </c>
      <c r="F9" s="94" t="s">
        <v>110</v>
      </c>
      <c r="G9" s="92" t="s">
        <v>109</v>
      </c>
    </row>
    <row r="10" spans="1:7" ht="24.95" customHeight="1">
      <c r="A10" s="312" t="s">
        <v>1543</v>
      </c>
      <c r="B10" s="311" t="s">
        <v>1263</v>
      </c>
      <c r="C10" s="154" t="s">
        <v>1542</v>
      </c>
      <c r="D10" s="67">
        <v>45191794.009999998</v>
      </c>
      <c r="E10" s="67">
        <v>44496507.369999997</v>
      </c>
      <c r="F10" s="27">
        <f>58000000-E10</f>
        <v>13503492.630000003</v>
      </c>
      <c r="G10" s="27">
        <v>66500000</v>
      </c>
    </row>
    <row r="11" spans="1:7" ht="24.95" customHeight="1">
      <c r="A11" s="312"/>
      <c r="B11" s="311"/>
      <c r="C11" s="313" t="s">
        <v>1541</v>
      </c>
      <c r="D11" s="27"/>
      <c r="E11" s="27"/>
      <c r="F11" s="27"/>
      <c r="G11" s="27"/>
    </row>
    <row r="12" spans="1:7" ht="24.95" customHeight="1">
      <c r="A12" s="312" t="s">
        <v>1540</v>
      </c>
      <c r="B12" s="311" t="s">
        <v>1302</v>
      </c>
      <c r="C12" s="154" t="s">
        <v>1539</v>
      </c>
      <c r="D12" s="27"/>
      <c r="E12" s="27"/>
      <c r="F12" s="27"/>
      <c r="G12" s="27">
        <v>1000000</v>
      </c>
    </row>
    <row r="13" spans="1:7" ht="24.95" customHeight="1">
      <c r="A13" s="312" t="s">
        <v>1538</v>
      </c>
      <c r="B13" s="311" t="s">
        <v>1302</v>
      </c>
      <c r="C13" s="154" t="s">
        <v>1537</v>
      </c>
      <c r="D13" s="27"/>
      <c r="E13" s="27"/>
      <c r="F13" s="27"/>
      <c r="G13" s="27">
        <v>1678571.43</v>
      </c>
    </row>
    <row r="14" spans="1:7" ht="24.95" customHeight="1">
      <c r="A14" s="312" t="s">
        <v>1536</v>
      </c>
      <c r="B14" s="311" t="s">
        <v>1302</v>
      </c>
      <c r="C14" s="155" t="s">
        <v>1535</v>
      </c>
      <c r="D14" s="27"/>
      <c r="E14" s="27"/>
      <c r="F14" s="27"/>
      <c r="G14" s="27">
        <v>1574365.84</v>
      </c>
    </row>
    <row r="15" spans="1:7" ht="24.95" customHeight="1">
      <c r="A15" s="312" t="s">
        <v>1534</v>
      </c>
      <c r="B15" s="311" t="s">
        <v>1302</v>
      </c>
      <c r="C15" s="155" t="s">
        <v>1533</v>
      </c>
      <c r="D15" s="27"/>
      <c r="E15" s="27"/>
      <c r="F15" s="27">
        <v>5000000</v>
      </c>
      <c r="G15" s="27"/>
    </row>
    <row r="16" spans="1:7" ht="24.95" customHeight="1">
      <c r="A16" s="312" t="s">
        <v>1532</v>
      </c>
      <c r="B16" s="311" t="s">
        <v>1302</v>
      </c>
      <c r="C16" s="155" t="s">
        <v>1531</v>
      </c>
      <c r="D16" s="27"/>
      <c r="E16" s="27"/>
      <c r="F16" s="27">
        <v>500000</v>
      </c>
      <c r="G16" s="27"/>
    </row>
    <row r="17" spans="1:7" ht="24.95" customHeight="1">
      <c r="A17" s="312" t="s">
        <v>1530</v>
      </c>
      <c r="B17" s="311" t="s">
        <v>1302</v>
      </c>
      <c r="C17" s="155" t="s">
        <v>1529</v>
      </c>
      <c r="D17" s="27"/>
      <c r="E17" s="27"/>
      <c r="F17" s="27">
        <v>2500000</v>
      </c>
      <c r="G17" s="27"/>
    </row>
    <row r="18" spans="1:7" ht="24.95" customHeight="1">
      <c r="A18" s="312" t="s">
        <v>1528</v>
      </c>
      <c r="B18" s="311" t="s">
        <v>1302</v>
      </c>
      <c r="C18" s="154" t="s">
        <v>1527</v>
      </c>
      <c r="D18" s="27">
        <v>15710989</v>
      </c>
      <c r="E18" s="27"/>
      <c r="F18" s="27"/>
      <c r="G18" s="27"/>
    </row>
    <row r="19" spans="1:7" ht="24.95" customHeight="1">
      <c r="A19" s="312"/>
      <c r="B19" s="311"/>
      <c r="C19" s="313" t="s">
        <v>1526</v>
      </c>
      <c r="D19" s="27"/>
      <c r="E19" s="27"/>
      <c r="F19" s="27"/>
      <c r="G19" s="27"/>
    </row>
    <row r="20" spans="1:7" ht="24.95" customHeight="1">
      <c r="A20" s="312" t="s">
        <v>1525</v>
      </c>
      <c r="B20" s="311" t="s">
        <v>1263</v>
      </c>
      <c r="C20" s="155" t="s">
        <v>1524</v>
      </c>
      <c r="D20" s="27"/>
      <c r="E20" s="27"/>
      <c r="F20" s="27"/>
      <c r="G20" s="27">
        <v>6000000</v>
      </c>
    </row>
    <row r="21" spans="1:7" ht="24.95" customHeight="1">
      <c r="A21" s="312" t="s">
        <v>1523</v>
      </c>
      <c r="B21" s="311" t="s">
        <v>1263</v>
      </c>
      <c r="C21" s="155" t="s">
        <v>1522</v>
      </c>
      <c r="D21" s="27"/>
      <c r="E21" s="27"/>
      <c r="F21" s="27"/>
      <c r="G21" s="27">
        <v>7500000</v>
      </c>
    </row>
    <row r="22" spans="1:7" ht="24.95" customHeight="1">
      <c r="A22" s="312" t="s">
        <v>1521</v>
      </c>
      <c r="B22" s="311" t="s">
        <v>1263</v>
      </c>
      <c r="C22" s="155" t="s">
        <v>1520</v>
      </c>
      <c r="D22" s="27"/>
      <c r="E22" s="27"/>
      <c r="F22" s="27"/>
      <c r="G22" s="27">
        <v>1078571.43</v>
      </c>
    </row>
    <row r="23" spans="1:7" ht="24.95" customHeight="1">
      <c r="A23" s="312" t="s">
        <v>1519</v>
      </c>
      <c r="B23" s="311" t="s">
        <v>1263</v>
      </c>
      <c r="C23" s="155" t="s">
        <v>1518</v>
      </c>
      <c r="D23" s="27"/>
      <c r="E23" s="27"/>
      <c r="F23" s="27"/>
      <c r="G23" s="27">
        <v>500000</v>
      </c>
    </row>
    <row r="24" spans="1:7" ht="24.95" customHeight="1">
      <c r="A24" s="312" t="s">
        <v>1517</v>
      </c>
      <c r="B24" s="311" t="s">
        <v>1263</v>
      </c>
      <c r="C24" s="154" t="s">
        <v>1516</v>
      </c>
      <c r="D24" s="27"/>
      <c r="E24" s="27"/>
      <c r="F24" s="27"/>
      <c r="G24" s="27">
        <v>1000000</v>
      </c>
    </row>
    <row r="25" spans="1:7" ht="24.95" customHeight="1">
      <c r="A25" s="312" t="s">
        <v>1515</v>
      </c>
      <c r="B25" s="311" t="s">
        <v>1263</v>
      </c>
      <c r="C25" s="155" t="s">
        <v>1514</v>
      </c>
      <c r="D25" s="27"/>
      <c r="E25" s="27"/>
      <c r="F25" s="27"/>
      <c r="G25" s="27">
        <v>500000</v>
      </c>
    </row>
    <row r="26" spans="1:7" ht="24.95" customHeight="1">
      <c r="A26" s="312" t="s">
        <v>1513</v>
      </c>
      <c r="B26" s="311" t="s">
        <v>1263</v>
      </c>
      <c r="C26" s="155" t="s">
        <v>1512</v>
      </c>
      <c r="D26" s="27"/>
      <c r="E26" s="27"/>
      <c r="F26" s="27"/>
      <c r="G26" s="27">
        <v>500000</v>
      </c>
    </row>
    <row r="27" spans="1:7" ht="24.95" customHeight="1">
      <c r="A27" s="312" t="s">
        <v>1511</v>
      </c>
      <c r="B27" s="311" t="s">
        <v>1263</v>
      </c>
      <c r="C27" s="155" t="s">
        <v>1510</v>
      </c>
      <c r="D27" s="27"/>
      <c r="E27" s="27"/>
      <c r="F27" s="27"/>
      <c r="G27" s="27">
        <v>800000</v>
      </c>
    </row>
    <row r="28" spans="1:7" ht="24.95" customHeight="1">
      <c r="A28" s="312" t="s">
        <v>1509</v>
      </c>
      <c r="B28" s="311" t="s">
        <v>1263</v>
      </c>
      <c r="C28" s="154" t="s">
        <v>1508</v>
      </c>
      <c r="D28" s="27"/>
      <c r="E28" s="27">
        <v>13734247.189999999</v>
      </c>
      <c r="F28" s="27">
        <f>20000000-E28</f>
        <v>6265752.8100000005</v>
      </c>
      <c r="G28" s="27"/>
    </row>
    <row r="29" spans="1:7" ht="24.95" customHeight="1">
      <c r="A29" s="316" t="s">
        <v>1507</v>
      </c>
      <c r="B29" s="315" t="s">
        <v>1263</v>
      </c>
      <c r="C29" s="155" t="s">
        <v>1506</v>
      </c>
      <c r="D29" s="23"/>
      <c r="E29" s="23">
        <v>10849842.76</v>
      </c>
      <c r="F29" s="23">
        <f>20000000-E29</f>
        <v>9150157.2400000002</v>
      </c>
      <c r="G29" s="23"/>
    </row>
    <row r="30" spans="1:7" ht="24.95" customHeight="1" thickBot="1">
      <c r="A30" s="318" t="s">
        <v>1505</v>
      </c>
      <c r="B30" s="317" t="s">
        <v>1263</v>
      </c>
      <c r="C30" s="189" t="s">
        <v>1504</v>
      </c>
      <c r="D30" s="32"/>
      <c r="E30" s="32">
        <v>1238662.5</v>
      </c>
      <c r="F30" s="32">
        <f>9000000-E30</f>
        <v>7761337.5</v>
      </c>
      <c r="G30" s="32"/>
    </row>
    <row r="31" spans="1:7" ht="24.95" customHeight="1">
      <c r="A31" s="316" t="s">
        <v>1503</v>
      </c>
      <c r="B31" s="315" t="s">
        <v>1263</v>
      </c>
      <c r="C31" s="155" t="s">
        <v>1502</v>
      </c>
      <c r="D31" s="23"/>
      <c r="E31" s="23">
        <v>465760</v>
      </c>
      <c r="F31" s="23">
        <f>2000000-E31</f>
        <v>1534240</v>
      </c>
      <c r="G31" s="23"/>
    </row>
    <row r="32" spans="1:7" ht="24.95" customHeight="1">
      <c r="A32" s="312" t="s">
        <v>1501</v>
      </c>
      <c r="B32" s="311" t="s">
        <v>1263</v>
      </c>
      <c r="C32" s="155" t="s">
        <v>1500</v>
      </c>
      <c r="D32" s="27"/>
      <c r="E32" s="27"/>
      <c r="F32" s="27">
        <v>2000000</v>
      </c>
      <c r="G32" s="27"/>
    </row>
    <row r="33" spans="1:7" ht="24.95" customHeight="1">
      <c r="A33" s="312" t="s">
        <v>1499</v>
      </c>
      <c r="B33" s="311" t="s">
        <v>1263</v>
      </c>
      <c r="C33" s="155" t="s">
        <v>1498</v>
      </c>
      <c r="D33" s="27"/>
      <c r="E33" s="27">
        <v>17800</v>
      </c>
      <c r="F33" s="27">
        <f>3000000-E33</f>
        <v>2982200</v>
      </c>
      <c r="G33" s="27"/>
    </row>
    <row r="34" spans="1:7" ht="24.95" customHeight="1">
      <c r="A34" s="312" t="s">
        <v>1497</v>
      </c>
      <c r="B34" s="311" t="s">
        <v>1263</v>
      </c>
      <c r="C34" s="154" t="s">
        <v>1496</v>
      </c>
      <c r="D34" s="27">
        <v>1763084.7</v>
      </c>
      <c r="E34" s="27"/>
      <c r="F34" s="167"/>
      <c r="G34" s="27"/>
    </row>
    <row r="35" spans="1:7" ht="24.95" customHeight="1">
      <c r="A35" s="312" t="s">
        <v>1495</v>
      </c>
      <c r="B35" s="311" t="s">
        <v>1263</v>
      </c>
      <c r="C35" s="154" t="s">
        <v>1494</v>
      </c>
      <c r="D35" s="27">
        <v>943617.42</v>
      </c>
      <c r="E35" s="27"/>
      <c r="F35" s="27"/>
      <c r="G35" s="27"/>
    </row>
    <row r="36" spans="1:7" ht="24.95" customHeight="1">
      <c r="A36" s="312" t="s">
        <v>1493</v>
      </c>
      <c r="B36" s="311" t="s">
        <v>1263</v>
      </c>
      <c r="C36" s="213" t="s">
        <v>1492</v>
      </c>
      <c r="D36" s="27">
        <v>743091.85</v>
      </c>
      <c r="E36" s="27"/>
      <c r="F36" s="27"/>
      <c r="G36" s="27"/>
    </row>
    <row r="37" spans="1:7" ht="24.95" customHeight="1">
      <c r="A37" s="312" t="s">
        <v>1491</v>
      </c>
      <c r="B37" s="311" t="s">
        <v>1263</v>
      </c>
      <c r="C37" s="154" t="s">
        <v>1490</v>
      </c>
      <c r="D37" s="27">
        <v>869519.28</v>
      </c>
      <c r="E37" s="27"/>
      <c r="F37" s="27"/>
      <c r="G37" s="27"/>
    </row>
    <row r="38" spans="1:7" ht="24.95" customHeight="1">
      <c r="A38" s="312" t="s">
        <v>1489</v>
      </c>
      <c r="B38" s="311" t="s">
        <v>1263</v>
      </c>
      <c r="C38" s="154" t="s">
        <v>1488</v>
      </c>
      <c r="D38" s="27">
        <v>821875.7</v>
      </c>
      <c r="E38" s="27"/>
      <c r="F38" s="27"/>
      <c r="G38" s="27"/>
    </row>
    <row r="39" spans="1:7" ht="24.95" customHeight="1">
      <c r="A39" s="312" t="s">
        <v>1487</v>
      </c>
      <c r="B39" s="311" t="s">
        <v>1263</v>
      </c>
      <c r="C39" s="154" t="s">
        <v>1486</v>
      </c>
      <c r="D39" s="27">
        <v>793380.76</v>
      </c>
      <c r="E39" s="27"/>
      <c r="F39" s="27"/>
      <c r="G39" s="27"/>
    </row>
    <row r="40" spans="1:7" ht="24.95" customHeight="1">
      <c r="A40" s="312" t="s">
        <v>1485</v>
      </c>
      <c r="B40" s="311" t="s">
        <v>1263</v>
      </c>
      <c r="C40" s="154" t="s">
        <v>1484</v>
      </c>
      <c r="D40" s="27">
        <v>843136.35</v>
      </c>
      <c r="E40" s="27"/>
      <c r="F40" s="27"/>
      <c r="G40" s="27"/>
    </row>
    <row r="41" spans="1:7" ht="24.95" customHeight="1">
      <c r="A41" s="312" t="s">
        <v>1483</v>
      </c>
      <c r="B41" s="311" t="s">
        <v>1263</v>
      </c>
      <c r="C41" s="154" t="s">
        <v>1482</v>
      </c>
      <c r="D41" s="27">
        <v>498941.51</v>
      </c>
      <c r="E41" s="27"/>
      <c r="F41" s="27"/>
      <c r="G41" s="27"/>
    </row>
    <row r="42" spans="1:7" ht="24.95" customHeight="1">
      <c r="A42" s="316" t="s">
        <v>1481</v>
      </c>
      <c r="B42" s="315" t="s">
        <v>1263</v>
      </c>
      <c r="C42" s="155" t="s">
        <v>1480</v>
      </c>
      <c r="D42" s="23">
        <v>861140.53</v>
      </c>
      <c r="E42" s="23"/>
      <c r="F42" s="23"/>
      <c r="G42" s="23"/>
    </row>
    <row r="43" spans="1:7" ht="24.95" customHeight="1">
      <c r="A43" s="312" t="s">
        <v>1479</v>
      </c>
      <c r="B43" s="311" t="s">
        <v>1263</v>
      </c>
      <c r="C43" s="154" t="s">
        <v>1478</v>
      </c>
      <c r="D43" s="27">
        <v>502238.99</v>
      </c>
      <c r="E43" s="27"/>
      <c r="F43" s="27"/>
      <c r="G43" s="27"/>
    </row>
    <row r="44" spans="1:7" ht="24.95" customHeight="1">
      <c r="A44" s="312" t="s">
        <v>1477</v>
      </c>
      <c r="B44" s="311" t="s">
        <v>1263</v>
      </c>
      <c r="C44" s="154" t="s">
        <v>1476</v>
      </c>
      <c r="D44" s="27">
        <v>763481.99</v>
      </c>
      <c r="E44" s="27"/>
      <c r="F44" s="27"/>
      <c r="G44" s="27"/>
    </row>
    <row r="45" spans="1:7" ht="24.95" customHeight="1">
      <c r="A45" s="312" t="s">
        <v>1475</v>
      </c>
      <c r="B45" s="311" t="s">
        <v>1263</v>
      </c>
      <c r="C45" s="154" t="s">
        <v>1474</v>
      </c>
      <c r="D45" s="27">
        <v>1754174.75</v>
      </c>
      <c r="E45" s="27"/>
      <c r="F45" s="27"/>
      <c r="G45" s="27"/>
    </row>
    <row r="46" spans="1:7" ht="24.95" customHeight="1">
      <c r="A46" s="312" t="s">
        <v>1473</v>
      </c>
      <c r="B46" s="311" t="s">
        <v>1263</v>
      </c>
      <c r="C46" s="154" t="s">
        <v>1472</v>
      </c>
      <c r="D46" s="27">
        <v>3828144.98</v>
      </c>
      <c r="E46" s="27"/>
      <c r="F46" s="27"/>
      <c r="G46" s="27"/>
    </row>
    <row r="47" spans="1:7" ht="24.95" customHeight="1">
      <c r="A47" s="312" t="s">
        <v>1471</v>
      </c>
      <c r="B47" s="311" t="s">
        <v>1263</v>
      </c>
      <c r="C47" s="154" t="s">
        <v>1470</v>
      </c>
      <c r="D47" s="27">
        <v>4501909.42</v>
      </c>
      <c r="E47" s="27"/>
      <c r="F47" s="27"/>
      <c r="G47" s="27"/>
    </row>
    <row r="48" spans="1:7" ht="24.95" customHeight="1">
      <c r="A48" s="312" t="s">
        <v>1469</v>
      </c>
      <c r="B48" s="311" t="s">
        <v>1263</v>
      </c>
      <c r="C48" s="154" t="s">
        <v>1468</v>
      </c>
      <c r="D48" s="27">
        <v>4124901.78</v>
      </c>
      <c r="E48" s="27"/>
      <c r="F48" s="27"/>
      <c r="G48" s="27"/>
    </row>
    <row r="49" spans="1:7" ht="24.95" customHeight="1">
      <c r="A49" s="312" t="s">
        <v>1467</v>
      </c>
      <c r="B49" s="311" t="s">
        <v>1263</v>
      </c>
      <c r="C49" s="154" t="s">
        <v>1466</v>
      </c>
      <c r="D49" s="27">
        <v>6648005.7699999996</v>
      </c>
      <c r="E49" s="27"/>
      <c r="F49" s="27"/>
      <c r="G49" s="27"/>
    </row>
    <row r="50" spans="1:7" ht="24.95" customHeight="1">
      <c r="A50" s="312" t="s">
        <v>1465</v>
      </c>
      <c r="B50" s="311" t="s">
        <v>1263</v>
      </c>
      <c r="C50" s="154" t="s">
        <v>1464</v>
      </c>
      <c r="D50" s="27">
        <v>4641510.8600000003</v>
      </c>
      <c r="E50" s="27"/>
      <c r="F50" s="27"/>
      <c r="G50" s="27"/>
    </row>
    <row r="51" spans="1:7" ht="24.95" customHeight="1">
      <c r="A51" s="312" t="s">
        <v>1463</v>
      </c>
      <c r="B51" s="311" t="s">
        <v>1263</v>
      </c>
      <c r="C51" s="154" t="s">
        <v>1462</v>
      </c>
      <c r="D51" s="27">
        <v>183072.7</v>
      </c>
      <c r="E51" s="27"/>
      <c r="F51" s="27"/>
      <c r="G51" s="27"/>
    </row>
    <row r="52" spans="1:7" ht="24.95" customHeight="1">
      <c r="A52" s="316" t="s">
        <v>1461</v>
      </c>
      <c r="B52" s="315" t="s">
        <v>1263</v>
      </c>
      <c r="C52" s="155" t="s">
        <v>1460</v>
      </c>
      <c r="D52" s="23">
        <v>730249.52</v>
      </c>
      <c r="E52" s="23"/>
      <c r="F52" s="23"/>
      <c r="G52" s="23"/>
    </row>
    <row r="53" spans="1:7" ht="24.95" customHeight="1">
      <c r="A53" s="312" t="s">
        <v>1459</v>
      </c>
      <c r="B53" s="311" t="s">
        <v>1263</v>
      </c>
      <c r="C53" s="154" t="s">
        <v>1458</v>
      </c>
      <c r="D53" s="27">
        <v>652734.22</v>
      </c>
      <c r="E53" s="27"/>
      <c r="F53" s="27"/>
      <c r="G53" s="27"/>
    </row>
    <row r="54" spans="1:7" ht="24.95" customHeight="1">
      <c r="A54" s="312" t="s">
        <v>1457</v>
      </c>
      <c r="B54" s="311" t="s">
        <v>1263</v>
      </c>
      <c r="C54" s="154" t="s">
        <v>1456</v>
      </c>
      <c r="D54" s="27">
        <v>535873.84</v>
      </c>
      <c r="E54" s="27"/>
      <c r="F54" s="27"/>
      <c r="G54" s="27"/>
    </row>
    <row r="55" spans="1:7" ht="24.95" customHeight="1" thickBot="1">
      <c r="A55" s="318" t="s">
        <v>1455</v>
      </c>
      <c r="B55" s="317" t="s">
        <v>1263</v>
      </c>
      <c r="C55" s="189" t="s">
        <v>1454</v>
      </c>
      <c r="D55" s="32">
        <v>394898.13</v>
      </c>
      <c r="E55" s="32"/>
      <c r="F55" s="32"/>
      <c r="G55" s="32"/>
    </row>
    <row r="56" spans="1:7" ht="24.95" customHeight="1">
      <c r="A56" s="316" t="s">
        <v>1453</v>
      </c>
      <c r="B56" s="315" t="s">
        <v>1263</v>
      </c>
      <c r="C56" s="155" t="s">
        <v>1452</v>
      </c>
      <c r="D56" s="23">
        <v>395867.62</v>
      </c>
      <c r="E56" s="23"/>
      <c r="F56" s="23"/>
      <c r="G56" s="23"/>
    </row>
    <row r="57" spans="1:7" ht="24.95" customHeight="1">
      <c r="A57" s="312" t="s">
        <v>1451</v>
      </c>
      <c r="B57" s="311" t="s">
        <v>1263</v>
      </c>
      <c r="C57" s="154" t="s">
        <v>1450</v>
      </c>
      <c r="D57" s="27">
        <v>300716.17</v>
      </c>
      <c r="E57" s="27"/>
      <c r="F57" s="27"/>
      <c r="G57" s="27"/>
    </row>
    <row r="58" spans="1:7" ht="24.95" customHeight="1">
      <c r="A58" s="312" t="s">
        <v>1449</v>
      </c>
      <c r="B58" s="311" t="s">
        <v>1263</v>
      </c>
      <c r="C58" s="154" t="s">
        <v>1448</v>
      </c>
      <c r="D58" s="27">
        <v>515214.55</v>
      </c>
      <c r="E58" s="27"/>
      <c r="F58" s="27"/>
      <c r="G58" s="27"/>
    </row>
    <row r="59" spans="1:7" ht="24.95" customHeight="1">
      <c r="A59" s="312" t="s">
        <v>1447</v>
      </c>
      <c r="B59" s="311" t="s">
        <v>1263</v>
      </c>
      <c r="C59" s="154" t="s">
        <v>1446</v>
      </c>
      <c r="D59" s="27">
        <v>433749.43</v>
      </c>
      <c r="E59" s="27"/>
      <c r="F59" s="27"/>
      <c r="G59" s="27"/>
    </row>
    <row r="60" spans="1:7" ht="24.95" customHeight="1">
      <c r="A60" s="312" t="s">
        <v>1445</v>
      </c>
      <c r="B60" s="311" t="s">
        <v>1263</v>
      </c>
      <c r="C60" s="154" t="s">
        <v>1444</v>
      </c>
      <c r="D60" s="27">
        <v>103934.39999999999</v>
      </c>
      <c r="E60" s="27"/>
      <c r="F60" s="27"/>
      <c r="G60" s="27"/>
    </row>
    <row r="61" spans="1:7" ht="24.95" customHeight="1">
      <c r="A61" s="312" t="s">
        <v>1443</v>
      </c>
      <c r="B61" s="311" t="s">
        <v>1263</v>
      </c>
      <c r="C61" s="154" t="s">
        <v>1442</v>
      </c>
      <c r="D61" s="27">
        <v>102283.85</v>
      </c>
      <c r="E61" s="27"/>
      <c r="F61" s="27"/>
      <c r="G61" s="27"/>
    </row>
    <row r="62" spans="1:7" ht="24.95" customHeight="1">
      <c r="A62" s="312" t="s">
        <v>1441</v>
      </c>
      <c r="B62" s="311" t="s">
        <v>1263</v>
      </c>
      <c r="C62" s="154" t="s">
        <v>1440</v>
      </c>
      <c r="D62" s="27">
        <v>121693.43</v>
      </c>
      <c r="E62" s="27"/>
      <c r="F62" s="167"/>
      <c r="G62" s="27"/>
    </row>
    <row r="63" spans="1:7" ht="24.95" customHeight="1">
      <c r="A63" s="312"/>
      <c r="B63" s="311"/>
      <c r="C63" s="313" t="s">
        <v>1439</v>
      </c>
      <c r="D63" s="27"/>
      <c r="E63" s="27"/>
      <c r="F63" s="27"/>
      <c r="G63" s="27"/>
    </row>
    <row r="64" spans="1:7" ht="24.95" customHeight="1">
      <c r="A64" s="312" t="s">
        <v>1438</v>
      </c>
      <c r="B64" s="311" t="s">
        <v>1266</v>
      </c>
      <c r="C64" s="155" t="s">
        <v>1437</v>
      </c>
      <c r="D64" s="27"/>
      <c r="E64" s="27"/>
      <c r="F64" s="27"/>
      <c r="G64" s="27">
        <v>500000</v>
      </c>
    </row>
    <row r="65" spans="1:7" ht="24.95" customHeight="1">
      <c r="A65" s="312" t="s">
        <v>1436</v>
      </c>
      <c r="B65" s="311" t="s">
        <v>1266</v>
      </c>
      <c r="C65" s="155" t="s">
        <v>1435</v>
      </c>
      <c r="D65" s="27"/>
      <c r="E65" s="27"/>
      <c r="F65" s="27"/>
      <c r="G65" s="27">
        <v>500000</v>
      </c>
    </row>
    <row r="66" spans="1:7" ht="24.95" customHeight="1">
      <c r="A66" s="312" t="s">
        <v>1434</v>
      </c>
      <c r="B66" s="311" t="s">
        <v>1266</v>
      </c>
      <c r="C66" s="155" t="s">
        <v>1433</v>
      </c>
      <c r="D66" s="27"/>
      <c r="E66" s="27"/>
      <c r="F66" s="27"/>
      <c r="G66" s="27">
        <v>500000</v>
      </c>
    </row>
    <row r="67" spans="1:7" ht="24.95" customHeight="1">
      <c r="A67" s="312" t="s">
        <v>1432</v>
      </c>
      <c r="B67" s="311" t="s">
        <v>1266</v>
      </c>
      <c r="C67" s="155" t="s">
        <v>1431</v>
      </c>
      <c r="D67" s="27"/>
      <c r="E67" s="27"/>
      <c r="F67" s="27"/>
      <c r="G67" s="27">
        <v>1678571.43</v>
      </c>
    </row>
    <row r="68" spans="1:7" ht="24.95" customHeight="1">
      <c r="A68" s="312" t="s">
        <v>1430</v>
      </c>
      <c r="B68" s="311" t="s">
        <v>1266</v>
      </c>
      <c r="C68" s="155" t="s">
        <v>1429</v>
      </c>
      <c r="D68" s="27"/>
      <c r="E68" s="27">
        <v>220437.6</v>
      </c>
      <c r="F68" s="27">
        <f>400000-E68</f>
        <v>179562.4</v>
      </c>
      <c r="G68" s="27"/>
    </row>
    <row r="69" spans="1:7" ht="24.95" customHeight="1">
      <c r="A69" s="312" t="s">
        <v>1428</v>
      </c>
      <c r="B69" s="311" t="s">
        <v>1266</v>
      </c>
      <c r="C69" s="327" t="s">
        <v>1427</v>
      </c>
      <c r="D69" s="27"/>
      <c r="E69" s="27">
        <v>205213.6</v>
      </c>
      <c r="F69" s="27">
        <f>400000-E69</f>
        <v>194786.4</v>
      </c>
      <c r="G69" s="27"/>
    </row>
    <row r="70" spans="1:7" ht="24.95" customHeight="1">
      <c r="A70" s="312" t="s">
        <v>1426</v>
      </c>
      <c r="B70" s="311" t="s">
        <v>1266</v>
      </c>
      <c r="C70" s="154" t="s">
        <v>1425</v>
      </c>
      <c r="D70" s="27">
        <v>539465.69999999995</v>
      </c>
      <c r="E70" s="27"/>
      <c r="F70" s="27"/>
      <c r="G70" s="27"/>
    </row>
    <row r="71" spans="1:7" ht="24.95" customHeight="1">
      <c r="A71" s="312" t="s">
        <v>1424</v>
      </c>
      <c r="B71" s="311" t="s">
        <v>1266</v>
      </c>
      <c r="C71" s="154" t="s">
        <v>1423</v>
      </c>
      <c r="D71" s="27">
        <v>476900.46</v>
      </c>
      <c r="E71" s="27"/>
      <c r="F71" s="27"/>
      <c r="G71" s="27"/>
    </row>
    <row r="72" spans="1:7" ht="24.95" customHeight="1">
      <c r="A72" s="312" t="s">
        <v>1422</v>
      </c>
      <c r="B72" s="311" t="s">
        <v>1266</v>
      </c>
      <c r="C72" s="154" t="s">
        <v>1421</v>
      </c>
      <c r="D72" s="27">
        <v>546751.59</v>
      </c>
      <c r="E72" s="27"/>
      <c r="F72" s="27"/>
      <c r="G72" s="27"/>
    </row>
    <row r="73" spans="1:7" ht="24.95" customHeight="1">
      <c r="A73" s="312"/>
      <c r="B73" s="311"/>
      <c r="C73" s="313" t="s">
        <v>1420</v>
      </c>
      <c r="D73" s="27"/>
      <c r="E73" s="27"/>
      <c r="F73" s="27"/>
      <c r="G73" s="27"/>
    </row>
    <row r="74" spans="1:7" ht="24.95" customHeight="1">
      <c r="A74" s="312" t="s">
        <v>1419</v>
      </c>
      <c r="B74" s="311" t="s">
        <v>1302</v>
      </c>
      <c r="C74" s="154" t="s">
        <v>1418</v>
      </c>
      <c r="D74" s="27"/>
      <c r="E74" s="27"/>
      <c r="F74" s="27"/>
      <c r="G74" s="27">
        <v>1678571.43</v>
      </c>
    </row>
    <row r="75" spans="1:7" ht="24.95" customHeight="1">
      <c r="A75" s="316" t="s">
        <v>1417</v>
      </c>
      <c r="B75" s="315" t="s">
        <v>1302</v>
      </c>
      <c r="C75" s="155" t="s">
        <v>1416</v>
      </c>
      <c r="D75" s="23"/>
      <c r="E75" s="23"/>
      <c r="F75" s="23"/>
      <c r="G75" s="23">
        <v>500000</v>
      </c>
    </row>
    <row r="76" spans="1:7" ht="24.95" customHeight="1">
      <c r="A76" s="312" t="s">
        <v>1272</v>
      </c>
      <c r="B76" s="311" t="s">
        <v>1302</v>
      </c>
      <c r="C76" s="154" t="s">
        <v>1415</v>
      </c>
      <c r="D76" s="27"/>
      <c r="E76" s="27"/>
      <c r="F76" s="27"/>
      <c r="G76" s="27">
        <v>500000</v>
      </c>
    </row>
    <row r="77" spans="1:7" ht="31.5" customHeight="1">
      <c r="A77" s="312" t="s">
        <v>1414</v>
      </c>
      <c r="B77" s="311" t="s">
        <v>1302</v>
      </c>
      <c r="C77" s="327" t="s">
        <v>1413</v>
      </c>
      <c r="D77" s="27"/>
      <c r="E77" s="27"/>
      <c r="F77" s="27">
        <v>27000000</v>
      </c>
      <c r="G77" s="27"/>
    </row>
    <row r="78" spans="1:7" ht="24.95" customHeight="1">
      <c r="A78" s="316"/>
      <c r="B78" s="311"/>
      <c r="C78" s="155" t="s">
        <v>1412</v>
      </c>
      <c r="D78" s="23"/>
      <c r="E78" s="23"/>
      <c r="F78" s="23"/>
      <c r="G78" s="23"/>
    </row>
    <row r="79" spans="1:7" ht="24.95" customHeight="1">
      <c r="A79" s="312" t="s">
        <v>1409</v>
      </c>
      <c r="B79" s="311" t="s">
        <v>1263</v>
      </c>
      <c r="C79" s="175" t="s">
        <v>1411</v>
      </c>
      <c r="D79" s="27">
        <v>297662.15999999997</v>
      </c>
      <c r="E79" s="27"/>
      <c r="F79" s="27"/>
      <c r="G79" s="27"/>
    </row>
    <row r="80" spans="1:7" ht="24.95" customHeight="1" thickBot="1">
      <c r="A80" s="318" t="s">
        <v>1409</v>
      </c>
      <c r="B80" s="317" t="s">
        <v>1263</v>
      </c>
      <c r="C80" s="150" t="s">
        <v>1410</v>
      </c>
      <c r="D80" s="32">
        <v>296757.51</v>
      </c>
      <c r="E80" s="32"/>
      <c r="F80" s="32"/>
      <c r="G80" s="32"/>
    </row>
    <row r="81" spans="1:7" ht="24.95" customHeight="1">
      <c r="A81" s="316" t="s">
        <v>1409</v>
      </c>
      <c r="B81" s="315" t="s">
        <v>1263</v>
      </c>
      <c r="C81" s="148" t="s">
        <v>1408</v>
      </c>
      <c r="D81" s="23">
        <v>286937.84000000003</v>
      </c>
      <c r="E81" s="23"/>
      <c r="F81" s="23"/>
      <c r="G81" s="23"/>
    </row>
    <row r="82" spans="1:7" ht="24.95" customHeight="1">
      <c r="A82" s="312" t="s">
        <v>1407</v>
      </c>
      <c r="B82" s="311" t="s">
        <v>1263</v>
      </c>
      <c r="C82" s="154" t="s">
        <v>1406</v>
      </c>
      <c r="D82" s="27">
        <v>428124.65</v>
      </c>
      <c r="E82" s="27"/>
      <c r="F82" s="27"/>
      <c r="G82" s="27"/>
    </row>
    <row r="83" spans="1:7" ht="24.95" customHeight="1">
      <c r="A83" s="312" t="s">
        <v>1369</v>
      </c>
      <c r="B83" s="311" t="s">
        <v>1263</v>
      </c>
      <c r="C83" s="154" t="s">
        <v>1405</v>
      </c>
      <c r="D83" s="27">
        <v>136524.79999999999</v>
      </c>
      <c r="E83" s="27"/>
      <c r="F83" s="27"/>
      <c r="G83" s="27"/>
    </row>
    <row r="84" spans="1:7" ht="24.95" customHeight="1">
      <c r="A84" s="312" t="s">
        <v>1404</v>
      </c>
      <c r="B84" s="311" t="s">
        <v>1263</v>
      </c>
      <c r="C84" s="154" t="s">
        <v>1403</v>
      </c>
      <c r="D84" s="27">
        <v>393144</v>
      </c>
      <c r="E84" s="27"/>
      <c r="F84" s="27"/>
      <c r="G84" s="27"/>
    </row>
    <row r="85" spans="1:7" ht="24.95" customHeight="1">
      <c r="A85" s="312"/>
      <c r="B85" s="311"/>
      <c r="C85" s="313" t="s">
        <v>1402</v>
      </c>
      <c r="D85" s="27"/>
      <c r="E85" s="27"/>
      <c r="F85" s="27"/>
      <c r="G85" s="27"/>
    </row>
    <row r="86" spans="1:7" ht="24.95" customHeight="1">
      <c r="A86" s="312" t="s">
        <v>1401</v>
      </c>
      <c r="B86" s="315" t="s">
        <v>1302</v>
      </c>
      <c r="C86" s="175" t="s">
        <v>1400</v>
      </c>
      <c r="D86" s="27"/>
      <c r="E86" s="27"/>
      <c r="F86" s="27"/>
      <c r="G86" s="27">
        <v>500000</v>
      </c>
    </row>
    <row r="87" spans="1:7" ht="24.95" customHeight="1">
      <c r="A87" s="312" t="s">
        <v>1399</v>
      </c>
      <c r="B87" s="311" t="s">
        <v>1302</v>
      </c>
      <c r="C87" s="155" t="s">
        <v>1398</v>
      </c>
      <c r="D87" s="27"/>
      <c r="E87" s="27"/>
      <c r="F87" s="27"/>
      <c r="G87" s="27">
        <v>858571.43</v>
      </c>
    </row>
    <row r="88" spans="1:7" ht="24.95" customHeight="1">
      <c r="A88" s="312" t="s">
        <v>1397</v>
      </c>
      <c r="B88" s="315" t="s">
        <v>1302</v>
      </c>
      <c r="C88" s="155" t="s">
        <v>1396</v>
      </c>
      <c r="D88" s="27"/>
      <c r="E88" s="27"/>
      <c r="F88" s="27">
        <v>600000</v>
      </c>
      <c r="G88" s="27"/>
    </row>
    <row r="89" spans="1:7" ht="24.95" customHeight="1">
      <c r="A89" s="312" t="s">
        <v>1395</v>
      </c>
      <c r="B89" s="311" t="s">
        <v>1302</v>
      </c>
      <c r="C89" s="175" t="s">
        <v>1394</v>
      </c>
      <c r="D89" s="27">
        <v>154188.29999999999</v>
      </c>
      <c r="E89" s="27"/>
      <c r="F89" s="27"/>
      <c r="G89" s="27"/>
    </row>
    <row r="90" spans="1:7" ht="24.95" customHeight="1">
      <c r="A90" s="312"/>
      <c r="B90" s="311"/>
      <c r="C90" s="313" t="s">
        <v>1393</v>
      </c>
      <c r="D90" s="27"/>
      <c r="E90" s="27"/>
      <c r="F90" s="27"/>
      <c r="G90" s="27"/>
    </row>
    <row r="91" spans="1:7" ht="24.95" customHeight="1">
      <c r="A91" s="312" t="s">
        <v>1392</v>
      </c>
      <c r="B91" s="311" t="s">
        <v>1263</v>
      </c>
      <c r="C91" s="155" t="s">
        <v>1391</v>
      </c>
      <c r="D91" s="27"/>
      <c r="E91" s="27"/>
      <c r="F91" s="27">
        <v>10000000</v>
      </c>
      <c r="G91" s="27"/>
    </row>
    <row r="92" spans="1:7" ht="24.95" customHeight="1">
      <c r="A92" s="312" t="s">
        <v>1390</v>
      </c>
      <c r="B92" s="311" t="s">
        <v>1266</v>
      </c>
      <c r="C92" s="155" t="s">
        <v>1389</v>
      </c>
      <c r="D92" s="27"/>
      <c r="E92" s="27"/>
      <c r="F92" s="27">
        <v>9300000</v>
      </c>
      <c r="G92" s="27"/>
    </row>
    <row r="93" spans="1:7" ht="24.95" customHeight="1">
      <c r="A93" s="312"/>
      <c r="B93" s="311"/>
      <c r="C93" s="313" t="s">
        <v>1388</v>
      </c>
      <c r="D93" s="27"/>
      <c r="E93" s="27"/>
      <c r="F93" s="27"/>
      <c r="G93" s="27"/>
    </row>
    <row r="94" spans="1:7" ht="24.95" customHeight="1">
      <c r="A94" s="312" t="s">
        <v>1387</v>
      </c>
      <c r="B94" s="311" t="s">
        <v>1302</v>
      </c>
      <c r="C94" s="155" t="s">
        <v>1386</v>
      </c>
      <c r="D94" s="27"/>
      <c r="E94" s="27"/>
      <c r="F94" s="27">
        <v>400000</v>
      </c>
      <c r="G94" s="27"/>
    </row>
    <row r="95" spans="1:7" ht="24.75" customHeight="1">
      <c r="A95" s="312"/>
      <c r="B95" s="311"/>
      <c r="C95" s="326" t="s">
        <v>1385</v>
      </c>
      <c r="D95" s="27"/>
      <c r="E95" s="27"/>
      <c r="F95" s="27"/>
      <c r="G95" s="27"/>
    </row>
    <row r="96" spans="1:7" ht="24.75" customHeight="1">
      <c r="A96" s="312" t="s">
        <v>1384</v>
      </c>
      <c r="B96" s="311" t="s">
        <v>1302</v>
      </c>
      <c r="C96" s="175" t="s">
        <v>1383</v>
      </c>
      <c r="D96" s="27">
        <v>2606750.81</v>
      </c>
      <c r="E96" s="27"/>
      <c r="F96" s="27"/>
      <c r="G96" s="27"/>
    </row>
    <row r="97" spans="1:7" ht="24.95" customHeight="1">
      <c r="A97" s="316" t="s">
        <v>1382</v>
      </c>
      <c r="B97" s="315" t="s">
        <v>1302</v>
      </c>
      <c r="C97" s="155" t="s">
        <v>1381</v>
      </c>
      <c r="D97" s="23">
        <v>294184.15999999997</v>
      </c>
      <c r="E97" s="23"/>
      <c r="F97" s="23"/>
      <c r="G97" s="23"/>
    </row>
    <row r="98" spans="1:7" ht="24.75" customHeight="1">
      <c r="A98" s="314"/>
      <c r="B98" s="311"/>
      <c r="C98" s="313" t="s">
        <v>1380</v>
      </c>
      <c r="D98" s="27"/>
      <c r="E98" s="27"/>
      <c r="F98" s="27"/>
      <c r="G98" s="27"/>
    </row>
    <row r="99" spans="1:7" ht="24.95" customHeight="1">
      <c r="A99" s="312" t="s">
        <v>1379</v>
      </c>
      <c r="B99" s="311" t="s">
        <v>1302</v>
      </c>
      <c r="C99" s="154" t="s">
        <v>1378</v>
      </c>
      <c r="D99" s="27">
        <v>238796.94</v>
      </c>
      <c r="E99" s="27"/>
      <c r="F99" s="27"/>
      <c r="G99" s="27"/>
    </row>
    <row r="100" spans="1:7" ht="24.95" customHeight="1">
      <c r="A100" s="312"/>
      <c r="B100" s="311"/>
      <c r="C100" s="313" t="s">
        <v>1377</v>
      </c>
      <c r="D100" s="27"/>
      <c r="E100" s="27"/>
      <c r="F100" s="27"/>
      <c r="G100" s="27"/>
    </row>
    <row r="101" spans="1:7" ht="24.95" customHeight="1">
      <c r="A101" s="312" t="s">
        <v>1376</v>
      </c>
      <c r="B101" s="311" t="s">
        <v>1263</v>
      </c>
      <c r="C101" s="154" t="s">
        <v>1375</v>
      </c>
      <c r="D101" s="27"/>
      <c r="E101" s="27"/>
      <c r="F101" s="27"/>
      <c r="G101" s="27">
        <v>500000</v>
      </c>
    </row>
    <row r="102" spans="1:7" ht="24.95" customHeight="1">
      <c r="A102" s="312" t="s">
        <v>1374</v>
      </c>
      <c r="B102" s="311" t="s">
        <v>1263</v>
      </c>
      <c r="C102" s="155" t="s">
        <v>1373</v>
      </c>
      <c r="D102" s="27"/>
      <c r="E102" s="27"/>
      <c r="F102" s="27"/>
      <c r="G102" s="27">
        <v>2378571.4300000002</v>
      </c>
    </row>
    <row r="103" spans="1:7" ht="24.95" customHeight="1">
      <c r="A103" s="312" t="s">
        <v>1372</v>
      </c>
      <c r="B103" s="311" t="s">
        <v>1263</v>
      </c>
      <c r="C103" s="155" t="s">
        <v>1371</v>
      </c>
      <c r="D103" s="27"/>
      <c r="E103" s="27">
        <v>1006425.56</v>
      </c>
      <c r="F103" s="27">
        <f>1678571.43-E103</f>
        <v>672145.86999999988</v>
      </c>
      <c r="G103" s="27"/>
    </row>
    <row r="104" spans="1:7" ht="24.95" customHeight="1">
      <c r="A104" s="312"/>
      <c r="B104" s="311"/>
      <c r="C104" s="325" t="s">
        <v>1370</v>
      </c>
      <c r="D104" s="27"/>
      <c r="E104" s="27"/>
      <c r="F104" s="27"/>
      <c r="G104" s="27"/>
    </row>
    <row r="105" spans="1:7" ht="24.95" customHeight="1" thickBot="1">
      <c r="A105" s="324" t="s">
        <v>1369</v>
      </c>
      <c r="B105" s="323" t="s">
        <v>1263</v>
      </c>
      <c r="C105" s="322" t="s">
        <v>1368</v>
      </c>
      <c r="D105" s="81">
        <v>390378.91</v>
      </c>
      <c r="E105" s="81"/>
      <c r="F105" s="81"/>
      <c r="G105" s="81"/>
    </row>
    <row r="106" spans="1:7" ht="24.95" customHeight="1">
      <c r="A106" s="316"/>
      <c r="B106" s="315"/>
      <c r="C106" s="313" t="s">
        <v>1367</v>
      </c>
      <c r="D106" s="23"/>
      <c r="E106" s="23"/>
      <c r="F106" s="23"/>
      <c r="G106" s="23"/>
    </row>
    <row r="107" spans="1:7" ht="24.95" customHeight="1">
      <c r="A107" s="312" t="s">
        <v>1366</v>
      </c>
      <c r="B107" s="311" t="s">
        <v>1263</v>
      </c>
      <c r="C107" s="155" t="s">
        <v>1365</v>
      </c>
      <c r="D107" s="27"/>
      <c r="E107" s="27"/>
      <c r="F107" s="27"/>
      <c r="G107" s="27">
        <v>1000000</v>
      </c>
    </row>
    <row r="108" spans="1:7" ht="24.95" customHeight="1">
      <c r="A108" s="312" t="s">
        <v>1364</v>
      </c>
      <c r="B108" s="311" t="s">
        <v>1263</v>
      </c>
      <c r="C108" s="155" t="s">
        <v>1363</v>
      </c>
      <c r="D108" s="27"/>
      <c r="E108" s="27"/>
      <c r="F108" s="27"/>
      <c r="G108" s="27">
        <v>800000</v>
      </c>
    </row>
    <row r="109" spans="1:7" ht="24.95" customHeight="1">
      <c r="A109" s="312" t="s">
        <v>1362</v>
      </c>
      <c r="B109" s="311" t="s">
        <v>1263</v>
      </c>
      <c r="C109" s="155" t="s">
        <v>1361</v>
      </c>
      <c r="D109" s="27"/>
      <c r="E109" s="27"/>
      <c r="F109" s="27"/>
      <c r="G109" s="27">
        <v>1200000</v>
      </c>
    </row>
    <row r="110" spans="1:7" ht="24.95" customHeight="1">
      <c r="A110" s="312" t="s">
        <v>1360</v>
      </c>
      <c r="B110" s="311" t="s">
        <v>1266</v>
      </c>
      <c r="C110" s="155" t="s">
        <v>1359</v>
      </c>
      <c r="D110" s="27"/>
      <c r="E110" s="27"/>
      <c r="F110" s="27"/>
      <c r="G110" s="27">
        <v>2500000</v>
      </c>
    </row>
    <row r="111" spans="1:7" ht="24.95" customHeight="1">
      <c r="A111" s="312" t="s">
        <v>1358</v>
      </c>
      <c r="B111" s="311" t="s">
        <v>1266</v>
      </c>
      <c r="C111" s="155" t="s">
        <v>1357</v>
      </c>
      <c r="D111" s="27"/>
      <c r="E111" s="27"/>
      <c r="F111" s="27"/>
      <c r="G111" s="27">
        <v>800000</v>
      </c>
    </row>
    <row r="112" spans="1:7" ht="24.95" customHeight="1">
      <c r="A112" s="312" t="s">
        <v>1356</v>
      </c>
      <c r="B112" s="311" t="s">
        <v>1266</v>
      </c>
      <c r="C112" s="155" t="s">
        <v>1355</v>
      </c>
      <c r="D112" s="27"/>
      <c r="E112" s="27"/>
      <c r="F112" s="27"/>
      <c r="G112" s="27">
        <v>2000000</v>
      </c>
    </row>
    <row r="113" spans="1:7" ht="24.95" customHeight="1">
      <c r="A113" s="312" t="s">
        <v>1354</v>
      </c>
      <c r="B113" s="311" t="s">
        <v>1302</v>
      </c>
      <c r="C113" s="154" t="s">
        <v>1353</v>
      </c>
      <c r="D113" s="27"/>
      <c r="E113" s="27"/>
      <c r="F113" s="27"/>
      <c r="G113" s="27">
        <v>1678571.43</v>
      </c>
    </row>
    <row r="114" spans="1:7" ht="24.95" customHeight="1">
      <c r="A114" s="312" t="s">
        <v>1352</v>
      </c>
      <c r="B114" s="311" t="s">
        <v>1302</v>
      </c>
      <c r="C114" s="154" t="s">
        <v>1351</v>
      </c>
      <c r="D114" s="27"/>
      <c r="E114" s="27"/>
      <c r="F114" s="27"/>
      <c r="G114" s="27">
        <v>700000</v>
      </c>
    </row>
    <row r="115" spans="1:7" ht="24.95" customHeight="1">
      <c r="A115" s="312" t="s">
        <v>1350</v>
      </c>
      <c r="B115" s="311" t="s">
        <v>1302</v>
      </c>
      <c r="C115" s="154" t="s">
        <v>1349</v>
      </c>
      <c r="D115" s="27"/>
      <c r="E115" s="27"/>
      <c r="F115" s="27"/>
      <c r="G115" s="27">
        <v>2478571.4300000002</v>
      </c>
    </row>
    <row r="116" spans="1:7" ht="24.95" customHeight="1">
      <c r="A116" s="312" t="s">
        <v>1348</v>
      </c>
      <c r="B116" s="311" t="s">
        <v>1302</v>
      </c>
      <c r="C116" s="155" t="s">
        <v>1347</v>
      </c>
      <c r="D116" s="27"/>
      <c r="E116" s="27"/>
      <c r="F116" s="27"/>
      <c r="G116" s="27">
        <v>1678571.43</v>
      </c>
    </row>
    <row r="117" spans="1:7" ht="24.95" customHeight="1">
      <c r="A117" s="312" t="s">
        <v>1346</v>
      </c>
      <c r="B117" s="311" t="s">
        <v>1302</v>
      </c>
      <c r="C117" s="154" t="s">
        <v>1345</v>
      </c>
      <c r="D117" s="27"/>
      <c r="E117" s="27"/>
      <c r="F117" s="27"/>
      <c r="G117" s="27">
        <v>700000</v>
      </c>
    </row>
    <row r="118" spans="1:7" ht="24.95" customHeight="1">
      <c r="A118" s="312" t="s">
        <v>1344</v>
      </c>
      <c r="B118" s="311" t="s">
        <v>1302</v>
      </c>
      <c r="C118" s="154" t="s">
        <v>1343</v>
      </c>
      <c r="D118" s="27"/>
      <c r="E118" s="27"/>
      <c r="F118" s="27"/>
      <c r="G118" s="27">
        <v>500000</v>
      </c>
    </row>
    <row r="119" spans="1:7" ht="24.95" customHeight="1">
      <c r="A119" s="312" t="s">
        <v>1342</v>
      </c>
      <c r="B119" s="311" t="s">
        <v>1302</v>
      </c>
      <c r="C119" s="154" t="s">
        <v>1341</v>
      </c>
      <c r="D119" s="27"/>
      <c r="E119" s="27"/>
      <c r="F119" s="27"/>
      <c r="G119" s="27">
        <v>1678571.43</v>
      </c>
    </row>
    <row r="120" spans="1:7" ht="24.95" customHeight="1">
      <c r="A120" s="316" t="s">
        <v>1340</v>
      </c>
      <c r="B120" s="315" t="s">
        <v>1302</v>
      </c>
      <c r="C120" s="155" t="s">
        <v>1339</v>
      </c>
      <c r="D120" s="23"/>
      <c r="E120" s="23"/>
      <c r="F120" s="23"/>
      <c r="G120" s="23">
        <v>3878571.43</v>
      </c>
    </row>
    <row r="121" spans="1:7" ht="24.95" customHeight="1">
      <c r="A121" s="312" t="s">
        <v>1338</v>
      </c>
      <c r="B121" s="311" t="s">
        <v>1302</v>
      </c>
      <c r="C121" s="154" t="s">
        <v>1337</v>
      </c>
      <c r="D121" s="27"/>
      <c r="E121" s="27"/>
      <c r="F121" s="27"/>
      <c r="G121" s="27">
        <v>2080000</v>
      </c>
    </row>
    <row r="122" spans="1:7" ht="24.95" customHeight="1">
      <c r="A122" s="312" t="s">
        <v>1336</v>
      </c>
      <c r="B122" s="311" t="s">
        <v>1302</v>
      </c>
      <c r="C122" s="155" t="s">
        <v>1335</v>
      </c>
      <c r="D122" s="27"/>
      <c r="E122" s="27"/>
      <c r="F122" s="27">
        <v>360000</v>
      </c>
      <c r="G122" s="27"/>
    </row>
    <row r="123" spans="1:7" ht="24.95" customHeight="1">
      <c r="A123" s="312" t="s">
        <v>1334</v>
      </c>
      <c r="B123" s="311" t="s">
        <v>1302</v>
      </c>
      <c r="C123" s="155" t="s">
        <v>1333</v>
      </c>
      <c r="D123" s="27"/>
      <c r="E123" s="27"/>
      <c r="F123" s="27">
        <v>500000</v>
      </c>
      <c r="G123" s="27"/>
    </row>
    <row r="124" spans="1:7" ht="24.95" customHeight="1">
      <c r="A124" s="312" t="s">
        <v>1332</v>
      </c>
      <c r="B124" s="311" t="s">
        <v>1302</v>
      </c>
      <c r="C124" s="155" t="s">
        <v>1331</v>
      </c>
      <c r="D124" s="27"/>
      <c r="E124" s="27">
        <v>32075</v>
      </c>
      <c r="F124" s="27">
        <f>500000-E124</f>
        <v>467925</v>
      </c>
      <c r="G124" s="27"/>
    </row>
    <row r="125" spans="1:7" ht="24.95" customHeight="1">
      <c r="A125" s="312" t="s">
        <v>1330</v>
      </c>
      <c r="B125" s="311" t="s">
        <v>1302</v>
      </c>
      <c r="C125" s="155" t="s">
        <v>1329</v>
      </c>
      <c r="D125" s="27"/>
      <c r="E125" s="27">
        <v>2250</v>
      </c>
      <c r="F125" s="27">
        <f>678571.43-E125</f>
        <v>676321.43</v>
      </c>
      <c r="G125" s="27"/>
    </row>
    <row r="126" spans="1:7" ht="24.95" customHeight="1">
      <c r="A126" s="312" t="s">
        <v>1328</v>
      </c>
      <c r="B126" s="311" t="s">
        <v>1302</v>
      </c>
      <c r="C126" s="155" t="s">
        <v>1327</v>
      </c>
      <c r="D126" s="27"/>
      <c r="E126" s="27">
        <v>3100</v>
      </c>
      <c r="F126" s="27">
        <f>1678571.43-E126</f>
        <v>1675471.43</v>
      </c>
      <c r="G126" s="27"/>
    </row>
    <row r="127" spans="1:7" ht="24.95" customHeight="1">
      <c r="A127" s="312" t="s">
        <v>1326</v>
      </c>
      <c r="B127" s="311" t="s">
        <v>1302</v>
      </c>
      <c r="C127" s="155" t="s">
        <v>1325</v>
      </c>
      <c r="D127" s="27"/>
      <c r="E127" s="27"/>
      <c r="F127" s="27">
        <v>1678571.43</v>
      </c>
      <c r="G127" s="27"/>
    </row>
    <row r="128" spans="1:7" ht="24.95" customHeight="1">
      <c r="A128" s="312" t="s">
        <v>1324</v>
      </c>
      <c r="B128" s="311" t="s">
        <v>1302</v>
      </c>
      <c r="C128" s="155" t="s">
        <v>1323</v>
      </c>
      <c r="D128" s="27"/>
      <c r="E128" s="27"/>
      <c r="F128" s="27">
        <v>278571.43</v>
      </c>
      <c r="G128" s="27"/>
    </row>
    <row r="129" spans="1:7" ht="24.95" customHeight="1">
      <c r="A129" s="312" t="s">
        <v>1322</v>
      </c>
      <c r="B129" s="311" t="s">
        <v>1302</v>
      </c>
      <c r="C129" s="155" t="s">
        <v>1321</v>
      </c>
      <c r="D129" s="27"/>
      <c r="E129" s="27"/>
      <c r="F129" s="27">
        <v>1000000</v>
      </c>
      <c r="G129" s="27"/>
    </row>
    <row r="130" spans="1:7" ht="24.95" customHeight="1" thickBot="1">
      <c r="A130" s="318" t="s">
        <v>1320</v>
      </c>
      <c r="B130" s="317" t="s">
        <v>1302</v>
      </c>
      <c r="C130" s="189" t="s">
        <v>1319</v>
      </c>
      <c r="D130" s="32"/>
      <c r="E130" s="32">
        <v>11600</v>
      </c>
      <c r="F130" s="32">
        <f>578571.43-E130</f>
        <v>566971.43000000005</v>
      </c>
      <c r="G130" s="32"/>
    </row>
    <row r="131" spans="1:7" ht="24.95" customHeight="1">
      <c r="A131" s="316" t="s">
        <v>1318</v>
      </c>
      <c r="B131" s="315" t="s">
        <v>1302</v>
      </c>
      <c r="C131" s="155" t="s">
        <v>1317</v>
      </c>
      <c r="D131" s="23"/>
      <c r="E131" s="23"/>
      <c r="F131" s="23">
        <v>1678571.43</v>
      </c>
      <c r="G131" s="23"/>
    </row>
    <row r="132" spans="1:7" ht="24.95" customHeight="1">
      <c r="A132" s="312" t="s">
        <v>1316</v>
      </c>
      <c r="B132" s="311" t="s">
        <v>1302</v>
      </c>
      <c r="C132" s="154" t="s">
        <v>1315</v>
      </c>
      <c r="D132" s="27"/>
      <c r="E132" s="27"/>
      <c r="F132" s="27">
        <v>10877134.99</v>
      </c>
      <c r="G132" s="27"/>
    </row>
    <row r="133" spans="1:7" ht="24.95" customHeight="1">
      <c r="A133" s="312"/>
      <c r="B133" s="311"/>
      <c r="C133" s="154" t="s">
        <v>1314</v>
      </c>
      <c r="D133" s="27"/>
      <c r="E133" s="27"/>
      <c r="F133" s="27"/>
      <c r="G133" s="27"/>
    </row>
    <row r="134" spans="1:7" ht="24.95" customHeight="1">
      <c r="A134" s="312" t="s">
        <v>1309</v>
      </c>
      <c r="B134" s="311" t="s">
        <v>1302</v>
      </c>
      <c r="C134" s="175" t="s">
        <v>1313</v>
      </c>
      <c r="D134" s="27">
        <v>193065.5</v>
      </c>
      <c r="E134" s="27"/>
      <c r="F134" s="27"/>
      <c r="G134" s="27"/>
    </row>
    <row r="135" spans="1:7" ht="24.95" customHeight="1">
      <c r="A135" s="312" t="s">
        <v>1309</v>
      </c>
      <c r="B135" s="311" t="s">
        <v>1302</v>
      </c>
      <c r="C135" s="175" t="s">
        <v>1312</v>
      </c>
      <c r="D135" s="27">
        <v>98745.5</v>
      </c>
      <c r="E135" s="27"/>
      <c r="F135" s="27"/>
      <c r="G135" s="27"/>
    </row>
    <row r="136" spans="1:7" ht="24.95" customHeight="1">
      <c r="A136" s="312" t="s">
        <v>1309</v>
      </c>
      <c r="B136" s="311" t="s">
        <v>1302</v>
      </c>
      <c r="C136" s="175" t="s">
        <v>1311</v>
      </c>
      <c r="D136" s="27">
        <v>158623</v>
      </c>
      <c r="E136" s="27"/>
      <c r="F136" s="27"/>
      <c r="G136" s="27"/>
    </row>
    <row r="137" spans="1:7" ht="24.95" customHeight="1">
      <c r="A137" s="312" t="s">
        <v>1309</v>
      </c>
      <c r="B137" s="311" t="s">
        <v>1302</v>
      </c>
      <c r="C137" s="175" t="s">
        <v>1310</v>
      </c>
      <c r="D137" s="27">
        <v>90085.5</v>
      </c>
      <c r="E137" s="27"/>
      <c r="F137" s="27"/>
      <c r="G137" s="27"/>
    </row>
    <row r="138" spans="1:7" ht="24.95" customHeight="1">
      <c r="A138" s="312" t="s">
        <v>1309</v>
      </c>
      <c r="B138" s="311" t="s">
        <v>1302</v>
      </c>
      <c r="C138" s="175" t="s">
        <v>1308</v>
      </c>
      <c r="D138" s="27">
        <v>99128.95</v>
      </c>
      <c r="E138" s="27"/>
      <c r="F138" s="27"/>
      <c r="G138" s="27"/>
    </row>
    <row r="139" spans="1:7" ht="24.95" customHeight="1">
      <c r="A139" s="312" t="s">
        <v>1307</v>
      </c>
      <c r="B139" s="311" t="s">
        <v>1302</v>
      </c>
      <c r="C139" s="154" t="s">
        <v>1306</v>
      </c>
      <c r="D139" s="27">
        <v>550577.82999999996</v>
      </c>
      <c r="E139" s="27"/>
      <c r="F139" s="27"/>
      <c r="G139" s="27"/>
    </row>
    <row r="140" spans="1:7" ht="24.95" customHeight="1">
      <c r="A140" s="312" t="s">
        <v>1305</v>
      </c>
      <c r="B140" s="311" t="s">
        <v>1302</v>
      </c>
      <c r="C140" s="154" t="s">
        <v>1304</v>
      </c>
      <c r="D140" s="27">
        <v>532726.12</v>
      </c>
      <c r="E140" s="27"/>
      <c r="F140" s="27"/>
      <c r="G140" s="27"/>
    </row>
    <row r="141" spans="1:7" ht="24.95" customHeight="1">
      <c r="A141" s="316" t="s">
        <v>1303</v>
      </c>
      <c r="B141" s="315" t="s">
        <v>1302</v>
      </c>
      <c r="C141" s="155" t="s">
        <v>1301</v>
      </c>
      <c r="D141" s="23">
        <v>86931.839999999997</v>
      </c>
      <c r="E141" s="23"/>
      <c r="F141" s="23"/>
      <c r="G141" s="23"/>
    </row>
    <row r="142" spans="1:7" ht="24.95" customHeight="1">
      <c r="A142" s="312" t="s">
        <v>1300</v>
      </c>
      <c r="B142" s="311" t="s">
        <v>1263</v>
      </c>
      <c r="C142" s="154" t="s">
        <v>1299</v>
      </c>
      <c r="D142" s="27">
        <v>1229432.57</v>
      </c>
      <c r="E142" s="27"/>
      <c r="F142" s="27"/>
      <c r="G142" s="27"/>
    </row>
    <row r="143" spans="1:7" ht="24.95" customHeight="1">
      <c r="A143" s="316" t="s">
        <v>1298</v>
      </c>
      <c r="B143" s="315" t="s">
        <v>1263</v>
      </c>
      <c r="C143" s="155" t="s">
        <v>1297</v>
      </c>
      <c r="D143" s="23">
        <v>318622.15000000002</v>
      </c>
      <c r="E143" s="23"/>
      <c r="F143" s="23"/>
      <c r="G143" s="23"/>
    </row>
    <row r="144" spans="1:7" ht="24.95" customHeight="1">
      <c r="A144" s="312" t="s">
        <v>1296</v>
      </c>
      <c r="B144" s="311" t="s">
        <v>1263</v>
      </c>
      <c r="C144" s="154" t="s">
        <v>1295</v>
      </c>
      <c r="D144" s="27">
        <v>170461.73</v>
      </c>
      <c r="E144" s="27"/>
      <c r="F144" s="27"/>
      <c r="G144" s="27"/>
    </row>
    <row r="145" spans="1:7" ht="24.75" customHeight="1">
      <c r="A145" s="321"/>
      <c r="B145" s="320"/>
      <c r="C145" s="319" t="s">
        <v>351</v>
      </c>
      <c r="D145" s="54"/>
      <c r="E145" s="54"/>
      <c r="F145" s="54"/>
      <c r="G145" s="54"/>
    </row>
    <row r="146" spans="1:7" ht="24.75" customHeight="1">
      <c r="A146" s="312" t="s">
        <v>1294</v>
      </c>
      <c r="B146" s="311" t="s">
        <v>1263</v>
      </c>
      <c r="C146" s="154" t="s">
        <v>1293</v>
      </c>
      <c r="D146" s="27"/>
      <c r="E146" s="27"/>
      <c r="F146" s="27"/>
      <c r="G146" s="27">
        <v>30000000</v>
      </c>
    </row>
    <row r="147" spans="1:7" ht="24.75" customHeight="1">
      <c r="A147" s="312" t="s">
        <v>1292</v>
      </c>
      <c r="B147" s="311" t="s">
        <v>1263</v>
      </c>
      <c r="C147" s="154" t="s">
        <v>1291</v>
      </c>
      <c r="D147" s="27"/>
      <c r="E147" s="27"/>
      <c r="F147" s="27"/>
      <c r="G147" s="27">
        <v>14000000</v>
      </c>
    </row>
    <row r="148" spans="1:7" ht="24.75" customHeight="1">
      <c r="A148" s="312" t="s">
        <v>1290</v>
      </c>
      <c r="B148" s="311" t="s">
        <v>1263</v>
      </c>
      <c r="C148" s="154" t="s">
        <v>1289</v>
      </c>
      <c r="D148" s="27"/>
      <c r="E148" s="27"/>
      <c r="F148" s="27"/>
      <c r="G148" s="27">
        <v>10000000</v>
      </c>
    </row>
    <row r="149" spans="1:7" ht="24.75" customHeight="1">
      <c r="A149" s="312" t="s">
        <v>1288</v>
      </c>
      <c r="B149" s="311" t="s">
        <v>1263</v>
      </c>
      <c r="C149" s="154" t="s">
        <v>1287</v>
      </c>
      <c r="D149" s="27"/>
      <c r="E149" s="27"/>
      <c r="F149" s="27"/>
      <c r="G149" s="27">
        <v>23000000</v>
      </c>
    </row>
    <row r="150" spans="1:7" ht="24.75" customHeight="1">
      <c r="A150" s="312" t="s">
        <v>1286</v>
      </c>
      <c r="B150" s="311" t="s">
        <v>1263</v>
      </c>
      <c r="C150" s="154" t="s">
        <v>1285</v>
      </c>
      <c r="D150" s="27"/>
      <c r="E150" s="27"/>
      <c r="F150" s="27"/>
      <c r="G150" s="27">
        <v>12000000</v>
      </c>
    </row>
    <row r="151" spans="1:7" ht="24.75" customHeight="1">
      <c r="A151" s="312" t="s">
        <v>1284</v>
      </c>
      <c r="B151" s="311" t="s">
        <v>1263</v>
      </c>
      <c r="C151" s="154" t="s">
        <v>1283</v>
      </c>
      <c r="D151" s="27"/>
      <c r="E151" s="27"/>
      <c r="F151" s="27"/>
      <c r="G151" s="27">
        <v>4000000</v>
      </c>
    </row>
    <row r="152" spans="1:7" ht="24.75" customHeight="1">
      <c r="A152" s="312" t="s">
        <v>1282</v>
      </c>
      <c r="B152" s="311" t="s">
        <v>1263</v>
      </c>
      <c r="C152" s="154" t="s">
        <v>1281</v>
      </c>
      <c r="D152" s="27"/>
      <c r="E152" s="27"/>
      <c r="F152" s="27"/>
      <c r="G152" s="27">
        <v>4000000</v>
      </c>
    </row>
    <row r="153" spans="1:7" ht="24.75" customHeight="1">
      <c r="A153" s="312" t="s">
        <v>1280</v>
      </c>
      <c r="B153" s="311" t="s">
        <v>1263</v>
      </c>
      <c r="C153" s="154" t="s">
        <v>1279</v>
      </c>
      <c r="D153" s="27"/>
      <c r="E153" s="27"/>
      <c r="F153" s="27"/>
      <c r="G153" s="27">
        <v>3000000</v>
      </c>
    </row>
    <row r="154" spans="1:7" ht="24.75" customHeight="1">
      <c r="A154" s="312" t="s">
        <v>1278</v>
      </c>
      <c r="B154" s="311" t="s">
        <v>1263</v>
      </c>
      <c r="C154" s="154" t="s">
        <v>1277</v>
      </c>
      <c r="D154" s="27"/>
      <c r="E154" s="27"/>
      <c r="F154" s="27"/>
      <c r="G154" s="27">
        <v>1500000</v>
      </c>
    </row>
    <row r="155" spans="1:7" ht="24.75" customHeight="1" thickBot="1">
      <c r="A155" s="318" t="s">
        <v>1276</v>
      </c>
      <c r="B155" s="317" t="s">
        <v>1263</v>
      </c>
      <c r="C155" s="189" t="s">
        <v>1275</v>
      </c>
      <c r="D155" s="32"/>
      <c r="E155" s="32"/>
      <c r="F155" s="32"/>
      <c r="G155" s="32">
        <v>1678571.43</v>
      </c>
    </row>
    <row r="156" spans="1:7" ht="24.75" customHeight="1">
      <c r="A156" s="316" t="s">
        <v>1274</v>
      </c>
      <c r="B156" s="315" t="s">
        <v>1263</v>
      </c>
      <c r="C156" s="155" t="s">
        <v>1273</v>
      </c>
      <c r="D156" s="23"/>
      <c r="E156" s="23"/>
      <c r="F156" s="23"/>
      <c r="G156" s="23">
        <v>1200000</v>
      </c>
    </row>
    <row r="157" spans="1:7" ht="24.75" customHeight="1">
      <c r="A157" s="312" t="s">
        <v>1272</v>
      </c>
      <c r="B157" s="311" t="s">
        <v>1263</v>
      </c>
      <c r="C157" s="154" t="s">
        <v>1271</v>
      </c>
      <c r="D157" s="27"/>
      <c r="E157" s="27"/>
      <c r="F157" s="27"/>
      <c r="G157" s="27">
        <v>1000000</v>
      </c>
    </row>
    <row r="158" spans="1:7" ht="24.75" customHeight="1">
      <c r="A158" s="314"/>
      <c r="B158" s="311"/>
      <c r="C158" s="313" t="s">
        <v>1270</v>
      </c>
      <c r="D158" s="27"/>
      <c r="E158" s="27"/>
      <c r="F158" s="27"/>
      <c r="G158" s="27"/>
    </row>
    <row r="159" spans="1:7" ht="24.95" customHeight="1">
      <c r="A159" s="312" t="s">
        <v>1269</v>
      </c>
      <c r="B159" s="311" t="s">
        <v>1266</v>
      </c>
      <c r="C159" s="155" t="s">
        <v>1268</v>
      </c>
      <c r="D159" s="27"/>
      <c r="E159" s="27"/>
      <c r="F159" s="27">
        <v>5000000</v>
      </c>
      <c r="G159" s="27"/>
    </row>
    <row r="160" spans="1:7" ht="24.95" customHeight="1">
      <c r="A160" s="312" t="s">
        <v>1267</v>
      </c>
      <c r="B160" s="311" t="s">
        <v>1266</v>
      </c>
      <c r="C160" s="155" t="s">
        <v>1265</v>
      </c>
      <c r="D160" s="27"/>
      <c r="E160" s="27"/>
      <c r="F160" s="27">
        <v>2000000</v>
      </c>
      <c r="G160" s="27"/>
    </row>
    <row r="161" spans="1:7" ht="24.95" customHeight="1">
      <c r="A161" s="312"/>
      <c r="B161" s="311"/>
      <c r="C161" s="313" t="s">
        <v>227</v>
      </c>
      <c r="D161" s="23"/>
      <c r="E161" s="27"/>
      <c r="F161" s="27"/>
      <c r="G161" s="27"/>
    </row>
    <row r="162" spans="1:7" ht="24.95" customHeight="1" thickBot="1">
      <c r="A162" s="312" t="s">
        <v>1264</v>
      </c>
      <c r="B162" s="311" t="s">
        <v>1263</v>
      </c>
      <c r="C162" s="155" t="s">
        <v>1262</v>
      </c>
      <c r="D162" s="23"/>
      <c r="E162" s="23"/>
      <c r="F162" s="27">
        <v>2000000</v>
      </c>
      <c r="G162" s="27"/>
    </row>
    <row r="163" spans="1:7" ht="24.95" customHeight="1" thickBot="1">
      <c r="A163" s="310" t="s">
        <v>6</v>
      </c>
      <c r="B163" s="16"/>
      <c r="C163" s="16"/>
      <c r="D163" s="309">
        <f>SUM(D10:D162)</f>
        <v>110890196.03000003</v>
      </c>
      <c r="E163" s="309">
        <f>SUM(E10:E162)</f>
        <v>72283921.579999983</v>
      </c>
      <c r="F163" s="309">
        <f>SUM(F10:F162)</f>
        <v>128303213.42000005</v>
      </c>
      <c r="G163" s="309">
        <f>SUM(G10:G162)</f>
        <v>227777223.00000009</v>
      </c>
    </row>
    <row r="164" spans="1:7" ht="24.95" customHeight="1">
      <c r="A164" s="308"/>
      <c r="B164" s="14"/>
      <c r="C164" s="14"/>
      <c r="D164" s="307"/>
      <c r="E164" s="307"/>
      <c r="F164" s="12"/>
      <c r="G164" s="12"/>
    </row>
    <row r="165" spans="1:7" ht="12.75" customHeight="1">
      <c r="A165" s="308"/>
      <c r="B165" s="14"/>
      <c r="C165" s="14"/>
      <c r="D165" s="307"/>
      <c r="E165" s="306"/>
      <c r="F165" s="13"/>
      <c r="G165" s="12"/>
    </row>
    <row r="166" spans="1:7">
      <c r="A166" s="11" t="s">
        <v>275</v>
      </c>
      <c r="B166" s="1"/>
      <c r="C166" s="1"/>
      <c r="E166" s="147" t="s">
        <v>4</v>
      </c>
      <c r="F166" s="1"/>
      <c r="G166" s="200">
        <f>169475246.8</f>
        <v>169475246.80000001</v>
      </c>
    </row>
    <row r="167" spans="1:7">
      <c r="A167" s="305"/>
      <c r="B167" s="1"/>
      <c r="C167" s="1"/>
      <c r="F167" s="1"/>
      <c r="G167" s="200"/>
    </row>
    <row r="168" spans="1:7" s="1" customFormat="1">
      <c r="A168" s="304"/>
      <c r="B168" s="8"/>
      <c r="C168" s="8"/>
      <c r="D168" s="300"/>
      <c r="E168" s="303"/>
      <c r="F168" s="7"/>
      <c r="G168" s="302"/>
    </row>
    <row r="169" spans="1:7" s="1" customFormat="1">
      <c r="A169" s="6" t="s">
        <v>1261</v>
      </c>
      <c r="B169" s="5"/>
      <c r="C169" s="4"/>
      <c r="D169" s="423" t="s">
        <v>1260</v>
      </c>
      <c r="E169" s="423"/>
      <c r="F169" s="423"/>
      <c r="G169" s="423"/>
    </row>
    <row r="170" spans="1:7" s="1" customFormat="1">
      <c r="A170" s="3" t="s">
        <v>957</v>
      </c>
      <c r="B170" s="2"/>
      <c r="C170" s="2"/>
      <c r="D170" s="417" t="s">
        <v>1259</v>
      </c>
      <c r="E170" s="417"/>
      <c r="F170" s="417"/>
      <c r="G170" s="417"/>
    </row>
    <row r="171" spans="1:7" s="1" customFormat="1" ht="15" customHeight="1">
      <c r="A171" s="301"/>
      <c r="B171" s="8"/>
      <c r="C171" s="8"/>
      <c r="D171" s="300"/>
      <c r="E171" s="300"/>
      <c r="F171" s="8"/>
      <c r="G171" s="8"/>
    </row>
    <row r="173" spans="1:7">
      <c r="D173" s="200">
        <v>29261615.190000001</v>
      </c>
      <c r="E173" s="200" t="s">
        <v>1258</v>
      </c>
    </row>
    <row r="174" spans="1:7">
      <c r="D174" s="200">
        <v>77790227.379999995</v>
      </c>
      <c r="E174" s="200" t="s">
        <v>1257</v>
      </c>
    </row>
    <row r="175" spans="1:7">
      <c r="D175" s="200">
        <f>SUM(D173:D174)</f>
        <v>107051842.56999999</v>
      </c>
      <c r="E175" s="200"/>
    </row>
  </sheetData>
  <mergeCells count="6">
    <mergeCell ref="B7:B8"/>
    <mergeCell ref="A7:A8"/>
    <mergeCell ref="D169:G169"/>
    <mergeCell ref="D170:G170"/>
    <mergeCell ref="E7:F7"/>
    <mergeCell ref="C7:C8"/>
  </mergeCells>
  <printOptions horizontalCentered="1"/>
  <pageMargins left="0.95" right="0.45" top="0.75" bottom="0.75" header="0.5" footer="0.5"/>
  <pageSetup paperSize="305" scale="8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23"/>
  <sheetViews>
    <sheetView zoomScaleNormal="100" workbookViewId="0">
      <selection activeCell="E33" sqref="E33"/>
    </sheetView>
  </sheetViews>
  <sheetFormatPr defaultRowHeight="12"/>
  <cols>
    <col min="1" max="1" width="15.1640625" style="299" customWidth="1"/>
    <col min="2" max="2" width="15.1640625" style="237" customWidth="1"/>
    <col min="3" max="3" width="89.1640625" style="237" customWidth="1"/>
    <col min="4" max="6" width="22.5" style="237" customWidth="1"/>
    <col min="7" max="7" width="22.5" style="352" customWidth="1"/>
    <col min="8" max="8" width="17" style="237" hidden="1" customWidth="1"/>
    <col min="9" max="9" width="13.83203125" style="237" hidden="1" customWidth="1"/>
    <col min="10" max="10" width="24.83203125" hidden="1" customWidth="1"/>
    <col min="11" max="11" width="21.5" hidden="1" customWidth="1"/>
    <col min="12" max="12" width="25.33203125" hidden="1" customWidth="1"/>
    <col min="13" max="13" width="21.1640625" hidden="1" customWidth="1"/>
    <col min="14" max="14" width="16.83203125" customWidth="1"/>
  </cols>
  <sheetData>
    <row r="1" spans="1:13" ht="12.75">
      <c r="A1" s="299" t="s">
        <v>1554</v>
      </c>
      <c r="G1" s="335"/>
      <c r="H1" s="336"/>
      <c r="I1" s="336"/>
    </row>
    <row r="2" spans="1:13" ht="15.75" customHeight="1">
      <c r="A2" s="412" t="s">
        <v>1553</v>
      </c>
      <c r="B2" s="412"/>
      <c r="C2" s="412"/>
      <c r="D2" s="412"/>
      <c r="E2" s="412"/>
      <c r="F2" s="412"/>
      <c r="G2" s="412"/>
      <c r="H2" s="337"/>
      <c r="I2" s="337"/>
    </row>
    <row r="3" spans="1:13" ht="15.75" customHeight="1">
      <c r="A3" s="413" t="s">
        <v>1552</v>
      </c>
      <c r="B3" s="413"/>
      <c r="C3" s="413"/>
      <c r="D3" s="413"/>
      <c r="E3" s="413"/>
      <c r="F3" s="413"/>
      <c r="G3" s="413"/>
      <c r="H3" s="106"/>
      <c r="I3" s="106"/>
    </row>
    <row r="4" spans="1:13" ht="15.75" customHeight="1">
      <c r="A4" s="106"/>
      <c r="B4" s="106"/>
      <c r="C4" s="106"/>
      <c r="D4" s="106"/>
      <c r="E4" s="106"/>
      <c r="F4" s="106"/>
      <c r="G4" s="338"/>
      <c r="H4" s="106"/>
      <c r="I4" s="106"/>
    </row>
    <row r="5" spans="1:13" ht="23.25" customHeight="1">
      <c r="A5" s="105" t="s">
        <v>1555</v>
      </c>
      <c r="B5" s="103"/>
      <c r="C5" s="103"/>
      <c r="D5" s="103"/>
      <c r="E5" s="104"/>
      <c r="F5" s="104"/>
      <c r="G5" s="339"/>
      <c r="H5" s="103"/>
      <c r="I5" s="103"/>
    </row>
    <row r="6" spans="1:13" ht="17.25" customHeight="1" thickBot="1">
      <c r="A6" s="105"/>
      <c r="B6" s="103"/>
      <c r="C6" s="103"/>
      <c r="D6" s="103"/>
      <c r="E6" s="104"/>
      <c r="F6" s="104"/>
      <c r="G6" s="339"/>
      <c r="H6" s="103"/>
      <c r="I6" s="103"/>
    </row>
    <row r="7" spans="1:13" ht="16.5" customHeight="1" thickBot="1">
      <c r="A7" s="429" t="s">
        <v>1550</v>
      </c>
      <c r="B7" s="419" t="s">
        <v>1549</v>
      </c>
      <c r="C7" s="419" t="s">
        <v>1548</v>
      </c>
      <c r="D7" s="100" t="s">
        <v>124</v>
      </c>
      <c r="E7" s="431" t="s">
        <v>1547</v>
      </c>
      <c r="F7" s="432"/>
      <c r="G7" s="340" t="s">
        <v>1546</v>
      </c>
      <c r="H7" s="341"/>
      <c r="I7" s="342"/>
      <c r="J7" s="426" t="s">
        <v>1556</v>
      </c>
      <c r="K7" s="343" t="s">
        <v>1302</v>
      </c>
      <c r="L7" s="427" t="s">
        <v>1263</v>
      </c>
      <c r="M7" s="428" t="s">
        <v>117</v>
      </c>
    </row>
    <row r="8" spans="1:13" ht="18.75" customHeight="1">
      <c r="A8" s="430"/>
      <c r="B8" s="420"/>
      <c r="C8" s="420"/>
      <c r="D8" s="96">
        <v>2018</v>
      </c>
      <c r="E8" s="97" t="s">
        <v>1545</v>
      </c>
      <c r="F8" s="97" t="s">
        <v>1544</v>
      </c>
      <c r="G8" s="344">
        <v>2020</v>
      </c>
      <c r="H8" s="345"/>
      <c r="I8" s="98"/>
      <c r="J8" s="426"/>
      <c r="K8" s="343"/>
      <c r="L8" s="427"/>
      <c r="M8" s="428"/>
    </row>
    <row r="9" spans="1:13" ht="16.5" thickBot="1">
      <c r="A9" s="92" t="s">
        <v>115</v>
      </c>
      <c r="B9" s="95" t="s">
        <v>114</v>
      </c>
      <c r="C9" s="92" t="s">
        <v>113</v>
      </c>
      <c r="D9" s="92" t="s">
        <v>112</v>
      </c>
      <c r="E9" s="93" t="s">
        <v>111</v>
      </c>
      <c r="F9" s="94" t="s">
        <v>110</v>
      </c>
      <c r="G9" s="346" t="s">
        <v>109</v>
      </c>
      <c r="H9" s="345"/>
      <c r="I9" s="98"/>
      <c r="J9" s="426"/>
      <c r="K9" s="343"/>
      <c r="L9" s="427"/>
      <c r="M9" s="428"/>
    </row>
    <row r="10" spans="1:13" ht="29.25" customHeight="1" thickBot="1">
      <c r="A10" s="312" t="s">
        <v>1557</v>
      </c>
      <c r="B10" s="311" t="s">
        <v>1556</v>
      </c>
      <c r="C10" s="52" t="s">
        <v>1558</v>
      </c>
      <c r="D10" s="28">
        <v>28000000</v>
      </c>
      <c r="E10" s="27">
        <v>14000000</v>
      </c>
      <c r="F10" s="167">
        <f>28000000-E10</f>
        <v>14000000</v>
      </c>
      <c r="G10" s="167">
        <v>30034000</v>
      </c>
      <c r="H10" s="347"/>
      <c r="I10" s="347"/>
    </row>
    <row r="11" spans="1:13" ht="29.25" customHeight="1" thickBot="1">
      <c r="A11" s="17" t="s">
        <v>6</v>
      </c>
      <c r="B11" s="17"/>
      <c r="C11" s="348"/>
      <c r="D11" s="349">
        <f>SUM(D10:D10)</f>
        <v>28000000</v>
      </c>
      <c r="E11" s="349">
        <f>SUM(E10:E10)</f>
        <v>14000000</v>
      </c>
      <c r="F11" s="349">
        <f>SUM(F10:F10)</f>
        <v>14000000</v>
      </c>
      <c r="G11" s="349">
        <f>SUM(G10:G10)</f>
        <v>30034000</v>
      </c>
      <c r="H11" s="12"/>
      <c r="I11" s="12"/>
      <c r="J11" s="350"/>
    </row>
    <row r="12" spans="1:13" ht="15" customHeight="1">
      <c r="A12" s="14"/>
      <c r="B12" s="14"/>
      <c r="C12" s="14"/>
      <c r="D12" s="351"/>
      <c r="E12" s="12"/>
      <c r="F12" s="12"/>
      <c r="H12" s="12"/>
      <c r="I12" s="12"/>
      <c r="K12" s="353"/>
    </row>
    <row r="13" spans="1:13" ht="16.5">
      <c r="A13" s="11" t="s">
        <v>978</v>
      </c>
      <c r="B13" s="1"/>
      <c r="C13" s="1"/>
      <c r="D13" s="1" t="s">
        <v>746</v>
      </c>
      <c r="E13" s="1"/>
      <c r="F13" s="1"/>
      <c r="G13" s="254">
        <f>G15-33553395.2</f>
        <v>-33553395.199999999</v>
      </c>
      <c r="H13" s="1"/>
      <c r="I13" s="1"/>
      <c r="J13" s="350"/>
    </row>
    <row r="14" spans="1:13" ht="16.5">
      <c r="A14" s="11"/>
      <c r="B14" s="1"/>
      <c r="C14" s="1"/>
      <c r="D14" s="1"/>
      <c r="E14" s="1"/>
      <c r="F14" s="1"/>
      <c r="G14" s="254"/>
      <c r="H14" s="1"/>
      <c r="I14" s="1"/>
      <c r="J14" s="350"/>
    </row>
    <row r="15" spans="1:13" s="1" customFormat="1" ht="16.5">
      <c r="A15" s="9"/>
      <c r="B15" s="8"/>
      <c r="C15" s="8"/>
      <c r="D15" s="7"/>
      <c r="E15" s="7"/>
      <c r="F15" s="7"/>
      <c r="G15" s="354"/>
      <c r="J15" s="136"/>
    </row>
    <row r="16" spans="1:13" s="1" customFormat="1" ht="16.5">
      <c r="A16" s="107" t="s">
        <v>977</v>
      </c>
      <c r="B16" s="5"/>
      <c r="C16" s="4"/>
      <c r="D16" s="417" t="s">
        <v>744</v>
      </c>
      <c r="E16" s="417"/>
      <c r="F16" s="417"/>
      <c r="G16" s="417"/>
      <c r="H16" s="5"/>
      <c r="I16" s="5"/>
    </row>
    <row r="17" spans="1:10" s="1" customFormat="1" ht="16.5">
      <c r="A17" s="3" t="s">
        <v>976</v>
      </c>
      <c r="B17" s="2"/>
      <c r="C17" s="2"/>
      <c r="D17" s="417" t="s">
        <v>975</v>
      </c>
      <c r="E17" s="417"/>
      <c r="F17" s="417"/>
      <c r="G17" s="417"/>
      <c r="H17" s="5"/>
      <c r="I17" s="5"/>
      <c r="J17" s="136"/>
    </row>
    <row r="18" spans="1:10" s="1" customFormat="1" ht="15" customHeight="1">
      <c r="A18" s="355"/>
      <c r="B18" s="8"/>
      <c r="C18" s="8"/>
      <c r="D18" s="8"/>
      <c r="E18" s="8"/>
      <c r="F18" s="8"/>
      <c r="G18" s="356"/>
      <c r="H18" s="8"/>
      <c r="I18" s="8"/>
    </row>
    <row r="19" spans="1:10">
      <c r="E19" s="357"/>
      <c r="G19" s="358"/>
    </row>
    <row r="20" spans="1:10">
      <c r="A20" s="359"/>
      <c r="B20" s="360"/>
      <c r="C20" s="360"/>
      <c r="D20" s="361">
        <f>D11-51859</f>
        <v>27948141</v>
      </c>
    </row>
    <row r="21" spans="1:10">
      <c r="A21" s="359"/>
      <c r="B21" s="360"/>
      <c r="C21" s="360"/>
      <c r="D21" s="361">
        <v>51859</v>
      </c>
    </row>
    <row r="22" spans="1:10">
      <c r="A22" s="359"/>
      <c r="B22" s="360"/>
      <c r="C22" s="360"/>
      <c r="D22" s="361">
        <f>D20+D21</f>
        <v>28000000</v>
      </c>
      <c r="J22" s="362"/>
    </row>
    <row r="23" spans="1:10" ht="13.5">
      <c r="A23" s="363">
        <v>42636</v>
      </c>
      <c r="G23" s="358"/>
    </row>
  </sheetData>
  <mergeCells count="11">
    <mergeCell ref="A2:G2"/>
    <mergeCell ref="A3:G3"/>
    <mergeCell ref="A7:A8"/>
    <mergeCell ref="B7:B8"/>
    <mergeCell ref="C7:C8"/>
    <mergeCell ref="E7:F7"/>
    <mergeCell ref="J7:J9"/>
    <mergeCell ref="L7:L9"/>
    <mergeCell ref="M7:M9"/>
    <mergeCell ref="D16:G16"/>
    <mergeCell ref="D17:G17"/>
  </mergeCells>
  <printOptions horizontalCentered="1"/>
  <pageMargins left="0.95" right="0.45" top="0.75" bottom="0.75" header="0.5" footer="0.5"/>
  <pageSetup paperSize="305" scale="87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286"/>
  <sheetViews>
    <sheetView zoomScaleNormal="100" workbookViewId="0">
      <selection activeCell="C28" sqref="C28"/>
    </sheetView>
  </sheetViews>
  <sheetFormatPr defaultRowHeight="12"/>
  <cols>
    <col min="1" max="1" width="15.1640625" style="364" customWidth="1"/>
    <col min="2" max="2" width="15.1640625" style="237" customWidth="1"/>
    <col min="3" max="3" width="93.5" style="237" customWidth="1"/>
    <col min="4" max="6" width="22.5" style="237" customWidth="1"/>
    <col min="7" max="7" width="23" style="237" customWidth="1"/>
  </cols>
  <sheetData>
    <row r="1" spans="1:7" ht="12.75">
      <c r="A1" s="364" t="s">
        <v>1559</v>
      </c>
      <c r="G1" s="335"/>
    </row>
    <row r="2" spans="1:7" ht="15.75" customHeight="1">
      <c r="A2" s="412" t="s">
        <v>1553</v>
      </c>
      <c r="B2" s="412"/>
      <c r="C2" s="412"/>
      <c r="D2" s="412"/>
      <c r="E2" s="412"/>
      <c r="F2" s="412"/>
      <c r="G2"/>
    </row>
    <row r="3" spans="1:7" ht="15.75" customHeight="1">
      <c r="A3" s="413" t="s">
        <v>1552</v>
      </c>
      <c r="B3" s="413"/>
      <c r="C3" s="413"/>
      <c r="D3" s="413"/>
      <c r="E3" s="413"/>
      <c r="F3" s="413"/>
      <c r="G3"/>
    </row>
    <row r="4" spans="1:7" ht="15.75" customHeight="1">
      <c r="A4" s="332"/>
      <c r="B4" s="106"/>
      <c r="C4" s="106"/>
      <c r="D4" s="106"/>
      <c r="E4" s="106"/>
      <c r="F4" s="106"/>
      <c r="G4" s="106"/>
    </row>
    <row r="5" spans="1:7" ht="12.75">
      <c r="A5" s="365" t="s">
        <v>1560</v>
      </c>
      <c r="B5" s="103"/>
      <c r="C5" s="103"/>
      <c r="D5" s="103"/>
      <c r="E5" s="104"/>
      <c r="F5" s="104"/>
      <c r="G5" s="103"/>
    </row>
    <row r="6" spans="1:7" ht="13.5" thickBot="1">
      <c r="B6" s="103"/>
      <c r="C6" s="103"/>
      <c r="D6" s="103"/>
      <c r="E6" s="104"/>
      <c r="F6" s="104"/>
      <c r="G6" s="103"/>
    </row>
    <row r="7" spans="1:7" ht="23.25" customHeight="1" thickBot="1">
      <c r="A7" s="421" t="s">
        <v>1550</v>
      </c>
      <c r="B7" s="419" t="s">
        <v>1549</v>
      </c>
      <c r="C7" s="419" t="s">
        <v>1548</v>
      </c>
      <c r="D7" s="100" t="s">
        <v>124</v>
      </c>
      <c r="E7" s="431" t="s">
        <v>1547</v>
      </c>
      <c r="F7" s="432"/>
      <c r="G7" s="329" t="s">
        <v>1546</v>
      </c>
    </row>
    <row r="8" spans="1:7" ht="15.75">
      <c r="A8" s="422"/>
      <c r="B8" s="420"/>
      <c r="C8" s="420"/>
      <c r="D8" s="96">
        <v>2018</v>
      </c>
      <c r="E8" s="97" t="s">
        <v>1545</v>
      </c>
      <c r="F8" s="97" t="s">
        <v>1544</v>
      </c>
      <c r="G8" s="96">
        <v>2020</v>
      </c>
    </row>
    <row r="9" spans="1:7" ht="16.5" thickBot="1">
      <c r="A9" s="94" t="s">
        <v>115</v>
      </c>
      <c r="B9" s="95" t="s">
        <v>114</v>
      </c>
      <c r="C9" s="92" t="s">
        <v>113</v>
      </c>
      <c r="D9" s="92" t="s">
        <v>112</v>
      </c>
      <c r="E9" s="93" t="s">
        <v>111</v>
      </c>
      <c r="F9" s="94" t="s">
        <v>110</v>
      </c>
      <c r="G9" s="92" t="s">
        <v>109</v>
      </c>
    </row>
    <row r="10" spans="1:7" ht="24.95" customHeight="1">
      <c r="A10" s="366"/>
      <c r="B10" s="367" t="s">
        <v>1302</v>
      </c>
      <c r="C10" s="368" t="s">
        <v>1561</v>
      </c>
      <c r="D10" s="178">
        <v>14472557.15</v>
      </c>
      <c r="E10" s="369"/>
      <c r="F10" s="67">
        <v>15994304.039999999</v>
      </c>
      <c r="G10" s="67">
        <v>18164909.16</v>
      </c>
    </row>
    <row r="11" spans="1:7" ht="24.95" hidden="1" customHeight="1">
      <c r="A11" s="370"/>
      <c r="B11" s="371"/>
      <c r="C11" s="372" t="s">
        <v>1562</v>
      </c>
      <c r="D11" s="22"/>
      <c r="E11" s="373"/>
      <c r="F11" s="22"/>
      <c r="G11" s="22"/>
    </row>
    <row r="12" spans="1:7" ht="24.95" customHeight="1">
      <c r="A12" s="370"/>
      <c r="B12" s="371"/>
      <c r="C12" s="372" t="s">
        <v>1562</v>
      </c>
      <c r="D12" s="22"/>
      <c r="E12" s="373"/>
      <c r="F12" s="22"/>
      <c r="G12" s="22"/>
    </row>
    <row r="13" spans="1:7" ht="24.95" customHeight="1">
      <c r="A13" s="312"/>
      <c r="B13" s="320"/>
      <c r="C13" s="113" t="s">
        <v>1563</v>
      </c>
      <c r="D13" s="27"/>
      <c r="E13" s="374"/>
      <c r="F13" s="27"/>
      <c r="G13" s="27"/>
    </row>
    <row r="14" spans="1:7" ht="24.95" customHeight="1">
      <c r="A14" s="375" t="s">
        <v>1564</v>
      </c>
      <c r="B14" s="311" t="s">
        <v>1302</v>
      </c>
      <c r="C14" s="376" t="s">
        <v>1565</v>
      </c>
      <c r="D14" s="22">
        <v>100000</v>
      </c>
      <c r="E14" s="374">
        <v>48242</v>
      </c>
      <c r="F14" s="22">
        <f>50000-E14</f>
        <v>1758</v>
      </c>
      <c r="G14" s="22">
        <v>200000</v>
      </c>
    </row>
    <row r="15" spans="1:7" ht="24.95" customHeight="1">
      <c r="A15" s="375" t="s">
        <v>1566</v>
      </c>
      <c r="B15" s="311" t="s">
        <v>1302</v>
      </c>
      <c r="C15" s="376" t="s">
        <v>71</v>
      </c>
      <c r="D15" s="27">
        <v>2100000</v>
      </c>
      <c r="E15" s="374">
        <v>856228</v>
      </c>
      <c r="F15" s="27">
        <f>1275000-E15</f>
        <v>418772</v>
      </c>
      <c r="G15" s="27">
        <v>868750</v>
      </c>
    </row>
    <row r="16" spans="1:7" ht="24.95" customHeight="1">
      <c r="A16" s="375" t="s">
        <v>1567</v>
      </c>
      <c r="B16" s="311" t="s">
        <v>1302</v>
      </c>
      <c r="C16" s="376" t="s">
        <v>69</v>
      </c>
      <c r="D16" s="27">
        <v>24000</v>
      </c>
      <c r="E16" s="374">
        <v>32836.879999999997</v>
      </c>
      <c r="F16" s="27">
        <f>89600-E16</f>
        <v>56763.12</v>
      </c>
      <c r="G16" s="27">
        <v>150000</v>
      </c>
    </row>
    <row r="17" spans="1:7" ht="24.95" customHeight="1">
      <c r="A17" s="375" t="s">
        <v>1568</v>
      </c>
      <c r="B17" s="311" t="s">
        <v>1302</v>
      </c>
      <c r="C17" s="376" t="s">
        <v>1569</v>
      </c>
      <c r="D17" s="27">
        <v>600000</v>
      </c>
      <c r="E17" s="374">
        <v>83324</v>
      </c>
      <c r="F17" s="27">
        <f>638900-E17</f>
        <v>555576</v>
      </c>
      <c r="G17" s="27">
        <v>700000</v>
      </c>
    </row>
    <row r="18" spans="1:7" ht="24.95" customHeight="1">
      <c r="A18" s="375" t="s">
        <v>1570</v>
      </c>
      <c r="B18" s="311" t="s">
        <v>1302</v>
      </c>
      <c r="C18" s="376" t="s">
        <v>535</v>
      </c>
      <c r="D18" s="22">
        <v>300000</v>
      </c>
      <c r="E18" s="374">
        <v>55934.5</v>
      </c>
      <c r="F18" s="22">
        <f>380000-E18</f>
        <v>324065.5</v>
      </c>
      <c r="G18" s="22">
        <v>100000</v>
      </c>
    </row>
    <row r="19" spans="1:7" ht="24.95" customHeight="1">
      <c r="A19" s="375" t="s">
        <v>1571</v>
      </c>
      <c r="B19" s="311" t="s">
        <v>1302</v>
      </c>
      <c r="C19" s="376" t="s">
        <v>265</v>
      </c>
      <c r="D19" s="27">
        <v>355000</v>
      </c>
      <c r="E19" s="374">
        <v>10579</v>
      </c>
      <c r="F19" s="27">
        <f>285498-E19</f>
        <v>274919</v>
      </c>
      <c r="G19" s="27">
        <v>419500</v>
      </c>
    </row>
    <row r="20" spans="1:7" ht="24.95" customHeight="1">
      <c r="A20" s="375" t="s">
        <v>1572</v>
      </c>
      <c r="B20" s="311" t="s">
        <v>1302</v>
      </c>
      <c r="C20" s="376" t="s">
        <v>67</v>
      </c>
      <c r="D20" s="27">
        <v>100000</v>
      </c>
      <c r="E20" s="374">
        <v>82500</v>
      </c>
      <c r="F20" s="27">
        <f>100000-E20</f>
        <v>17500</v>
      </c>
      <c r="G20" s="27">
        <v>200000</v>
      </c>
    </row>
    <row r="21" spans="1:7" ht="24.95" customHeight="1">
      <c r="A21" s="375" t="s">
        <v>1573</v>
      </c>
      <c r="B21" s="311" t="s">
        <v>1302</v>
      </c>
      <c r="C21" s="376" t="s">
        <v>208</v>
      </c>
      <c r="D21" s="27">
        <v>990400</v>
      </c>
      <c r="E21" s="374"/>
      <c r="F21" s="27">
        <v>1175500</v>
      </c>
      <c r="G21" s="27">
        <v>2304364</v>
      </c>
    </row>
    <row r="22" spans="1:7" ht="24.95" hidden="1" customHeight="1">
      <c r="A22" s="375"/>
      <c r="B22" s="311" t="s">
        <v>1302</v>
      </c>
      <c r="C22" s="377" t="s">
        <v>1574</v>
      </c>
      <c r="D22" s="22"/>
      <c r="E22" s="378"/>
      <c r="F22" s="22"/>
      <c r="G22" s="22"/>
    </row>
    <row r="23" spans="1:7" ht="24.95" customHeight="1">
      <c r="A23" s="375" t="s">
        <v>1575</v>
      </c>
      <c r="B23" s="311" t="s">
        <v>1302</v>
      </c>
      <c r="C23" s="376" t="s">
        <v>1576</v>
      </c>
      <c r="D23" s="22">
        <v>200000</v>
      </c>
      <c r="E23" s="378"/>
      <c r="F23" s="22"/>
      <c r="G23" s="22"/>
    </row>
    <row r="24" spans="1:7" ht="24.95" customHeight="1">
      <c r="A24" s="375" t="s">
        <v>1577</v>
      </c>
      <c r="B24" s="311" t="s">
        <v>1302</v>
      </c>
      <c r="C24" s="376" t="s">
        <v>940</v>
      </c>
      <c r="D24" s="27"/>
      <c r="E24" s="374">
        <v>5700</v>
      </c>
      <c r="F24" s="27">
        <f>75000-E24</f>
        <v>69300</v>
      </c>
      <c r="G24" s="27">
        <v>75000</v>
      </c>
    </row>
    <row r="25" spans="1:7" ht="24.95" customHeight="1">
      <c r="A25" s="375" t="s">
        <v>1578</v>
      </c>
      <c r="B25" s="311" t="s">
        <v>1302</v>
      </c>
      <c r="C25" s="376" t="s">
        <v>1579</v>
      </c>
      <c r="D25" s="27">
        <v>3600</v>
      </c>
      <c r="E25" s="374">
        <v>33500</v>
      </c>
      <c r="F25" s="27">
        <f>33600-E25</f>
        <v>100</v>
      </c>
      <c r="G25" s="27">
        <v>34800</v>
      </c>
    </row>
    <row r="26" spans="1:7" ht="24.95" customHeight="1">
      <c r="A26" s="375" t="s">
        <v>1580</v>
      </c>
      <c r="B26" s="311" t="s">
        <v>1302</v>
      </c>
      <c r="C26" s="376" t="s">
        <v>1213</v>
      </c>
      <c r="D26" s="27">
        <v>240000</v>
      </c>
      <c r="E26" s="374">
        <v>80000</v>
      </c>
      <c r="F26" s="27">
        <f>240000-E26</f>
        <v>160000</v>
      </c>
      <c r="G26" s="27">
        <v>240000</v>
      </c>
    </row>
    <row r="27" spans="1:7" ht="24.95" customHeight="1">
      <c r="A27" s="375" t="s">
        <v>1581</v>
      </c>
      <c r="B27" s="311" t="s">
        <v>1302</v>
      </c>
      <c r="C27" s="376" t="s">
        <v>65</v>
      </c>
      <c r="D27" s="27">
        <v>99600</v>
      </c>
      <c r="E27" s="374"/>
      <c r="F27" s="27">
        <v>200000</v>
      </c>
      <c r="G27" s="27">
        <v>100000</v>
      </c>
    </row>
    <row r="28" spans="1:7" ht="24.95" customHeight="1">
      <c r="A28" s="375" t="s">
        <v>1582</v>
      </c>
      <c r="B28" s="311" t="s">
        <v>1302</v>
      </c>
      <c r="C28" s="376" t="s">
        <v>198</v>
      </c>
      <c r="D28" s="22"/>
      <c r="E28" s="379">
        <v>47560</v>
      </c>
      <c r="F28" s="22">
        <f>200000-E28</f>
        <v>152440</v>
      </c>
      <c r="G28" s="22">
        <v>200000</v>
      </c>
    </row>
    <row r="29" spans="1:7" ht="24.95" customHeight="1">
      <c r="A29" s="375" t="s">
        <v>1583</v>
      </c>
      <c r="B29" s="311" t="s">
        <v>1302</v>
      </c>
      <c r="C29" s="376" t="s">
        <v>736</v>
      </c>
      <c r="D29" s="27">
        <v>100000</v>
      </c>
      <c r="E29" s="374"/>
      <c r="F29" s="27">
        <v>100000</v>
      </c>
      <c r="G29" s="27">
        <v>1600000</v>
      </c>
    </row>
    <row r="30" spans="1:7" ht="24.95" customHeight="1">
      <c r="A30" s="375" t="s">
        <v>1584</v>
      </c>
      <c r="B30" s="311" t="s">
        <v>1302</v>
      </c>
      <c r="C30" s="380" t="s">
        <v>604</v>
      </c>
      <c r="D30" s="27">
        <v>50000</v>
      </c>
      <c r="E30" s="374">
        <v>4750</v>
      </c>
      <c r="F30" s="27">
        <f>50000-E30</f>
        <v>45250</v>
      </c>
      <c r="G30" s="27">
        <v>370000</v>
      </c>
    </row>
    <row r="31" spans="1:7" ht="24.95" customHeight="1" thickBot="1">
      <c r="A31" s="381" t="s">
        <v>1585</v>
      </c>
      <c r="B31" s="317" t="s">
        <v>1302</v>
      </c>
      <c r="C31" s="382" t="s">
        <v>1586</v>
      </c>
      <c r="D31" s="32"/>
      <c r="E31" s="383"/>
      <c r="F31" s="32"/>
      <c r="G31" s="32">
        <v>150000</v>
      </c>
    </row>
    <row r="32" spans="1:7" ht="24.95" customHeight="1">
      <c r="A32" s="384" t="s">
        <v>1587</v>
      </c>
      <c r="B32" s="315" t="s">
        <v>1302</v>
      </c>
      <c r="C32" s="385" t="s">
        <v>1588</v>
      </c>
      <c r="D32" s="23"/>
      <c r="E32" s="373"/>
      <c r="F32" s="23">
        <v>300000</v>
      </c>
      <c r="G32" s="23"/>
    </row>
    <row r="33" spans="1:7" ht="24.95" customHeight="1">
      <c r="A33" s="386"/>
      <c r="B33" s="311"/>
      <c r="C33" s="376" t="s">
        <v>394</v>
      </c>
      <c r="D33" s="27"/>
      <c r="E33" s="374"/>
      <c r="F33" s="27"/>
      <c r="G33" s="27"/>
    </row>
    <row r="34" spans="1:7" ht="24.95" customHeight="1">
      <c r="A34" s="375" t="s">
        <v>1589</v>
      </c>
      <c r="B34" s="311" t="s">
        <v>1302</v>
      </c>
      <c r="C34" s="387" t="s">
        <v>1590</v>
      </c>
      <c r="D34" s="27">
        <v>100000</v>
      </c>
      <c r="E34" s="374"/>
      <c r="F34" s="27"/>
      <c r="G34" s="27"/>
    </row>
    <row r="35" spans="1:7" ht="24.95" customHeight="1">
      <c r="A35" s="312" t="s">
        <v>1591</v>
      </c>
      <c r="B35" s="311" t="s">
        <v>1302</v>
      </c>
      <c r="C35" s="213" t="s">
        <v>1592</v>
      </c>
      <c r="D35" s="27">
        <v>330000</v>
      </c>
      <c r="E35" s="374">
        <v>20000</v>
      </c>
      <c r="F35" s="27">
        <f>330000-E35</f>
        <v>310000</v>
      </c>
      <c r="G35" s="27"/>
    </row>
    <row r="36" spans="1:7" ht="24.95" customHeight="1">
      <c r="A36" s="375" t="s">
        <v>1593</v>
      </c>
      <c r="B36" s="311" t="s">
        <v>1302</v>
      </c>
      <c r="C36" s="388" t="s">
        <v>1594</v>
      </c>
      <c r="D36" s="27"/>
      <c r="E36" s="374"/>
      <c r="F36" s="27">
        <v>30000</v>
      </c>
      <c r="G36" s="27"/>
    </row>
    <row r="37" spans="1:7" ht="24.95" customHeight="1">
      <c r="A37" s="375" t="s">
        <v>1595</v>
      </c>
      <c r="B37" s="311" t="s">
        <v>1302</v>
      </c>
      <c r="C37" s="388" t="s">
        <v>1596</v>
      </c>
      <c r="D37" s="27"/>
      <c r="E37" s="374"/>
      <c r="F37" s="27">
        <v>200000</v>
      </c>
      <c r="G37" s="27"/>
    </row>
    <row r="38" spans="1:7" ht="24.95" customHeight="1">
      <c r="A38" s="312" t="s">
        <v>1597</v>
      </c>
      <c r="B38" s="311" t="s">
        <v>1302</v>
      </c>
      <c r="C38" s="389" t="s">
        <v>1598</v>
      </c>
      <c r="D38" s="27">
        <v>60000</v>
      </c>
      <c r="E38" s="374"/>
      <c r="F38" s="27"/>
      <c r="G38" s="27"/>
    </row>
    <row r="39" spans="1:7" ht="24.95" customHeight="1">
      <c r="A39" s="312" t="s">
        <v>1599</v>
      </c>
      <c r="B39" s="311" t="s">
        <v>1302</v>
      </c>
      <c r="C39" s="388" t="s">
        <v>1600</v>
      </c>
      <c r="D39" s="27">
        <v>200000</v>
      </c>
      <c r="E39" s="374"/>
      <c r="F39" s="27"/>
      <c r="G39" s="27"/>
    </row>
    <row r="40" spans="1:7" ht="24.95" customHeight="1">
      <c r="A40" s="390"/>
      <c r="B40" s="311"/>
      <c r="C40" s="113" t="s">
        <v>1601</v>
      </c>
      <c r="D40" s="27"/>
      <c r="E40" s="374"/>
      <c r="F40" s="27"/>
      <c r="G40" s="27"/>
    </row>
    <row r="41" spans="1:7" ht="24.95" customHeight="1">
      <c r="A41" s="316"/>
      <c r="B41" s="311"/>
      <c r="C41" s="52" t="s">
        <v>1526</v>
      </c>
      <c r="D41" s="23"/>
      <c r="E41" s="374"/>
      <c r="F41" s="23"/>
      <c r="G41" s="23"/>
    </row>
    <row r="42" spans="1:7" ht="24.95" customHeight="1">
      <c r="A42" s="312" t="s">
        <v>1602</v>
      </c>
      <c r="B42" s="311" t="s">
        <v>1302</v>
      </c>
      <c r="C42" s="121" t="s">
        <v>1603</v>
      </c>
      <c r="D42" s="28">
        <v>1011776.42</v>
      </c>
      <c r="E42" s="374"/>
      <c r="F42" s="27"/>
      <c r="G42" s="27"/>
    </row>
    <row r="43" spans="1:7" ht="24.95" customHeight="1">
      <c r="A43" s="312" t="s">
        <v>1604</v>
      </c>
      <c r="B43" s="311" t="s">
        <v>1302</v>
      </c>
      <c r="C43" s="121" t="s">
        <v>1605</v>
      </c>
      <c r="D43" s="28">
        <v>150164.01999999999</v>
      </c>
      <c r="E43" s="374"/>
      <c r="F43" s="27"/>
      <c r="G43" s="27"/>
    </row>
    <row r="44" spans="1:7" ht="24.95" customHeight="1">
      <c r="A44" s="312"/>
      <c r="B44" s="311"/>
      <c r="C44" s="175" t="s">
        <v>1439</v>
      </c>
      <c r="D44" s="28"/>
      <c r="E44" s="374"/>
      <c r="F44" s="27"/>
      <c r="G44" s="27"/>
    </row>
    <row r="45" spans="1:7" ht="24.95" customHeight="1">
      <c r="A45" s="375" t="s">
        <v>1606</v>
      </c>
      <c r="B45" s="311" t="s">
        <v>1302</v>
      </c>
      <c r="C45" s="121" t="s">
        <v>1607</v>
      </c>
      <c r="D45" s="28"/>
      <c r="E45" s="374"/>
      <c r="F45" s="27"/>
      <c r="G45" s="27">
        <v>250000</v>
      </c>
    </row>
    <row r="46" spans="1:7" ht="24.95" customHeight="1">
      <c r="A46" s="375" t="s">
        <v>1608</v>
      </c>
      <c r="B46" s="311" t="s">
        <v>1302</v>
      </c>
      <c r="C46" s="391" t="s">
        <v>1609</v>
      </c>
      <c r="D46" s="28"/>
      <c r="E46" s="374"/>
      <c r="F46" s="27"/>
      <c r="G46" s="27">
        <v>500000</v>
      </c>
    </row>
    <row r="47" spans="1:7" ht="24.95" customHeight="1">
      <c r="A47" s="375" t="s">
        <v>1610</v>
      </c>
      <c r="B47" s="311" t="s">
        <v>1302</v>
      </c>
      <c r="C47" s="121" t="s">
        <v>1611</v>
      </c>
      <c r="D47" s="28"/>
      <c r="E47" s="374"/>
      <c r="F47" s="27"/>
      <c r="G47" s="27">
        <v>500000</v>
      </c>
    </row>
    <row r="48" spans="1:7" ht="24.95" customHeight="1">
      <c r="A48" s="375" t="s">
        <v>1612</v>
      </c>
      <c r="B48" s="311" t="s">
        <v>1302</v>
      </c>
      <c r="C48" s="121" t="s">
        <v>1613</v>
      </c>
      <c r="D48" s="28"/>
      <c r="E48" s="374"/>
      <c r="F48" s="27"/>
      <c r="G48" s="27">
        <v>500000</v>
      </c>
    </row>
    <row r="49" spans="1:7" ht="24.95" customHeight="1">
      <c r="A49" s="375" t="s">
        <v>1614</v>
      </c>
      <c r="B49" s="311" t="s">
        <v>1302</v>
      </c>
      <c r="C49" s="121" t="s">
        <v>1615</v>
      </c>
      <c r="D49" s="28"/>
      <c r="E49" s="374"/>
      <c r="F49" s="27"/>
      <c r="G49" s="27">
        <v>2035000</v>
      </c>
    </row>
    <row r="50" spans="1:7" ht="24.95" customHeight="1">
      <c r="A50" s="375" t="s">
        <v>1616</v>
      </c>
      <c r="B50" s="311" t="s">
        <v>1302</v>
      </c>
      <c r="C50" s="391" t="s">
        <v>1617</v>
      </c>
      <c r="D50" s="28"/>
      <c r="E50" s="374"/>
      <c r="F50" s="27"/>
      <c r="G50" s="27">
        <v>1150000</v>
      </c>
    </row>
    <row r="51" spans="1:7" ht="24.95" customHeight="1">
      <c r="A51" s="375" t="s">
        <v>1618</v>
      </c>
      <c r="B51" s="311" t="s">
        <v>1302</v>
      </c>
      <c r="C51" s="391" t="s">
        <v>1619</v>
      </c>
      <c r="D51" s="28"/>
      <c r="E51" s="374"/>
      <c r="F51" s="27"/>
      <c r="G51" s="27">
        <v>500000</v>
      </c>
    </row>
    <row r="52" spans="1:7" ht="24.95" customHeight="1">
      <c r="A52" s="312" t="s">
        <v>1620</v>
      </c>
      <c r="B52" s="311" t="s">
        <v>1302</v>
      </c>
      <c r="C52" s="121" t="s">
        <v>1621</v>
      </c>
      <c r="D52" s="28"/>
      <c r="E52" s="374">
        <v>51575</v>
      </c>
      <c r="F52" s="27">
        <f>250000-E52</f>
        <v>198425</v>
      </c>
      <c r="G52" s="27"/>
    </row>
    <row r="53" spans="1:7" ht="24.95" customHeight="1">
      <c r="A53" s="312" t="s">
        <v>1622</v>
      </c>
      <c r="B53" s="311" t="s">
        <v>1302</v>
      </c>
      <c r="C53" s="391" t="s">
        <v>1623</v>
      </c>
      <c r="D53" s="28">
        <v>885473.66</v>
      </c>
      <c r="E53" s="374"/>
      <c r="F53" s="27"/>
      <c r="G53" s="27"/>
    </row>
    <row r="54" spans="1:7" ht="24.95" customHeight="1" thickBot="1">
      <c r="A54" s="318" t="s">
        <v>1624</v>
      </c>
      <c r="B54" s="317" t="s">
        <v>1302</v>
      </c>
      <c r="C54" s="392" t="s">
        <v>1625</v>
      </c>
      <c r="D54" s="33">
        <v>1668835.44</v>
      </c>
      <c r="E54" s="383"/>
      <c r="F54" s="32"/>
      <c r="G54" s="32"/>
    </row>
    <row r="55" spans="1:7" ht="24.95" customHeight="1">
      <c r="A55" s="316" t="s">
        <v>1626</v>
      </c>
      <c r="B55" s="315" t="s">
        <v>1302</v>
      </c>
      <c r="C55" s="393" t="s">
        <v>1627</v>
      </c>
      <c r="D55" s="30">
        <v>518853.98</v>
      </c>
      <c r="E55" s="373"/>
      <c r="F55" s="23"/>
      <c r="G55" s="23"/>
    </row>
    <row r="56" spans="1:7" ht="24.95" customHeight="1">
      <c r="A56" s="312" t="s">
        <v>1628</v>
      </c>
      <c r="B56" s="311" t="s">
        <v>1302</v>
      </c>
      <c r="C56" s="391" t="s">
        <v>1629</v>
      </c>
      <c r="D56" s="28">
        <v>987240.19</v>
      </c>
      <c r="E56" s="374"/>
      <c r="F56" s="27"/>
      <c r="G56" s="27"/>
    </row>
    <row r="57" spans="1:7" ht="24.95" customHeight="1">
      <c r="A57" s="312" t="s">
        <v>1630</v>
      </c>
      <c r="B57" s="311" t="s">
        <v>1302</v>
      </c>
      <c r="C57" s="391" t="s">
        <v>1631</v>
      </c>
      <c r="D57" s="28">
        <v>619430.71</v>
      </c>
      <c r="E57" s="374"/>
      <c r="F57" s="27" t="s">
        <v>1632</v>
      </c>
      <c r="G57" s="27"/>
    </row>
    <row r="58" spans="1:7" ht="24.95" customHeight="1">
      <c r="A58" s="312" t="s">
        <v>1633</v>
      </c>
      <c r="B58" s="311" t="s">
        <v>1302</v>
      </c>
      <c r="C58" s="121" t="s">
        <v>1634</v>
      </c>
      <c r="D58" s="28">
        <v>241675.99</v>
      </c>
      <c r="E58" s="374"/>
      <c r="F58" s="27"/>
      <c r="G58" s="27"/>
    </row>
    <row r="59" spans="1:7" ht="24.95" customHeight="1">
      <c r="A59" s="316"/>
      <c r="B59" s="311"/>
      <c r="C59" s="52" t="s">
        <v>1420</v>
      </c>
      <c r="D59" s="30"/>
      <c r="E59" s="374"/>
      <c r="F59" s="23"/>
      <c r="G59" s="23"/>
    </row>
    <row r="60" spans="1:7" ht="24.95" customHeight="1">
      <c r="A60" s="375" t="s">
        <v>1635</v>
      </c>
      <c r="B60" s="311" t="s">
        <v>1302</v>
      </c>
      <c r="C60" s="121" t="s">
        <v>1636</v>
      </c>
      <c r="D60" s="30"/>
      <c r="E60" s="374"/>
      <c r="F60" s="23"/>
      <c r="G60" s="23">
        <v>300000</v>
      </c>
    </row>
    <row r="61" spans="1:7" ht="24.95" customHeight="1">
      <c r="A61" s="375" t="s">
        <v>1637</v>
      </c>
      <c r="B61" s="311" t="s">
        <v>1302</v>
      </c>
      <c r="C61" s="121" t="s">
        <v>1638</v>
      </c>
      <c r="D61" s="30"/>
      <c r="E61" s="374"/>
      <c r="F61" s="23"/>
      <c r="G61" s="23">
        <v>500000</v>
      </c>
    </row>
    <row r="62" spans="1:7" ht="24.95" customHeight="1">
      <c r="A62" s="375" t="s">
        <v>1639</v>
      </c>
      <c r="B62" s="311" t="s">
        <v>1302</v>
      </c>
      <c r="C62" s="121" t="s">
        <v>1640</v>
      </c>
      <c r="D62" s="30"/>
      <c r="E62" s="374"/>
      <c r="F62" s="23"/>
      <c r="G62" s="23">
        <v>500000</v>
      </c>
    </row>
    <row r="63" spans="1:7" ht="33" customHeight="1">
      <c r="A63" s="316" t="s">
        <v>1641</v>
      </c>
      <c r="B63" s="311" t="s">
        <v>1302</v>
      </c>
      <c r="C63" s="394" t="s">
        <v>1642</v>
      </c>
      <c r="D63" s="30"/>
      <c r="E63" s="374"/>
      <c r="F63" s="23">
        <v>900000</v>
      </c>
      <c r="G63" s="23"/>
    </row>
    <row r="64" spans="1:7" ht="24.95" customHeight="1">
      <c r="A64" s="312" t="s">
        <v>1643</v>
      </c>
      <c r="B64" s="311" t="s">
        <v>1302</v>
      </c>
      <c r="C64" s="121" t="s">
        <v>1644</v>
      </c>
      <c r="D64" s="28">
        <v>1371755.54</v>
      </c>
      <c r="E64" s="374"/>
      <c r="F64" s="27"/>
      <c r="G64" s="27"/>
    </row>
    <row r="65" spans="1:7" ht="24.95" customHeight="1">
      <c r="A65" s="312"/>
      <c r="B65" s="311"/>
      <c r="C65" s="121" t="s">
        <v>1645</v>
      </c>
      <c r="D65" s="28"/>
      <c r="E65" s="374"/>
      <c r="F65" s="27"/>
      <c r="G65" s="27"/>
    </row>
    <row r="66" spans="1:7" ht="24.95" customHeight="1">
      <c r="A66" s="312" t="s">
        <v>1646</v>
      </c>
      <c r="B66" s="311" t="s">
        <v>1302</v>
      </c>
      <c r="C66" s="114" t="s">
        <v>1647</v>
      </c>
      <c r="D66" s="28">
        <v>89515</v>
      </c>
      <c r="E66" s="374"/>
      <c r="F66" s="27"/>
      <c r="G66" s="27"/>
    </row>
    <row r="67" spans="1:7" ht="24.95" customHeight="1">
      <c r="A67" s="312" t="s">
        <v>1646</v>
      </c>
      <c r="B67" s="311" t="s">
        <v>1302</v>
      </c>
      <c r="C67" s="114" t="s">
        <v>1648</v>
      </c>
      <c r="D67" s="28">
        <v>89515</v>
      </c>
      <c r="E67" s="374"/>
      <c r="F67" s="27"/>
      <c r="G67" s="27"/>
    </row>
    <row r="68" spans="1:7" ht="24.95" customHeight="1">
      <c r="A68" s="312" t="s">
        <v>1646</v>
      </c>
      <c r="B68" s="311" t="s">
        <v>1302</v>
      </c>
      <c r="C68" s="114" t="s">
        <v>1649</v>
      </c>
      <c r="D68" s="28">
        <v>89515</v>
      </c>
      <c r="E68" s="374"/>
      <c r="F68" s="27"/>
      <c r="G68" s="27"/>
    </row>
    <row r="69" spans="1:7" ht="24.95" customHeight="1">
      <c r="A69" s="312" t="s">
        <v>1646</v>
      </c>
      <c r="B69" s="311" t="s">
        <v>1302</v>
      </c>
      <c r="C69" s="114" t="s">
        <v>1650</v>
      </c>
      <c r="D69" s="28">
        <v>89515</v>
      </c>
      <c r="E69" s="374"/>
      <c r="F69" s="27"/>
      <c r="G69" s="27"/>
    </row>
    <row r="70" spans="1:7" ht="24.95" customHeight="1">
      <c r="A70" s="312" t="s">
        <v>1646</v>
      </c>
      <c r="B70" s="311" t="s">
        <v>1302</v>
      </c>
      <c r="C70" s="114" t="s">
        <v>1651</v>
      </c>
      <c r="D70" s="28">
        <v>89515</v>
      </c>
      <c r="E70" s="374"/>
      <c r="F70" s="27"/>
      <c r="G70" s="27"/>
    </row>
    <row r="71" spans="1:7" ht="24.95" customHeight="1">
      <c r="A71" s="312" t="s">
        <v>1646</v>
      </c>
      <c r="B71" s="311" t="s">
        <v>1302</v>
      </c>
      <c r="C71" s="114" t="s">
        <v>1652</v>
      </c>
      <c r="D71" s="28">
        <v>89515</v>
      </c>
      <c r="E71" s="374"/>
      <c r="F71" s="27"/>
      <c r="G71" s="27"/>
    </row>
    <row r="72" spans="1:7" ht="24.95" customHeight="1">
      <c r="A72" s="312" t="s">
        <v>1646</v>
      </c>
      <c r="B72" s="311" t="s">
        <v>1302</v>
      </c>
      <c r="C72" s="114" t="s">
        <v>1653</v>
      </c>
      <c r="D72" s="28">
        <v>89515</v>
      </c>
      <c r="E72" s="374"/>
      <c r="F72" s="27"/>
      <c r="G72" s="27"/>
    </row>
    <row r="73" spans="1:7" ht="24.95" customHeight="1">
      <c r="A73" s="312" t="s">
        <v>1646</v>
      </c>
      <c r="B73" s="311" t="s">
        <v>1302</v>
      </c>
      <c r="C73" s="114" t="s">
        <v>1654</v>
      </c>
      <c r="D73" s="28">
        <v>89515</v>
      </c>
      <c r="E73" s="374"/>
      <c r="F73" s="27"/>
      <c r="G73" s="27"/>
    </row>
    <row r="74" spans="1:7" ht="24.95" customHeight="1">
      <c r="A74" s="312" t="s">
        <v>1646</v>
      </c>
      <c r="B74" s="311" t="s">
        <v>1302</v>
      </c>
      <c r="C74" s="114" t="s">
        <v>1655</v>
      </c>
      <c r="D74" s="28">
        <v>89515</v>
      </c>
      <c r="E74" s="374"/>
      <c r="F74" s="27"/>
      <c r="G74" s="27"/>
    </row>
    <row r="75" spans="1:7" ht="24.95" customHeight="1">
      <c r="A75" s="312" t="s">
        <v>1646</v>
      </c>
      <c r="B75" s="311" t="s">
        <v>1302</v>
      </c>
      <c r="C75" s="114" t="s">
        <v>1656</v>
      </c>
      <c r="D75" s="28">
        <v>89515</v>
      </c>
      <c r="E75" s="374"/>
      <c r="F75" s="27"/>
      <c r="G75" s="27"/>
    </row>
    <row r="76" spans="1:7" ht="24.95" customHeight="1">
      <c r="A76" s="312" t="s">
        <v>1657</v>
      </c>
      <c r="B76" s="311" t="s">
        <v>1302</v>
      </c>
      <c r="C76" s="121" t="s">
        <v>1658</v>
      </c>
      <c r="D76" s="28">
        <v>394601.88</v>
      </c>
      <c r="E76" s="374"/>
      <c r="F76" s="27"/>
      <c r="G76" s="27"/>
    </row>
    <row r="77" spans="1:7" ht="24.95" customHeight="1" thickBot="1">
      <c r="A77" s="318"/>
      <c r="B77" s="317"/>
      <c r="C77" s="35" t="s">
        <v>1659</v>
      </c>
      <c r="D77" s="33"/>
      <c r="E77" s="383"/>
      <c r="F77" s="32"/>
      <c r="G77" s="32"/>
    </row>
    <row r="78" spans="1:7" ht="24.95" customHeight="1">
      <c r="A78" s="316" t="s">
        <v>1660</v>
      </c>
      <c r="B78" s="315" t="s">
        <v>1302</v>
      </c>
      <c r="C78" s="26" t="s">
        <v>1661</v>
      </c>
      <c r="D78" s="30">
        <v>51259.4</v>
      </c>
      <c r="E78" s="373"/>
      <c r="F78" s="23"/>
      <c r="G78" s="23"/>
    </row>
    <row r="79" spans="1:7" ht="24.95" customHeight="1">
      <c r="A79" s="312" t="s">
        <v>1660</v>
      </c>
      <c r="B79" s="311" t="s">
        <v>1302</v>
      </c>
      <c r="C79" s="114" t="s">
        <v>1662</v>
      </c>
      <c r="D79" s="28">
        <v>52531.9</v>
      </c>
      <c r="E79" s="374"/>
      <c r="F79" s="27"/>
      <c r="G79" s="27"/>
    </row>
    <row r="80" spans="1:7" ht="24.95" customHeight="1">
      <c r="A80" s="312" t="s">
        <v>1660</v>
      </c>
      <c r="B80" s="311" t="s">
        <v>1302</v>
      </c>
      <c r="C80" s="114" t="s">
        <v>1663</v>
      </c>
      <c r="D80" s="28">
        <v>28881.9</v>
      </c>
      <c r="E80" s="374"/>
      <c r="F80" s="27"/>
      <c r="G80" s="27"/>
    </row>
    <row r="81" spans="1:7" ht="24.95" customHeight="1">
      <c r="A81" s="312" t="s">
        <v>1660</v>
      </c>
      <c r="B81" s="311" t="s">
        <v>1302</v>
      </c>
      <c r="C81" s="114" t="s">
        <v>1649</v>
      </c>
      <c r="D81" s="28">
        <v>52356.9</v>
      </c>
      <c r="E81" s="374"/>
      <c r="F81" s="27"/>
      <c r="G81" s="27"/>
    </row>
    <row r="82" spans="1:7" ht="24.95" customHeight="1">
      <c r="A82" s="312" t="s">
        <v>1660</v>
      </c>
      <c r="B82" s="311" t="s">
        <v>1302</v>
      </c>
      <c r="C82" s="114" t="s">
        <v>1650</v>
      </c>
      <c r="D82" s="30">
        <v>28881.9</v>
      </c>
      <c r="E82" s="374"/>
      <c r="F82" s="23"/>
      <c r="G82" s="23"/>
    </row>
    <row r="83" spans="1:7" ht="24.95" customHeight="1">
      <c r="A83" s="312" t="s">
        <v>1660</v>
      </c>
      <c r="B83" s="311" t="s">
        <v>1302</v>
      </c>
      <c r="C83" s="114" t="s">
        <v>1664</v>
      </c>
      <c r="D83" s="30">
        <v>28881.9</v>
      </c>
      <c r="E83" s="374"/>
      <c r="F83" s="23"/>
      <c r="G83" s="23"/>
    </row>
    <row r="84" spans="1:7" ht="24.95" customHeight="1">
      <c r="A84" s="312" t="s">
        <v>1660</v>
      </c>
      <c r="B84" s="311" t="s">
        <v>1302</v>
      </c>
      <c r="C84" s="114" t="s">
        <v>1665</v>
      </c>
      <c r="D84" s="30">
        <v>50631.9</v>
      </c>
      <c r="E84" s="374"/>
      <c r="F84" s="23"/>
      <c r="G84" s="23"/>
    </row>
    <row r="85" spans="1:7" ht="24.95" customHeight="1">
      <c r="A85" s="316"/>
      <c r="B85" s="311"/>
      <c r="C85" s="395" t="s">
        <v>1402</v>
      </c>
      <c r="D85" s="30"/>
      <c r="E85" s="374"/>
      <c r="F85" s="23"/>
      <c r="G85" s="23"/>
    </row>
    <row r="86" spans="1:7" ht="24.95" customHeight="1">
      <c r="A86" s="375" t="s">
        <v>1666</v>
      </c>
      <c r="B86" s="311" t="s">
        <v>1302</v>
      </c>
      <c r="C86" s="121" t="s">
        <v>1667</v>
      </c>
      <c r="D86" s="30"/>
      <c r="E86" s="374"/>
      <c r="F86" s="23"/>
      <c r="G86" s="23">
        <v>150000</v>
      </c>
    </row>
    <row r="87" spans="1:7" ht="24.95" customHeight="1">
      <c r="A87" s="316"/>
      <c r="B87" s="311"/>
      <c r="C87" s="114" t="s">
        <v>734</v>
      </c>
      <c r="D87" s="30"/>
      <c r="E87" s="374"/>
      <c r="F87" s="23"/>
      <c r="G87" s="23"/>
    </row>
    <row r="88" spans="1:7" ht="24.95" customHeight="1">
      <c r="A88" s="375" t="s">
        <v>1668</v>
      </c>
      <c r="B88" s="311" t="s">
        <v>1302</v>
      </c>
      <c r="C88" s="121" t="s">
        <v>1669</v>
      </c>
      <c r="D88" s="30"/>
      <c r="E88" s="374"/>
      <c r="F88" s="23"/>
      <c r="G88" s="23">
        <v>500000</v>
      </c>
    </row>
    <row r="89" spans="1:7" ht="24.95" customHeight="1">
      <c r="A89" s="316"/>
      <c r="B89" s="311"/>
      <c r="C89" s="52" t="s">
        <v>263</v>
      </c>
      <c r="D89" s="30"/>
      <c r="E89" s="396"/>
      <c r="F89" s="23"/>
      <c r="G89" s="23"/>
    </row>
    <row r="90" spans="1:7" ht="24.95" customHeight="1">
      <c r="A90" s="375" t="s">
        <v>1670</v>
      </c>
      <c r="B90" s="311" t="s">
        <v>1302</v>
      </c>
      <c r="C90" s="121" t="s">
        <v>1671</v>
      </c>
      <c r="D90" s="30"/>
      <c r="E90" s="396"/>
      <c r="F90" s="23"/>
      <c r="G90" s="23">
        <v>1678571.43</v>
      </c>
    </row>
    <row r="91" spans="1:7" ht="24.95" customHeight="1">
      <c r="A91" s="375" t="s">
        <v>1672</v>
      </c>
      <c r="B91" s="311" t="s">
        <v>1302</v>
      </c>
      <c r="C91" s="121" t="s">
        <v>1673</v>
      </c>
      <c r="D91" s="30"/>
      <c r="E91" s="396"/>
      <c r="F91" s="23"/>
      <c r="G91" s="23">
        <v>500000</v>
      </c>
    </row>
    <row r="92" spans="1:7" ht="24.95" customHeight="1">
      <c r="A92" s="375" t="s">
        <v>1674</v>
      </c>
      <c r="B92" s="311" t="s">
        <v>1302</v>
      </c>
      <c r="C92" s="391" t="s">
        <v>1675</v>
      </c>
      <c r="D92" s="30"/>
      <c r="E92" s="396"/>
      <c r="F92" s="23"/>
      <c r="G92" s="23">
        <v>578571.43000000005</v>
      </c>
    </row>
    <row r="93" spans="1:7" ht="24.95" customHeight="1">
      <c r="A93" s="375" t="s">
        <v>1676</v>
      </c>
      <c r="B93" s="311" t="s">
        <v>1302</v>
      </c>
      <c r="C93" s="391" t="s">
        <v>1677</v>
      </c>
      <c r="D93" s="30"/>
      <c r="E93" s="396"/>
      <c r="F93" s="23"/>
      <c r="G93" s="23">
        <v>900000</v>
      </c>
    </row>
    <row r="94" spans="1:7" ht="24.95" customHeight="1">
      <c r="A94" s="375" t="s">
        <v>1678</v>
      </c>
      <c r="B94" s="311" t="s">
        <v>1302</v>
      </c>
      <c r="C94" s="121" t="s">
        <v>1679</v>
      </c>
      <c r="D94" s="30"/>
      <c r="E94" s="396"/>
      <c r="F94" s="23"/>
      <c r="G94" s="23">
        <v>1678571.43</v>
      </c>
    </row>
    <row r="95" spans="1:7" ht="24.95" customHeight="1">
      <c r="A95" s="375" t="s">
        <v>1680</v>
      </c>
      <c r="B95" s="311" t="s">
        <v>1302</v>
      </c>
      <c r="C95" s="391" t="s">
        <v>1681</v>
      </c>
      <c r="D95" s="30"/>
      <c r="E95" s="396"/>
      <c r="F95" s="23"/>
      <c r="G95" s="23">
        <v>500000</v>
      </c>
    </row>
    <row r="96" spans="1:7" ht="24.95" customHeight="1">
      <c r="A96" s="375" t="s">
        <v>1682</v>
      </c>
      <c r="B96" s="311" t="s">
        <v>1302</v>
      </c>
      <c r="C96" s="391" t="s">
        <v>1683</v>
      </c>
      <c r="D96" s="30"/>
      <c r="E96" s="396"/>
      <c r="F96" s="23"/>
      <c r="G96" s="23">
        <v>1500000</v>
      </c>
    </row>
    <row r="97" spans="1:7" ht="24.95" customHeight="1">
      <c r="A97" s="375" t="s">
        <v>1684</v>
      </c>
      <c r="B97" s="311" t="s">
        <v>1302</v>
      </c>
      <c r="C97" s="391" t="s">
        <v>1685</v>
      </c>
      <c r="D97" s="30"/>
      <c r="E97" s="396"/>
      <c r="F97" s="23"/>
      <c r="G97" s="23">
        <v>300000</v>
      </c>
    </row>
    <row r="98" spans="1:7" ht="24.95" customHeight="1">
      <c r="A98" s="375" t="s">
        <v>1686</v>
      </c>
      <c r="B98" s="311" t="s">
        <v>1302</v>
      </c>
      <c r="C98" s="391" t="s">
        <v>1687</v>
      </c>
      <c r="D98" s="30"/>
      <c r="E98" s="396"/>
      <c r="F98" s="23"/>
      <c r="G98" s="23">
        <v>1678571.43</v>
      </c>
    </row>
    <row r="99" spans="1:7" ht="24.95" customHeight="1">
      <c r="A99" s="375" t="s">
        <v>1688</v>
      </c>
      <c r="B99" s="311" t="s">
        <v>1302</v>
      </c>
      <c r="C99" s="391" t="s">
        <v>1689</v>
      </c>
      <c r="D99" s="30"/>
      <c r="E99" s="396"/>
      <c r="F99" s="23"/>
      <c r="G99" s="23">
        <v>1678571.43</v>
      </c>
    </row>
    <row r="100" spans="1:7" ht="24.95" customHeight="1" thickBot="1">
      <c r="A100" s="318" t="s">
        <v>1690</v>
      </c>
      <c r="B100" s="317" t="s">
        <v>1302</v>
      </c>
      <c r="C100" s="35" t="s">
        <v>1691</v>
      </c>
      <c r="D100" s="33"/>
      <c r="E100" s="383">
        <v>8475</v>
      </c>
      <c r="F100" s="32">
        <f>2400000-E100</f>
        <v>2391525</v>
      </c>
      <c r="G100" s="32"/>
    </row>
    <row r="101" spans="1:7" ht="24.95" customHeight="1">
      <c r="A101" s="316" t="s">
        <v>1692</v>
      </c>
      <c r="B101" s="315" t="s">
        <v>1302</v>
      </c>
      <c r="C101" s="31" t="s">
        <v>1693</v>
      </c>
      <c r="D101" s="30"/>
      <c r="E101" s="373">
        <v>8475</v>
      </c>
      <c r="F101" s="23">
        <f>2400000-E101</f>
        <v>2391525</v>
      </c>
      <c r="G101" s="23"/>
    </row>
    <row r="102" spans="1:7" ht="24.95" customHeight="1">
      <c r="A102" s="316" t="s">
        <v>1694</v>
      </c>
      <c r="B102" s="311" t="s">
        <v>1302</v>
      </c>
      <c r="C102" s="121" t="s">
        <v>1695</v>
      </c>
      <c r="D102" s="30"/>
      <c r="E102" s="397">
        <v>1920</v>
      </c>
      <c r="F102" s="23">
        <f>280000-E102</f>
        <v>278080</v>
      </c>
      <c r="G102" s="23"/>
    </row>
    <row r="103" spans="1:7" ht="24.95" customHeight="1">
      <c r="A103" s="316" t="s">
        <v>1696</v>
      </c>
      <c r="B103" s="311" t="s">
        <v>1302</v>
      </c>
      <c r="C103" s="121" t="s">
        <v>1697</v>
      </c>
      <c r="D103" s="30"/>
      <c r="E103" s="397">
        <v>13560</v>
      </c>
      <c r="F103" s="23">
        <f>1678571.43-E103</f>
        <v>1665011.43</v>
      </c>
      <c r="G103" s="23"/>
    </row>
    <row r="104" spans="1:7" ht="24.95" customHeight="1">
      <c r="A104" s="316" t="s">
        <v>1698</v>
      </c>
      <c r="B104" s="311" t="s">
        <v>1302</v>
      </c>
      <c r="C104" s="121" t="s">
        <v>1699</v>
      </c>
      <c r="D104" s="30"/>
      <c r="E104" s="397"/>
      <c r="F104" s="23">
        <v>1278571.43</v>
      </c>
      <c r="G104" s="23"/>
    </row>
    <row r="105" spans="1:7" ht="24.95" customHeight="1">
      <c r="A105" s="316" t="s">
        <v>1700</v>
      </c>
      <c r="B105" s="311" t="s">
        <v>1302</v>
      </c>
      <c r="C105" s="121" t="s">
        <v>1701</v>
      </c>
      <c r="D105" s="30"/>
      <c r="E105" s="397"/>
      <c r="F105" s="23">
        <v>500000</v>
      </c>
      <c r="G105" s="23"/>
    </row>
    <row r="106" spans="1:7" ht="24.95" customHeight="1">
      <c r="A106" s="316" t="s">
        <v>1702</v>
      </c>
      <c r="B106" s="311" t="s">
        <v>1302</v>
      </c>
      <c r="C106" s="121" t="s">
        <v>1703</v>
      </c>
      <c r="D106" s="30"/>
      <c r="E106" s="396"/>
      <c r="F106" s="23">
        <v>1678571.43</v>
      </c>
      <c r="G106" s="23"/>
    </row>
    <row r="107" spans="1:7" ht="24.95" customHeight="1">
      <c r="A107" s="316" t="s">
        <v>1704</v>
      </c>
      <c r="B107" s="311" t="s">
        <v>1302</v>
      </c>
      <c r="C107" s="121" t="s">
        <v>1705</v>
      </c>
      <c r="D107" s="28">
        <v>313616</v>
      </c>
      <c r="E107" s="374"/>
      <c r="F107" s="27"/>
      <c r="G107" s="27"/>
    </row>
    <row r="108" spans="1:7" ht="24.95" customHeight="1">
      <c r="A108" s="312"/>
      <c r="B108" s="311"/>
      <c r="C108" s="114" t="s">
        <v>261</v>
      </c>
      <c r="D108" s="28"/>
      <c r="E108" s="374"/>
      <c r="F108" s="27"/>
      <c r="G108" s="27"/>
    </row>
    <row r="109" spans="1:7" ht="24.95" customHeight="1">
      <c r="A109" s="375" t="s">
        <v>1706</v>
      </c>
      <c r="B109" s="311" t="s">
        <v>1302</v>
      </c>
      <c r="C109" s="154" t="s">
        <v>1707</v>
      </c>
      <c r="D109" s="28"/>
      <c r="E109" s="374"/>
      <c r="F109" s="27"/>
      <c r="G109" s="27">
        <v>600000</v>
      </c>
    </row>
    <row r="110" spans="1:7" ht="24.95" customHeight="1">
      <c r="A110" s="316" t="s">
        <v>1708</v>
      </c>
      <c r="B110" s="311" t="s">
        <v>1302</v>
      </c>
      <c r="C110" s="121" t="s">
        <v>1709</v>
      </c>
      <c r="D110" s="30">
        <v>480000</v>
      </c>
      <c r="E110" s="374"/>
      <c r="F110" s="23"/>
      <c r="G110" s="23"/>
    </row>
    <row r="111" spans="1:7" ht="24.95" customHeight="1">
      <c r="A111" s="312"/>
      <c r="B111" s="311"/>
      <c r="C111" s="52" t="s">
        <v>56</v>
      </c>
      <c r="D111" s="28"/>
      <c r="E111" s="397"/>
      <c r="F111" s="27"/>
      <c r="G111" s="27"/>
    </row>
    <row r="112" spans="1:7" ht="24.95" customHeight="1">
      <c r="A112" s="312" t="s">
        <v>1710</v>
      </c>
      <c r="B112" s="311" t="s">
        <v>1302</v>
      </c>
      <c r="C112" s="154" t="s">
        <v>898</v>
      </c>
      <c r="D112" s="28">
        <v>89995</v>
      </c>
      <c r="E112" s="397"/>
      <c r="F112" s="27"/>
      <c r="G112" s="27"/>
    </row>
    <row r="113" spans="1:7" ht="24.95" customHeight="1">
      <c r="A113" s="312"/>
      <c r="B113" s="311"/>
      <c r="C113" s="52" t="s">
        <v>1711</v>
      </c>
      <c r="D113" s="28"/>
      <c r="E113" s="397"/>
      <c r="F113" s="27"/>
      <c r="G113" s="27"/>
    </row>
    <row r="114" spans="1:7" ht="24.95" customHeight="1">
      <c r="A114" s="375" t="s">
        <v>1712</v>
      </c>
      <c r="B114" s="311" t="s">
        <v>1302</v>
      </c>
      <c r="C114" s="29" t="s">
        <v>1713</v>
      </c>
      <c r="D114" s="28"/>
      <c r="E114" s="397"/>
      <c r="F114" s="27"/>
      <c r="G114" s="27">
        <v>12000</v>
      </c>
    </row>
    <row r="115" spans="1:7" ht="24.95" customHeight="1">
      <c r="A115" s="375" t="s">
        <v>1712</v>
      </c>
      <c r="B115" s="311" t="s">
        <v>1302</v>
      </c>
      <c r="C115" s="29" t="s">
        <v>1714</v>
      </c>
      <c r="D115" s="28"/>
      <c r="E115" s="397"/>
      <c r="F115" s="27"/>
      <c r="G115" s="27">
        <v>32000</v>
      </c>
    </row>
    <row r="116" spans="1:7" ht="24.95" customHeight="1">
      <c r="A116" s="375" t="s">
        <v>1712</v>
      </c>
      <c r="B116" s="311" t="s">
        <v>1302</v>
      </c>
      <c r="C116" s="29" t="s">
        <v>893</v>
      </c>
      <c r="D116" s="28"/>
      <c r="E116" s="397"/>
      <c r="F116" s="27"/>
      <c r="G116" s="27">
        <v>86000</v>
      </c>
    </row>
    <row r="117" spans="1:7" ht="24.95" customHeight="1">
      <c r="A117" s="375" t="s">
        <v>1712</v>
      </c>
      <c r="B117" s="311" t="s">
        <v>1302</v>
      </c>
      <c r="C117" s="29" t="s">
        <v>551</v>
      </c>
      <c r="D117" s="28"/>
      <c r="E117" s="397"/>
      <c r="F117" s="27"/>
      <c r="G117" s="27">
        <v>10000</v>
      </c>
    </row>
    <row r="118" spans="1:7" ht="24.95" customHeight="1">
      <c r="A118" s="375" t="s">
        <v>1712</v>
      </c>
      <c r="B118" s="311" t="s">
        <v>1302</v>
      </c>
      <c r="C118" s="29" t="s">
        <v>1715</v>
      </c>
      <c r="D118" s="28"/>
      <c r="E118" s="397"/>
      <c r="F118" s="27"/>
      <c r="G118" s="27">
        <v>60000</v>
      </c>
    </row>
    <row r="119" spans="1:7" ht="24.95" customHeight="1">
      <c r="A119" s="375" t="s">
        <v>1712</v>
      </c>
      <c r="B119" s="311" t="s">
        <v>1302</v>
      </c>
      <c r="C119" s="29" t="s">
        <v>1716</v>
      </c>
      <c r="D119" s="28"/>
      <c r="E119" s="397"/>
      <c r="F119" s="27"/>
      <c r="G119" s="27">
        <v>80000</v>
      </c>
    </row>
    <row r="120" spans="1:7" ht="24.95" customHeight="1">
      <c r="A120" s="375" t="s">
        <v>1712</v>
      </c>
      <c r="B120" s="311" t="s">
        <v>1302</v>
      </c>
      <c r="C120" s="29" t="s">
        <v>1717</v>
      </c>
      <c r="D120" s="28"/>
      <c r="E120" s="397"/>
      <c r="F120" s="27"/>
      <c r="G120" s="27">
        <v>150000</v>
      </c>
    </row>
    <row r="121" spans="1:7" ht="24.95" customHeight="1">
      <c r="A121" s="375" t="s">
        <v>1712</v>
      </c>
      <c r="B121" s="311" t="s">
        <v>1302</v>
      </c>
      <c r="C121" s="29" t="s">
        <v>1718</v>
      </c>
      <c r="D121" s="28"/>
      <c r="E121" s="397"/>
      <c r="F121" s="27"/>
      <c r="G121" s="27">
        <v>4000</v>
      </c>
    </row>
    <row r="122" spans="1:7" ht="24.95" customHeight="1">
      <c r="A122" s="375" t="s">
        <v>1712</v>
      </c>
      <c r="B122" s="311" t="s">
        <v>1302</v>
      </c>
      <c r="C122" s="29" t="s">
        <v>1719</v>
      </c>
      <c r="D122" s="28"/>
      <c r="E122" s="397"/>
      <c r="F122" s="27"/>
      <c r="G122" s="27">
        <v>74000</v>
      </c>
    </row>
    <row r="123" spans="1:7" ht="24.95" customHeight="1" thickBot="1">
      <c r="A123" s="381" t="s">
        <v>1712</v>
      </c>
      <c r="B123" s="317" t="s">
        <v>1302</v>
      </c>
      <c r="C123" s="35" t="s">
        <v>1720</v>
      </c>
      <c r="D123" s="33"/>
      <c r="E123" s="398">
        <v>51950</v>
      </c>
      <c r="F123" s="32">
        <f>65000-E123</f>
        <v>13050</v>
      </c>
      <c r="G123" s="32"/>
    </row>
    <row r="124" spans="1:7" ht="24.95" customHeight="1">
      <c r="A124" s="384" t="s">
        <v>1712</v>
      </c>
      <c r="B124" s="315" t="s">
        <v>1302</v>
      </c>
      <c r="C124" s="31" t="s">
        <v>1721</v>
      </c>
      <c r="D124" s="30"/>
      <c r="E124" s="399">
        <v>15980</v>
      </c>
      <c r="F124" s="23">
        <f>18000-E124</f>
        <v>2020</v>
      </c>
      <c r="G124" s="23"/>
    </row>
    <row r="125" spans="1:7" ht="24.95" customHeight="1">
      <c r="A125" s="375" t="s">
        <v>1712</v>
      </c>
      <c r="B125" s="311" t="s">
        <v>1302</v>
      </c>
      <c r="C125" s="29" t="s">
        <v>1722</v>
      </c>
      <c r="D125" s="28"/>
      <c r="E125" s="397">
        <v>3000</v>
      </c>
      <c r="F125" s="27">
        <f>3000-E125</f>
        <v>0</v>
      </c>
      <c r="G125" s="27"/>
    </row>
    <row r="126" spans="1:7" ht="24.95" customHeight="1">
      <c r="A126" s="375" t="s">
        <v>1712</v>
      </c>
      <c r="B126" s="311" t="s">
        <v>1302</v>
      </c>
      <c r="C126" s="29" t="s">
        <v>1723</v>
      </c>
      <c r="D126" s="28">
        <v>79000</v>
      </c>
      <c r="E126" s="397"/>
      <c r="F126" s="27"/>
      <c r="G126" s="27"/>
    </row>
    <row r="127" spans="1:7" ht="24.95" customHeight="1">
      <c r="A127" s="312"/>
      <c r="B127" s="311"/>
      <c r="C127" s="52" t="s">
        <v>369</v>
      </c>
      <c r="D127" s="28"/>
      <c r="E127" s="397"/>
      <c r="F127" s="27"/>
      <c r="G127" s="27"/>
    </row>
    <row r="128" spans="1:7" ht="24.95" customHeight="1">
      <c r="A128" s="375" t="s">
        <v>1724</v>
      </c>
      <c r="B128" s="311" t="s">
        <v>1302</v>
      </c>
      <c r="C128" s="29" t="s">
        <v>1725</v>
      </c>
      <c r="D128" s="28"/>
      <c r="E128" s="397"/>
      <c r="F128" s="27"/>
      <c r="G128" s="27">
        <v>20000</v>
      </c>
    </row>
    <row r="129" spans="1:7" ht="24.95" customHeight="1">
      <c r="A129" s="375" t="s">
        <v>1724</v>
      </c>
      <c r="B129" s="311" t="s">
        <v>1302</v>
      </c>
      <c r="C129" s="29" t="s">
        <v>1726</v>
      </c>
      <c r="D129" s="28"/>
      <c r="E129" s="397"/>
      <c r="F129" s="27"/>
      <c r="G129" s="27">
        <v>52000</v>
      </c>
    </row>
    <row r="130" spans="1:7" ht="24.95" customHeight="1">
      <c r="A130" s="312"/>
      <c r="B130" s="311"/>
      <c r="C130" s="52" t="s">
        <v>49</v>
      </c>
      <c r="D130" s="28"/>
      <c r="E130" s="374"/>
      <c r="F130" s="27"/>
      <c r="G130" s="27"/>
    </row>
    <row r="131" spans="1:7" ht="24.95" customHeight="1">
      <c r="A131" s="375" t="s">
        <v>1727</v>
      </c>
      <c r="B131" s="311" t="s">
        <v>1302</v>
      </c>
      <c r="C131" s="29" t="s">
        <v>1728</v>
      </c>
      <c r="D131" s="28"/>
      <c r="E131" s="374"/>
      <c r="F131" s="27"/>
      <c r="G131" s="27">
        <v>20000</v>
      </c>
    </row>
    <row r="132" spans="1:7" ht="24.95" customHeight="1">
      <c r="A132" s="375" t="s">
        <v>1727</v>
      </c>
      <c r="B132" s="311" t="s">
        <v>1302</v>
      </c>
      <c r="C132" s="29" t="s">
        <v>1729</v>
      </c>
      <c r="D132" s="28"/>
      <c r="E132" s="374"/>
      <c r="F132" s="27"/>
      <c r="G132" s="27">
        <v>10000</v>
      </c>
    </row>
    <row r="133" spans="1:7" ht="24.95" customHeight="1">
      <c r="A133" s="375" t="s">
        <v>1727</v>
      </c>
      <c r="B133" s="311" t="s">
        <v>1302</v>
      </c>
      <c r="C133" s="29" t="s">
        <v>1730</v>
      </c>
      <c r="D133" s="28"/>
      <c r="E133" s="374"/>
      <c r="F133" s="27"/>
      <c r="G133" s="27">
        <v>30000</v>
      </c>
    </row>
    <row r="134" spans="1:7" ht="24.95" customHeight="1">
      <c r="A134" s="375" t="s">
        <v>1727</v>
      </c>
      <c r="B134" s="311" t="s">
        <v>1302</v>
      </c>
      <c r="C134" s="29" t="s">
        <v>1731</v>
      </c>
      <c r="D134" s="28"/>
      <c r="E134" s="374"/>
      <c r="F134" s="27"/>
      <c r="G134" s="27">
        <v>90000</v>
      </c>
    </row>
    <row r="135" spans="1:7" ht="24.95" customHeight="1">
      <c r="A135" s="375" t="s">
        <v>1727</v>
      </c>
      <c r="B135" s="311" t="s">
        <v>1302</v>
      </c>
      <c r="C135" s="29" t="s">
        <v>1732</v>
      </c>
      <c r="D135" s="28"/>
      <c r="E135" s="374"/>
      <c r="F135" s="27"/>
      <c r="G135" s="27">
        <v>150000</v>
      </c>
    </row>
    <row r="136" spans="1:7" ht="24.95" customHeight="1">
      <c r="A136" s="375" t="s">
        <v>1727</v>
      </c>
      <c r="B136" s="311" t="s">
        <v>1302</v>
      </c>
      <c r="C136" s="29" t="s">
        <v>1733</v>
      </c>
      <c r="D136" s="28"/>
      <c r="E136" s="374"/>
      <c r="F136" s="27"/>
      <c r="G136" s="27">
        <v>150000</v>
      </c>
    </row>
    <row r="137" spans="1:7" ht="24.95" customHeight="1">
      <c r="A137" s="375" t="s">
        <v>1727</v>
      </c>
      <c r="B137" s="311" t="s">
        <v>1302</v>
      </c>
      <c r="C137" s="29" t="s">
        <v>1734</v>
      </c>
      <c r="D137" s="28"/>
      <c r="E137" s="374"/>
      <c r="F137" s="27"/>
      <c r="G137" s="27">
        <v>150000</v>
      </c>
    </row>
    <row r="138" spans="1:7" ht="24.95" customHeight="1">
      <c r="A138" s="375" t="s">
        <v>1727</v>
      </c>
      <c r="B138" s="311" t="s">
        <v>1302</v>
      </c>
      <c r="C138" s="29" t="s">
        <v>1735</v>
      </c>
      <c r="D138" s="28"/>
      <c r="E138" s="374"/>
      <c r="F138" s="27"/>
      <c r="G138" s="27">
        <v>50000</v>
      </c>
    </row>
    <row r="139" spans="1:7" ht="24.95" customHeight="1">
      <c r="A139" s="375" t="s">
        <v>1727</v>
      </c>
      <c r="B139" s="311" t="s">
        <v>1302</v>
      </c>
      <c r="C139" s="29" t="s">
        <v>1736</v>
      </c>
      <c r="D139" s="28"/>
      <c r="E139" s="374"/>
      <c r="F139" s="27"/>
      <c r="G139" s="27">
        <v>60000</v>
      </c>
    </row>
    <row r="140" spans="1:7" ht="24.95" customHeight="1">
      <c r="A140" s="375" t="s">
        <v>1727</v>
      </c>
      <c r="B140" s="311" t="s">
        <v>1302</v>
      </c>
      <c r="C140" s="29" t="s">
        <v>1737</v>
      </c>
      <c r="D140" s="28"/>
      <c r="E140" s="374"/>
      <c r="F140" s="27">
        <v>55000</v>
      </c>
      <c r="G140" s="27"/>
    </row>
    <row r="141" spans="1:7" ht="24.95" customHeight="1">
      <c r="A141" s="375" t="s">
        <v>1727</v>
      </c>
      <c r="B141" s="311" t="s">
        <v>1302</v>
      </c>
      <c r="C141" s="29" t="s">
        <v>1738</v>
      </c>
      <c r="D141" s="28">
        <v>118000</v>
      </c>
      <c r="E141" s="374"/>
      <c r="F141" s="27"/>
      <c r="G141" s="27"/>
    </row>
    <row r="142" spans="1:7" ht="24.95" customHeight="1">
      <c r="A142" s="375"/>
      <c r="B142" s="311"/>
      <c r="C142" s="52" t="s">
        <v>351</v>
      </c>
      <c r="D142" s="28"/>
      <c r="E142" s="374"/>
      <c r="F142" s="27"/>
      <c r="G142" s="27"/>
    </row>
    <row r="143" spans="1:7" ht="24.95" customHeight="1">
      <c r="A143" s="312" t="s">
        <v>1739</v>
      </c>
      <c r="B143" s="311" t="s">
        <v>1302</v>
      </c>
      <c r="C143" s="29" t="s">
        <v>1740</v>
      </c>
      <c r="D143" s="28"/>
      <c r="E143" s="374"/>
      <c r="F143" s="27">
        <v>2500000</v>
      </c>
      <c r="G143" s="27"/>
    </row>
    <row r="144" spans="1:7" ht="24.95" customHeight="1">
      <c r="A144" s="312"/>
      <c r="B144" s="311"/>
      <c r="C144" s="52" t="s">
        <v>480</v>
      </c>
      <c r="D144" s="28"/>
      <c r="E144" s="374"/>
      <c r="F144" s="27"/>
      <c r="G144" s="27"/>
    </row>
    <row r="145" spans="1:7" ht="24.95" customHeight="1">
      <c r="A145" s="375" t="s">
        <v>1741</v>
      </c>
      <c r="B145" s="311" t="s">
        <v>1302</v>
      </c>
      <c r="C145" s="29" t="s">
        <v>1742</v>
      </c>
      <c r="D145" s="28"/>
      <c r="E145" s="374"/>
      <c r="F145" s="27"/>
      <c r="G145" s="27">
        <v>15000</v>
      </c>
    </row>
    <row r="146" spans="1:7" ht="24.95" customHeight="1" thickBot="1">
      <c r="A146" s="381" t="s">
        <v>1741</v>
      </c>
      <c r="B146" s="317" t="s">
        <v>1302</v>
      </c>
      <c r="C146" s="35" t="s">
        <v>1743</v>
      </c>
      <c r="D146" s="33"/>
      <c r="E146" s="383"/>
      <c r="F146" s="32"/>
      <c r="G146" s="32">
        <v>25000</v>
      </c>
    </row>
    <row r="147" spans="1:7" ht="24.95" customHeight="1">
      <c r="A147" s="384" t="s">
        <v>1741</v>
      </c>
      <c r="B147" s="315" t="s">
        <v>1302</v>
      </c>
      <c r="C147" s="31" t="s">
        <v>1744</v>
      </c>
      <c r="D147" s="30"/>
      <c r="E147" s="373"/>
      <c r="F147" s="23"/>
      <c r="G147" s="23">
        <v>30000</v>
      </c>
    </row>
    <row r="148" spans="1:7" ht="24.95" customHeight="1">
      <c r="A148" s="375" t="s">
        <v>1741</v>
      </c>
      <c r="B148" s="311" t="s">
        <v>1302</v>
      </c>
      <c r="C148" s="29" t="s">
        <v>1745</v>
      </c>
      <c r="D148" s="28"/>
      <c r="E148" s="374"/>
      <c r="F148" s="27"/>
      <c r="G148" s="27">
        <v>30000</v>
      </c>
    </row>
    <row r="149" spans="1:7" ht="24.95" customHeight="1">
      <c r="A149" s="375" t="s">
        <v>1741</v>
      </c>
      <c r="B149" s="311" t="s">
        <v>1302</v>
      </c>
      <c r="C149" s="29" t="s">
        <v>1746</v>
      </c>
      <c r="D149" s="28"/>
      <c r="E149" s="374"/>
      <c r="F149" s="27"/>
      <c r="G149" s="27">
        <v>32500</v>
      </c>
    </row>
    <row r="150" spans="1:7" ht="24.95" customHeight="1">
      <c r="A150" s="375" t="s">
        <v>1741</v>
      </c>
      <c r="B150" s="311" t="s">
        <v>1302</v>
      </c>
      <c r="C150" s="29" t="s">
        <v>1747</v>
      </c>
      <c r="D150" s="28"/>
      <c r="E150" s="374"/>
      <c r="F150" s="27"/>
      <c r="G150" s="27">
        <v>40000</v>
      </c>
    </row>
    <row r="151" spans="1:7" ht="24.95" customHeight="1">
      <c r="A151" s="375" t="s">
        <v>1741</v>
      </c>
      <c r="B151" s="311" t="s">
        <v>1302</v>
      </c>
      <c r="C151" s="29" t="s">
        <v>1748</v>
      </c>
      <c r="D151" s="28"/>
      <c r="E151" s="374"/>
      <c r="F151" s="27"/>
      <c r="G151" s="27">
        <v>50000</v>
      </c>
    </row>
    <row r="152" spans="1:7" ht="24.95" customHeight="1">
      <c r="A152" s="375" t="s">
        <v>1741</v>
      </c>
      <c r="B152" s="311" t="s">
        <v>1302</v>
      </c>
      <c r="C152" s="29" t="s">
        <v>1749</v>
      </c>
      <c r="D152" s="28"/>
      <c r="E152" s="374"/>
      <c r="F152" s="27"/>
      <c r="G152" s="27">
        <v>50000</v>
      </c>
    </row>
    <row r="153" spans="1:7" ht="24.95" customHeight="1">
      <c r="A153" s="375" t="s">
        <v>1741</v>
      </c>
      <c r="B153" s="311" t="s">
        <v>1302</v>
      </c>
      <c r="C153" s="29" t="s">
        <v>1750</v>
      </c>
      <c r="D153" s="28"/>
      <c r="E153" s="374"/>
      <c r="F153" s="27"/>
      <c r="G153" s="27">
        <v>125000</v>
      </c>
    </row>
    <row r="154" spans="1:7" ht="24.95" customHeight="1">
      <c r="A154" s="375" t="s">
        <v>1741</v>
      </c>
      <c r="B154" s="311" t="s">
        <v>1302</v>
      </c>
      <c r="C154" s="29" t="s">
        <v>1751</v>
      </c>
      <c r="D154" s="28"/>
      <c r="E154" s="374"/>
      <c r="F154" s="27"/>
      <c r="G154" s="27">
        <v>150000</v>
      </c>
    </row>
    <row r="155" spans="1:7" ht="24.95" customHeight="1">
      <c r="A155" s="375" t="s">
        <v>1741</v>
      </c>
      <c r="B155" s="311" t="s">
        <v>1302</v>
      </c>
      <c r="C155" s="29" t="s">
        <v>1752</v>
      </c>
      <c r="D155" s="28"/>
      <c r="E155" s="374"/>
      <c r="F155" s="27"/>
      <c r="G155" s="27">
        <v>20000</v>
      </c>
    </row>
    <row r="156" spans="1:7" ht="24.95" customHeight="1">
      <c r="A156" s="375" t="s">
        <v>1741</v>
      </c>
      <c r="B156" s="311" t="s">
        <v>1302</v>
      </c>
      <c r="C156" s="29" t="s">
        <v>1753</v>
      </c>
      <c r="D156" s="28"/>
      <c r="E156" s="374"/>
      <c r="F156" s="27"/>
      <c r="G156" s="27">
        <v>20000</v>
      </c>
    </row>
    <row r="157" spans="1:7" ht="24.95" customHeight="1">
      <c r="A157" s="375" t="s">
        <v>1741</v>
      </c>
      <c r="B157" s="311" t="s">
        <v>1302</v>
      </c>
      <c r="C157" s="29" t="s">
        <v>1754</v>
      </c>
      <c r="D157" s="28">
        <v>7175</v>
      </c>
      <c r="E157" s="374"/>
      <c r="F157" s="27"/>
      <c r="G157" s="27">
        <v>25000</v>
      </c>
    </row>
    <row r="158" spans="1:7" ht="24.95" customHeight="1">
      <c r="A158" s="375" t="s">
        <v>1741</v>
      </c>
      <c r="B158" s="311" t="s">
        <v>1302</v>
      </c>
      <c r="C158" s="29" t="s">
        <v>1755</v>
      </c>
      <c r="D158" s="28"/>
      <c r="E158" s="374"/>
      <c r="F158" s="27"/>
      <c r="G158" s="27">
        <v>30000</v>
      </c>
    </row>
    <row r="159" spans="1:7" ht="24.95" customHeight="1">
      <c r="A159" s="375" t="s">
        <v>1741</v>
      </c>
      <c r="B159" s="311" t="s">
        <v>1302</v>
      </c>
      <c r="C159" s="29" t="s">
        <v>1756</v>
      </c>
      <c r="D159" s="28"/>
      <c r="E159" s="374"/>
      <c r="F159" s="27"/>
      <c r="G159" s="27">
        <v>50000</v>
      </c>
    </row>
    <row r="160" spans="1:7" ht="24.95" customHeight="1">
      <c r="A160" s="375" t="s">
        <v>1741</v>
      </c>
      <c r="B160" s="311" t="s">
        <v>1302</v>
      </c>
      <c r="C160" s="29" t="s">
        <v>1757</v>
      </c>
      <c r="D160" s="28"/>
      <c r="E160" s="374"/>
      <c r="F160" s="27"/>
      <c r="G160" s="27">
        <v>60000</v>
      </c>
    </row>
    <row r="161" spans="1:7" ht="24.95" customHeight="1">
      <c r="A161" s="375" t="s">
        <v>1741</v>
      </c>
      <c r="B161" s="311" t="s">
        <v>1302</v>
      </c>
      <c r="C161" s="29" t="s">
        <v>1758</v>
      </c>
      <c r="D161" s="28"/>
      <c r="E161" s="374"/>
      <c r="F161" s="27"/>
      <c r="G161" s="27">
        <v>100000</v>
      </c>
    </row>
    <row r="162" spans="1:7" ht="24.95" customHeight="1">
      <c r="A162" s="375" t="s">
        <v>1741</v>
      </c>
      <c r="B162" s="311" t="s">
        <v>1302</v>
      </c>
      <c r="C162" s="29" t="s">
        <v>1759</v>
      </c>
      <c r="D162" s="28"/>
      <c r="E162" s="374"/>
      <c r="F162" s="27"/>
      <c r="G162" s="27">
        <v>40000</v>
      </c>
    </row>
    <row r="163" spans="1:7" ht="24.95" customHeight="1">
      <c r="A163" s="375" t="s">
        <v>1741</v>
      </c>
      <c r="B163" s="311" t="s">
        <v>1302</v>
      </c>
      <c r="C163" s="29" t="s">
        <v>1760</v>
      </c>
      <c r="D163" s="28"/>
      <c r="E163" s="374"/>
      <c r="F163" s="27"/>
      <c r="G163" s="27">
        <v>60000</v>
      </c>
    </row>
    <row r="164" spans="1:7" ht="24.95" customHeight="1">
      <c r="A164" s="375" t="s">
        <v>1741</v>
      </c>
      <c r="B164" s="311" t="s">
        <v>1302</v>
      </c>
      <c r="C164" s="29" t="s">
        <v>1761</v>
      </c>
      <c r="D164" s="28"/>
      <c r="E164" s="374"/>
      <c r="F164" s="27"/>
      <c r="G164" s="27">
        <v>80000</v>
      </c>
    </row>
    <row r="165" spans="1:7" ht="24.95" customHeight="1">
      <c r="A165" s="375" t="s">
        <v>1741</v>
      </c>
      <c r="B165" s="311" t="s">
        <v>1302</v>
      </c>
      <c r="C165" s="29" t="s">
        <v>1762</v>
      </c>
      <c r="D165" s="28"/>
      <c r="E165" s="374"/>
      <c r="F165" s="27"/>
      <c r="G165" s="27">
        <v>30000</v>
      </c>
    </row>
    <row r="166" spans="1:7" ht="24.95" customHeight="1">
      <c r="A166" s="375" t="s">
        <v>1741</v>
      </c>
      <c r="B166" s="311" t="s">
        <v>1302</v>
      </c>
      <c r="C166" s="29" t="s">
        <v>1763</v>
      </c>
      <c r="D166" s="28"/>
      <c r="E166" s="374"/>
      <c r="F166" s="27"/>
      <c r="G166" s="27">
        <v>25000</v>
      </c>
    </row>
    <row r="167" spans="1:7" ht="24.95" customHeight="1">
      <c r="A167" s="375" t="s">
        <v>1741</v>
      </c>
      <c r="B167" s="311" t="s">
        <v>1302</v>
      </c>
      <c r="C167" s="29" t="s">
        <v>1764</v>
      </c>
      <c r="D167" s="28"/>
      <c r="E167" s="374"/>
      <c r="F167" s="27"/>
      <c r="G167" s="27">
        <v>75000</v>
      </c>
    </row>
    <row r="168" spans="1:7" ht="24.95" customHeight="1">
      <c r="A168" s="375" t="s">
        <v>1741</v>
      </c>
      <c r="B168" s="311" t="s">
        <v>1302</v>
      </c>
      <c r="C168" s="29" t="s">
        <v>1765</v>
      </c>
      <c r="D168" s="28"/>
      <c r="E168" s="374"/>
      <c r="F168" s="27"/>
      <c r="G168" s="27">
        <v>150000</v>
      </c>
    </row>
    <row r="169" spans="1:7" ht="24.95" customHeight="1" thickBot="1">
      <c r="A169" s="381" t="s">
        <v>1741</v>
      </c>
      <c r="B169" s="317" t="s">
        <v>1302</v>
      </c>
      <c r="C169" s="35" t="s">
        <v>1766</v>
      </c>
      <c r="D169" s="33"/>
      <c r="E169" s="383"/>
      <c r="F169" s="32"/>
      <c r="G169" s="32">
        <v>660000</v>
      </c>
    </row>
    <row r="170" spans="1:7" ht="24.95" customHeight="1">
      <c r="A170" s="384" t="s">
        <v>1741</v>
      </c>
      <c r="B170" s="315" t="s">
        <v>1302</v>
      </c>
      <c r="C170" s="31" t="s">
        <v>1767</v>
      </c>
      <c r="D170" s="30"/>
      <c r="E170" s="373"/>
      <c r="F170" s="23"/>
      <c r="G170" s="23">
        <v>180000</v>
      </c>
    </row>
    <row r="171" spans="1:7" ht="24.95" customHeight="1">
      <c r="A171" s="384" t="s">
        <v>1741</v>
      </c>
      <c r="B171" s="315" t="s">
        <v>1302</v>
      </c>
      <c r="C171" s="31" t="s">
        <v>1768</v>
      </c>
      <c r="D171" s="30"/>
      <c r="E171" s="373"/>
      <c r="F171" s="23"/>
      <c r="G171" s="23">
        <v>1678571.43</v>
      </c>
    </row>
    <row r="172" spans="1:7" ht="24.95" customHeight="1">
      <c r="A172" s="375" t="s">
        <v>1741</v>
      </c>
      <c r="B172" s="311" t="s">
        <v>1302</v>
      </c>
      <c r="C172" s="29" t="s">
        <v>1769</v>
      </c>
      <c r="D172" s="28"/>
      <c r="E172" s="374"/>
      <c r="F172" s="27"/>
      <c r="G172" s="27">
        <v>7000</v>
      </c>
    </row>
    <row r="173" spans="1:7" ht="24.95" customHeight="1">
      <c r="A173" s="375" t="s">
        <v>1741</v>
      </c>
      <c r="B173" s="311" t="s">
        <v>1302</v>
      </c>
      <c r="C173" s="29" t="s">
        <v>1770</v>
      </c>
      <c r="D173" s="28"/>
      <c r="E173" s="374"/>
      <c r="F173" s="27"/>
      <c r="G173" s="27">
        <v>24000</v>
      </c>
    </row>
    <row r="174" spans="1:7" ht="24.95" customHeight="1">
      <c r="A174" s="375" t="s">
        <v>1771</v>
      </c>
      <c r="B174" s="311" t="s">
        <v>1302</v>
      </c>
      <c r="C174" s="29" t="s">
        <v>1772</v>
      </c>
      <c r="D174" s="28"/>
      <c r="E174" s="374"/>
      <c r="F174" s="27">
        <v>500000</v>
      </c>
      <c r="G174" s="27"/>
    </row>
    <row r="175" spans="1:7" ht="24.95" customHeight="1">
      <c r="A175" s="375" t="s">
        <v>1771</v>
      </c>
      <c r="B175" s="311" t="s">
        <v>1302</v>
      </c>
      <c r="C175" s="29" t="s">
        <v>1773</v>
      </c>
      <c r="D175" s="28"/>
      <c r="E175" s="374"/>
      <c r="F175" s="27">
        <v>217500</v>
      </c>
      <c r="G175" s="27"/>
    </row>
    <row r="176" spans="1:7" ht="24.95" customHeight="1">
      <c r="A176" s="375" t="s">
        <v>1771</v>
      </c>
      <c r="B176" s="311" t="s">
        <v>1302</v>
      </c>
      <c r="C176" s="29" t="s">
        <v>1774</v>
      </c>
      <c r="D176" s="28"/>
      <c r="E176" s="374"/>
      <c r="F176" s="27">
        <v>50000</v>
      </c>
      <c r="G176" s="27"/>
    </row>
    <row r="177" spans="1:7" ht="24.95" customHeight="1">
      <c r="A177" s="375" t="s">
        <v>1771</v>
      </c>
      <c r="B177" s="311" t="s">
        <v>1302</v>
      </c>
      <c r="C177" s="29" t="s">
        <v>1775</v>
      </c>
      <c r="D177" s="28"/>
      <c r="E177" s="374"/>
      <c r="F177" s="27">
        <v>3800000</v>
      </c>
      <c r="G177" s="27"/>
    </row>
    <row r="178" spans="1:7" ht="24.95" customHeight="1">
      <c r="A178" s="375" t="s">
        <v>1771</v>
      </c>
      <c r="B178" s="311" t="s">
        <v>1302</v>
      </c>
      <c r="C178" s="29" t="s">
        <v>1776</v>
      </c>
      <c r="D178" s="28"/>
      <c r="E178" s="374"/>
      <c r="F178" s="27">
        <v>25000</v>
      </c>
      <c r="G178" s="27"/>
    </row>
    <row r="179" spans="1:7" ht="24.95" customHeight="1">
      <c r="A179" s="375" t="s">
        <v>1771</v>
      </c>
      <c r="B179" s="311" t="s">
        <v>1302</v>
      </c>
      <c r="C179" s="29" t="s">
        <v>1777</v>
      </c>
      <c r="D179" s="28"/>
      <c r="E179" s="374"/>
      <c r="F179" s="27">
        <v>15000</v>
      </c>
      <c r="G179" s="27"/>
    </row>
    <row r="180" spans="1:7" ht="24.95" customHeight="1">
      <c r="A180" s="375" t="s">
        <v>1771</v>
      </c>
      <c r="B180" s="311" t="s">
        <v>1302</v>
      </c>
      <c r="C180" s="29" t="s">
        <v>1778</v>
      </c>
      <c r="D180" s="28"/>
      <c r="E180" s="374"/>
      <c r="F180" s="27">
        <v>50000</v>
      </c>
      <c r="G180" s="27"/>
    </row>
    <row r="181" spans="1:7" ht="24.95" customHeight="1">
      <c r="A181" s="375" t="s">
        <v>1771</v>
      </c>
      <c r="B181" s="311" t="s">
        <v>1302</v>
      </c>
      <c r="C181" s="29" t="s">
        <v>1779</v>
      </c>
      <c r="D181" s="28"/>
      <c r="E181" s="374"/>
      <c r="F181" s="27">
        <v>12600</v>
      </c>
      <c r="G181" s="27"/>
    </row>
    <row r="182" spans="1:7" ht="24.95" customHeight="1">
      <c r="A182" s="375" t="s">
        <v>1771</v>
      </c>
      <c r="B182" s="311" t="s">
        <v>1302</v>
      </c>
      <c r="C182" s="29" t="s">
        <v>1780</v>
      </c>
      <c r="D182" s="28"/>
      <c r="E182" s="374"/>
      <c r="F182" s="27">
        <v>11400</v>
      </c>
      <c r="G182" s="27"/>
    </row>
    <row r="183" spans="1:7" ht="24.95" customHeight="1">
      <c r="A183" s="375" t="s">
        <v>1781</v>
      </c>
      <c r="B183" s="311" t="s">
        <v>1302</v>
      </c>
      <c r="C183" s="29" t="s">
        <v>1782</v>
      </c>
      <c r="D183" s="28"/>
      <c r="E183" s="374"/>
      <c r="F183" s="27">
        <v>800000</v>
      </c>
      <c r="G183" s="27"/>
    </row>
    <row r="184" spans="1:7" ht="24.95" customHeight="1">
      <c r="A184" s="312" t="s">
        <v>1783</v>
      </c>
      <c r="B184" s="311" t="s">
        <v>1302</v>
      </c>
      <c r="C184" s="29" t="s">
        <v>1784</v>
      </c>
      <c r="D184" s="28">
        <v>118074</v>
      </c>
      <c r="E184" s="374"/>
      <c r="F184" s="27"/>
      <c r="G184" s="27"/>
    </row>
    <row r="185" spans="1:7" ht="24.95" customHeight="1">
      <c r="A185" s="312" t="s">
        <v>1783</v>
      </c>
      <c r="B185" s="311" t="s">
        <v>1302</v>
      </c>
      <c r="C185" s="29" t="s">
        <v>1785</v>
      </c>
      <c r="D185" s="28">
        <v>32500</v>
      </c>
      <c r="E185" s="374"/>
      <c r="F185" s="27"/>
      <c r="G185" s="27"/>
    </row>
    <row r="186" spans="1:7" ht="24.95" customHeight="1">
      <c r="A186" s="312" t="s">
        <v>1783</v>
      </c>
      <c r="B186" s="311" t="s">
        <v>1302</v>
      </c>
      <c r="C186" s="29" t="s">
        <v>1786</v>
      </c>
      <c r="D186" s="28">
        <v>80000</v>
      </c>
      <c r="E186" s="374"/>
      <c r="F186" s="27"/>
      <c r="G186" s="27"/>
    </row>
    <row r="187" spans="1:7" ht="24.95" customHeight="1">
      <c r="A187" s="312" t="s">
        <v>1783</v>
      </c>
      <c r="B187" s="311" t="s">
        <v>1302</v>
      </c>
      <c r="C187" s="29" t="s">
        <v>1787</v>
      </c>
      <c r="D187" s="28">
        <v>21250</v>
      </c>
      <c r="E187" s="374"/>
      <c r="F187" s="27"/>
      <c r="G187" s="27"/>
    </row>
    <row r="188" spans="1:7" ht="24.95" customHeight="1">
      <c r="A188" s="312" t="s">
        <v>1783</v>
      </c>
      <c r="B188" s="311" t="s">
        <v>1302</v>
      </c>
      <c r="C188" s="29" t="s">
        <v>1788</v>
      </c>
      <c r="D188" s="28">
        <v>21000</v>
      </c>
      <c r="E188" s="374"/>
      <c r="F188" s="27"/>
      <c r="G188" s="27"/>
    </row>
    <row r="189" spans="1:7" ht="24.95" customHeight="1">
      <c r="A189" s="312" t="s">
        <v>1783</v>
      </c>
      <c r="B189" s="311" t="s">
        <v>1302</v>
      </c>
      <c r="C189" s="29" t="s">
        <v>1789</v>
      </c>
      <c r="D189" s="28">
        <v>5145</v>
      </c>
      <c r="E189" s="374"/>
      <c r="F189" s="27"/>
      <c r="G189" s="27"/>
    </row>
    <row r="190" spans="1:7" ht="24.95" customHeight="1">
      <c r="A190" s="312" t="s">
        <v>1783</v>
      </c>
      <c r="B190" s="311" t="s">
        <v>1302</v>
      </c>
      <c r="C190" s="29" t="s">
        <v>1790</v>
      </c>
      <c r="D190" s="28">
        <v>9250</v>
      </c>
      <c r="E190" s="374"/>
      <c r="F190" s="27"/>
      <c r="G190" s="27"/>
    </row>
    <row r="191" spans="1:7" ht="24.95" customHeight="1">
      <c r="A191" s="312" t="s">
        <v>1783</v>
      </c>
      <c r="B191" s="311" t="s">
        <v>1302</v>
      </c>
      <c r="C191" s="29" t="s">
        <v>1791</v>
      </c>
      <c r="D191" s="28">
        <v>3940</v>
      </c>
      <c r="E191" s="374"/>
      <c r="F191" s="27"/>
      <c r="G191" s="27"/>
    </row>
    <row r="192" spans="1:7" ht="24.95" customHeight="1" thickBot="1">
      <c r="A192" s="318" t="s">
        <v>1783</v>
      </c>
      <c r="B192" s="317" t="s">
        <v>1302</v>
      </c>
      <c r="C192" s="35" t="s">
        <v>1792</v>
      </c>
      <c r="D192" s="33">
        <v>2500</v>
      </c>
      <c r="E192" s="383"/>
      <c r="F192" s="32"/>
      <c r="G192" s="32"/>
    </row>
    <row r="193" spans="1:7" ht="24.95" customHeight="1">
      <c r="A193" s="316" t="s">
        <v>1783</v>
      </c>
      <c r="B193" s="315" t="s">
        <v>1302</v>
      </c>
      <c r="C193" s="31" t="s">
        <v>1793</v>
      </c>
      <c r="D193" s="30">
        <v>70000</v>
      </c>
      <c r="E193" s="373"/>
      <c r="F193" s="23"/>
      <c r="G193" s="23"/>
    </row>
    <row r="194" spans="1:7" ht="24.95" customHeight="1">
      <c r="A194" s="312" t="s">
        <v>1783</v>
      </c>
      <c r="B194" s="311" t="s">
        <v>1302</v>
      </c>
      <c r="C194" s="29" t="s">
        <v>1794</v>
      </c>
      <c r="D194" s="28">
        <v>9000</v>
      </c>
      <c r="E194" s="374"/>
      <c r="F194" s="27"/>
      <c r="G194" s="27"/>
    </row>
    <row r="195" spans="1:7" ht="24.95" customHeight="1">
      <c r="A195" s="312" t="s">
        <v>1783</v>
      </c>
      <c r="B195" s="311" t="s">
        <v>1302</v>
      </c>
      <c r="C195" s="29" t="s">
        <v>1795</v>
      </c>
      <c r="D195" s="28">
        <v>7600</v>
      </c>
      <c r="E195" s="374"/>
      <c r="F195" s="27"/>
      <c r="G195" s="27"/>
    </row>
    <row r="196" spans="1:7" ht="24.95" customHeight="1">
      <c r="A196" s="312" t="s">
        <v>1783</v>
      </c>
      <c r="B196" s="311" t="s">
        <v>1302</v>
      </c>
      <c r="C196" s="29" t="s">
        <v>1796</v>
      </c>
      <c r="D196" s="28">
        <v>4000</v>
      </c>
      <c r="E196" s="374"/>
      <c r="F196" s="27"/>
      <c r="G196" s="27"/>
    </row>
    <row r="197" spans="1:7" ht="24.95" customHeight="1">
      <c r="A197" s="312" t="s">
        <v>1783</v>
      </c>
      <c r="B197" s="311" t="s">
        <v>1302</v>
      </c>
      <c r="C197" s="29" t="s">
        <v>1797</v>
      </c>
      <c r="D197" s="28">
        <v>6500</v>
      </c>
      <c r="E197" s="374"/>
      <c r="F197" s="27"/>
      <c r="G197" s="27"/>
    </row>
    <row r="198" spans="1:7" ht="24.95" customHeight="1">
      <c r="A198" s="312" t="s">
        <v>1783</v>
      </c>
      <c r="B198" s="311" t="s">
        <v>1302</v>
      </c>
      <c r="C198" s="29" t="s">
        <v>1798</v>
      </c>
      <c r="D198" s="28">
        <v>15000</v>
      </c>
      <c r="E198" s="374"/>
      <c r="F198" s="27"/>
      <c r="G198" s="27"/>
    </row>
    <row r="199" spans="1:7" ht="24.95" customHeight="1">
      <c r="A199" s="312" t="s">
        <v>1783</v>
      </c>
      <c r="B199" s="311" t="s">
        <v>1302</v>
      </c>
      <c r="C199" s="29" t="s">
        <v>1799</v>
      </c>
      <c r="D199" s="28">
        <v>10400</v>
      </c>
      <c r="E199" s="374"/>
      <c r="F199" s="27"/>
      <c r="G199" s="27"/>
    </row>
    <row r="200" spans="1:7" ht="24.95" customHeight="1">
      <c r="A200" s="312" t="s">
        <v>1783</v>
      </c>
      <c r="B200" s="311" t="s">
        <v>1302</v>
      </c>
      <c r="C200" s="29" t="s">
        <v>1800</v>
      </c>
      <c r="D200" s="28">
        <v>8505</v>
      </c>
      <c r="E200" s="374"/>
      <c r="F200" s="27"/>
      <c r="G200" s="27"/>
    </row>
    <row r="201" spans="1:7" ht="24.95" customHeight="1">
      <c r="A201" s="312"/>
      <c r="B201" s="311"/>
      <c r="C201" s="52" t="s">
        <v>526</v>
      </c>
      <c r="D201" s="28"/>
      <c r="E201" s="374"/>
      <c r="F201" s="27"/>
      <c r="G201" s="27"/>
    </row>
    <row r="202" spans="1:7" ht="24.95" customHeight="1">
      <c r="A202" s="375" t="s">
        <v>1801</v>
      </c>
      <c r="B202" s="311" t="s">
        <v>1302</v>
      </c>
      <c r="C202" s="29" t="s">
        <v>1802</v>
      </c>
      <c r="D202" s="28"/>
      <c r="E202" s="374"/>
      <c r="F202" s="27"/>
      <c r="G202" s="27">
        <v>24000</v>
      </c>
    </row>
    <row r="203" spans="1:7" ht="24.95" customHeight="1">
      <c r="A203" s="375" t="s">
        <v>1801</v>
      </c>
      <c r="B203" s="311" t="s">
        <v>1302</v>
      </c>
      <c r="C203" s="29" t="s">
        <v>1803</v>
      </c>
      <c r="D203" s="28"/>
      <c r="E203" s="374"/>
      <c r="F203" s="27"/>
      <c r="G203" s="27">
        <v>20000</v>
      </c>
    </row>
    <row r="204" spans="1:7" ht="24.95" customHeight="1">
      <c r="A204" s="375" t="s">
        <v>1801</v>
      </c>
      <c r="B204" s="311" t="s">
        <v>1302</v>
      </c>
      <c r="C204" s="29" t="s">
        <v>1804</v>
      </c>
      <c r="D204" s="28"/>
      <c r="E204" s="374"/>
      <c r="F204" s="27"/>
      <c r="G204" s="27">
        <v>36000</v>
      </c>
    </row>
    <row r="205" spans="1:7" ht="24.95" customHeight="1">
      <c r="A205" s="375" t="s">
        <v>1805</v>
      </c>
      <c r="B205" s="311" t="s">
        <v>1302</v>
      </c>
      <c r="C205" s="29" t="s">
        <v>1806</v>
      </c>
      <c r="D205" s="28"/>
      <c r="E205" s="374"/>
      <c r="F205" s="27">
        <v>100000</v>
      </c>
      <c r="G205" s="27"/>
    </row>
    <row r="206" spans="1:7" ht="24.95" customHeight="1">
      <c r="A206" s="312" t="s">
        <v>1805</v>
      </c>
      <c r="B206" s="311" t="s">
        <v>1302</v>
      </c>
      <c r="C206" s="29" t="s">
        <v>1807</v>
      </c>
      <c r="D206" s="28"/>
      <c r="E206" s="374"/>
      <c r="F206" s="27">
        <v>12000</v>
      </c>
      <c r="G206" s="27"/>
    </row>
    <row r="207" spans="1:7" ht="24.95" customHeight="1">
      <c r="A207" s="312"/>
      <c r="B207" s="311"/>
      <c r="C207" s="52" t="s">
        <v>44</v>
      </c>
      <c r="D207" s="28"/>
      <c r="E207" s="374"/>
      <c r="F207" s="27"/>
      <c r="G207" s="27"/>
    </row>
    <row r="208" spans="1:7" ht="24.95" customHeight="1">
      <c r="A208" s="375" t="s">
        <v>1808</v>
      </c>
      <c r="B208" s="311" t="s">
        <v>1302</v>
      </c>
      <c r="C208" s="29" t="s">
        <v>341</v>
      </c>
      <c r="D208" s="28"/>
      <c r="E208" s="374"/>
      <c r="F208" s="27"/>
      <c r="G208" s="27">
        <v>24000</v>
      </c>
    </row>
    <row r="209" spans="1:7" ht="24.95" customHeight="1">
      <c r="A209" s="375" t="s">
        <v>1808</v>
      </c>
      <c r="B209" s="311" t="s">
        <v>1302</v>
      </c>
      <c r="C209" s="29" t="s">
        <v>1809</v>
      </c>
      <c r="D209" s="28"/>
      <c r="E209" s="374"/>
      <c r="F209" s="27"/>
      <c r="G209" s="27">
        <v>255000</v>
      </c>
    </row>
    <row r="210" spans="1:7" ht="24.95" customHeight="1">
      <c r="A210" s="375" t="s">
        <v>1808</v>
      </c>
      <c r="B210" s="311" t="s">
        <v>1302</v>
      </c>
      <c r="C210" s="29" t="s">
        <v>1810</v>
      </c>
      <c r="D210" s="28"/>
      <c r="E210" s="374"/>
      <c r="F210" s="27"/>
      <c r="G210" s="27">
        <v>300000</v>
      </c>
    </row>
    <row r="211" spans="1:7" ht="24.95" customHeight="1">
      <c r="A211" s="375" t="s">
        <v>1808</v>
      </c>
      <c r="B211" s="311" t="s">
        <v>1302</v>
      </c>
      <c r="C211" s="29" t="s">
        <v>1811</v>
      </c>
      <c r="D211" s="28"/>
      <c r="E211" s="374"/>
      <c r="F211" s="27"/>
      <c r="G211" s="27">
        <v>32400</v>
      </c>
    </row>
    <row r="212" spans="1:7" ht="24.95" customHeight="1">
      <c r="A212" s="375" t="s">
        <v>1808</v>
      </c>
      <c r="B212" s="311" t="s">
        <v>1302</v>
      </c>
      <c r="C212" s="29" t="s">
        <v>1812</v>
      </c>
      <c r="D212" s="28"/>
      <c r="E212" s="374"/>
      <c r="F212" s="27"/>
      <c r="G212" s="27">
        <v>175000</v>
      </c>
    </row>
    <row r="213" spans="1:7" ht="24.95" customHeight="1">
      <c r="A213" s="312" t="s">
        <v>1813</v>
      </c>
      <c r="B213" s="311" t="s">
        <v>1302</v>
      </c>
      <c r="C213" s="29" t="s">
        <v>1814</v>
      </c>
      <c r="D213" s="28"/>
      <c r="E213" s="374">
        <v>7500</v>
      </c>
      <c r="F213" s="27">
        <f>7600-E213</f>
        <v>100</v>
      </c>
      <c r="G213" s="27"/>
    </row>
    <row r="214" spans="1:7" ht="24.95" customHeight="1">
      <c r="A214" s="312" t="s">
        <v>1813</v>
      </c>
      <c r="B214" s="311" t="s">
        <v>1302</v>
      </c>
      <c r="C214" s="29" t="s">
        <v>1815</v>
      </c>
      <c r="D214" s="28"/>
      <c r="E214" s="374"/>
      <c r="F214" s="27">
        <v>48000</v>
      </c>
      <c r="G214" s="27"/>
    </row>
    <row r="215" spans="1:7" ht="24.95" customHeight="1" thickBot="1">
      <c r="A215" s="318" t="s">
        <v>1813</v>
      </c>
      <c r="B215" s="317" t="s">
        <v>1302</v>
      </c>
      <c r="C215" s="35" t="s">
        <v>1816</v>
      </c>
      <c r="D215" s="33"/>
      <c r="E215" s="383"/>
      <c r="F215" s="32">
        <v>23900</v>
      </c>
      <c r="G215" s="32"/>
    </row>
    <row r="216" spans="1:7" ht="24.95" customHeight="1">
      <c r="A216" s="316" t="s">
        <v>1813</v>
      </c>
      <c r="B216" s="315" t="s">
        <v>1302</v>
      </c>
      <c r="C216" s="31" t="s">
        <v>1817</v>
      </c>
      <c r="D216" s="30"/>
      <c r="E216" s="373">
        <v>9499</v>
      </c>
      <c r="F216" s="23">
        <f>16200-E216</f>
        <v>6701</v>
      </c>
      <c r="G216" s="23"/>
    </row>
    <row r="217" spans="1:7" ht="24.95" customHeight="1">
      <c r="A217" s="312" t="s">
        <v>1813</v>
      </c>
      <c r="B217" s="311" t="s">
        <v>1302</v>
      </c>
      <c r="C217" s="29" t="s">
        <v>1818</v>
      </c>
      <c r="D217" s="28"/>
      <c r="E217" s="374">
        <v>29599</v>
      </c>
      <c r="F217" s="27">
        <f>30000-E217</f>
        <v>401</v>
      </c>
      <c r="G217" s="27"/>
    </row>
    <row r="218" spans="1:7" ht="24.95" customHeight="1">
      <c r="A218" s="312" t="s">
        <v>1819</v>
      </c>
      <c r="B218" s="311" t="s">
        <v>1302</v>
      </c>
      <c r="C218" s="29" t="s">
        <v>1820</v>
      </c>
      <c r="D218" s="28">
        <v>298800</v>
      </c>
      <c r="E218" s="374"/>
      <c r="F218" s="27"/>
      <c r="G218" s="27"/>
    </row>
    <row r="219" spans="1:7" ht="24.95" customHeight="1">
      <c r="A219" s="312" t="s">
        <v>1819</v>
      </c>
      <c r="B219" s="311" t="s">
        <v>1302</v>
      </c>
      <c r="C219" s="29" t="s">
        <v>1821</v>
      </c>
      <c r="D219" s="28">
        <v>37250</v>
      </c>
      <c r="E219" s="374"/>
      <c r="F219" s="27"/>
      <c r="G219" s="27"/>
    </row>
    <row r="220" spans="1:7" ht="24.95" customHeight="1">
      <c r="A220" s="312"/>
      <c r="B220" s="311"/>
      <c r="C220" s="52" t="s">
        <v>253</v>
      </c>
      <c r="D220" s="28"/>
      <c r="E220" s="374"/>
      <c r="F220" s="27"/>
      <c r="G220" s="27"/>
    </row>
    <row r="221" spans="1:7" ht="24.95" customHeight="1">
      <c r="A221" s="375" t="s">
        <v>1822</v>
      </c>
      <c r="B221" s="311" t="s">
        <v>1302</v>
      </c>
      <c r="C221" s="29" t="s">
        <v>1823</v>
      </c>
      <c r="D221" s="28"/>
      <c r="E221" s="374"/>
      <c r="F221" s="27"/>
      <c r="G221" s="27">
        <v>18000</v>
      </c>
    </row>
    <row r="222" spans="1:7" ht="24.95" customHeight="1">
      <c r="A222" s="375" t="s">
        <v>1822</v>
      </c>
      <c r="B222" s="311" t="s">
        <v>1302</v>
      </c>
      <c r="C222" s="29" t="s">
        <v>1824</v>
      </c>
      <c r="D222" s="28"/>
      <c r="E222" s="374"/>
      <c r="F222" s="27"/>
      <c r="G222" s="27">
        <v>3000</v>
      </c>
    </row>
    <row r="223" spans="1:7" ht="24.95" customHeight="1">
      <c r="A223" s="375" t="s">
        <v>1822</v>
      </c>
      <c r="B223" s="311" t="s">
        <v>1302</v>
      </c>
      <c r="C223" s="29" t="s">
        <v>1825</v>
      </c>
      <c r="D223" s="28"/>
      <c r="E223" s="374"/>
      <c r="F223" s="27"/>
      <c r="G223" s="27">
        <v>3000</v>
      </c>
    </row>
    <row r="224" spans="1:7" ht="24.95" customHeight="1">
      <c r="A224" s="375" t="s">
        <v>1822</v>
      </c>
      <c r="B224" s="311" t="s">
        <v>1302</v>
      </c>
      <c r="C224" s="29" t="s">
        <v>1826</v>
      </c>
      <c r="D224" s="28"/>
      <c r="E224" s="374"/>
      <c r="F224" s="27"/>
      <c r="G224" s="27">
        <v>35000</v>
      </c>
    </row>
    <row r="225" spans="1:7" ht="24.95" customHeight="1">
      <c r="A225" s="312" t="s">
        <v>1827</v>
      </c>
      <c r="B225" s="311" t="s">
        <v>1302</v>
      </c>
      <c r="C225" s="29" t="s">
        <v>1828</v>
      </c>
      <c r="D225" s="28"/>
      <c r="E225" s="374"/>
      <c r="F225" s="27">
        <v>5000</v>
      </c>
      <c r="G225" s="27">
        <v>5000</v>
      </c>
    </row>
    <row r="226" spans="1:7" ht="24.95" customHeight="1">
      <c r="A226" s="375" t="s">
        <v>1822</v>
      </c>
      <c r="B226" s="311" t="s">
        <v>1302</v>
      </c>
      <c r="C226" s="29" t="s">
        <v>1829</v>
      </c>
      <c r="D226" s="28"/>
      <c r="E226" s="374"/>
      <c r="F226" s="27"/>
      <c r="G226" s="27">
        <v>5000</v>
      </c>
    </row>
    <row r="227" spans="1:7" ht="24.95" customHeight="1">
      <c r="A227" s="375" t="s">
        <v>1822</v>
      </c>
      <c r="B227" s="311" t="s">
        <v>1302</v>
      </c>
      <c r="C227" s="29" t="s">
        <v>1830</v>
      </c>
      <c r="D227" s="28"/>
      <c r="E227" s="374"/>
      <c r="F227" s="27"/>
      <c r="G227" s="27">
        <v>8000</v>
      </c>
    </row>
    <row r="228" spans="1:7" ht="24.95" customHeight="1">
      <c r="A228" s="375" t="s">
        <v>1822</v>
      </c>
      <c r="B228" s="311" t="s">
        <v>1302</v>
      </c>
      <c r="C228" s="29" t="s">
        <v>1831</v>
      </c>
      <c r="D228" s="28"/>
      <c r="E228" s="374"/>
      <c r="F228" s="27"/>
      <c r="G228" s="27">
        <v>15000</v>
      </c>
    </row>
    <row r="229" spans="1:7" ht="24.95" customHeight="1">
      <c r="A229" s="375" t="s">
        <v>1822</v>
      </c>
      <c r="B229" s="311" t="s">
        <v>1302</v>
      </c>
      <c r="C229" s="29" t="s">
        <v>1832</v>
      </c>
      <c r="D229" s="28"/>
      <c r="E229" s="374"/>
      <c r="F229" s="27"/>
      <c r="G229" s="27">
        <v>20000</v>
      </c>
    </row>
    <row r="230" spans="1:7" ht="24.95" customHeight="1">
      <c r="A230" s="375" t="s">
        <v>1822</v>
      </c>
      <c r="B230" s="311" t="s">
        <v>1302</v>
      </c>
      <c r="C230" s="29" t="s">
        <v>1833</v>
      </c>
      <c r="D230" s="28"/>
      <c r="E230" s="374"/>
      <c r="F230" s="27"/>
      <c r="G230" s="27">
        <v>3000</v>
      </c>
    </row>
    <row r="231" spans="1:7" ht="24.95" customHeight="1">
      <c r="A231" s="375" t="s">
        <v>1822</v>
      </c>
      <c r="B231" s="311" t="s">
        <v>1302</v>
      </c>
      <c r="C231" s="29" t="s">
        <v>1834</v>
      </c>
      <c r="D231" s="28"/>
      <c r="E231" s="374"/>
      <c r="F231" s="27"/>
      <c r="G231" s="27">
        <v>10000</v>
      </c>
    </row>
    <row r="232" spans="1:7" ht="24.95" customHeight="1">
      <c r="A232" s="375" t="s">
        <v>1822</v>
      </c>
      <c r="B232" s="311" t="s">
        <v>1302</v>
      </c>
      <c r="C232" s="29" t="s">
        <v>1835</v>
      </c>
      <c r="D232" s="28"/>
      <c r="E232" s="374"/>
      <c r="F232" s="27"/>
      <c r="G232" s="27">
        <v>10000</v>
      </c>
    </row>
    <row r="233" spans="1:7" ht="24.95" customHeight="1">
      <c r="A233" s="312" t="s">
        <v>1827</v>
      </c>
      <c r="B233" s="311" t="s">
        <v>1302</v>
      </c>
      <c r="C233" s="29" t="s">
        <v>715</v>
      </c>
      <c r="D233" s="28"/>
      <c r="E233" s="374"/>
      <c r="F233" s="27">
        <v>10000</v>
      </c>
      <c r="G233" s="27"/>
    </row>
    <row r="234" spans="1:7" ht="24.95" customHeight="1">
      <c r="A234" s="312" t="s">
        <v>1827</v>
      </c>
      <c r="B234" s="311" t="s">
        <v>1302</v>
      </c>
      <c r="C234" s="29" t="s">
        <v>1836</v>
      </c>
      <c r="D234" s="28"/>
      <c r="E234" s="374"/>
      <c r="F234" s="27">
        <v>15000</v>
      </c>
      <c r="G234" s="27"/>
    </row>
    <row r="235" spans="1:7" ht="24.95" customHeight="1">
      <c r="A235" s="312" t="s">
        <v>1827</v>
      </c>
      <c r="B235" s="311" t="s">
        <v>1302</v>
      </c>
      <c r="C235" s="29" t="s">
        <v>1837</v>
      </c>
      <c r="D235" s="28"/>
      <c r="E235" s="374"/>
      <c r="F235" s="27">
        <v>5000</v>
      </c>
      <c r="G235" s="27"/>
    </row>
    <row r="236" spans="1:7" ht="24.95" customHeight="1">
      <c r="A236" s="312" t="s">
        <v>1827</v>
      </c>
      <c r="B236" s="311" t="s">
        <v>1302</v>
      </c>
      <c r="C236" s="29" t="s">
        <v>1838</v>
      </c>
      <c r="D236" s="28"/>
      <c r="E236" s="374"/>
      <c r="F236" s="27">
        <v>5000</v>
      </c>
      <c r="G236" s="27"/>
    </row>
    <row r="237" spans="1:7" ht="24.95" customHeight="1">
      <c r="A237" s="312" t="s">
        <v>1827</v>
      </c>
      <c r="B237" s="311" t="s">
        <v>1302</v>
      </c>
      <c r="C237" s="29" t="s">
        <v>1839</v>
      </c>
      <c r="D237" s="28"/>
      <c r="E237" s="374"/>
      <c r="F237" s="27">
        <v>10000</v>
      </c>
      <c r="G237" s="27"/>
    </row>
    <row r="238" spans="1:7" ht="24.95" customHeight="1" thickBot="1">
      <c r="A238" s="318" t="s">
        <v>1827</v>
      </c>
      <c r="B238" s="317" t="s">
        <v>1302</v>
      </c>
      <c r="C238" s="35" t="s">
        <v>1840</v>
      </c>
      <c r="D238" s="33"/>
      <c r="E238" s="383"/>
      <c r="F238" s="32">
        <v>18000</v>
      </c>
      <c r="G238" s="32"/>
    </row>
    <row r="239" spans="1:7" ht="24.95" customHeight="1">
      <c r="A239" s="316" t="s">
        <v>1827</v>
      </c>
      <c r="B239" s="315" t="s">
        <v>1302</v>
      </c>
      <c r="C239" s="31" t="s">
        <v>1841</v>
      </c>
      <c r="D239" s="30"/>
      <c r="E239" s="373"/>
      <c r="F239" s="23">
        <v>5646</v>
      </c>
      <c r="G239" s="23"/>
    </row>
    <row r="240" spans="1:7" ht="24.95" customHeight="1">
      <c r="A240" s="312" t="s">
        <v>1827</v>
      </c>
      <c r="B240" s="311" t="s">
        <v>1302</v>
      </c>
      <c r="C240" s="29" t="s">
        <v>1842</v>
      </c>
      <c r="D240" s="28"/>
      <c r="E240" s="374"/>
      <c r="F240" s="27">
        <v>100000</v>
      </c>
      <c r="G240" s="27"/>
    </row>
    <row r="241" spans="1:7" ht="24.95" customHeight="1">
      <c r="A241" s="312" t="s">
        <v>1827</v>
      </c>
      <c r="B241" s="311" t="s">
        <v>1302</v>
      </c>
      <c r="C241" s="29" t="s">
        <v>1843</v>
      </c>
      <c r="D241" s="28"/>
      <c r="E241" s="374"/>
      <c r="F241" s="27">
        <v>2000</v>
      </c>
      <c r="G241" s="27"/>
    </row>
    <row r="242" spans="1:7" ht="24.95" customHeight="1">
      <c r="A242" s="312"/>
      <c r="B242" s="311"/>
      <c r="C242" s="52" t="s">
        <v>41</v>
      </c>
      <c r="D242" s="28"/>
      <c r="E242" s="374"/>
      <c r="F242" s="27"/>
      <c r="G242" s="27"/>
    </row>
    <row r="243" spans="1:7" ht="24.95" customHeight="1">
      <c r="A243" s="375" t="s">
        <v>1844</v>
      </c>
      <c r="B243" s="311" t="s">
        <v>1302</v>
      </c>
      <c r="C243" s="29" t="s">
        <v>1845</v>
      </c>
      <c r="D243" s="28"/>
      <c r="E243" s="374"/>
      <c r="F243" s="27"/>
      <c r="G243" s="27">
        <v>251880</v>
      </c>
    </row>
    <row r="244" spans="1:7" ht="24.95" customHeight="1">
      <c r="A244" s="312" t="s">
        <v>1846</v>
      </c>
      <c r="B244" s="311" t="s">
        <v>1302</v>
      </c>
      <c r="C244" s="29" t="s">
        <v>1847</v>
      </c>
      <c r="D244" s="28"/>
      <c r="E244" s="374"/>
      <c r="F244" s="27">
        <v>430000</v>
      </c>
      <c r="G244" s="27"/>
    </row>
    <row r="245" spans="1:7" ht="24.95" customHeight="1">
      <c r="A245" s="312"/>
      <c r="B245" s="311"/>
      <c r="C245" s="52" t="s">
        <v>248</v>
      </c>
      <c r="D245" s="28"/>
      <c r="E245" s="397"/>
      <c r="F245" s="27"/>
      <c r="G245" s="27"/>
    </row>
    <row r="246" spans="1:7" ht="24.95" hidden="1" customHeight="1">
      <c r="A246" s="312"/>
      <c r="B246" s="311" t="s">
        <v>1302</v>
      </c>
      <c r="C246" s="52" t="s">
        <v>1848</v>
      </c>
      <c r="D246" s="28"/>
      <c r="E246" s="374"/>
      <c r="F246" s="27"/>
      <c r="G246" s="27"/>
    </row>
    <row r="247" spans="1:7" ht="24.95" hidden="1" customHeight="1">
      <c r="A247" s="312"/>
      <c r="B247" s="311" t="s">
        <v>1302</v>
      </c>
      <c r="C247" s="52" t="s">
        <v>1849</v>
      </c>
      <c r="D247" s="28"/>
      <c r="E247" s="374"/>
      <c r="F247" s="27"/>
      <c r="G247" s="27"/>
    </row>
    <row r="248" spans="1:7" ht="24.95" customHeight="1">
      <c r="A248" s="375" t="s">
        <v>1850</v>
      </c>
      <c r="B248" s="311" t="s">
        <v>1302</v>
      </c>
      <c r="C248" s="29" t="s">
        <v>1851</v>
      </c>
      <c r="D248" s="28"/>
      <c r="E248" s="374"/>
      <c r="F248" s="27"/>
      <c r="G248" s="27">
        <v>16200</v>
      </c>
    </row>
    <row r="249" spans="1:7" ht="24.95" customHeight="1">
      <c r="A249" s="375" t="s">
        <v>1850</v>
      </c>
      <c r="B249" s="311" t="s">
        <v>1302</v>
      </c>
      <c r="C249" s="29" t="s">
        <v>1852</v>
      </c>
      <c r="D249" s="28"/>
      <c r="E249" s="374"/>
      <c r="F249" s="27">
        <v>60000</v>
      </c>
      <c r="G249" s="27"/>
    </row>
    <row r="250" spans="1:7" ht="24.95" customHeight="1">
      <c r="A250" s="312"/>
      <c r="B250" s="311"/>
      <c r="C250" s="400" t="s">
        <v>30</v>
      </c>
      <c r="D250" s="28"/>
      <c r="E250" s="374"/>
      <c r="F250" s="27"/>
      <c r="G250" s="27"/>
    </row>
    <row r="251" spans="1:7" ht="24.95" customHeight="1">
      <c r="A251" s="375" t="s">
        <v>1853</v>
      </c>
      <c r="B251" s="311" t="s">
        <v>1302</v>
      </c>
      <c r="C251" s="29" t="s">
        <v>1854</v>
      </c>
      <c r="D251" s="28"/>
      <c r="E251" s="374"/>
      <c r="F251" s="27"/>
      <c r="G251" s="27">
        <v>8000</v>
      </c>
    </row>
    <row r="252" spans="1:7" ht="24.95" customHeight="1">
      <c r="A252" s="375" t="s">
        <v>1853</v>
      </c>
      <c r="B252" s="311" t="s">
        <v>1302</v>
      </c>
      <c r="C252" s="29" t="s">
        <v>1855</v>
      </c>
      <c r="D252" s="28"/>
      <c r="E252" s="374"/>
      <c r="F252" s="27"/>
      <c r="G252" s="27">
        <v>24000</v>
      </c>
    </row>
    <row r="253" spans="1:7" ht="24.95" customHeight="1">
      <c r="A253" s="375" t="s">
        <v>1853</v>
      </c>
      <c r="B253" s="311" t="s">
        <v>1302</v>
      </c>
      <c r="C253" s="29" t="s">
        <v>1856</v>
      </c>
      <c r="D253" s="28"/>
      <c r="E253" s="374"/>
      <c r="F253" s="27"/>
      <c r="G253" s="27">
        <v>40000</v>
      </c>
    </row>
    <row r="254" spans="1:7" ht="24.95" customHeight="1">
      <c r="A254" s="375" t="s">
        <v>1853</v>
      </c>
      <c r="B254" s="311" t="s">
        <v>1302</v>
      </c>
      <c r="C254" s="29" t="s">
        <v>1857</v>
      </c>
      <c r="D254" s="28"/>
      <c r="E254" s="374"/>
      <c r="F254" s="27"/>
      <c r="G254" s="27">
        <v>60000</v>
      </c>
    </row>
    <row r="255" spans="1:7" ht="24.95" customHeight="1">
      <c r="A255" s="375" t="s">
        <v>1853</v>
      </c>
      <c r="B255" s="311" t="s">
        <v>1302</v>
      </c>
      <c r="C255" s="29" t="s">
        <v>1858</v>
      </c>
      <c r="D255" s="28"/>
      <c r="E255" s="374"/>
      <c r="F255" s="27"/>
      <c r="G255" s="27">
        <v>30000</v>
      </c>
    </row>
    <row r="256" spans="1:7" ht="24.95" customHeight="1">
      <c r="A256" s="375" t="s">
        <v>1853</v>
      </c>
      <c r="B256" s="311" t="s">
        <v>1302</v>
      </c>
      <c r="C256" s="29" t="s">
        <v>1859</v>
      </c>
      <c r="D256" s="28"/>
      <c r="E256" s="374"/>
      <c r="F256" s="27"/>
      <c r="G256" s="27">
        <v>10575</v>
      </c>
    </row>
    <row r="257" spans="1:7" ht="24.95" customHeight="1">
      <c r="A257" s="375" t="s">
        <v>1853</v>
      </c>
      <c r="B257" s="311" t="s">
        <v>1302</v>
      </c>
      <c r="C257" s="29" t="s">
        <v>1860</v>
      </c>
      <c r="D257" s="28"/>
      <c r="E257" s="374"/>
      <c r="F257" s="27"/>
      <c r="G257" s="27">
        <v>800000</v>
      </c>
    </row>
    <row r="258" spans="1:7" ht="24.95" customHeight="1">
      <c r="A258" s="375" t="s">
        <v>1853</v>
      </c>
      <c r="B258" s="311" t="s">
        <v>1302</v>
      </c>
      <c r="C258" s="29" t="s">
        <v>1861</v>
      </c>
      <c r="D258" s="28"/>
      <c r="E258" s="374"/>
      <c r="F258" s="27"/>
      <c r="G258" s="27">
        <v>15000</v>
      </c>
    </row>
    <row r="259" spans="1:7" ht="24.95" customHeight="1">
      <c r="A259" s="375" t="s">
        <v>1853</v>
      </c>
      <c r="B259" s="311" t="s">
        <v>1302</v>
      </c>
      <c r="C259" s="29" t="s">
        <v>1862</v>
      </c>
      <c r="D259" s="28"/>
      <c r="E259" s="374"/>
      <c r="F259" s="27"/>
      <c r="G259" s="27">
        <v>20000</v>
      </c>
    </row>
    <row r="260" spans="1:7" ht="24.95" customHeight="1">
      <c r="A260" s="375" t="s">
        <v>1853</v>
      </c>
      <c r="B260" s="311" t="s">
        <v>1302</v>
      </c>
      <c r="C260" s="29" t="s">
        <v>1863</v>
      </c>
      <c r="D260" s="28"/>
      <c r="E260" s="374"/>
      <c r="F260" s="27"/>
      <c r="G260" s="27">
        <v>250000</v>
      </c>
    </row>
    <row r="261" spans="1:7" ht="24.95" customHeight="1">
      <c r="A261" s="375" t="s">
        <v>1853</v>
      </c>
      <c r="B261" s="311" t="s">
        <v>1302</v>
      </c>
      <c r="C261" s="29" t="s">
        <v>1864</v>
      </c>
      <c r="D261" s="28"/>
      <c r="E261" s="374"/>
      <c r="F261" s="27"/>
      <c r="G261" s="27">
        <v>150000</v>
      </c>
    </row>
    <row r="262" spans="1:7" ht="24.95" customHeight="1">
      <c r="A262" s="375" t="s">
        <v>1853</v>
      </c>
      <c r="B262" s="311" t="s">
        <v>1302</v>
      </c>
      <c r="C262" s="29" t="s">
        <v>1865</v>
      </c>
      <c r="D262" s="28"/>
      <c r="E262" s="374"/>
      <c r="F262" s="27"/>
      <c r="G262" s="27">
        <v>8000</v>
      </c>
    </row>
    <row r="263" spans="1:7" ht="24.95" customHeight="1" thickBot="1">
      <c r="A263" s="318" t="s">
        <v>1866</v>
      </c>
      <c r="B263" s="317" t="s">
        <v>1302</v>
      </c>
      <c r="C263" s="35" t="s">
        <v>1867</v>
      </c>
      <c r="D263" s="33"/>
      <c r="E263" s="383"/>
      <c r="F263" s="32">
        <v>10000</v>
      </c>
      <c r="G263" s="32"/>
    </row>
    <row r="264" spans="1:7" ht="24.95" customHeight="1">
      <c r="A264" s="316" t="s">
        <v>1866</v>
      </c>
      <c r="B264" s="315" t="s">
        <v>1302</v>
      </c>
      <c r="C264" s="31" t="s">
        <v>1868</v>
      </c>
      <c r="D264" s="30"/>
      <c r="E264" s="373"/>
      <c r="F264" s="23">
        <v>25000</v>
      </c>
      <c r="G264" s="23"/>
    </row>
    <row r="265" spans="1:7" ht="24.95" customHeight="1">
      <c r="A265" s="312" t="s">
        <v>1866</v>
      </c>
      <c r="B265" s="311" t="s">
        <v>1302</v>
      </c>
      <c r="C265" s="29" t="s">
        <v>1869</v>
      </c>
      <c r="D265" s="28"/>
      <c r="E265" s="374"/>
      <c r="F265" s="27">
        <v>15000</v>
      </c>
      <c r="G265" s="27"/>
    </row>
    <row r="266" spans="1:7" ht="24.95" customHeight="1">
      <c r="A266" s="312" t="s">
        <v>1866</v>
      </c>
      <c r="B266" s="311" t="s">
        <v>1302</v>
      </c>
      <c r="C266" s="29" t="s">
        <v>1870</v>
      </c>
      <c r="D266" s="28"/>
      <c r="E266" s="374"/>
      <c r="F266" s="27">
        <v>10000</v>
      </c>
      <c r="G266" s="27"/>
    </row>
    <row r="267" spans="1:7" ht="24.95" customHeight="1">
      <c r="A267" s="312" t="s">
        <v>1866</v>
      </c>
      <c r="B267" s="311" t="s">
        <v>1302</v>
      </c>
      <c r="C267" s="29" t="s">
        <v>1871</v>
      </c>
      <c r="D267" s="28"/>
      <c r="E267" s="374"/>
      <c r="F267" s="27">
        <v>42000</v>
      </c>
      <c r="G267" s="27"/>
    </row>
    <row r="268" spans="1:7" ht="24.95" customHeight="1">
      <c r="A268" s="312" t="s">
        <v>1872</v>
      </c>
      <c r="B268" s="311" t="s">
        <v>1302</v>
      </c>
      <c r="C268" s="29" t="s">
        <v>1873</v>
      </c>
      <c r="D268" s="28">
        <v>24998</v>
      </c>
      <c r="E268" s="374"/>
      <c r="F268" s="27"/>
      <c r="G268" s="27"/>
    </row>
    <row r="269" spans="1:7" ht="24.95" customHeight="1">
      <c r="A269" s="312" t="s">
        <v>1872</v>
      </c>
      <c r="B269" s="311" t="s">
        <v>1302</v>
      </c>
      <c r="C269" s="29" t="s">
        <v>1874</v>
      </c>
      <c r="D269" s="28">
        <v>18000</v>
      </c>
      <c r="E269" s="374"/>
      <c r="F269" s="27"/>
      <c r="G269" s="27"/>
    </row>
    <row r="270" spans="1:7" ht="24.95" customHeight="1">
      <c r="A270" s="312" t="s">
        <v>1872</v>
      </c>
      <c r="B270" s="311" t="s">
        <v>1302</v>
      </c>
      <c r="C270" s="29" t="s">
        <v>1875</v>
      </c>
      <c r="D270" s="28">
        <v>13000</v>
      </c>
      <c r="E270" s="374"/>
      <c r="F270" s="27"/>
      <c r="G270" s="27"/>
    </row>
    <row r="271" spans="1:7" ht="24.95" customHeight="1">
      <c r="A271" s="312" t="s">
        <v>1872</v>
      </c>
      <c r="B271" s="311" t="s">
        <v>1302</v>
      </c>
      <c r="C271" s="29" t="s">
        <v>1876</v>
      </c>
      <c r="D271" s="28">
        <v>16000</v>
      </c>
      <c r="E271" s="374"/>
      <c r="F271" s="27"/>
      <c r="G271" s="27"/>
    </row>
    <row r="272" spans="1:7" ht="24.95" customHeight="1">
      <c r="A272" s="312" t="s">
        <v>1866</v>
      </c>
      <c r="B272" s="311" t="s">
        <v>1302</v>
      </c>
      <c r="C272" s="401" t="s">
        <v>1877</v>
      </c>
      <c r="D272" s="28"/>
      <c r="E272" s="374">
        <v>225000</v>
      </c>
      <c r="F272" s="27">
        <f>500000-E272</f>
        <v>275000</v>
      </c>
      <c r="G272" s="27"/>
    </row>
    <row r="273" spans="1:7" ht="24.75" customHeight="1" thickBot="1">
      <c r="A273" s="312"/>
      <c r="B273" s="311" t="s">
        <v>1302</v>
      </c>
      <c r="C273" s="52" t="s">
        <v>1878</v>
      </c>
      <c r="D273" s="28">
        <v>2870985.74</v>
      </c>
      <c r="E273" s="374"/>
      <c r="F273" s="27">
        <v>10573384.470000001</v>
      </c>
      <c r="G273" s="27">
        <v>7857390.46</v>
      </c>
    </row>
    <row r="274" spans="1:7" ht="24.95" customHeight="1" thickBot="1">
      <c r="A274" s="402" t="s">
        <v>6</v>
      </c>
      <c r="B274" s="16"/>
      <c r="C274" s="16" t="s">
        <v>1879</v>
      </c>
      <c r="D274" s="15">
        <f>SUM(D10:D273)</f>
        <v>34255024.519999988</v>
      </c>
      <c r="E274" s="15">
        <f>SUM(E10:E273)</f>
        <v>1787687.38</v>
      </c>
      <c r="F274" s="15">
        <f>SUM(F10:F273)</f>
        <v>51526659.419999994</v>
      </c>
      <c r="G274" s="15">
        <f>SUM(G10:G273)</f>
        <v>60549697.200000003</v>
      </c>
    </row>
    <row r="275" spans="1:7" ht="24.95" customHeight="1">
      <c r="A275" s="403"/>
      <c r="B275" s="14"/>
      <c r="C275" s="14"/>
      <c r="D275" s="351"/>
      <c r="E275" s="12"/>
      <c r="F275" s="12"/>
      <c r="G275" s="12"/>
    </row>
    <row r="276" spans="1:7" s="404" customFormat="1" ht="16.5">
      <c r="A276" s="355" t="s">
        <v>1880</v>
      </c>
      <c r="B276" s="1"/>
      <c r="C276" s="1"/>
      <c r="D276" s="1"/>
      <c r="E276" s="1"/>
      <c r="F276" s="1"/>
      <c r="G276" s="1"/>
    </row>
    <row r="277" spans="1:7" ht="16.5">
      <c r="A277" s="405"/>
      <c r="B277" s="1"/>
      <c r="C277" s="1"/>
      <c r="D277" s="1"/>
      <c r="E277" s="1"/>
      <c r="F277" s="1"/>
      <c r="G277" s="1"/>
    </row>
    <row r="278" spans="1:7" s="1" customFormat="1" ht="16.5">
      <c r="A278" s="406"/>
      <c r="B278" s="8"/>
      <c r="C278" s="8"/>
      <c r="D278" s="8"/>
      <c r="E278" s="7"/>
      <c r="F278" s="7"/>
    </row>
    <row r="279" spans="1:7" s="1" customFormat="1" ht="16.5">
      <c r="A279" s="407" t="s">
        <v>1881</v>
      </c>
      <c r="B279" s="5"/>
      <c r="C279" s="408" t="s">
        <v>1882</v>
      </c>
      <c r="D279" s="409"/>
      <c r="F279" s="409"/>
    </row>
    <row r="280" spans="1:7" s="1" customFormat="1" ht="16.5">
      <c r="A280" s="410" t="s">
        <v>1883</v>
      </c>
      <c r="B280" s="2"/>
      <c r="C280" s="2" t="s">
        <v>1884</v>
      </c>
      <c r="D280" s="5"/>
      <c r="F280" s="5"/>
    </row>
    <row r="281" spans="1:7" s="1" customFormat="1" ht="15" customHeight="1">
      <c r="A281" s="405"/>
      <c r="B281" s="8"/>
      <c r="C281" s="8"/>
      <c r="D281" s="8"/>
      <c r="E281" s="8"/>
      <c r="F281" s="8"/>
      <c r="G281" s="8"/>
    </row>
    <row r="282" spans="1:7">
      <c r="A282" s="365"/>
    </row>
    <row r="283" spans="1:7">
      <c r="D283" s="357"/>
    </row>
    <row r="284" spans="1:7">
      <c r="D284" s="361">
        <v>23273419.149999999</v>
      </c>
      <c r="E284" s="360" t="s">
        <v>1563</v>
      </c>
    </row>
    <row r="285" spans="1:7">
      <c r="D285" s="361">
        <v>4985107.49</v>
      </c>
      <c r="E285" s="360" t="s">
        <v>1257</v>
      </c>
    </row>
    <row r="286" spans="1:7">
      <c r="D286" s="411">
        <f>SUM(D283:D285)</f>
        <v>28258526.640000001</v>
      </c>
      <c r="E286" s="360"/>
    </row>
  </sheetData>
  <mergeCells count="6">
    <mergeCell ref="A2:F2"/>
    <mergeCell ref="A3:F3"/>
    <mergeCell ref="A7:A8"/>
    <mergeCell ref="B7:B8"/>
    <mergeCell ref="C7:C8"/>
    <mergeCell ref="E7:F7"/>
  </mergeCells>
  <printOptions horizontalCentered="1"/>
  <pageMargins left="0.95" right="0.45" top="0.75" bottom="0.75" header="0.5" footer="0.5"/>
  <pageSetup paperSize="305" scale="85" fitToHeight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FUND</vt:lpstr>
      <vt:lpstr>ECONOMIC ENTERPRISE</vt:lpstr>
      <vt:lpstr>EDF</vt:lpstr>
      <vt:lpstr>AID TO BRGYS</vt:lpstr>
      <vt:lpstr>5% DRRMF</vt:lpstr>
      <vt:lpstr>'5% DRRMF'!Print_Titles</vt:lpstr>
      <vt:lpstr>'AID TO BRGYS'!Print_Titles</vt:lpstr>
      <vt:lpstr>EDF!Print_Titles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B. ALCANTARA</dc:creator>
  <cp:lastModifiedBy>AXEL B. ALCANTARA</cp:lastModifiedBy>
  <cp:lastPrinted>2020-02-12T06:29:32Z</cp:lastPrinted>
  <dcterms:created xsi:type="dcterms:W3CDTF">2020-02-12T05:53:22Z</dcterms:created>
  <dcterms:modified xsi:type="dcterms:W3CDTF">2020-02-12T06:37:10Z</dcterms:modified>
</cp:coreProperties>
</file>