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s-admin\Desktop\"/>
    </mc:Choice>
  </mc:AlternateContent>
  <bookViews>
    <workbookView xWindow="0" yWindow="0" windowWidth="28800" windowHeight="12330" tabRatio="536"/>
  </bookViews>
  <sheets>
    <sheet name="app" sheetId="1" r:id="rId1"/>
    <sheet name="app_meals" sheetId="12" r:id="rId2"/>
    <sheet name="app_diesel" sheetId="11" r:id="rId3"/>
    <sheet name="app_gasoline" sheetId="13" r:id="rId4"/>
    <sheet name="app_dist1" sheetId="7" r:id="rId5"/>
    <sheet name="app_dist2" sheetId="9" r:id="rId6"/>
    <sheet name="app_cse" sheetId="10" r:id="rId7"/>
    <sheet name="how_to_fill_out-definitions" sheetId="2" r:id="rId8"/>
    <sheet name="data_validation" sheetId="3" state="hidden" r:id="rId9"/>
  </sheets>
  <externalReferences>
    <externalReference r:id="rId10"/>
  </externalReferences>
  <definedNames>
    <definedName name="_xlnm._FilterDatabase" localSheetId="0" hidden="1">app!#REF!</definedName>
    <definedName name="_xlnm._FilterDatabase" localSheetId="6" hidden="1">app_cse!#REF!</definedName>
    <definedName name="_xlnm._FilterDatabase" localSheetId="2" hidden="1">app_diesel!#REF!</definedName>
    <definedName name="_xlnm._FilterDatabase" localSheetId="4" hidden="1">app_dist1!#REF!</definedName>
    <definedName name="_xlnm._FilterDatabase" localSheetId="5" hidden="1">app_dist2!#REF!</definedName>
    <definedName name="_xlnm._FilterDatabase" localSheetId="3" hidden="1">app_gasoline!#REF!</definedName>
    <definedName name="_xlnm._FilterDatabase" localSheetId="1" hidden="1">app_meals!#REF!</definedName>
    <definedName name="_xlnm.Print_Area" localSheetId="0">app!$B$1:$O$1931</definedName>
    <definedName name="_xlnm.Print_Area" localSheetId="6">app_cse!$B$1:$O$71</definedName>
    <definedName name="_xlnm.Print_Area" localSheetId="2">app_diesel!$B$1:$O$250</definedName>
    <definedName name="_xlnm.Print_Area" localSheetId="4">app_dist1!$B$1:$O$1104</definedName>
    <definedName name="_xlnm.Print_Area" localSheetId="5">app_dist2!$B$1:$O$1877</definedName>
    <definedName name="_xlnm.Print_Area" localSheetId="3">app_gasoline!$B$1:$O$244</definedName>
    <definedName name="_xlnm.Print_Area" localSheetId="1">app_meals!$B$1:$O$165</definedName>
    <definedName name="_xlnm.Print_Area" localSheetId="7">'how_to_fill_out-definitions'!$A$1:$G$27</definedName>
    <definedName name="_xlnm.Print_Titles" localSheetId="0">app!$3:$4</definedName>
    <definedName name="_xlnm.Print_Titles" localSheetId="6">app_cse!$3:$4</definedName>
    <definedName name="_xlnm.Print_Titles" localSheetId="2">app_diesel!$4:$5</definedName>
    <definedName name="_xlnm.Print_Titles" localSheetId="4">app_dist1!$3:$4</definedName>
    <definedName name="_xlnm.Print_Titles" localSheetId="5">app_dist2!$3:$4</definedName>
    <definedName name="_xlnm.Print_Titles" localSheetId="3">app_gasoline!$4:$5</definedName>
    <definedName name="_xlnm.Print_Titles" localSheetId="1">app_meals!$5:$6</definedName>
  </definedNames>
  <calcPr calcId="162913" fullCalcOnLoad="1"/>
</workbook>
</file>

<file path=xl/calcChain.xml><?xml version="1.0" encoding="utf-8"?>
<calcChain xmlns="http://schemas.openxmlformats.org/spreadsheetml/2006/main">
  <c r="L1923" i="1" l="1"/>
  <c r="H1923" i="1"/>
  <c r="G1923" i="1"/>
  <c r="F1923" i="1"/>
  <c r="L1922" i="1"/>
  <c r="H1922" i="1"/>
  <c r="G1922" i="1"/>
  <c r="F1922" i="1"/>
  <c r="M1920" i="1"/>
  <c r="M1918" i="1"/>
  <c r="L1921" i="1"/>
  <c r="H1921" i="1"/>
  <c r="I1921" i="1"/>
  <c r="G1921" i="1"/>
  <c r="F1921" i="1"/>
  <c r="L1919" i="1"/>
  <c r="H1919" i="1"/>
  <c r="I1919" i="1"/>
  <c r="L1918" i="1"/>
  <c r="H1918" i="1"/>
  <c r="G1918" i="1"/>
  <c r="F1918" i="1"/>
  <c r="G1919" i="1"/>
  <c r="F1919" i="1"/>
  <c r="I1923" i="1"/>
  <c r="I1922" i="1"/>
  <c r="I1918" i="1"/>
  <c r="L1917" i="1"/>
  <c r="H1917" i="1"/>
  <c r="G1917" i="1"/>
  <c r="F1917" i="1"/>
  <c r="I1917" i="1"/>
  <c r="L7" i="1"/>
  <c r="L8" i="1"/>
  <c r="L9" i="1"/>
  <c r="L10" i="1"/>
  <c r="L11" i="1"/>
  <c r="L12" i="1"/>
  <c r="L13" i="1"/>
  <c r="L14" i="1"/>
  <c r="L15" i="1"/>
  <c r="L16" i="1"/>
  <c r="L17" i="1"/>
  <c r="L18" i="1"/>
  <c r="L19" i="1"/>
  <c r="L20" i="1"/>
  <c r="L21" i="1"/>
  <c r="L22" i="1"/>
  <c r="L23" i="1"/>
  <c r="L24" i="1"/>
  <c r="L25" i="1"/>
  <c r="L26" i="1"/>
  <c r="L27" i="1"/>
  <c r="L28" i="1"/>
  <c r="L29" i="1"/>
  <c r="L31"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9"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3" i="1"/>
  <c r="L334" i="1"/>
  <c r="L335" i="1"/>
  <c r="L336" i="1"/>
  <c r="L337" i="1"/>
  <c r="L338" i="1"/>
  <c r="L339" i="1"/>
  <c r="L340" i="1"/>
  <c r="L341" i="1"/>
  <c r="L342" i="1"/>
  <c r="L343" i="1"/>
  <c r="L344" i="1"/>
  <c r="L345" i="1"/>
  <c r="L346" i="1"/>
  <c r="L347" i="1"/>
  <c r="L348" i="1"/>
  <c r="L349"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8" i="1"/>
  <c r="L379" i="1"/>
  <c r="L380" i="1"/>
  <c r="L381" i="1"/>
  <c r="L382" i="1"/>
  <c r="L383" i="1"/>
  <c r="L384" i="1"/>
  <c r="L385" i="1"/>
  <c r="L386" i="1"/>
  <c r="L387" i="1"/>
  <c r="L388" i="1"/>
  <c r="L389" i="1"/>
  <c r="L390" i="1"/>
  <c r="L391" i="1"/>
  <c r="L392" i="1"/>
  <c r="L393" i="1"/>
  <c r="L394" i="1"/>
  <c r="L395" i="1"/>
  <c r="L396" i="1"/>
  <c r="L397" i="1"/>
  <c r="L399" i="1"/>
  <c r="L400" i="1"/>
  <c r="L401" i="1"/>
  <c r="L402" i="1"/>
  <c r="L403" i="1"/>
  <c r="L404" i="1"/>
  <c r="L405" i="1"/>
  <c r="L406" i="1"/>
  <c r="L408"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8" i="1"/>
  <c r="L579" i="1"/>
  <c r="L580" i="1"/>
  <c r="L581" i="1"/>
  <c r="L582" i="1"/>
  <c r="L583" i="1"/>
  <c r="L586" i="1"/>
  <c r="L587" i="1"/>
  <c r="L588"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5" i="1"/>
  <c r="L656" i="1"/>
  <c r="L657" i="1"/>
  <c r="L658" i="1"/>
  <c r="L659" i="1"/>
  <c r="L660" i="1"/>
  <c r="L661" i="1"/>
  <c r="L662" i="1"/>
  <c r="L663" i="1"/>
  <c r="L664" i="1"/>
  <c r="L665" i="1"/>
  <c r="L666" i="1"/>
  <c r="L667" i="1"/>
  <c r="L668" i="1"/>
  <c r="L669" i="1"/>
  <c r="L670" i="1"/>
  <c r="L672" i="1"/>
  <c r="L674" i="1"/>
  <c r="L675" i="1"/>
  <c r="L676" i="1"/>
  <c r="L677" i="1"/>
  <c r="L678" i="1"/>
  <c r="L679" i="1"/>
  <c r="L680" i="1"/>
  <c r="L681" i="1"/>
  <c r="L682" i="1"/>
  <c r="L683" i="1"/>
  <c r="L684" i="1"/>
  <c r="L685" i="1"/>
  <c r="L686" i="1"/>
  <c r="L687" i="1"/>
  <c r="L688" i="1"/>
  <c r="L689" i="1"/>
  <c r="L690" i="1"/>
  <c r="L691" i="1"/>
  <c r="L693" i="1"/>
  <c r="L694" i="1"/>
  <c r="L695" i="1"/>
  <c r="L696" i="1"/>
  <c r="L697" i="1"/>
  <c r="L698" i="1"/>
  <c r="L699" i="1"/>
  <c r="L700" i="1"/>
  <c r="L701" i="1"/>
  <c r="L703" i="1"/>
  <c r="L705" i="1"/>
  <c r="L706" i="1"/>
  <c r="L707" i="1"/>
  <c r="L708" i="1"/>
  <c r="L709" i="1"/>
  <c r="L710" i="1"/>
  <c r="L711" i="1"/>
  <c r="L712" i="1"/>
  <c r="L713" i="1"/>
  <c r="L714" i="1"/>
  <c r="L715" i="1"/>
  <c r="L716" i="1"/>
  <c r="L717" i="1"/>
  <c r="L718" i="1"/>
  <c r="L723" i="1"/>
  <c r="L724" i="1"/>
  <c r="L729" i="1"/>
  <c r="L730" i="1"/>
  <c r="L731" i="1"/>
  <c r="L732" i="1"/>
  <c r="L733" i="1"/>
  <c r="L734" i="1"/>
  <c r="L735" i="1"/>
  <c r="L736" i="1"/>
  <c r="L737" i="1"/>
  <c r="L738" i="1"/>
  <c r="L739" i="1"/>
  <c r="L740"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4" i="1"/>
  <c r="L795"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9" i="1"/>
  <c r="L910" i="1"/>
  <c r="L911" i="1"/>
  <c r="L912" i="1"/>
  <c r="L913" i="1"/>
  <c r="L914" i="1"/>
  <c r="L915" i="1"/>
  <c r="L916" i="1"/>
  <c r="L917" i="1"/>
  <c r="L918" i="1"/>
  <c r="L919" i="1"/>
  <c r="L920" i="1"/>
  <c r="L921" i="1"/>
  <c r="L922" i="1"/>
  <c r="L923" i="1"/>
  <c r="L924" i="1"/>
  <c r="L925" i="1"/>
  <c r="L926" i="1"/>
  <c r="L927" i="1"/>
  <c r="L928" i="1"/>
  <c r="L930" i="1"/>
  <c r="L931" i="1"/>
  <c r="L932" i="1"/>
  <c r="L933" i="1"/>
  <c r="L934" i="1"/>
  <c r="L935" i="1"/>
  <c r="L936" i="1"/>
  <c r="L937" i="1"/>
  <c r="L939" i="1"/>
  <c r="L941" i="1"/>
  <c r="L943" i="1"/>
  <c r="L944"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5" i="1"/>
  <c r="L976" i="1"/>
  <c r="L977" i="1"/>
  <c r="L978" i="1"/>
  <c r="L979" i="1"/>
  <c r="L980" i="1"/>
  <c r="L981" i="1"/>
  <c r="L982" i="1"/>
  <c r="L983" i="1"/>
  <c r="L984" i="1"/>
  <c r="L985" i="1"/>
  <c r="L987" i="1"/>
  <c r="L988" i="1"/>
  <c r="L989" i="1"/>
  <c r="L990" i="1"/>
  <c r="L991" i="1"/>
  <c r="L992" i="1"/>
  <c r="L993" i="1"/>
  <c r="L994" i="1"/>
  <c r="L995" i="1"/>
  <c r="L996" i="1"/>
  <c r="L997" i="1"/>
  <c r="L998" i="1"/>
  <c r="L999" i="1"/>
  <c r="L1000" i="1"/>
  <c r="L1001" i="1"/>
  <c r="L1002" i="1"/>
  <c r="L1004" i="1"/>
  <c r="L1005" i="1"/>
  <c r="L1006" i="1"/>
  <c r="L1007"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5" i="1"/>
  <c r="L1096" i="1"/>
  <c r="L1097" i="1"/>
  <c r="L1098" i="1"/>
  <c r="L1099" i="1"/>
  <c r="L1100" i="1"/>
  <c r="L1101" i="1"/>
  <c r="L1102" i="1"/>
  <c r="L1103" i="1"/>
  <c r="L1104" i="1"/>
  <c r="L1105" i="1"/>
  <c r="L1106" i="1"/>
  <c r="L1107" i="1"/>
  <c r="L1108" i="1"/>
  <c r="L1109" i="1"/>
  <c r="L1110"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3" i="1"/>
  <c r="L1174" i="1"/>
  <c r="L1175" i="1"/>
  <c r="L1176" i="1"/>
  <c r="L1177" i="1"/>
  <c r="L1178" i="1"/>
  <c r="L1179" i="1"/>
  <c r="L1180" i="1"/>
  <c r="L1181" i="1"/>
  <c r="L1182" i="1"/>
  <c r="L1183" i="1"/>
  <c r="L1184" i="1"/>
  <c r="L1185" i="1"/>
  <c r="L1186" i="1"/>
  <c r="L1187" i="1"/>
  <c r="L1188" i="1"/>
  <c r="L1189" i="1"/>
  <c r="L1190" i="1"/>
  <c r="L1191" i="1"/>
  <c r="L1192" i="1"/>
  <c r="L1193" i="1"/>
  <c r="L1195" i="1"/>
  <c r="L1196" i="1"/>
  <c r="L1197" i="1"/>
  <c r="L1198" i="1"/>
  <c r="L1199" i="1"/>
  <c r="L1200" i="1"/>
  <c r="L1201" i="1"/>
  <c r="L1202" i="1"/>
  <c r="L1203" i="1"/>
  <c r="L1204" i="1"/>
  <c r="L1205" i="1"/>
  <c r="L1206" i="1"/>
  <c r="L1207" i="1"/>
  <c r="L1208" i="1"/>
  <c r="L1209" i="1"/>
  <c r="L1210" i="1"/>
  <c r="L1211" i="1"/>
  <c r="L1212" i="1"/>
  <c r="L1213" i="1"/>
  <c r="L1215" i="1"/>
  <c r="L1216" i="1"/>
  <c r="L1217" i="1"/>
  <c r="L1218" i="1"/>
  <c r="L1219" i="1"/>
  <c r="L1220" i="1"/>
  <c r="L1221" i="1"/>
  <c r="L1222" i="1"/>
  <c r="L1223" i="1"/>
  <c r="L1224" i="1"/>
  <c r="L1225" i="1"/>
  <c r="L1226" i="1"/>
  <c r="L1227" i="1"/>
  <c r="L1228"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1" i="1"/>
  <c r="L1342" i="1"/>
  <c r="L1343" i="1"/>
  <c r="L1344" i="1"/>
  <c r="L1345" i="1"/>
  <c r="L1346" i="1"/>
  <c r="L1347" i="1"/>
  <c r="L1348" i="1"/>
  <c r="L1349" i="1"/>
  <c r="L1350" i="1"/>
  <c r="L1351" i="1"/>
  <c r="L1352" i="1"/>
  <c r="L1354" i="1"/>
  <c r="L1355" i="1"/>
  <c r="L1356" i="1"/>
  <c r="L1357" i="1"/>
  <c r="L1358" i="1"/>
  <c r="L1359" i="1"/>
  <c r="L1360" i="1"/>
  <c r="L1361"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9" i="1"/>
  <c r="L1460" i="1"/>
  <c r="L1461" i="1"/>
  <c r="L1462" i="1"/>
  <c r="L1463" i="1"/>
  <c r="L1464" i="1"/>
  <c r="L1465" i="1"/>
  <c r="L1466" i="1"/>
  <c r="L1467" i="1"/>
  <c r="L1468" i="1"/>
  <c r="L1469" i="1"/>
  <c r="L1470" i="1"/>
  <c r="L1474" i="1"/>
  <c r="L1475"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20" i="1"/>
  <c r="L1521" i="1"/>
  <c r="L1523" i="1"/>
  <c r="L1524"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1" i="1"/>
  <c r="L1562" i="1"/>
  <c r="L1564" i="1"/>
  <c r="L1565" i="1"/>
  <c r="L1566" i="1"/>
  <c r="L1567" i="1"/>
  <c r="L1570" i="1"/>
  <c r="L1572" i="1"/>
  <c r="L1573" i="1"/>
  <c r="L1574" i="1"/>
  <c r="L1575" i="1"/>
  <c r="L1576" i="1"/>
  <c r="L1578" i="1"/>
  <c r="L1579" i="1"/>
  <c r="L1580" i="1"/>
  <c r="L1581" i="1"/>
  <c r="L1582" i="1"/>
  <c r="L1583" i="1"/>
  <c r="L1584" i="1"/>
  <c r="L1585" i="1"/>
  <c r="L1586" i="1"/>
  <c r="L1587" i="1"/>
  <c r="L1588"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3" i="1"/>
  <c r="L1644" i="1"/>
  <c r="L1645"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20" i="1"/>
  <c r="L234" i="13"/>
  <c r="H234" i="13"/>
  <c r="L233" i="13"/>
  <c r="H233" i="13"/>
  <c r="L232" i="13"/>
  <c r="H232" i="13"/>
  <c r="I232" i="13"/>
  <c r="G232" i="13"/>
  <c r="F232" i="13"/>
  <c r="L231" i="13"/>
  <c r="H231" i="13"/>
  <c r="I231" i="13"/>
  <c r="G231" i="13"/>
  <c r="F231" i="13"/>
  <c r="L230" i="13"/>
  <c r="H230" i="13"/>
  <c r="L229" i="13"/>
  <c r="H229" i="13"/>
  <c r="I229" i="13"/>
  <c r="G229" i="13"/>
  <c r="F229" i="13"/>
  <c r="L228" i="13"/>
  <c r="H228" i="13"/>
  <c r="I228" i="13"/>
  <c r="L227" i="13"/>
  <c r="H227" i="13"/>
  <c r="I227" i="13"/>
  <c r="G227" i="13"/>
  <c r="F227" i="13"/>
  <c r="L226" i="13"/>
  <c r="H226" i="13"/>
  <c r="L225" i="13"/>
  <c r="H225" i="13"/>
  <c r="L224" i="13"/>
  <c r="H224" i="13"/>
  <c r="G224" i="13"/>
  <c r="F224" i="13"/>
  <c r="L223" i="13"/>
  <c r="H223" i="13"/>
  <c r="G223" i="13"/>
  <c r="F223" i="13"/>
  <c r="L222" i="13"/>
  <c r="H222" i="13"/>
  <c r="L221" i="13"/>
  <c r="H221" i="13"/>
  <c r="L220" i="13"/>
  <c r="H220" i="13"/>
  <c r="G220" i="13"/>
  <c r="F220" i="13"/>
  <c r="L219" i="13"/>
  <c r="H219" i="13"/>
  <c r="I219" i="13"/>
  <c r="L218" i="13"/>
  <c r="H218" i="13"/>
  <c r="I218" i="13"/>
  <c r="G218" i="13"/>
  <c r="F218" i="13"/>
  <c r="L217" i="13"/>
  <c r="H217" i="13"/>
  <c r="I217" i="13"/>
  <c r="L216" i="13"/>
  <c r="I216" i="13"/>
  <c r="H216" i="13"/>
  <c r="G216" i="13"/>
  <c r="F216" i="13"/>
  <c r="L215" i="13"/>
  <c r="H215" i="13"/>
  <c r="I215" i="13"/>
  <c r="L214" i="13"/>
  <c r="H214" i="13"/>
  <c r="G214" i="13"/>
  <c r="F214" i="13"/>
  <c r="L213" i="13"/>
  <c r="H213" i="13"/>
  <c r="G213" i="13"/>
  <c r="F213" i="13"/>
  <c r="L212" i="13"/>
  <c r="H212" i="13"/>
  <c r="G212" i="13"/>
  <c r="F212" i="13"/>
  <c r="L211" i="13"/>
  <c r="H211" i="13"/>
  <c r="I211" i="13"/>
  <c r="L210" i="13"/>
  <c r="H210" i="13"/>
  <c r="I210" i="13"/>
  <c r="G210" i="13"/>
  <c r="F210" i="13"/>
  <c r="L209" i="13"/>
  <c r="H209" i="13"/>
  <c r="L208" i="13"/>
  <c r="H208" i="13"/>
  <c r="I208" i="13"/>
  <c r="L207" i="13"/>
  <c r="H207" i="13"/>
  <c r="I207" i="13"/>
  <c r="G207" i="13"/>
  <c r="F207" i="13"/>
  <c r="L206" i="13"/>
  <c r="H206" i="13"/>
  <c r="L205" i="13"/>
  <c r="H205" i="13"/>
  <c r="I205" i="13"/>
  <c r="G205" i="13"/>
  <c r="F205" i="13"/>
  <c r="L204" i="13"/>
  <c r="H204" i="13"/>
  <c r="I204" i="13"/>
  <c r="G204" i="13"/>
  <c r="F204" i="13"/>
  <c r="L203" i="13"/>
  <c r="H203" i="13"/>
  <c r="I203" i="13"/>
  <c r="L202" i="13"/>
  <c r="H202" i="13"/>
  <c r="G202" i="13"/>
  <c r="F202" i="13"/>
  <c r="L201" i="13"/>
  <c r="H201" i="13"/>
  <c r="L200" i="13"/>
  <c r="H200" i="13"/>
  <c r="G200" i="13"/>
  <c r="F200" i="13"/>
  <c r="L199" i="13"/>
  <c r="H199" i="13"/>
  <c r="L198" i="13"/>
  <c r="H198" i="13"/>
  <c r="L197" i="13"/>
  <c r="H197" i="13"/>
  <c r="I197" i="13"/>
  <c r="L196" i="13"/>
  <c r="H196" i="13"/>
  <c r="I196" i="13"/>
  <c r="L195" i="13"/>
  <c r="H195" i="13"/>
  <c r="L194" i="13"/>
  <c r="H194" i="13"/>
  <c r="L193" i="13"/>
  <c r="H193" i="13"/>
  <c r="L192" i="13"/>
  <c r="H192" i="13"/>
  <c r="L191" i="13"/>
  <c r="H191" i="13"/>
  <c r="I191" i="13"/>
  <c r="L190" i="13"/>
  <c r="H190" i="13"/>
  <c r="L189" i="13"/>
  <c r="H189" i="13"/>
  <c r="L188" i="13"/>
  <c r="H188" i="13"/>
  <c r="L187" i="13"/>
  <c r="H187" i="13"/>
  <c r="I187" i="13"/>
  <c r="L186" i="13"/>
  <c r="H186" i="13"/>
  <c r="L185" i="13"/>
  <c r="H185" i="13"/>
  <c r="I185" i="13"/>
  <c r="L184" i="13"/>
  <c r="H184" i="13"/>
  <c r="L183" i="13"/>
  <c r="H183" i="13"/>
  <c r="I183" i="13"/>
  <c r="L182" i="13"/>
  <c r="H182" i="13"/>
  <c r="L181" i="13"/>
  <c r="H181" i="13"/>
  <c r="I181" i="13"/>
  <c r="L180" i="13"/>
  <c r="H180" i="13"/>
  <c r="L179" i="13"/>
  <c r="H179" i="13"/>
  <c r="L178" i="13"/>
  <c r="H178" i="13"/>
  <c r="I178" i="13"/>
  <c r="L177" i="13"/>
  <c r="H177" i="13"/>
  <c r="L176" i="13"/>
  <c r="H176" i="13"/>
  <c r="I176" i="13"/>
  <c r="L175" i="13"/>
  <c r="H175" i="13"/>
  <c r="L174" i="13"/>
  <c r="H174" i="13"/>
  <c r="I174" i="13"/>
  <c r="L173" i="13"/>
  <c r="H173" i="13"/>
  <c r="L172" i="13"/>
  <c r="H172" i="13"/>
  <c r="L171" i="13"/>
  <c r="H171" i="13"/>
  <c r="I171" i="13"/>
  <c r="G171" i="13"/>
  <c r="F171" i="13"/>
  <c r="L170" i="13"/>
  <c r="H170" i="13"/>
  <c r="L169" i="13"/>
  <c r="H169" i="13"/>
  <c r="G169" i="13"/>
  <c r="F169" i="13"/>
  <c r="L168" i="13"/>
  <c r="H168" i="13"/>
  <c r="G168" i="13"/>
  <c r="F168" i="13"/>
  <c r="L167" i="13"/>
  <c r="H167" i="13"/>
  <c r="G167" i="13"/>
  <c r="F167" i="13"/>
  <c r="L166" i="13"/>
  <c r="H166" i="13"/>
  <c r="L165" i="13"/>
  <c r="H165" i="13"/>
  <c r="L164" i="13"/>
  <c r="H164" i="13"/>
  <c r="I164" i="13"/>
  <c r="L163" i="13"/>
  <c r="H163" i="13"/>
  <c r="L162" i="13"/>
  <c r="H162" i="13"/>
  <c r="G162" i="13"/>
  <c r="F162" i="13"/>
  <c r="L161" i="13"/>
  <c r="H161" i="13"/>
  <c r="L160" i="13"/>
  <c r="H160" i="13"/>
  <c r="L159" i="13"/>
  <c r="H159" i="13"/>
  <c r="L158" i="13"/>
  <c r="H158" i="13"/>
  <c r="G158" i="13"/>
  <c r="F158" i="13"/>
  <c r="L157" i="13"/>
  <c r="H157" i="13"/>
  <c r="I157" i="13"/>
  <c r="L156" i="13"/>
  <c r="H156" i="13"/>
  <c r="L155" i="13"/>
  <c r="H155" i="13"/>
  <c r="L154" i="13"/>
  <c r="H154" i="13"/>
  <c r="I154" i="13"/>
  <c r="G154" i="13"/>
  <c r="F154" i="13"/>
  <c r="L153" i="13"/>
  <c r="H153" i="13"/>
  <c r="L152" i="13"/>
  <c r="H152" i="13"/>
  <c r="I152" i="13"/>
  <c r="L151" i="13"/>
  <c r="H151" i="13"/>
  <c r="L150" i="13"/>
  <c r="H150" i="13"/>
  <c r="I150" i="13"/>
  <c r="G150" i="13"/>
  <c r="F150" i="13"/>
  <c r="L149" i="13"/>
  <c r="H149" i="13"/>
  <c r="L148" i="13"/>
  <c r="H148" i="13"/>
  <c r="I148" i="13"/>
  <c r="L147" i="13"/>
  <c r="H147" i="13"/>
  <c r="L146" i="13"/>
  <c r="H146" i="13"/>
  <c r="I146" i="13"/>
  <c r="L145" i="13"/>
  <c r="H145" i="13"/>
  <c r="I145" i="13"/>
  <c r="L144" i="13"/>
  <c r="H144" i="13"/>
  <c r="I144" i="13"/>
  <c r="G144" i="13"/>
  <c r="F144" i="13"/>
  <c r="L143" i="13"/>
  <c r="H143" i="13"/>
  <c r="I143" i="13"/>
  <c r="L142" i="13"/>
  <c r="H142" i="13"/>
  <c r="G142" i="13"/>
  <c r="F142" i="13"/>
  <c r="L141" i="13"/>
  <c r="H141" i="13"/>
  <c r="I141" i="13"/>
  <c r="G141" i="13"/>
  <c r="F141" i="13"/>
  <c r="L140" i="13"/>
  <c r="H140" i="13"/>
  <c r="I140" i="13"/>
  <c r="L139" i="13"/>
  <c r="H139" i="13"/>
  <c r="I139" i="13"/>
  <c r="L138" i="13"/>
  <c r="H138" i="13"/>
  <c r="G138" i="13"/>
  <c r="F138" i="13"/>
  <c r="L137" i="13"/>
  <c r="H137" i="13"/>
  <c r="G137" i="13"/>
  <c r="F137" i="13"/>
  <c r="L136" i="13"/>
  <c r="H136" i="13"/>
  <c r="I136" i="13"/>
  <c r="G136" i="13"/>
  <c r="F136" i="13"/>
  <c r="L135" i="13"/>
  <c r="H135" i="13"/>
  <c r="G135" i="13"/>
  <c r="F135" i="13"/>
  <c r="L134" i="13"/>
  <c r="H134" i="13"/>
  <c r="G134" i="13"/>
  <c r="F134" i="13"/>
  <c r="L133" i="13"/>
  <c r="H133" i="13"/>
  <c r="G133" i="13"/>
  <c r="F133" i="13"/>
  <c r="L132" i="13"/>
  <c r="H132" i="13"/>
  <c r="G132" i="13"/>
  <c r="F132" i="13"/>
  <c r="L131" i="13"/>
  <c r="H131" i="13"/>
  <c r="I131" i="13"/>
  <c r="G131" i="13"/>
  <c r="F131" i="13"/>
  <c r="L130" i="13"/>
  <c r="H130" i="13"/>
  <c r="I130" i="13"/>
  <c r="L129" i="13"/>
  <c r="H129" i="13"/>
  <c r="G129" i="13"/>
  <c r="F129" i="13"/>
  <c r="L128" i="13"/>
  <c r="H128" i="13"/>
  <c r="L127" i="13"/>
  <c r="H127" i="13"/>
  <c r="I127" i="13"/>
  <c r="G127" i="13"/>
  <c r="F127" i="13"/>
  <c r="L126" i="13"/>
  <c r="H126" i="13"/>
  <c r="I126" i="13"/>
  <c r="G126" i="13"/>
  <c r="F126" i="13"/>
  <c r="L125" i="13"/>
  <c r="H125" i="13"/>
  <c r="I125" i="13"/>
  <c r="G125" i="13"/>
  <c r="F125" i="13"/>
  <c r="L124" i="13"/>
  <c r="H124" i="13"/>
  <c r="I124" i="13"/>
  <c r="L123" i="13"/>
  <c r="H123" i="13"/>
  <c r="I123" i="13"/>
  <c r="G123" i="13"/>
  <c r="F123" i="13"/>
  <c r="L122" i="13"/>
  <c r="H122" i="13"/>
  <c r="L121" i="13"/>
  <c r="H121" i="13"/>
  <c r="G121" i="13"/>
  <c r="F121" i="13"/>
  <c r="L120" i="13"/>
  <c r="H120" i="13"/>
  <c r="L119" i="13"/>
  <c r="H119" i="13"/>
  <c r="I119" i="13"/>
  <c r="L118" i="13"/>
  <c r="H118" i="13"/>
  <c r="L117" i="13"/>
  <c r="H117" i="13"/>
  <c r="G117" i="13"/>
  <c r="F117" i="13"/>
  <c r="L116" i="13"/>
  <c r="H116" i="13"/>
  <c r="L115" i="13"/>
  <c r="H115" i="13"/>
  <c r="G115" i="13"/>
  <c r="F115" i="13"/>
  <c r="L114" i="13"/>
  <c r="H114" i="13"/>
  <c r="L113" i="13"/>
  <c r="H113" i="13"/>
  <c r="L112" i="13"/>
  <c r="H112" i="13"/>
  <c r="I112" i="13"/>
  <c r="G112" i="13"/>
  <c r="F112" i="13"/>
  <c r="L111" i="13"/>
  <c r="H111" i="13"/>
  <c r="I111" i="13"/>
  <c r="L110" i="13"/>
  <c r="H110" i="13"/>
  <c r="I110" i="13"/>
  <c r="L109" i="13"/>
  <c r="H109" i="13"/>
  <c r="L108" i="13"/>
  <c r="H108" i="13"/>
  <c r="I108" i="13"/>
  <c r="L107" i="13"/>
  <c r="H107" i="13"/>
  <c r="L106" i="13"/>
  <c r="H106" i="13"/>
  <c r="I106" i="13"/>
  <c r="L105" i="13"/>
  <c r="H105" i="13"/>
  <c r="L104" i="13"/>
  <c r="H104" i="13"/>
  <c r="L103" i="13"/>
  <c r="H103" i="13"/>
  <c r="G103" i="13"/>
  <c r="F103" i="13"/>
  <c r="L102" i="13"/>
  <c r="H102" i="13"/>
  <c r="I102" i="13"/>
  <c r="L101" i="13"/>
  <c r="H101" i="13"/>
  <c r="L100" i="13"/>
  <c r="H100" i="13"/>
  <c r="I100" i="13"/>
  <c r="L99" i="13"/>
  <c r="H99" i="13"/>
  <c r="I99" i="13"/>
  <c r="L98" i="13"/>
  <c r="H98" i="13"/>
  <c r="I98" i="13"/>
  <c r="G98" i="13"/>
  <c r="F98" i="13"/>
  <c r="L97" i="13"/>
  <c r="H97" i="13"/>
  <c r="I97" i="13"/>
  <c r="L96" i="13"/>
  <c r="H96" i="13"/>
  <c r="I96" i="13"/>
  <c r="L95" i="13"/>
  <c r="H95" i="13"/>
  <c r="L94" i="13"/>
  <c r="H94" i="13"/>
  <c r="I94" i="13"/>
  <c r="L93" i="13"/>
  <c r="H93" i="13"/>
  <c r="G93" i="13"/>
  <c r="F93" i="13"/>
  <c r="L92" i="13"/>
  <c r="H92" i="13"/>
  <c r="I92" i="13"/>
  <c r="L91" i="13"/>
  <c r="H91" i="13"/>
  <c r="G91" i="13"/>
  <c r="F91" i="13"/>
  <c r="L90" i="13"/>
  <c r="H90" i="13"/>
  <c r="G90" i="13"/>
  <c r="F90" i="13"/>
  <c r="L89" i="13"/>
  <c r="H89" i="13"/>
  <c r="L88" i="13"/>
  <c r="H88" i="13"/>
  <c r="G88" i="13"/>
  <c r="F88" i="13"/>
  <c r="L87" i="13"/>
  <c r="H87" i="13"/>
  <c r="G87" i="13"/>
  <c r="F87" i="13"/>
  <c r="L86" i="13"/>
  <c r="H86" i="13"/>
  <c r="I86" i="13"/>
  <c r="L85" i="13"/>
  <c r="H85" i="13"/>
  <c r="I85" i="13"/>
  <c r="L84" i="13"/>
  <c r="H84" i="13"/>
  <c r="I84" i="13"/>
  <c r="L83" i="13"/>
  <c r="H83" i="13"/>
  <c r="G83" i="13"/>
  <c r="F83" i="13"/>
  <c r="L82" i="13"/>
  <c r="H82" i="13"/>
  <c r="L81" i="13"/>
  <c r="H81" i="13"/>
  <c r="G81" i="13"/>
  <c r="F81" i="13"/>
  <c r="L80" i="13"/>
  <c r="H80" i="13"/>
  <c r="I80" i="13"/>
  <c r="G80" i="13"/>
  <c r="F80" i="13"/>
  <c r="L79" i="13"/>
  <c r="H79" i="13"/>
  <c r="G79" i="13"/>
  <c r="F79" i="13"/>
  <c r="L78" i="13"/>
  <c r="H78" i="13"/>
  <c r="L77" i="13"/>
  <c r="H77" i="13"/>
  <c r="G77" i="13"/>
  <c r="F77" i="13"/>
  <c r="L76" i="13"/>
  <c r="H76" i="13"/>
  <c r="I76" i="13"/>
  <c r="G76" i="13"/>
  <c r="F76" i="13"/>
  <c r="L75" i="13"/>
  <c r="H75" i="13"/>
  <c r="G75" i="13"/>
  <c r="F75" i="13"/>
  <c r="L74" i="13"/>
  <c r="H74" i="13"/>
  <c r="L73" i="13"/>
  <c r="H73" i="13"/>
  <c r="G73" i="13"/>
  <c r="F73" i="13"/>
  <c r="L72" i="13"/>
  <c r="H72" i="13"/>
  <c r="I72" i="13"/>
  <c r="L71" i="13"/>
  <c r="H71" i="13"/>
  <c r="L70" i="13"/>
  <c r="H70" i="13"/>
  <c r="G70" i="13"/>
  <c r="F70" i="13"/>
  <c r="L69" i="13"/>
  <c r="H69" i="13"/>
  <c r="I69" i="13"/>
  <c r="L68" i="13"/>
  <c r="H68" i="13"/>
  <c r="I68" i="13"/>
  <c r="G68" i="13"/>
  <c r="F68" i="13"/>
  <c r="L67" i="13"/>
  <c r="H67" i="13"/>
  <c r="G67" i="13"/>
  <c r="F67" i="13"/>
  <c r="L66" i="13"/>
  <c r="H66" i="13"/>
  <c r="I66" i="13"/>
  <c r="L65" i="13"/>
  <c r="H65" i="13"/>
  <c r="G65" i="13"/>
  <c r="F65" i="13"/>
  <c r="L64" i="13"/>
  <c r="H64" i="13"/>
  <c r="I64" i="13"/>
  <c r="L63" i="13"/>
  <c r="H63" i="13"/>
  <c r="I63" i="13"/>
  <c r="L62" i="13"/>
  <c r="H62" i="13"/>
  <c r="I62" i="13"/>
  <c r="L61" i="13"/>
  <c r="H61" i="13"/>
  <c r="L60" i="13"/>
  <c r="H60" i="13"/>
  <c r="G60" i="13"/>
  <c r="F60" i="13"/>
  <c r="L59" i="13"/>
  <c r="H59" i="13"/>
  <c r="I59" i="13"/>
  <c r="L58" i="13"/>
  <c r="H58" i="13"/>
  <c r="I58" i="13"/>
  <c r="G58" i="13"/>
  <c r="F58" i="13"/>
  <c r="L57" i="13"/>
  <c r="H57" i="13"/>
  <c r="I57" i="13"/>
  <c r="L56" i="13"/>
  <c r="H56" i="13"/>
  <c r="I56" i="13"/>
  <c r="L55" i="13"/>
  <c r="H55" i="13"/>
  <c r="I55" i="13"/>
  <c r="L54" i="13"/>
  <c r="H54" i="13"/>
  <c r="L53" i="13"/>
  <c r="H53" i="13"/>
  <c r="I53" i="13"/>
  <c r="L52" i="13"/>
  <c r="H52" i="13"/>
  <c r="L51" i="13"/>
  <c r="H51" i="13"/>
  <c r="I51" i="13"/>
  <c r="G51" i="13"/>
  <c r="F51" i="13"/>
  <c r="L50" i="13"/>
  <c r="H50" i="13"/>
  <c r="I50" i="13"/>
  <c r="L49" i="13"/>
  <c r="H49" i="13"/>
  <c r="L48" i="13"/>
  <c r="H48" i="13"/>
  <c r="I48" i="13"/>
  <c r="L47" i="13"/>
  <c r="H47" i="13"/>
  <c r="G47" i="13"/>
  <c r="F47" i="13"/>
  <c r="L46" i="13"/>
  <c r="H46" i="13"/>
  <c r="G46" i="13"/>
  <c r="F46" i="13"/>
  <c r="L45" i="13"/>
  <c r="H45" i="13"/>
  <c r="G45" i="13"/>
  <c r="F45" i="13"/>
  <c r="L44" i="13"/>
  <c r="H44" i="13"/>
  <c r="G44" i="13"/>
  <c r="F44" i="13"/>
  <c r="L43" i="13"/>
  <c r="H43" i="13"/>
  <c r="I43" i="13"/>
  <c r="L42" i="13"/>
  <c r="H42" i="13"/>
  <c r="G42" i="13"/>
  <c r="F42" i="13"/>
  <c r="L41" i="13"/>
  <c r="H41" i="13"/>
  <c r="G41" i="13"/>
  <c r="F41" i="13"/>
  <c r="L40" i="13"/>
  <c r="H40" i="13"/>
  <c r="I40" i="13"/>
  <c r="L39" i="13"/>
  <c r="H39" i="13"/>
  <c r="I39" i="13"/>
  <c r="L38" i="13"/>
  <c r="H38" i="13"/>
  <c r="G38" i="13"/>
  <c r="F38" i="13"/>
  <c r="L37" i="13"/>
  <c r="H37" i="13"/>
  <c r="G37" i="13"/>
  <c r="F37" i="13"/>
  <c r="L36" i="13"/>
  <c r="H36" i="13"/>
  <c r="G36" i="13"/>
  <c r="F36" i="13"/>
  <c r="L35" i="13"/>
  <c r="H35" i="13"/>
  <c r="L34" i="13"/>
  <c r="H34" i="13"/>
  <c r="I34" i="13"/>
  <c r="L33" i="13"/>
  <c r="H33" i="13"/>
  <c r="I33" i="13"/>
  <c r="L32" i="13"/>
  <c r="H32" i="13"/>
  <c r="G32" i="13"/>
  <c r="F32" i="13"/>
  <c r="L31" i="13"/>
  <c r="H31" i="13"/>
  <c r="I31" i="13"/>
  <c r="L30" i="13"/>
  <c r="H30" i="13"/>
  <c r="G30" i="13"/>
  <c r="F30" i="13"/>
  <c r="L29" i="13"/>
  <c r="H29" i="13"/>
  <c r="G29" i="13"/>
  <c r="F29" i="13"/>
  <c r="L28" i="13"/>
  <c r="H28" i="13"/>
  <c r="G28" i="13"/>
  <c r="F28" i="13"/>
  <c r="L27" i="13"/>
  <c r="H27" i="13"/>
  <c r="I27" i="13"/>
  <c r="G27" i="13"/>
  <c r="F27" i="13"/>
  <c r="L26" i="13"/>
  <c r="H26" i="13"/>
  <c r="G26" i="13"/>
  <c r="F26" i="13"/>
  <c r="L25" i="13"/>
  <c r="H25" i="13"/>
  <c r="L24" i="13"/>
  <c r="H24" i="13"/>
  <c r="I24" i="13"/>
  <c r="L23" i="13"/>
  <c r="H23" i="13"/>
  <c r="G23" i="13"/>
  <c r="F23" i="13"/>
  <c r="L22" i="13"/>
  <c r="H22" i="13"/>
  <c r="G22" i="13"/>
  <c r="F22" i="13"/>
  <c r="L21" i="13"/>
  <c r="H21" i="13"/>
  <c r="G21" i="13"/>
  <c r="F21" i="13"/>
  <c r="L20" i="13"/>
  <c r="H20" i="13"/>
  <c r="I20" i="13"/>
  <c r="L19" i="13"/>
  <c r="H19" i="13"/>
  <c r="G19" i="13"/>
  <c r="F19" i="13"/>
  <c r="L18" i="13"/>
  <c r="H18" i="13"/>
  <c r="G18" i="13"/>
  <c r="F18" i="13"/>
  <c r="L17" i="13"/>
  <c r="H17" i="13"/>
  <c r="I17" i="13"/>
  <c r="L16" i="13"/>
  <c r="H16" i="13"/>
  <c r="G16" i="13"/>
  <c r="F16" i="13"/>
  <c r="L15" i="13"/>
  <c r="H15" i="13"/>
  <c r="G15" i="13"/>
  <c r="F15" i="13"/>
  <c r="L14" i="13"/>
  <c r="H14" i="13"/>
  <c r="G14" i="13"/>
  <c r="F14" i="13"/>
  <c r="L13" i="13"/>
  <c r="H13" i="13"/>
  <c r="G13" i="13"/>
  <c r="F13" i="13"/>
  <c r="L12" i="13"/>
  <c r="H12" i="13"/>
  <c r="I12" i="13"/>
  <c r="G12" i="13"/>
  <c r="F12" i="13"/>
  <c r="L11" i="13"/>
  <c r="H11" i="13"/>
  <c r="G11" i="13"/>
  <c r="F11" i="13"/>
  <c r="L10" i="13"/>
  <c r="H10" i="13"/>
  <c r="I10" i="13"/>
  <c r="L9" i="13"/>
  <c r="H9" i="13"/>
  <c r="G9" i="13"/>
  <c r="F9" i="13"/>
  <c r="L8" i="13"/>
  <c r="H8" i="13"/>
  <c r="I8" i="13"/>
  <c r="L7" i="13"/>
  <c r="H7" i="13"/>
  <c r="I7" i="13"/>
  <c r="I87" i="13"/>
  <c r="I103" i="13"/>
  <c r="I28" i="13"/>
  <c r="I11" i="13"/>
  <c r="I212" i="13"/>
  <c r="G39" i="13"/>
  <c r="F39" i="13"/>
  <c r="G56" i="13"/>
  <c r="F56" i="13"/>
  <c r="G99" i="13"/>
  <c r="F99" i="13"/>
  <c r="G106" i="13"/>
  <c r="F106" i="13"/>
  <c r="G119" i="13"/>
  <c r="F119" i="13"/>
  <c r="G124" i="13"/>
  <c r="F124" i="13"/>
  <c r="G130" i="13"/>
  <c r="F130" i="13"/>
  <c r="I138" i="13"/>
  <c r="G140" i="13"/>
  <c r="F140" i="13"/>
  <c r="G143" i="13"/>
  <c r="F143" i="13"/>
  <c r="G146" i="13"/>
  <c r="F146" i="13"/>
  <c r="G219" i="13"/>
  <c r="F219" i="13"/>
  <c r="I30" i="13"/>
  <c r="I42" i="13"/>
  <c r="I44" i="13"/>
  <c r="G48" i="13"/>
  <c r="F48" i="13"/>
  <c r="G53" i="13"/>
  <c r="F53" i="13"/>
  <c r="I73" i="13"/>
  <c r="I83" i="13"/>
  <c r="I88" i="13"/>
  <c r="I91" i="13"/>
  <c r="I117" i="13"/>
  <c r="I121" i="13"/>
  <c r="I132" i="13"/>
  <c r="I158" i="13"/>
  <c r="I167" i="13"/>
  <c r="I168" i="13"/>
  <c r="I169" i="13"/>
  <c r="I202" i="13"/>
  <c r="I220" i="13"/>
  <c r="G8" i="13"/>
  <c r="F8" i="13"/>
  <c r="I38" i="13"/>
  <c r="I70" i="13"/>
  <c r="I90" i="13"/>
  <c r="G217" i="13"/>
  <c r="F217" i="13"/>
  <c r="I18" i="13"/>
  <c r="G24" i="13"/>
  <c r="F24" i="13"/>
  <c r="G31" i="13"/>
  <c r="F31" i="13"/>
  <c r="I32" i="13"/>
  <c r="G34" i="13"/>
  <c r="F34" i="13"/>
  <c r="I37" i="13"/>
  <c r="G40" i="13"/>
  <c r="F40" i="13"/>
  <c r="G43" i="13"/>
  <c r="F43" i="13"/>
  <c r="G57" i="13"/>
  <c r="F57" i="13"/>
  <c r="G62" i="13"/>
  <c r="F62" i="13"/>
  <c r="I81" i="13"/>
  <c r="G96" i="13"/>
  <c r="F96" i="13"/>
  <c r="G108" i="13"/>
  <c r="F108" i="13"/>
  <c r="I129" i="13"/>
  <c r="G145" i="13"/>
  <c r="F145" i="13"/>
  <c r="G148" i="13"/>
  <c r="F148" i="13"/>
  <c r="G152" i="13"/>
  <c r="F152" i="13"/>
  <c r="G157" i="13"/>
  <c r="F157" i="13"/>
  <c r="G197" i="13"/>
  <c r="F197" i="13"/>
  <c r="G211" i="13"/>
  <c r="F211" i="13"/>
  <c r="I213" i="13"/>
  <c r="G215" i="13"/>
  <c r="F215" i="13"/>
  <c r="G221" i="13"/>
  <c r="F221" i="13"/>
  <c r="I221" i="13"/>
  <c r="G7" i="13"/>
  <c r="F7" i="13"/>
  <c r="G10" i="13"/>
  <c r="F10" i="13"/>
  <c r="I14" i="13"/>
  <c r="I16" i="13"/>
  <c r="G17" i="13"/>
  <c r="F17" i="13"/>
  <c r="I21" i="13"/>
  <c r="G25" i="13"/>
  <c r="F25" i="13"/>
  <c r="I25" i="13"/>
  <c r="I49" i="13"/>
  <c r="G49" i="13"/>
  <c r="F49" i="13"/>
  <c r="I78" i="13"/>
  <c r="G78" i="13"/>
  <c r="F78" i="13"/>
  <c r="I89" i="13"/>
  <c r="G89" i="13"/>
  <c r="F89" i="13"/>
  <c r="I101" i="13"/>
  <c r="G101" i="13"/>
  <c r="F101" i="13"/>
  <c r="G35" i="13"/>
  <c r="F35" i="13"/>
  <c r="I35" i="13"/>
  <c r="I195" i="13"/>
  <c r="G195" i="13"/>
  <c r="F195" i="13"/>
  <c r="G61" i="13"/>
  <c r="F61" i="13"/>
  <c r="I61" i="13"/>
  <c r="I71" i="13"/>
  <c r="G71" i="13"/>
  <c r="F71" i="13"/>
  <c r="I13" i="13"/>
  <c r="G20" i="13"/>
  <c r="F20" i="13"/>
  <c r="G33" i="13"/>
  <c r="F33" i="13"/>
  <c r="G54" i="13"/>
  <c r="F54" i="13"/>
  <c r="I54" i="13"/>
  <c r="I159" i="13"/>
  <c r="G159" i="13"/>
  <c r="F159" i="13"/>
  <c r="G113" i="13"/>
  <c r="F113" i="13"/>
  <c r="I113" i="13"/>
  <c r="I153" i="13"/>
  <c r="G153" i="13"/>
  <c r="F153" i="13"/>
  <c r="I163" i="13"/>
  <c r="G163" i="13"/>
  <c r="F163" i="13"/>
  <c r="I165" i="13"/>
  <c r="G165" i="13"/>
  <c r="F165" i="13"/>
  <c r="G222" i="13"/>
  <c r="F222" i="13"/>
  <c r="I222" i="13"/>
  <c r="G225" i="13"/>
  <c r="F225" i="13"/>
  <c r="I225" i="13"/>
  <c r="I46" i="13"/>
  <c r="I47" i="13"/>
  <c r="I65" i="13"/>
  <c r="I67" i="13"/>
  <c r="G74" i="13"/>
  <c r="F74" i="13"/>
  <c r="I74" i="13"/>
  <c r="I93" i="13"/>
  <c r="I115" i="13"/>
  <c r="I36" i="13"/>
  <c r="I60" i="13"/>
  <c r="G95" i="13"/>
  <c r="F95" i="13"/>
  <c r="I95" i="13"/>
  <c r="I105" i="13"/>
  <c r="G105" i="13"/>
  <c r="F105" i="13"/>
  <c r="G107" i="13"/>
  <c r="F107" i="13"/>
  <c r="I107" i="13"/>
  <c r="G128" i="13"/>
  <c r="F128" i="13"/>
  <c r="I128" i="13"/>
  <c r="I151" i="13"/>
  <c r="G151" i="13"/>
  <c r="F151" i="13"/>
  <c r="G104" i="13"/>
  <c r="F104" i="13"/>
  <c r="I104" i="13"/>
  <c r="I109" i="13"/>
  <c r="G109" i="13"/>
  <c r="F109" i="13"/>
  <c r="I114" i="13"/>
  <c r="G114" i="13"/>
  <c r="F114" i="13"/>
  <c r="I170" i="13"/>
  <c r="G170" i="13"/>
  <c r="F170" i="13"/>
  <c r="I142" i="13"/>
  <c r="I172" i="13"/>
  <c r="G172" i="13"/>
  <c r="F172" i="13"/>
  <c r="I199" i="13"/>
  <c r="G199" i="13"/>
  <c r="F199" i="13"/>
  <c r="G174" i="13"/>
  <c r="F174" i="13"/>
  <c r="I175" i="13"/>
  <c r="G175" i="13"/>
  <c r="F175" i="13"/>
  <c r="G176" i="13"/>
  <c r="F176" i="13"/>
  <c r="I177" i="13"/>
  <c r="G177" i="13"/>
  <c r="F177" i="13"/>
  <c r="G178" i="13"/>
  <c r="F178" i="13"/>
  <c r="G181" i="13"/>
  <c r="F181" i="13"/>
  <c r="I182" i="13"/>
  <c r="G182" i="13"/>
  <c r="F182" i="13"/>
  <c r="G183" i="13"/>
  <c r="F183" i="13"/>
  <c r="I184" i="13"/>
  <c r="G184" i="13"/>
  <c r="F184" i="13"/>
  <c r="G185" i="13"/>
  <c r="F185" i="13"/>
  <c r="G187" i="13"/>
  <c r="F187" i="13"/>
  <c r="G191" i="13"/>
  <c r="F191" i="13"/>
  <c r="G196" i="13"/>
  <c r="F196" i="13"/>
  <c r="G201" i="13"/>
  <c r="F201" i="13"/>
  <c r="I201" i="13"/>
  <c r="G203" i="13"/>
  <c r="F203" i="13"/>
  <c r="I179" i="13"/>
  <c r="G179" i="13"/>
  <c r="F179" i="13"/>
  <c r="I186" i="13"/>
  <c r="G186" i="13"/>
  <c r="F186" i="13"/>
  <c r="I190" i="13"/>
  <c r="G190" i="13"/>
  <c r="F190" i="13"/>
  <c r="G233" i="13"/>
  <c r="F233" i="13"/>
  <c r="I233" i="13"/>
  <c r="I223" i="13"/>
  <c r="I15" i="13"/>
  <c r="I19" i="13"/>
  <c r="I22" i="13"/>
  <c r="I23" i="13"/>
  <c r="I26" i="13"/>
  <c r="I29" i="13"/>
  <c r="I41" i="13"/>
  <c r="I45" i="13"/>
  <c r="I52" i="13"/>
  <c r="G52" i="13"/>
  <c r="F52" i="13"/>
  <c r="I9" i="13"/>
  <c r="G50" i="13"/>
  <c r="F50" i="13"/>
  <c r="G55" i="13"/>
  <c r="F55" i="13"/>
  <c r="G59" i="13"/>
  <c r="F59" i="13"/>
  <c r="G63" i="13"/>
  <c r="F63" i="13"/>
  <c r="G64" i="13"/>
  <c r="F64" i="13"/>
  <c r="G66" i="13"/>
  <c r="F66" i="13"/>
  <c r="G69" i="13"/>
  <c r="F69" i="13"/>
  <c r="G72" i="13"/>
  <c r="F72" i="13"/>
  <c r="I75" i="13"/>
  <c r="I77" i="13"/>
  <c r="I79" i="13"/>
  <c r="I82" i="13"/>
  <c r="G82" i="13"/>
  <c r="F82" i="13"/>
  <c r="G84" i="13"/>
  <c r="F84" i="13"/>
  <c r="G85" i="13"/>
  <c r="F85" i="13"/>
  <c r="G86" i="13"/>
  <c r="F86" i="13"/>
  <c r="G92" i="13"/>
  <c r="F92" i="13"/>
  <c r="G94" i="13"/>
  <c r="F94" i="13"/>
  <c r="G97" i="13"/>
  <c r="F97" i="13"/>
  <c r="G100" i="13"/>
  <c r="F100" i="13"/>
  <c r="G102" i="13"/>
  <c r="F102" i="13"/>
  <c r="G110" i="13"/>
  <c r="F110" i="13"/>
  <c r="G111" i="13"/>
  <c r="F111" i="13"/>
  <c r="G116" i="13"/>
  <c r="F116" i="13"/>
  <c r="I116" i="13"/>
  <c r="G122" i="13"/>
  <c r="F122" i="13"/>
  <c r="I122" i="13"/>
  <c r="G118" i="13"/>
  <c r="F118" i="13"/>
  <c r="I118" i="13"/>
  <c r="I120" i="13"/>
  <c r="G120" i="13"/>
  <c r="F120" i="13"/>
  <c r="I133" i="13"/>
  <c r="I134" i="13"/>
  <c r="I135" i="13"/>
  <c r="I137" i="13"/>
  <c r="G139" i="13"/>
  <c r="F139" i="13"/>
  <c r="G147" i="13"/>
  <c r="F147" i="13"/>
  <c r="I147" i="13"/>
  <c r="G161" i="13"/>
  <c r="F161" i="13"/>
  <c r="I161" i="13"/>
  <c r="G155" i="13"/>
  <c r="F155" i="13"/>
  <c r="I155" i="13"/>
  <c r="G188" i="13"/>
  <c r="F188" i="13"/>
  <c r="I188" i="13"/>
  <c r="G192" i="13"/>
  <c r="F192" i="13"/>
  <c r="I192" i="13"/>
  <c r="G194" i="13"/>
  <c r="F194" i="13"/>
  <c r="I194" i="13"/>
  <c r="G198" i="13"/>
  <c r="F198" i="13"/>
  <c r="I198" i="13"/>
  <c r="I206" i="13"/>
  <c r="G206" i="13"/>
  <c r="F206" i="13"/>
  <c r="G149" i="13"/>
  <c r="F149" i="13"/>
  <c r="I149" i="13"/>
  <c r="G156" i="13"/>
  <c r="F156" i="13"/>
  <c r="I156" i="13"/>
  <c r="I160" i="13"/>
  <c r="G160" i="13"/>
  <c r="F160" i="13"/>
  <c r="G166" i="13"/>
  <c r="F166" i="13"/>
  <c r="I166" i="13"/>
  <c r="G173" i="13"/>
  <c r="F173" i="13"/>
  <c r="I173" i="13"/>
  <c r="G180" i="13"/>
  <c r="F180" i="13"/>
  <c r="I180" i="13"/>
  <c r="G189" i="13"/>
  <c r="F189" i="13"/>
  <c r="I189" i="13"/>
  <c r="G193" i="13"/>
  <c r="F193" i="13"/>
  <c r="I193" i="13"/>
  <c r="I209" i="13"/>
  <c r="G209" i="13"/>
  <c r="F209" i="13"/>
  <c r="I162" i="13"/>
  <c r="G164" i="13"/>
  <c r="F164" i="13"/>
  <c r="I226" i="13"/>
  <c r="G226" i="13"/>
  <c r="F226" i="13"/>
  <c r="I200" i="13"/>
  <c r="I214" i="13"/>
  <c r="I230" i="13"/>
  <c r="G230" i="13"/>
  <c r="F230" i="13"/>
  <c r="I234" i="13"/>
  <c r="G234" i="13"/>
  <c r="F234" i="13"/>
  <c r="G208" i="13"/>
  <c r="F208" i="13"/>
  <c r="G228" i="13"/>
  <c r="F228" i="13"/>
  <c r="I224" i="13"/>
  <c r="L155" i="12"/>
  <c r="H155" i="12"/>
  <c r="I155" i="12"/>
  <c r="L154" i="12"/>
  <c r="H154" i="12"/>
  <c r="G154" i="12"/>
  <c r="F154" i="12"/>
  <c r="L153" i="12"/>
  <c r="H153" i="12"/>
  <c r="I153" i="12"/>
  <c r="M152" i="12"/>
  <c r="L152" i="12"/>
  <c r="H152" i="12"/>
  <c r="I152" i="12"/>
  <c r="M151" i="12"/>
  <c r="L151" i="12"/>
  <c r="H151" i="12"/>
  <c r="I151" i="12"/>
  <c r="L150" i="12"/>
  <c r="H150" i="12"/>
  <c r="L149" i="12"/>
  <c r="H149" i="12"/>
  <c r="L148" i="12"/>
  <c r="H148" i="12"/>
  <c r="L147" i="12"/>
  <c r="H147" i="12"/>
  <c r="I147" i="12"/>
  <c r="L146" i="12"/>
  <c r="H146" i="12"/>
  <c r="I146" i="12"/>
  <c r="L145" i="12"/>
  <c r="H145" i="12"/>
  <c r="L144" i="12"/>
  <c r="H144" i="12"/>
  <c r="I144" i="12"/>
  <c r="M143" i="12"/>
  <c r="L143" i="12"/>
  <c r="H143" i="12"/>
  <c r="I143" i="12"/>
  <c r="M142" i="12"/>
  <c r="L142" i="12"/>
  <c r="H142" i="12"/>
  <c r="I142" i="12"/>
  <c r="M141" i="12"/>
  <c r="L141" i="12"/>
  <c r="H141" i="12"/>
  <c r="L140" i="12"/>
  <c r="H140" i="12"/>
  <c r="L139" i="12"/>
  <c r="I139" i="12"/>
  <c r="H139" i="12"/>
  <c r="G139" i="12"/>
  <c r="F139" i="12"/>
  <c r="L138" i="12"/>
  <c r="H138" i="12"/>
  <c r="I138" i="12"/>
  <c r="L137" i="12"/>
  <c r="H137" i="12"/>
  <c r="I137" i="12"/>
  <c r="L136" i="12"/>
  <c r="H136" i="12"/>
  <c r="L135" i="12"/>
  <c r="H135" i="12"/>
  <c r="G135" i="12"/>
  <c r="F135" i="12"/>
  <c r="L134" i="12"/>
  <c r="H134" i="12"/>
  <c r="G134" i="12"/>
  <c r="F134" i="12"/>
  <c r="L133" i="12"/>
  <c r="H133" i="12"/>
  <c r="G133" i="12"/>
  <c r="F133" i="12"/>
  <c r="L132" i="12"/>
  <c r="H132" i="12"/>
  <c r="I132" i="12"/>
  <c r="M131" i="12"/>
  <c r="L131" i="12"/>
  <c r="H131" i="12"/>
  <c r="G131" i="12"/>
  <c r="F131" i="12"/>
  <c r="L130" i="12"/>
  <c r="H130" i="12"/>
  <c r="G130" i="12"/>
  <c r="F130" i="12"/>
  <c r="L129" i="12"/>
  <c r="H129" i="12"/>
  <c r="I129" i="12"/>
  <c r="L128" i="12"/>
  <c r="H128" i="12"/>
  <c r="G128" i="12"/>
  <c r="F128" i="12"/>
  <c r="L127" i="12"/>
  <c r="H127" i="12"/>
  <c r="L126" i="12"/>
  <c r="I126" i="12"/>
  <c r="H126" i="12"/>
  <c r="G126" i="12"/>
  <c r="F126" i="12"/>
  <c r="L125" i="12"/>
  <c r="H125" i="12"/>
  <c r="G125" i="12"/>
  <c r="F125" i="12"/>
  <c r="L124" i="12"/>
  <c r="H124" i="12"/>
  <c r="G124" i="12"/>
  <c r="F124" i="12"/>
  <c r="L123" i="12"/>
  <c r="I123" i="12"/>
  <c r="H123" i="12"/>
  <c r="G123" i="12"/>
  <c r="F123" i="12"/>
  <c r="L122" i="12"/>
  <c r="H122" i="12"/>
  <c r="G122" i="12"/>
  <c r="F122" i="12"/>
  <c r="L121" i="12"/>
  <c r="H121" i="12"/>
  <c r="I121" i="12"/>
  <c r="L120" i="12"/>
  <c r="H120" i="12"/>
  <c r="G120" i="12"/>
  <c r="F120" i="12"/>
  <c r="L119" i="12"/>
  <c r="H119" i="12"/>
  <c r="G119" i="12"/>
  <c r="F119" i="12"/>
  <c r="L118" i="12"/>
  <c r="H118" i="12"/>
  <c r="I118" i="12"/>
  <c r="L117" i="12"/>
  <c r="H117" i="12"/>
  <c r="L116" i="12"/>
  <c r="H116" i="12"/>
  <c r="L115" i="12"/>
  <c r="H115" i="12"/>
  <c r="L114" i="12"/>
  <c r="H114" i="12"/>
  <c r="I114" i="12"/>
  <c r="L113" i="12"/>
  <c r="H113" i="12"/>
  <c r="I113" i="12"/>
  <c r="L112" i="12"/>
  <c r="H112" i="12"/>
  <c r="I112" i="12"/>
  <c r="L111" i="12"/>
  <c r="H111" i="12"/>
  <c r="I111" i="12"/>
  <c r="L110" i="12"/>
  <c r="H110" i="12"/>
  <c r="L109" i="12"/>
  <c r="H109" i="12"/>
  <c r="I109" i="12"/>
  <c r="L108" i="12"/>
  <c r="H108" i="12"/>
  <c r="I108" i="12"/>
  <c r="G108" i="12"/>
  <c r="F108" i="12"/>
  <c r="L107" i="12"/>
  <c r="H107" i="12"/>
  <c r="I107" i="12"/>
  <c r="G107" i="12"/>
  <c r="F107" i="12"/>
  <c r="L106" i="12"/>
  <c r="H106" i="12"/>
  <c r="I106" i="12"/>
  <c r="L105" i="12"/>
  <c r="H105" i="12"/>
  <c r="I105" i="12"/>
  <c r="L104" i="12"/>
  <c r="H104" i="12"/>
  <c r="I104" i="12"/>
  <c r="G104" i="12"/>
  <c r="F104" i="12"/>
  <c r="L103" i="12"/>
  <c r="H103" i="12"/>
  <c r="G103" i="12"/>
  <c r="F103" i="12"/>
  <c r="L102" i="12"/>
  <c r="H102" i="12"/>
  <c r="L101" i="12"/>
  <c r="H101" i="12"/>
  <c r="L100" i="12"/>
  <c r="H100" i="12"/>
  <c r="I100" i="12"/>
  <c r="L99" i="12"/>
  <c r="H99" i="12"/>
  <c r="I99" i="12"/>
  <c r="L98" i="12"/>
  <c r="H98" i="12"/>
  <c r="G98" i="12"/>
  <c r="F98" i="12"/>
  <c r="L97" i="12"/>
  <c r="H97" i="12"/>
  <c r="I97" i="12"/>
  <c r="L96" i="12"/>
  <c r="H96" i="12"/>
  <c r="I96" i="12"/>
  <c r="L95" i="12"/>
  <c r="H95" i="12"/>
  <c r="I95" i="12"/>
  <c r="L94" i="12"/>
  <c r="H94" i="12"/>
  <c r="I94" i="12"/>
  <c r="L93" i="12"/>
  <c r="H93" i="12"/>
  <c r="I93" i="12"/>
  <c r="L92" i="12"/>
  <c r="H92" i="12"/>
  <c r="I92" i="12"/>
  <c r="L91" i="12"/>
  <c r="H91" i="12"/>
  <c r="I91" i="12"/>
  <c r="L90" i="12"/>
  <c r="H90" i="12"/>
  <c r="I90" i="12"/>
  <c r="L89" i="12"/>
  <c r="H89" i="12"/>
  <c r="I89" i="12"/>
  <c r="L88" i="12"/>
  <c r="H88" i="12"/>
  <c r="I88" i="12"/>
  <c r="L87" i="12"/>
  <c r="H87" i="12"/>
  <c r="I87" i="12"/>
  <c r="L86" i="12"/>
  <c r="H86" i="12"/>
  <c r="I86" i="12"/>
  <c r="L85" i="12"/>
  <c r="H85" i="12"/>
  <c r="G85" i="12"/>
  <c r="F85" i="12"/>
  <c r="L84" i="12"/>
  <c r="H84" i="12"/>
  <c r="L83" i="12"/>
  <c r="H83" i="12"/>
  <c r="L82" i="12"/>
  <c r="H82" i="12"/>
  <c r="L81" i="12"/>
  <c r="H81" i="12"/>
  <c r="I81" i="12"/>
  <c r="L80" i="12"/>
  <c r="H80" i="12"/>
  <c r="L79" i="12"/>
  <c r="I79" i="12"/>
  <c r="H79" i="12"/>
  <c r="G79" i="12"/>
  <c r="F79" i="12"/>
  <c r="L78" i="12"/>
  <c r="H78" i="12"/>
  <c r="L77" i="12"/>
  <c r="H77" i="12"/>
  <c r="M76" i="12"/>
  <c r="L76" i="12"/>
  <c r="H76" i="12"/>
  <c r="I76" i="12"/>
  <c r="L75" i="12"/>
  <c r="H75" i="12"/>
  <c r="G75" i="12"/>
  <c r="F75" i="12"/>
  <c r="L74" i="12"/>
  <c r="H74" i="12"/>
  <c r="I74" i="12"/>
  <c r="L73" i="12"/>
  <c r="H73" i="12"/>
  <c r="I73" i="12"/>
  <c r="L72" i="12"/>
  <c r="H72" i="12"/>
  <c r="G72" i="12"/>
  <c r="F72" i="12"/>
  <c r="L71" i="12"/>
  <c r="H71" i="12"/>
  <c r="I71" i="12"/>
  <c r="L70" i="12"/>
  <c r="H70" i="12"/>
  <c r="I70" i="12"/>
  <c r="L69" i="12"/>
  <c r="H69" i="12"/>
  <c r="I69" i="12"/>
  <c r="L68" i="12"/>
  <c r="H68" i="12"/>
  <c r="G68" i="12"/>
  <c r="F68" i="12"/>
  <c r="L67" i="12"/>
  <c r="H67" i="12"/>
  <c r="I67" i="12"/>
  <c r="L66" i="12"/>
  <c r="H66" i="12"/>
  <c r="I66" i="12"/>
  <c r="L65" i="12"/>
  <c r="H65" i="12"/>
  <c r="I65" i="12"/>
  <c r="L64" i="12"/>
  <c r="H64" i="12"/>
  <c r="I64" i="12"/>
  <c r="L63" i="12"/>
  <c r="H63" i="12"/>
  <c r="I63" i="12"/>
  <c r="L62" i="12"/>
  <c r="H62" i="12"/>
  <c r="I62" i="12"/>
  <c r="L61" i="12"/>
  <c r="H61" i="12"/>
  <c r="I61" i="12"/>
  <c r="L60" i="12"/>
  <c r="H60" i="12"/>
  <c r="I60" i="12"/>
  <c r="G60" i="12"/>
  <c r="F60" i="12"/>
  <c r="L59" i="12"/>
  <c r="H59" i="12"/>
  <c r="I59" i="12"/>
  <c r="L58" i="12"/>
  <c r="H58" i="12"/>
  <c r="I58" i="12"/>
  <c r="L57" i="12"/>
  <c r="H57" i="12"/>
  <c r="I57" i="12"/>
  <c r="L56" i="12"/>
  <c r="H56" i="12"/>
  <c r="G56" i="12"/>
  <c r="F56" i="12"/>
  <c r="L55" i="12"/>
  <c r="H55" i="12"/>
  <c r="G55" i="12"/>
  <c r="F55" i="12"/>
  <c r="L54" i="12"/>
  <c r="H54" i="12"/>
  <c r="I54" i="12"/>
  <c r="L53" i="12"/>
  <c r="H53" i="12"/>
  <c r="I53" i="12"/>
  <c r="L52" i="12"/>
  <c r="H52" i="12"/>
  <c r="G52" i="12"/>
  <c r="F52" i="12"/>
  <c r="L51" i="12"/>
  <c r="H51" i="12"/>
  <c r="I51" i="12"/>
  <c r="L50" i="12"/>
  <c r="H50" i="12"/>
  <c r="I50" i="12"/>
  <c r="L49" i="12"/>
  <c r="H49" i="12"/>
  <c r="G49" i="12"/>
  <c r="F49" i="12"/>
  <c r="L48" i="12"/>
  <c r="H48" i="12"/>
  <c r="I48" i="12"/>
  <c r="L47" i="12"/>
  <c r="H47" i="12"/>
  <c r="I47" i="12"/>
  <c r="G47" i="12"/>
  <c r="F47" i="12"/>
  <c r="L46" i="12"/>
  <c r="H46" i="12"/>
  <c r="I46" i="12"/>
  <c r="L45" i="12"/>
  <c r="H45" i="12"/>
  <c r="I45" i="12"/>
  <c r="L44" i="12"/>
  <c r="H44" i="12"/>
  <c r="G44" i="12"/>
  <c r="F44" i="12"/>
  <c r="L43" i="12"/>
  <c r="H43" i="12"/>
  <c r="I43" i="12"/>
  <c r="G43" i="12"/>
  <c r="F43" i="12"/>
  <c r="L42" i="12"/>
  <c r="H42" i="12"/>
  <c r="I42" i="12"/>
  <c r="L41" i="12"/>
  <c r="H41" i="12"/>
  <c r="I41" i="12"/>
  <c r="G41" i="12"/>
  <c r="F41" i="12"/>
  <c r="L40" i="12"/>
  <c r="H40" i="12"/>
  <c r="I40" i="12"/>
  <c r="G40" i="12"/>
  <c r="F40" i="12"/>
  <c r="L39" i="12"/>
  <c r="H39" i="12"/>
  <c r="I39" i="12"/>
  <c r="L38" i="12"/>
  <c r="H38" i="12"/>
  <c r="G38" i="12"/>
  <c r="F38" i="12"/>
  <c r="L37" i="12"/>
  <c r="H37" i="12"/>
  <c r="I37" i="12"/>
  <c r="L36" i="12"/>
  <c r="H36" i="12"/>
  <c r="G36" i="12"/>
  <c r="F36" i="12"/>
  <c r="L35" i="12"/>
  <c r="H35" i="12"/>
  <c r="I35" i="12"/>
  <c r="L34" i="12"/>
  <c r="H34" i="12"/>
  <c r="G34" i="12"/>
  <c r="F34" i="12"/>
  <c r="L33" i="12"/>
  <c r="H33" i="12"/>
  <c r="I33" i="12"/>
  <c r="L32" i="12"/>
  <c r="H32" i="12"/>
  <c r="I32" i="12"/>
  <c r="L31" i="12"/>
  <c r="H31" i="12"/>
  <c r="I31" i="12"/>
  <c r="L30" i="12"/>
  <c r="H30" i="12"/>
  <c r="I30" i="12"/>
  <c r="L29" i="12"/>
  <c r="H29" i="12"/>
  <c r="G29" i="12"/>
  <c r="F29" i="12"/>
  <c r="L28" i="12"/>
  <c r="H28" i="12"/>
  <c r="G28" i="12"/>
  <c r="F28" i="12"/>
  <c r="L27" i="12"/>
  <c r="H27" i="12"/>
  <c r="I27" i="12"/>
  <c r="L26" i="12"/>
  <c r="H26" i="12"/>
  <c r="I26" i="12"/>
  <c r="L25" i="12"/>
  <c r="H25" i="12"/>
  <c r="I25" i="12"/>
  <c r="L24" i="12"/>
  <c r="H24" i="12"/>
  <c r="I24" i="12"/>
  <c r="L23" i="12"/>
  <c r="H23" i="12"/>
  <c r="I23" i="12"/>
  <c r="L22" i="12"/>
  <c r="H22" i="12"/>
  <c r="G22" i="12"/>
  <c r="F22" i="12"/>
  <c r="L21" i="12"/>
  <c r="H21" i="12"/>
  <c r="I21" i="12"/>
  <c r="L20" i="12"/>
  <c r="H20" i="12"/>
  <c r="I20" i="12"/>
  <c r="L19" i="12"/>
  <c r="H19" i="12"/>
  <c r="G19" i="12"/>
  <c r="F19" i="12"/>
  <c r="L18" i="12"/>
  <c r="H18" i="12"/>
  <c r="G18" i="12"/>
  <c r="F18" i="12"/>
  <c r="L17" i="12"/>
  <c r="H17" i="12"/>
  <c r="I17" i="12"/>
  <c r="L16" i="12"/>
  <c r="H16" i="12"/>
  <c r="I16" i="12"/>
  <c r="L15" i="12"/>
  <c r="H15" i="12"/>
  <c r="G15" i="12"/>
  <c r="F15" i="12"/>
  <c r="L14" i="12"/>
  <c r="H14" i="12"/>
  <c r="G14" i="12"/>
  <c r="F14" i="12"/>
  <c r="L13" i="12"/>
  <c r="H13" i="12"/>
  <c r="I13" i="12"/>
  <c r="L12" i="12"/>
  <c r="H12" i="12"/>
  <c r="G12" i="12"/>
  <c r="F12" i="12"/>
  <c r="L11" i="12"/>
  <c r="H11" i="12"/>
  <c r="I11" i="12"/>
  <c r="L10" i="12"/>
  <c r="H10" i="12"/>
  <c r="I10" i="12"/>
  <c r="L9" i="12"/>
  <c r="H9" i="12"/>
  <c r="G9" i="12"/>
  <c r="F9" i="12"/>
  <c r="L8" i="12"/>
  <c r="H8" i="12"/>
  <c r="I8" i="12"/>
  <c r="L240" i="11"/>
  <c r="H240" i="11"/>
  <c r="L239" i="11"/>
  <c r="H239" i="11"/>
  <c r="L238" i="11"/>
  <c r="H238" i="11"/>
  <c r="G238" i="11"/>
  <c r="F238" i="11"/>
  <c r="L237" i="11"/>
  <c r="I237" i="11"/>
  <c r="H237" i="11"/>
  <c r="G237" i="11"/>
  <c r="F237" i="11"/>
  <c r="L236" i="11"/>
  <c r="H236" i="11"/>
  <c r="L235" i="11"/>
  <c r="H235" i="11"/>
  <c r="G235" i="11"/>
  <c r="F235" i="11"/>
  <c r="L234" i="11"/>
  <c r="H234" i="11"/>
  <c r="G234" i="11"/>
  <c r="F234" i="11"/>
  <c r="L233" i="11"/>
  <c r="H233" i="11"/>
  <c r="G233" i="11"/>
  <c r="F233" i="11"/>
  <c r="L232" i="11"/>
  <c r="H232" i="11"/>
  <c r="G232" i="11"/>
  <c r="F232" i="11"/>
  <c r="L231" i="11"/>
  <c r="H231" i="11"/>
  <c r="L230" i="11"/>
  <c r="H230" i="11"/>
  <c r="L229" i="11"/>
  <c r="H229" i="11"/>
  <c r="I229" i="11"/>
  <c r="L228" i="11"/>
  <c r="H228" i="11"/>
  <c r="I228" i="11"/>
  <c r="L227" i="11"/>
  <c r="H227" i="11"/>
  <c r="I227" i="11"/>
  <c r="L226" i="11"/>
  <c r="H226" i="11"/>
  <c r="L225" i="11"/>
  <c r="H225" i="11"/>
  <c r="L224" i="11"/>
  <c r="H224" i="11"/>
  <c r="G224" i="11"/>
  <c r="F224" i="11"/>
  <c r="L223" i="11"/>
  <c r="H223" i="11"/>
  <c r="G223" i="11"/>
  <c r="F223" i="11"/>
  <c r="L222" i="11"/>
  <c r="H222" i="11"/>
  <c r="I222" i="11"/>
  <c r="L221" i="11"/>
  <c r="H221" i="11"/>
  <c r="L220" i="11"/>
  <c r="H220" i="11"/>
  <c r="G220" i="11"/>
  <c r="F220" i="11"/>
  <c r="L219" i="11"/>
  <c r="H219" i="11"/>
  <c r="G219" i="11"/>
  <c r="F219" i="11"/>
  <c r="L218" i="11"/>
  <c r="H218" i="11"/>
  <c r="I218" i="11"/>
  <c r="L217" i="11"/>
  <c r="H217" i="11"/>
  <c r="L216" i="11"/>
  <c r="H216" i="11"/>
  <c r="L215" i="11"/>
  <c r="H215" i="11"/>
  <c r="G215" i="11"/>
  <c r="F215" i="11"/>
  <c r="L214" i="11"/>
  <c r="H214" i="11"/>
  <c r="L213" i="11"/>
  <c r="H213" i="11"/>
  <c r="L212" i="11"/>
  <c r="H212" i="11"/>
  <c r="I212" i="11"/>
  <c r="L211" i="11"/>
  <c r="H211" i="11"/>
  <c r="L210" i="11"/>
  <c r="H210" i="11"/>
  <c r="L209" i="11"/>
  <c r="H209" i="11"/>
  <c r="I209" i="11"/>
  <c r="L208" i="11"/>
  <c r="H208" i="11"/>
  <c r="I208" i="11"/>
  <c r="L207" i="11"/>
  <c r="H207" i="11"/>
  <c r="I207" i="11"/>
  <c r="L206" i="11"/>
  <c r="H206" i="11"/>
  <c r="L205" i="11"/>
  <c r="H205" i="11"/>
  <c r="L204" i="11"/>
  <c r="H204" i="11"/>
  <c r="L203" i="11"/>
  <c r="H203" i="11"/>
  <c r="L202" i="11"/>
  <c r="H202" i="11"/>
  <c r="L201" i="11"/>
  <c r="H201" i="11"/>
  <c r="L200" i="11"/>
  <c r="H200" i="11"/>
  <c r="I200" i="11"/>
  <c r="L199" i="11"/>
  <c r="H199" i="11"/>
  <c r="I199" i="11"/>
  <c r="L198" i="11"/>
  <c r="H198" i="11"/>
  <c r="I198" i="11"/>
  <c r="L197" i="11"/>
  <c r="H197" i="11"/>
  <c r="I197" i="11"/>
  <c r="L196" i="11"/>
  <c r="H196" i="11"/>
  <c r="I196" i="11"/>
  <c r="L195" i="11"/>
  <c r="H195" i="11"/>
  <c r="I195" i="11"/>
  <c r="L194" i="11"/>
  <c r="H194" i="11"/>
  <c r="I194" i="11"/>
  <c r="L193" i="11"/>
  <c r="H193" i="11"/>
  <c r="I193" i="11"/>
  <c r="L192" i="11"/>
  <c r="H192" i="11"/>
  <c r="I192" i="11"/>
  <c r="L191" i="11"/>
  <c r="H191" i="11"/>
  <c r="L190" i="11"/>
  <c r="H190" i="11"/>
  <c r="L189" i="11"/>
  <c r="H189" i="11"/>
  <c r="G189" i="11"/>
  <c r="F189" i="11"/>
  <c r="L188" i="11"/>
  <c r="H188" i="11"/>
  <c r="L187" i="11"/>
  <c r="H187" i="11"/>
  <c r="G187" i="11"/>
  <c r="F187" i="11"/>
  <c r="L186" i="11"/>
  <c r="H186" i="11"/>
  <c r="L185" i="11"/>
  <c r="H185" i="11"/>
  <c r="G185" i="11"/>
  <c r="F185" i="11"/>
  <c r="L184" i="11"/>
  <c r="H184" i="11"/>
  <c r="G184" i="11"/>
  <c r="F184" i="11"/>
  <c r="L183" i="11"/>
  <c r="H183" i="11"/>
  <c r="L182" i="11"/>
  <c r="H182" i="11"/>
  <c r="L181" i="11"/>
  <c r="H181" i="11"/>
  <c r="L180" i="11"/>
  <c r="H180" i="11"/>
  <c r="G180" i="11"/>
  <c r="F180" i="11"/>
  <c r="L179" i="11"/>
  <c r="H179" i="11"/>
  <c r="L178" i="11"/>
  <c r="H178" i="11"/>
  <c r="L177" i="11"/>
  <c r="H177" i="11"/>
  <c r="L176" i="11"/>
  <c r="H176" i="11"/>
  <c r="L175" i="11"/>
  <c r="H175" i="11"/>
  <c r="L174" i="11"/>
  <c r="H174" i="11"/>
  <c r="G174" i="11"/>
  <c r="F174" i="11"/>
  <c r="L173" i="11"/>
  <c r="H173" i="11"/>
  <c r="L172" i="11"/>
  <c r="H172" i="11"/>
  <c r="I172" i="11"/>
  <c r="L171" i="11"/>
  <c r="H171" i="11"/>
  <c r="I171" i="11"/>
  <c r="L170" i="11"/>
  <c r="H170" i="11"/>
  <c r="L169" i="11"/>
  <c r="H169" i="11"/>
  <c r="L168" i="11"/>
  <c r="H168" i="11"/>
  <c r="I168" i="11"/>
  <c r="L167" i="11"/>
  <c r="H167" i="11"/>
  <c r="L166" i="11"/>
  <c r="H166" i="11"/>
  <c r="L165" i="11"/>
  <c r="H165" i="11"/>
  <c r="G165" i="11"/>
  <c r="F165" i="11"/>
  <c r="L164" i="11"/>
  <c r="H164" i="11"/>
  <c r="L163" i="11"/>
  <c r="H163" i="11"/>
  <c r="I163" i="11"/>
  <c r="L162" i="11"/>
  <c r="H162" i="11"/>
  <c r="G162" i="11"/>
  <c r="F162" i="11"/>
  <c r="L161" i="11"/>
  <c r="H161" i="11"/>
  <c r="I161" i="11"/>
  <c r="L160" i="11"/>
  <c r="H160" i="11"/>
  <c r="L159" i="11"/>
  <c r="H159" i="11"/>
  <c r="I159" i="11"/>
  <c r="L158" i="11"/>
  <c r="H158" i="11"/>
  <c r="I158" i="11"/>
  <c r="L157" i="11"/>
  <c r="H157" i="11"/>
  <c r="G157" i="11"/>
  <c r="F157" i="11"/>
  <c r="L156" i="11"/>
  <c r="H156" i="11"/>
  <c r="G156" i="11"/>
  <c r="F156" i="11"/>
  <c r="L155" i="11"/>
  <c r="H155" i="11"/>
  <c r="G155" i="11"/>
  <c r="F155" i="11"/>
  <c r="L154" i="11"/>
  <c r="H154" i="11"/>
  <c r="L153" i="11"/>
  <c r="H153" i="11"/>
  <c r="L152" i="11"/>
  <c r="H152" i="11"/>
  <c r="L151" i="11"/>
  <c r="H151" i="11"/>
  <c r="G151" i="11"/>
  <c r="F151" i="11"/>
  <c r="L150" i="11"/>
  <c r="H150" i="11"/>
  <c r="L149" i="11"/>
  <c r="H149" i="11"/>
  <c r="I149" i="11"/>
  <c r="L148" i="11"/>
  <c r="H148" i="11"/>
  <c r="L147" i="11"/>
  <c r="H147" i="11"/>
  <c r="G147" i="11"/>
  <c r="F147" i="11"/>
  <c r="L146" i="11"/>
  <c r="H146" i="11"/>
  <c r="G146" i="11"/>
  <c r="F146" i="11"/>
  <c r="L145" i="11"/>
  <c r="H145" i="11"/>
  <c r="I145" i="11"/>
  <c r="L144" i="11"/>
  <c r="H144" i="11"/>
  <c r="I144" i="11"/>
  <c r="L143" i="11"/>
  <c r="H143" i="11"/>
  <c r="I143" i="11"/>
  <c r="L142" i="11"/>
  <c r="H142" i="11"/>
  <c r="I142" i="11"/>
  <c r="L141" i="11"/>
  <c r="H141" i="11"/>
  <c r="G141" i="11"/>
  <c r="F141" i="11"/>
  <c r="L140" i="11"/>
  <c r="H140" i="11"/>
  <c r="G140" i="11"/>
  <c r="F140" i="11"/>
  <c r="L139" i="11"/>
  <c r="H139" i="11"/>
  <c r="I139" i="11"/>
  <c r="L138" i="11"/>
  <c r="H138" i="11"/>
  <c r="G138" i="11"/>
  <c r="F138" i="11"/>
  <c r="L137" i="11"/>
  <c r="H137" i="11"/>
  <c r="G137" i="11"/>
  <c r="F137" i="11"/>
  <c r="L136" i="11"/>
  <c r="H136" i="11"/>
  <c r="L135" i="11"/>
  <c r="H135" i="11"/>
  <c r="I135" i="11"/>
  <c r="L134" i="11"/>
  <c r="H134" i="11"/>
  <c r="I134" i="11"/>
  <c r="L133" i="11"/>
  <c r="H133" i="11"/>
  <c r="L132" i="11"/>
  <c r="H132" i="11"/>
  <c r="L131" i="11"/>
  <c r="H131" i="11"/>
  <c r="L130" i="11"/>
  <c r="H130" i="11"/>
  <c r="I130" i="11"/>
  <c r="L129" i="11"/>
  <c r="H129" i="11"/>
  <c r="I129" i="11"/>
  <c r="L128" i="11"/>
  <c r="H128" i="11"/>
  <c r="I128" i="11"/>
  <c r="L127" i="11"/>
  <c r="H127" i="11"/>
  <c r="I127" i="11"/>
  <c r="L126" i="11"/>
  <c r="H126" i="11"/>
  <c r="G126" i="11"/>
  <c r="F126" i="11"/>
  <c r="L125" i="11"/>
  <c r="H125" i="11"/>
  <c r="L124" i="11"/>
  <c r="H124" i="11"/>
  <c r="I124" i="11"/>
  <c r="L123" i="11"/>
  <c r="H123" i="11"/>
  <c r="I123" i="11"/>
  <c r="L122" i="11"/>
  <c r="H122" i="11"/>
  <c r="I122" i="11"/>
  <c r="L121" i="11"/>
  <c r="H121" i="11"/>
  <c r="I121" i="11"/>
  <c r="L120" i="11"/>
  <c r="H120" i="11"/>
  <c r="G120" i="11"/>
  <c r="F120" i="11"/>
  <c r="L119" i="11"/>
  <c r="H119" i="11"/>
  <c r="L118" i="11"/>
  <c r="H118" i="11"/>
  <c r="I118" i="11"/>
  <c r="L117" i="11"/>
  <c r="H117" i="11"/>
  <c r="I117" i="11"/>
  <c r="L116" i="11"/>
  <c r="H116" i="11"/>
  <c r="G116" i="11"/>
  <c r="F116" i="11"/>
  <c r="L115" i="11"/>
  <c r="H115" i="11"/>
  <c r="I115" i="11"/>
  <c r="L114" i="11"/>
  <c r="H114" i="11"/>
  <c r="G114" i="11"/>
  <c r="F114" i="11"/>
  <c r="L113" i="11"/>
  <c r="H113" i="11"/>
  <c r="L112" i="11"/>
  <c r="H112" i="11"/>
  <c r="G112" i="11"/>
  <c r="F112" i="11"/>
  <c r="L111" i="11"/>
  <c r="H111" i="11"/>
  <c r="L110" i="11"/>
  <c r="H110" i="11"/>
  <c r="G110" i="11"/>
  <c r="F110" i="11"/>
  <c r="L109" i="11"/>
  <c r="H109" i="11"/>
  <c r="I109" i="11"/>
  <c r="L108" i="11"/>
  <c r="H108" i="11"/>
  <c r="G108" i="11"/>
  <c r="F108" i="11"/>
  <c r="L107" i="11"/>
  <c r="H107" i="11"/>
  <c r="L106" i="11"/>
  <c r="H106" i="11"/>
  <c r="L105" i="11"/>
  <c r="H105" i="11"/>
  <c r="I105" i="11"/>
  <c r="L104" i="11"/>
  <c r="H104" i="11"/>
  <c r="L103" i="11"/>
  <c r="H103" i="11"/>
  <c r="L102" i="11"/>
  <c r="H102" i="11"/>
  <c r="L101" i="11"/>
  <c r="H101" i="11"/>
  <c r="L100" i="11"/>
  <c r="H100" i="11"/>
  <c r="G100" i="11"/>
  <c r="F100" i="11"/>
  <c r="L99" i="11"/>
  <c r="H99" i="11"/>
  <c r="G99" i="11"/>
  <c r="F99" i="11"/>
  <c r="L98" i="11"/>
  <c r="H98" i="11"/>
  <c r="I98" i="11"/>
  <c r="L97" i="11"/>
  <c r="H97" i="11"/>
  <c r="I97" i="11"/>
  <c r="L96" i="11"/>
  <c r="H96" i="11"/>
  <c r="I96" i="11"/>
  <c r="L95" i="11"/>
  <c r="H95" i="11"/>
  <c r="I95" i="11"/>
  <c r="L94" i="11"/>
  <c r="H94" i="11"/>
  <c r="I94" i="11"/>
  <c r="L93" i="11"/>
  <c r="H93" i="11"/>
  <c r="I93" i="11"/>
  <c r="L92" i="11"/>
  <c r="H92" i="11"/>
  <c r="G92" i="11"/>
  <c r="F92" i="11"/>
  <c r="L91" i="11"/>
  <c r="H91" i="11"/>
  <c r="I91" i="11"/>
  <c r="L90" i="11"/>
  <c r="H90" i="11"/>
  <c r="L89" i="11"/>
  <c r="H89" i="11"/>
  <c r="I89" i="11"/>
  <c r="L88" i="11"/>
  <c r="H88" i="11"/>
  <c r="I88" i="11"/>
  <c r="L87" i="11"/>
  <c r="H87" i="11"/>
  <c r="G87" i="11"/>
  <c r="F87" i="11"/>
  <c r="L86" i="11"/>
  <c r="H86" i="11"/>
  <c r="G86" i="11"/>
  <c r="F86" i="11"/>
  <c r="L85" i="11"/>
  <c r="H85" i="11"/>
  <c r="I85" i="11"/>
  <c r="L84" i="11"/>
  <c r="H84" i="11"/>
  <c r="I84" i="11"/>
  <c r="L83" i="11"/>
  <c r="H83" i="11"/>
  <c r="I83" i="11"/>
  <c r="L82" i="11"/>
  <c r="H82" i="11"/>
  <c r="I82" i="11"/>
  <c r="L81" i="11"/>
  <c r="H81" i="11"/>
  <c r="I81" i="11"/>
  <c r="L80" i="11"/>
  <c r="H80" i="11"/>
  <c r="G80" i="11"/>
  <c r="F80" i="11"/>
  <c r="L79" i="11"/>
  <c r="H79" i="11"/>
  <c r="I79" i="11"/>
  <c r="L78" i="11"/>
  <c r="H78" i="11"/>
  <c r="G78" i="11"/>
  <c r="F78" i="11"/>
  <c r="L77" i="11"/>
  <c r="H77" i="11"/>
  <c r="I77" i="11"/>
  <c r="L76" i="11"/>
  <c r="H76" i="11"/>
  <c r="G76" i="11"/>
  <c r="F76" i="11"/>
  <c r="L75" i="11"/>
  <c r="H75" i="11"/>
  <c r="G75" i="11"/>
  <c r="F75" i="11"/>
  <c r="L74" i="11"/>
  <c r="H74" i="11"/>
  <c r="G74" i="11"/>
  <c r="F74" i="11"/>
  <c r="L73" i="11"/>
  <c r="H73" i="11"/>
  <c r="I73" i="11"/>
  <c r="L72" i="11"/>
  <c r="H72" i="11"/>
  <c r="G72" i="11"/>
  <c r="F72" i="11"/>
  <c r="L71" i="11"/>
  <c r="H71" i="11"/>
  <c r="L70" i="11"/>
  <c r="H70" i="11"/>
  <c r="L69" i="11"/>
  <c r="H69" i="11"/>
  <c r="G69" i="11"/>
  <c r="F69" i="11"/>
  <c r="L68" i="11"/>
  <c r="H68" i="11"/>
  <c r="I68" i="11"/>
  <c r="L67" i="11"/>
  <c r="H67" i="11"/>
  <c r="L66" i="11"/>
  <c r="H66" i="11"/>
  <c r="I66" i="11"/>
  <c r="L65" i="11"/>
  <c r="H65" i="11"/>
  <c r="G65" i="11"/>
  <c r="F65" i="11"/>
  <c r="L64" i="11"/>
  <c r="H64" i="11"/>
  <c r="L63" i="11"/>
  <c r="H63" i="11"/>
  <c r="I63" i="11"/>
  <c r="L62" i="11"/>
  <c r="H62" i="11"/>
  <c r="L61" i="11"/>
  <c r="H61" i="11"/>
  <c r="I61" i="11"/>
  <c r="L60" i="11"/>
  <c r="H60" i="11"/>
  <c r="G60" i="11"/>
  <c r="F60" i="11"/>
  <c r="L59" i="11"/>
  <c r="H59" i="11"/>
  <c r="G59" i="11"/>
  <c r="F59" i="11"/>
  <c r="L58" i="11"/>
  <c r="H58" i="11"/>
  <c r="G58" i="11"/>
  <c r="F58" i="11"/>
  <c r="L57" i="11"/>
  <c r="H57" i="11"/>
  <c r="G57" i="11"/>
  <c r="F57" i="11"/>
  <c r="L56" i="11"/>
  <c r="H56" i="11"/>
  <c r="I56" i="11"/>
  <c r="L55" i="11"/>
  <c r="H55" i="11"/>
  <c r="G55" i="11"/>
  <c r="F55" i="11"/>
  <c r="L54" i="11"/>
  <c r="H54" i="11"/>
  <c r="G54" i="11"/>
  <c r="F54" i="11"/>
  <c r="L53" i="11"/>
  <c r="H53" i="11"/>
  <c r="G53" i="11"/>
  <c r="F53" i="11"/>
  <c r="L52" i="11"/>
  <c r="H52" i="11"/>
  <c r="G52" i="11"/>
  <c r="F52" i="11"/>
  <c r="L51" i="11"/>
  <c r="H51" i="11"/>
  <c r="I51" i="11"/>
  <c r="L50" i="11"/>
  <c r="H50" i="11"/>
  <c r="G50" i="11"/>
  <c r="F50" i="11"/>
  <c r="L49" i="11"/>
  <c r="H49" i="11"/>
  <c r="G49" i="11"/>
  <c r="F49" i="11"/>
  <c r="L48" i="11"/>
  <c r="H48" i="11"/>
  <c r="I48" i="11"/>
  <c r="L47" i="11"/>
  <c r="H47" i="11"/>
  <c r="G47" i="11"/>
  <c r="F47" i="11"/>
  <c r="L46" i="11"/>
  <c r="H46" i="11"/>
  <c r="G46" i="11"/>
  <c r="F46" i="11"/>
  <c r="L45" i="11"/>
  <c r="H45" i="11"/>
  <c r="G45" i="11"/>
  <c r="F45" i="11"/>
  <c r="L44" i="11"/>
  <c r="H44" i="11"/>
  <c r="I44" i="11"/>
  <c r="L43" i="11"/>
  <c r="H43" i="11"/>
  <c r="G43" i="11"/>
  <c r="F43" i="11"/>
  <c r="L42" i="11"/>
  <c r="H42" i="11"/>
  <c r="G42" i="11"/>
  <c r="F42" i="11"/>
  <c r="L41" i="11"/>
  <c r="H41" i="11"/>
  <c r="G41" i="11"/>
  <c r="F41" i="11"/>
  <c r="L40" i="11"/>
  <c r="H40" i="11"/>
  <c r="I40" i="11"/>
  <c r="L39" i="11"/>
  <c r="H39" i="11"/>
  <c r="I39" i="11"/>
  <c r="L38" i="11"/>
  <c r="H38" i="11"/>
  <c r="G38" i="11"/>
  <c r="F38" i="11"/>
  <c r="L37" i="11"/>
  <c r="H37" i="11"/>
  <c r="G37" i="11"/>
  <c r="F37" i="11"/>
  <c r="L36" i="11"/>
  <c r="H36" i="11"/>
  <c r="I36" i="11"/>
  <c r="L35" i="11"/>
  <c r="H35" i="11"/>
  <c r="G35" i="11"/>
  <c r="F35" i="11"/>
  <c r="L34" i="11"/>
  <c r="H34" i="11"/>
  <c r="I34" i="11"/>
  <c r="L33" i="11"/>
  <c r="H33" i="11"/>
  <c r="I33" i="11"/>
  <c r="L32" i="11"/>
  <c r="H32" i="11"/>
  <c r="G32" i="11"/>
  <c r="F32" i="11"/>
  <c r="L31" i="11"/>
  <c r="H31" i="11"/>
  <c r="I31" i="11"/>
  <c r="L30" i="11"/>
  <c r="H30" i="11"/>
  <c r="G30" i="11"/>
  <c r="F30" i="11"/>
  <c r="L29" i="11"/>
  <c r="H29" i="11"/>
  <c r="G29" i="11"/>
  <c r="F29" i="11"/>
  <c r="L28" i="11"/>
  <c r="H28" i="11"/>
  <c r="G28" i="11"/>
  <c r="F28" i="11"/>
  <c r="L27" i="11"/>
  <c r="H27" i="11"/>
  <c r="I27" i="11"/>
  <c r="L26" i="11"/>
  <c r="H26" i="11"/>
  <c r="I26" i="11"/>
  <c r="L25" i="11"/>
  <c r="H25" i="11"/>
  <c r="I25" i="11"/>
  <c r="L24" i="11"/>
  <c r="H24" i="11"/>
  <c r="G24" i="11"/>
  <c r="F24" i="11"/>
  <c r="L23" i="11"/>
  <c r="H23" i="11"/>
  <c r="G23" i="11"/>
  <c r="F23" i="11"/>
  <c r="L22" i="11"/>
  <c r="H22" i="11"/>
  <c r="I22" i="11"/>
  <c r="L21" i="11"/>
  <c r="H21" i="11"/>
  <c r="G21" i="11"/>
  <c r="F21" i="11"/>
  <c r="L20" i="11"/>
  <c r="H20" i="11"/>
  <c r="I20" i="11"/>
  <c r="L19" i="11"/>
  <c r="H19" i="11"/>
  <c r="I19" i="11"/>
  <c r="L18" i="11"/>
  <c r="H18" i="11"/>
  <c r="I18" i="11"/>
  <c r="L17" i="11"/>
  <c r="H17" i="11"/>
  <c r="I17" i="11"/>
  <c r="L16" i="11"/>
  <c r="H16" i="11"/>
  <c r="I16" i="11"/>
  <c r="L15" i="11"/>
  <c r="H15" i="11"/>
  <c r="G15" i="11"/>
  <c r="F15" i="11"/>
  <c r="L14" i="11"/>
  <c r="H14" i="11"/>
  <c r="I14" i="11"/>
  <c r="L13" i="11"/>
  <c r="H13" i="11"/>
  <c r="G13" i="11"/>
  <c r="F13" i="11"/>
  <c r="L12" i="11"/>
  <c r="H12" i="11"/>
  <c r="I12" i="11"/>
  <c r="L11" i="11"/>
  <c r="H11" i="11"/>
  <c r="I11" i="11"/>
  <c r="L10" i="11"/>
  <c r="H10" i="11"/>
  <c r="I10" i="11"/>
  <c r="L9" i="11"/>
  <c r="H9" i="11"/>
  <c r="I9" i="11"/>
  <c r="L8" i="11"/>
  <c r="H8" i="11"/>
  <c r="G8" i="11"/>
  <c r="F8" i="11"/>
  <c r="L7" i="11"/>
  <c r="H7" i="11"/>
  <c r="I7" i="11"/>
  <c r="G1670" i="1"/>
  <c r="G1669" i="1"/>
  <c r="G1547" i="1"/>
  <c r="G1542" i="1"/>
  <c r="G1541" i="1"/>
  <c r="G1540" i="1"/>
  <c r="G1539" i="1"/>
  <c r="G1538" i="1"/>
  <c r="G1537" i="1"/>
  <c r="G1536" i="1"/>
  <c r="G1535" i="1"/>
  <c r="G1534" i="1"/>
  <c r="G1533" i="1"/>
  <c r="G1532" i="1"/>
  <c r="G1531" i="1"/>
  <c r="G1530" i="1"/>
  <c r="G1529" i="1"/>
  <c r="G1528" i="1"/>
  <c r="G1527" i="1"/>
  <c r="G1484" i="1"/>
  <c r="G1483" i="1"/>
  <c r="G1464" i="1"/>
  <c r="G1463" i="1"/>
  <c r="G1451" i="1"/>
  <c r="G1450" i="1"/>
  <c r="G1443" i="1"/>
  <c r="G1442" i="1"/>
  <c r="G1441" i="1"/>
  <c r="G1437" i="1"/>
  <c r="G1429" i="1"/>
  <c r="G1428" i="1"/>
  <c r="G1378" i="1"/>
  <c r="G1372" i="1"/>
  <c r="G1371" i="1"/>
  <c r="G1370" i="1"/>
  <c r="G1369" i="1"/>
  <c r="G1368" i="1"/>
  <c r="G1367" i="1"/>
  <c r="G1366" i="1"/>
  <c r="G1365" i="1"/>
  <c r="G1364" i="1"/>
  <c r="G1261" i="1"/>
  <c r="G1260" i="1"/>
  <c r="G1259" i="1"/>
  <c r="G1258" i="1"/>
  <c r="G1257" i="1"/>
  <c r="G1256" i="1"/>
  <c r="G1233" i="1"/>
  <c r="G1170" i="1"/>
  <c r="G1169" i="1"/>
  <c r="G1168" i="1"/>
  <c r="G1167" i="1"/>
  <c r="G1157" i="1"/>
  <c r="G1156" i="1"/>
  <c r="G1142" i="1"/>
  <c r="G1090" i="1"/>
  <c r="G1089" i="1"/>
  <c r="G1088" i="1"/>
  <c r="G1087" i="1"/>
  <c r="G1080" i="1"/>
  <c r="G1079" i="1"/>
  <c r="G1078" i="1"/>
  <c r="G1077" i="1"/>
  <c r="G1076" i="1"/>
  <c r="G1075" i="1"/>
  <c r="G1067" i="1"/>
  <c r="G1066" i="1"/>
  <c r="G1065" i="1"/>
  <c r="G1064" i="1"/>
  <c r="G961" i="1"/>
  <c r="G960" i="1"/>
  <c r="G959" i="1"/>
  <c r="G958" i="1"/>
  <c r="G957" i="1"/>
  <c r="G956" i="1"/>
  <c r="G955" i="1"/>
  <c r="G954" i="1"/>
  <c r="G953" i="1"/>
  <c r="G952" i="1"/>
  <c r="G951" i="1"/>
  <c r="G922" i="1"/>
  <c r="G921" i="1"/>
  <c r="G904" i="1"/>
  <c r="G902" i="1"/>
  <c r="G900" i="1"/>
  <c r="G874" i="1"/>
  <c r="G813" i="1"/>
  <c r="G812" i="1"/>
  <c r="G811" i="1"/>
  <c r="G810" i="1"/>
  <c r="G809" i="1"/>
  <c r="G808" i="1"/>
  <c r="G807" i="1"/>
  <c r="G806" i="1"/>
  <c r="G805" i="1"/>
  <c r="G804" i="1"/>
  <c r="G803" i="1"/>
  <c r="G802" i="1"/>
  <c r="G792" i="1"/>
  <c r="G771" i="1"/>
  <c r="G718" i="1"/>
  <c r="G717" i="1"/>
  <c r="G716" i="1"/>
  <c r="G715" i="1"/>
  <c r="G714" i="1"/>
  <c r="G713" i="1"/>
  <c r="G667" i="1"/>
  <c r="G666" i="1"/>
  <c r="G665" i="1"/>
  <c r="G664" i="1"/>
  <c r="G652" i="1"/>
  <c r="G651" i="1"/>
  <c r="G650" i="1"/>
  <c r="G628" i="1"/>
  <c r="G609" i="1"/>
  <c r="G608" i="1"/>
  <c r="G607" i="1"/>
  <c r="G606" i="1"/>
  <c r="G605" i="1"/>
  <c r="G604" i="1"/>
  <c r="G603" i="1"/>
  <c r="G602" i="1"/>
  <c r="G601" i="1"/>
  <c r="G545" i="1"/>
  <c r="G544" i="1"/>
  <c r="G543" i="1"/>
  <c r="G542" i="1"/>
  <c r="G541" i="1"/>
  <c r="G540" i="1"/>
  <c r="G539" i="1"/>
  <c r="G538" i="1"/>
  <c r="G400" i="1"/>
  <c r="G399" i="1"/>
  <c r="G340" i="1"/>
  <c r="G339" i="1"/>
  <c r="G327" i="1"/>
  <c r="G326" i="1"/>
  <c r="G325" i="1"/>
  <c r="G324" i="1"/>
  <c r="G323" i="1"/>
  <c r="G322" i="1"/>
  <c r="G321" i="1"/>
  <c r="G320" i="1"/>
  <c r="G309" i="1"/>
  <c r="G308" i="1"/>
  <c r="G307" i="1"/>
  <c r="G306" i="1"/>
  <c r="G305" i="1"/>
  <c r="G304" i="1"/>
  <c r="G303" i="1"/>
  <c r="G302" i="1"/>
  <c r="G301" i="1"/>
  <c r="G300" i="1"/>
  <c r="G299" i="1"/>
  <c r="G298" i="1"/>
  <c r="G261" i="1"/>
  <c r="G260" i="1"/>
  <c r="G259" i="1"/>
  <c r="G258" i="1"/>
  <c r="G244" i="1"/>
  <c r="G243" i="1"/>
  <c r="G233" i="1"/>
  <c r="G218" i="1"/>
  <c r="G217" i="1"/>
  <c r="G216" i="1"/>
  <c r="G215" i="1"/>
  <c r="G214" i="1"/>
  <c r="G213" i="1"/>
  <c r="G212" i="1"/>
  <c r="G211" i="1"/>
  <c r="G203" i="1"/>
  <c r="G202" i="1"/>
  <c r="G201" i="1"/>
  <c r="G200" i="1"/>
  <c r="G199" i="1"/>
  <c r="G198" i="1"/>
  <c r="G197" i="1"/>
  <c r="G196" i="1"/>
  <c r="G139" i="1"/>
  <c r="G138" i="1"/>
  <c r="G137" i="1"/>
  <c r="G136" i="1"/>
  <c r="G123" i="1"/>
  <c r="G122" i="1"/>
  <c r="G121" i="1"/>
  <c r="G120" i="1"/>
  <c r="G119" i="1"/>
  <c r="G118" i="1"/>
  <c r="G117" i="1"/>
  <c r="G116" i="1"/>
  <c r="G99" i="1"/>
  <c r="G98" i="1"/>
  <c r="G97" i="1"/>
  <c r="G82" i="1"/>
  <c r="G81" i="1"/>
  <c r="G74" i="1"/>
  <c r="G45" i="1"/>
  <c r="G44" i="1"/>
  <c r="G43" i="1"/>
  <c r="G42" i="1"/>
  <c r="G41" i="1"/>
  <c r="G17" i="1"/>
  <c r="G1869" i="1"/>
  <c r="G1665" i="1"/>
  <c r="G1664" i="1"/>
  <c r="G1663" i="1"/>
  <c r="G1662" i="1"/>
  <c r="G1588" i="1"/>
  <c r="G1519" i="1"/>
  <c r="G1518" i="1"/>
  <c r="G1502" i="1"/>
  <c r="G1501" i="1"/>
  <c r="G1500" i="1"/>
  <c r="G1499" i="1"/>
  <c r="G1473" i="1"/>
  <c r="G1472" i="1"/>
  <c r="G1471" i="1"/>
  <c r="G1456" i="1"/>
  <c r="G1455" i="1"/>
  <c r="G1454" i="1"/>
  <c r="G1434" i="1"/>
  <c r="G1433" i="1"/>
  <c r="G1404" i="1"/>
  <c r="G1403" i="1"/>
  <c r="G1402" i="1"/>
  <c r="G1401" i="1"/>
  <c r="G1392" i="1"/>
  <c r="G1356" i="1"/>
  <c r="G1355" i="1"/>
  <c r="G1354" i="1"/>
  <c r="G1353" i="1"/>
  <c r="G1296" i="1"/>
  <c r="G1295" i="1"/>
  <c r="G1249" i="1"/>
  <c r="G1248" i="1"/>
  <c r="G1247" i="1"/>
  <c r="G1246" i="1"/>
  <c r="G1244" i="1"/>
  <c r="G1226" i="1"/>
  <c r="G1187" i="1"/>
  <c r="G1186" i="1"/>
  <c r="G1096" i="1"/>
  <c r="G1095" i="1"/>
  <c r="G1094" i="1"/>
  <c r="G1093" i="1"/>
  <c r="G1092" i="1"/>
  <c r="G1091" i="1"/>
  <c r="G1082" i="1"/>
  <c r="G1081" i="1"/>
  <c r="G1068" i="1"/>
  <c r="G1057" i="1"/>
  <c r="G1056" i="1"/>
  <c r="G1053" i="1"/>
  <c r="G1052" i="1"/>
  <c r="G1048" i="1"/>
  <c r="G1027" i="1"/>
  <c r="G992" i="1"/>
  <c r="G972" i="1"/>
  <c r="G947" i="1"/>
  <c r="G946" i="1"/>
  <c r="G945" i="1"/>
  <c r="G927" i="1"/>
  <c r="G919" i="1"/>
  <c r="G918" i="1"/>
  <c r="G917" i="1"/>
  <c r="G898" i="1"/>
  <c r="G869" i="1"/>
  <c r="G868" i="1"/>
  <c r="G867" i="1"/>
  <c r="G866" i="1"/>
  <c r="G857" i="1"/>
  <c r="G856" i="1"/>
  <c r="G855" i="1"/>
  <c r="G854" i="1"/>
  <c r="G797" i="1"/>
  <c r="G796" i="1"/>
  <c r="G795" i="1"/>
  <c r="G794" i="1"/>
  <c r="G793" i="1"/>
  <c r="G785" i="1"/>
  <c r="G772" i="1"/>
  <c r="G766" i="1"/>
  <c r="G765" i="1"/>
  <c r="G745" i="1"/>
  <c r="G704" i="1"/>
  <c r="G703" i="1"/>
  <c r="G702" i="1"/>
  <c r="G693" i="1"/>
  <c r="G654" i="1"/>
  <c r="G653" i="1"/>
  <c r="G592" i="1"/>
  <c r="G591" i="1"/>
  <c r="G590" i="1"/>
  <c r="G589" i="1"/>
  <c r="G569" i="1"/>
  <c r="G567" i="1"/>
  <c r="G565" i="1"/>
  <c r="G563" i="1"/>
  <c r="G521" i="1"/>
  <c r="G519" i="1"/>
  <c r="G510" i="1"/>
  <c r="G509" i="1"/>
  <c r="G508" i="1"/>
  <c r="G482" i="1"/>
  <c r="G471" i="1"/>
  <c r="G470" i="1"/>
  <c r="G454" i="1"/>
  <c r="G453" i="1"/>
  <c r="G452" i="1"/>
  <c r="G451" i="1"/>
  <c r="G443" i="1"/>
  <c r="G442" i="1"/>
  <c r="G438" i="1"/>
  <c r="G437" i="1"/>
  <c r="G410" i="1"/>
  <c r="G409" i="1"/>
  <c r="G408" i="1"/>
  <c r="G407" i="1"/>
  <c r="G393" i="1"/>
  <c r="G373" i="1"/>
  <c r="G364" i="1"/>
  <c r="G356" i="1"/>
  <c r="G355" i="1"/>
  <c r="G354" i="1"/>
  <c r="G334" i="1"/>
  <c r="G333" i="1"/>
  <c r="G332" i="1"/>
  <c r="G331" i="1"/>
  <c r="G313" i="1"/>
  <c r="G312" i="1"/>
  <c r="G311" i="1"/>
  <c r="G310" i="1"/>
  <c r="G293" i="1"/>
  <c r="G292" i="1"/>
  <c r="G291" i="1"/>
  <c r="G287" i="1"/>
  <c r="G286" i="1"/>
  <c r="G285" i="1"/>
  <c r="G236" i="1"/>
  <c r="G235" i="1"/>
  <c r="G234" i="1"/>
  <c r="G228" i="1"/>
  <c r="G227" i="1"/>
  <c r="G226" i="1"/>
  <c r="G225" i="1"/>
  <c r="G220" i="1"/>
  <c r="G219" i="1"/>
  <c r="G206" i="1"/>
  <c r="G205" i="1"/>
  <c r="G204" i="1"/>
  <c r="G191" i="1"/>
  <c r="G190" i="1"/>
  <c r="G189" i="1"/>
  <c r="G173" i="1"/>
  <c r="G172" i="1"/>
  <c r="G171" i="1"/>
  <c r="G170" i="1"/>
  <c r="G162" i="1"/>
  <c r="G161" i="1"/>
  <c r="G149" i="1"/>
  <c r="G148" i="1"/>
  <c r="G147" i="1"/>
  <c r="G132" i="1"/>
  <c r="G131" i="1"/>
  <c r="G130" i="1"/>
  <c r="G129" i="1"/>
  <c r="G111" i="1"/>
  <c r="G110" i="1"/>
  <c r="G109" i="1"/>
  <c r="G108" i="1"/>
  <c r="G107" i="1"/>
  <c r="G106" i="1"/>
  <c r="G94" i="1"/>
  <c r="G93" i="1"/>
  <c r="G92" i="1"/>
  <c r="G91" i="1"/>
  <c r="G85" i="1"/>
  <c r="G76" i="1"/>
  <c r="G75" i="1"/>
  <c r="G67" i="1"/>
  <c r="G66" i="1"/>
  <c r="G65" i="1"/>
  <c r="G64" i="1"/>
  <c r="G63" i="1"/>
  <c r="G35" i="1"/>
  <c r="G34" i="1"/>
  <c r="G33" i="1"/>
  <c r="G32" i="1"/>
  <c r="G31" i="1"/>
  <c r="G30" i="1"/>
  <c r="G9" i="1"/>
  <c r="G8" i="1"/>
  <c r="G7" i="1"/>
  <c r="F1869" i="1"/>
  <c r="F1665" i="1"/>
  <c r="F1664" i="1"/>
  <c r="F1663" i="1"/>
  <c r="F1662" i="1"/>
  <c r="F1588" i="1"/>
  <c r="F1519" i="1"/>
  <c r="F1518" i="1"/>
  <c r="F1502" i="1"/>
  <c r="F1501" i="1"/>
  <c r="F1500" i="1"/>
  <c r="F1499" i="1"/>
  <c r="F1473" i="1"/>
  <c r="F1472" i="1"/>
  <c r="F1471" i="1"/>
  <c r="F1456" i="1"/>
  <c r="F1455" i="1"/>
  <c r="F1454" i="1"/>
  <c r="F1434" i="1"/>
  <c r="F1433" i="1"/>
  <c r="F1404" i="1"/>
  <c r="F1403" i="1"/>
  <c r="F1402" i="1"/>
  <c r="F1401" i="1"/>
  <c r="F1392" i="1"/>
  <c r="F1356" i="1"/>
  <c r="F1355" i="1"/>
  <c r="F1354" i="1"/>
  <c r="F1353" i="1"/>
  <c r="F1296" i="1"/>
  <c r="F1295" i="1"/>
  <c r="F1249" i="1"/>
  <c r="F1248" i="1"/>
  <c r="F1247" i="1"/>
  <c r="F1246" i="1"/>
  <c r="F1244" i="1"/>
  <c r="F1226" i="1"/>
  <c r="F1187" i="1"/>
  <c r="F1186" i="1"/>
  <c r="F1096" i="1"/>
  <c r="F1095" i="1"/>
  <c r="F1094" i="1"/>
  <c r="F1093" i="1"/>
  <c r="F1092" i="1"/>
  <c r="F1091" i="1"/>
  <c r="F1082" i="1"/>
  <c r="F1081" i="1"/>
  <c r="F1068" i="1"/>
  <c r="F1057" i="1"/>
  <c r="F1056" i="1"/>
  <c r="F1053" i="1"/>
  <c r="F1052" i="1"/>
  <c r="F1048" i="1"/>
  <c r="F1027" i="1"/>
  <c r="F992" i="1"/>
  <c r="F972" i="1"/>
  <c r="F947" i="1"/>
  <c r="F946" i="1"/>
  <c r="F945" i="1"/>
  <c r="F927" i="1"/>
  <c r="F919" i="1"/>
  <c r="F918" i="1"/>
  <c r="F917" i="1"/>
  <c r="F898" i="1"/>
  <c r="F869" i="1"/>
  <c r="F868" i="1"/>
  <c r="F867" i="1"/>
  <c r="F866" i="1"/>
  <c r="F857" i="1"/>
  <c r="F856" i="1"/>
  <c r="F855" i="1"/>
  <c r="F854" i="1"/>
  <c r="F797" i="1"/>
  <c r="F796" i="1"/>
  <c r="F795" i="1"/>
  <c r="F794" i="1"/>
  <c r="F793" i="1"/>
  <c r="F785" i="1"/>
  <c r="F772" i="1"/>
  <c r="F766" i="1"/>
  <c r="F765" i="1"/>
  <c r="F745" i="1"/>
  <c r="F704" i="1"/>
  <c r="F703" i="1"/>
  <c r="F702" i="1"/>
  <c r="F693" i="1"/>
  <c r="F654" i="1"/>
  <c r="F653" i="1"/>
  <c r="F592" i="1"/>
  <c r="F591" i="1"/>
  <c r="F590" i="1"/>
  <c r="F589" i="1"/>
  <c r="F569" i="1"/>
  <c r="F567" i="1"/>
  <c r="F565" i="1"/>
  <c r="F563" i="1"/>
  <c r="F521" i="1"/>
  <c r="F519" i="1"/>
  <c r="F510" i="1"/>
  <c r="F509" i="1"/>
  <c r="F508" i="1"/>
  <c r="F482" i="1"/>
  <c r="F471" i="1"/>
  <c r="F470" i="1"/>
  <c r="F454" i="1"/>
  <c r="F453" i="1"/>
  <c r="F452" i="1"/>
  <c r="F451" i="1"/>
  <c r="F443" i="1"/>
  <c r="F442" i="1"/>
  <c r="F438" i="1"/>
  <c r="F437" i="1"/>
  <c r="F410" i="1"/>
  <c r="F409" i="1"/>
  <c r="F408" i="1"/>
  <c r="F407" i="1"/>
  <c r="F393" i="1"/>
  <c r="F373" i="1"/>
  <c r="F364" i="1"/>
  <c r="F356" i="1"/>
  <c r="F355" i="1"/>
  <c r="F354" i="1"/>
  <c r="F334" i="1"/>
  <c r="F333" i="1"/>
  <c r="F332" i="1"/>
  <c r="F331" i="1"/>
  <c r="F313" i="1"/>
  <c r="F312" i="1"/>
  <c r="F311" i="1"/>
  <c r="F310" i="1"/>
  <c r="F293" i="1"/>
  <c r="F292" i="1"/>
  <c r="F291" i="1"/>
  <c r="F287" i="1"/>
  <c r="F286" i="1"/>
  <c r="F285" i="1"/>
  <c r="F236" i="1"/>
  <c r="F235" i="1"/>
  <c r="F234" i="1"/>
  <c r="F228" i="1"/>
  <c r="F227" i="1"/>
  <c r="F226" i="1"/>
  <c r="F225" i="1"/>
  <c r="F220" i="1"/>
  <c r="F219" i="1"/>
  <c r="F206" i="1"/>
  <c r="F205" i="1"/>
  <c r="F204" i="1"/>
  <c r="F191" i="1"/>
  <c r="F190" i="1"/>
  <c r="F189" i="1"/>
  <c r="F173" i="1"/>
  <c r="F172" i="1"/>
  <c r="F171" i="1"/>
  <c r="F170" i="1"/>
  <c r="F162" i="1"/>
  <c r="F161" i="1"/>
  <c r="F149" i="1"/>
  <c r="F148" i="1"/>
  <c r="F147" i="1"/>
  <c r="F132" i="1"/>
  <c r="F131" i="1"/>
  <c r="F130" i="1"/>
  <c r="F129" i="1"/>
  <c r="F111" i="1"/>
  <c r="F110" i="1"/>
  <c r="F109" i="1"/>
  <c r="F108" i="1"/>
  <c r="F107" i="1"/>
  <c r="F106" i="1"/>
  <c r="F94" i="1"/>
  <c r="F93" i="1"/>
  <c r="F92" i="1"/>
  <c r="F91" i="1"/>
  <c r="F85" i="1"/>
  <c r="F76" i="1"/>
  <c r="F75" i="1"/>
  <c r="F67" i="1"/>
  <c r="F66" i="1"/>
  <c r="F65" i="1"/>
  <c r="F64" i="1"/>
  <c r="F63" i="1"/>
  <c r="F35" i="1"/>
  <c r="F34" i="1"/>
  <c r="F33" i="1"/>
  <c r="F32" i="1"/>
  <c r="F31" i="1"/>
  <c r="F30" i="1"/>
  <c r="F9" i="1"/>
  <c r="F8" i="1"/>
  <c r="F7" i="1"/>
  <c r="G100" i="12"/>
  <c r="F100" i="12"/>
  <c r="I119" i="12"/>
  <c r="G8" i="12"/>
  <c r="F8" i="12"/>
  <c r="G46" i="12"/>
  <c r="F46" i="12"/>
  <c r="I56" i="12"/>
  <c r="I15" i="12"/>
  <c r="G70" i="12"/>
  <c r="F70" i="12"/>
  <c r="G71" i="12"/>
  <c r="F71" i="12"/>
  <c r="G109" i="12"/>
  <c r="F109" i="12"/>
  <c r="I14" i="12"/>
  <c r="I19" i="12"/>
  <c r="G31" i="12"/>
  <c r="F31" i="12"/>
  <c r="G48" i="12"/>
  <c r="F48" i="12"/>
  <c r="I134" i="12"/>
  <c r="I36" i="12"/>
  <c r="I55" i="12"/>
  <c r="G91" i="12"/>
  <c r="F91" i="12"/>
  <c r="G92" i="12"/>
  <c r="F92" i="12"/>
  <c r="G93" i="12"/>
  <c r="F93" i="12"/>
  <c r="G97" i="12"/>
  <c r="F97" i="12"/>
  <c r="I122" i="12"/>
  <c r="I133" i="12"/>
  <c r="G24" i="12"/>
  <c r="F24" i="12"/>
  <c r="I38" i="12"/>
  <c r="G74" i="12"/>
  <c r="F74" i="12"/>
  <c r="G96" i="12"/>
  <c r="F96" i="12"/>
  <c r="I98" i="12"/>
  <c r="G111" i="12"/>
  <c r="F111" i="12"/>
  <c r="G129" i="12"/>
  <c r="F129" i="12"/>
  <c r="I130" i="12"/>
  <c r="I131" i="12"/>
  <c r="G138" i="12"/>
  <c r="F138" i="12"/>
  <c r="I9" i="12"/>
  <c r="G35" i="12"/>
  <c r="F35" i="12"/>
  <c r="G51" i="12"/>
  <c r="F51" i="12"/>
  <c r="G73" i="12"/>
  <c r="F73" i="12"/>
  <c r="G95" i="12"/>
  <c r="F95" i="12"/>
  <c r="G113" i="12"/>
  <c r="F113" i="12"/>
  <c r="G114" i="12"/>
  <c r="F114" i="12"/>
  <c r="I120" i="12"/>
  <c r="I135" i="12"/>
  <c r="G137" i="12"/>
  <c r="F137" i="12"/>
  <c r="G142" i="12"/>
  <c r="F142" i="12"/>
  <c r="I77" i="12"/>
  <c r="G77" i="12"/>
  <c r="F77" i="12"/>
  <c r="I101" i="12"/>
  <c r="G101" i="12"/>
  <c r="F101" i="12"/>
  <c r="G127" i="12"/>
  <c r="F127" i="12"/>
  <c r="I127" i="12"/>
  <c r="G140" i="12"/>
  <c r="F140" i="12"/>
  <c r="I140" i="12"/>
  <c r="I12" i="12"/>
  <c r="I18" i="12"/>
  <c r="I22" i="12"/>
  <c r="I28" i="12"/>
  <c r="I29" i="12"/>
  <c r="I44" i="12"/>
  <c r="I52" i="12"/>
  <c r="I68" i="12"/>
  <c r="I75" i="12"/>
  <c r="G13" i="12"/>
  <c r="F13" i="12"/>
  <c r="G54" i="12"/>
  <c r="F54" i="12"/>
  <c r="G59" i="12"/>
  <c r="F59" i="12"/>
  <c r="G62" i="12"/>
  <c r="F62" i="12"/>
  <c r="G63" i="12"/>
  <c r="F63" i="12"/>
  <c r="I72" i="12"/>
  <c r="I84" i="12"/>
  <c r="G84" i="12"/>
  <c r="F84" i="12"/>
  <c r="I85" i="12"/>
  <c r="G87" i="12"/>
  <c r="F87" i="12"/>
  <c r="G88" i="12"/>
  <c r="F88" i="12"/>
  <c r="G99" i="12"/>
  <c r="F99" i="12"/>
  <c r="I103" i="12"/>
  <c r="I145" i="12"/>
  <c r="G145" i="12"/>
  <c r="F145" i="12"/>
  <c r="I116" i="12"/>
  <c r="G116" i="12"/>
  <c r="F116" i="12"/>
  <c r="I34" i="12"/>
  <c r="I49" i="12"/>
  <c r="I110" i="12"/>
  <c r="G110" i="12"/>
  <c r="F110" i="12"/>
  <c r="G11" i="12"/>
  <c r="F11" i="12"/>
  <c r="G17" i="12"/>
  <c r="F17" i="12"/>
  <c r="G21" i="12"/>
  <c r="F21" i="12"/>
  <c r="G26" i="12"/>
  <c r="F26" i="12"/>
  <c r="G27" i="12"/>
  <c r="F27" i="12"/>
  <c r="G32" i="12"/>
  <c r="F32" i="12"/>
  <c r="G33" i="12"/>
  <c r="F33" i="12"/>
  <c r="G65" i="12"/>
  <c r="F65" i="12"/>
  <c r="G66" i="12"/>
  <c r="F66" i="12"/>
  <c r="G67" i="12"/>
  <c r="F67" i="12"/>
  <c r="I78" i="12"/>
  <c r="G78" i="12"/>
  <c r="F78" i="12"/>
  <c r="G81" i="12"/>
  <c r="F81" i="12"/>
  <c r="I83" i="12"/>
  <c r="G83" i="12"/>
  <c r="F83" i="12"/>
  <c r="I102" i="12"/>
  <c r="G102" i="12"/>
  <c r="F102" i="12"/>
  <c r="G144" i="12"/>
  <c r="F144" i="12"/>
  <c r="I148" i="12"/>
  <c r="G148" i="12"/>
  <c r="F148" i="12"/>
  <c r="G150" i="12"/>
  <c r="F150" i="12"/>
  <c r="I150" i="12"/>
  <c r="I149" i="12"/>
  <c r="G149" i="12"/>
  <c r="F149" i="12"/>
  <c r="G118" i="12"/>
  <c r="F118" i="12"/>
  <c r="G121" i="12"/>
  <c r="F121" i="12"/>
  <c r="G132" i="12"/>
  <c r="F132" i="12"/>
  <c r="G152" i="12"/>
  <c r="F152" i="12"/>
  <c r="G10" i="12"/>
  <c r="F10" i="12"/>
  <c r="G16" i="12"/>
  <c r="F16" i="12"/>
  <c r="G20" i="12"/>
  <c r="F20" i="12"/>
  <c r="G23" i="12"/>
  <c r="F23" i="12"/>
  <c r="G25" i="12"/>
  <c r="F25" i="12"/>
  <c r="G30" i="12"/>
  <c r="F30" i="12"/>
  <c r="G37" i="12"/>
  <c r="F37" i="12"/>
  <c r="G39" i="12"/>
  <c r="F39" i="12"/>
  <c r="G42" i="12"/>
  <c r="F42" i="12"/>
  <c r="G45" i="12"/>
  <c r="F45" i="12"/>
  <c r="G50" i="12"/>
  <c r="F50" i="12"/>
  <c r="G53" i="12"/>
  <c r="F53" i="12"/>
  <c r="G57" i="12"/>
  <c r="F57" i="12"/>
  <c r="G58" i="12"/>
  <c r="F58" i="12"/>
  <c r="G61" i="12"/>
  <c r="F61" i="12"/>
  <c r="G64" i="12"/>
  <c r="F64" i="12"/>
  <c r="G69" i="12"/>
  <c r="F69" i="12"/>
  <c r="G76" i="12"/>
  <c r="F76" i="12"/>
  <c r="I80" i="12"/>
  <c r="G80" i="12"/>
  <c r="F80" i="12"/>
  <c r="I82" i="12"/>
  <c r="G82" i="12"/>
  <c r="F82" i="12"/>
  <c r="G86" i="12"/>
  <c r="F86" i="12"/>
  <c r="G89" i="12"/>
  <c r="F89" i="12"/>
  <c r="G90" i="12"/>
  <c r="F90" i="12"/>
  <c r="G94" i="12"/>
  <c r="F94" i="12"/>
  <c r="G105" i="12"/>
  <c r="F105" i="12"/>
  <c r="G106" i="12"/>
  <c r="F106" i="12"/>
  <c r="G112" i="12"/>
  <c r="F112" i="12"/>
  <c r="G117" i="12"/>
  <c r="F117" i="12"/>
  <c r="I117" i="12"/>
  <c r="G115" i="12"/>
  <c r="F115" i="12"/>
  <c r="I115" i="12"/>
  <c r="I124" i="12"/>
  <c r="I125" i="12"/>
  <c r="I128" i="12"/>
  <c r="I141" i="12"/>
  <c r="G141" i="12"/>
  <c r="F141" i="12"/>
  <c r="I136" i="12"/>
  <c r="G136" i="12"/>
  <c r="F136" i="12"/>
  <c r="G143" i="12"/>
  <c r="F143" i="12"/>
  <c r="G146" i="12"/>
  <c r="F146" i="12"/>
  <c r="G147" i="12"/>
  <c r="F147" i="12"/>
  <c r="G151" i="12"/>
  <c r="F151" i="12"/>
  <c r="G153" i="12"/>
  <c r="F153" i="12"/>
  <c r="G155" i="12"/>
  <c r="F155" i="12"/>
  <c r="I154" i="12"/>
  <c r="G82" i="11"/>
  <c r="F82" i="11"/>
  <c r="G197" i="11"/>
  <c r="F197" i="11"/>
  <c r="G19" i="11"/>
  <c r="F19" i="11"/>
  <c r="G124" i="11"/>
  <c r="F124" i="11"/>
  <c r="G83" i="11"/>
  <c r="F83" i="11"/>
  <c r="G130" i="11"/>
  <c r="F130" i="11"/>
  <c r="I72" i="11"/>
  <c r="I126" i="11"/>
  <c r="G31" i="11"/>
  <c r="F31" i="11"/>
  <c r="G68" i="11"/>
  <c r="F68" i="11"/>
  <c r="I69" i="11"/>
  <c r="G123" i="11"/>
  <c r="F123" i="11"/>
  <c r="I219" i="11"/>
  <c r="G11" i="11"/>
  <c r="F11" i="11"/>
  <c r="G20" i="11"/>
  <c r="F20" i="11"/>
  <c r="G61" i="11"/>
  <c r="F61" i="11"/>
  <c r="G98" i="11"/>
  <c r="F98" i="11"/>
  <c r="I137" i="11"/>
  <c r="I146" i="11"/>
  <c r="I157" i="11"/>
  <c r="G73" i="11"/>
  <c r="F73" i="11"/>
  <c r="G122" i="11"/>
  <c r="F122" i="11"/>
  <c r="G161" i="11"/>
  <c r="F161" i="11"/>
  <c r="I189" i="11"/>
  <c r="G193" i="11"/>
  <c r="F193" i="11"/>
  <c r="G222" i="11"/>
  <c r="F222" i="11"/>
  <c r="G94" i="11"/>
  <c r="F94" i="11"/>
  <c r="G105" i="11"/>
  <c r="F105" i="11"/>
  <c r="G135" i="11"/>
  <c r="F135" i="11"/>
  <c r="G142" i="11"/>
  <c r="F142" i="11"/>
  <c r="G149" i="11"/>
  <c r="F149" i="11"/>
  <c r="G158" i="11"/>
  <c r="F158" i="11"/>
  <c r="G163" i="11"/>
  <c r="F163" i="11"/>
  <c r="I184" i="11"/>
  <c r="G195" i="11"/>
  <c r="F195" i="11"/>
  <c r="G208" i="11"/>
  <c r="F208" i="11"/>
  <c r="I165" i="11"/>
  <c r="I15" i="11"/>
  <c r="G33" i="11"/>
  <c r="F33" i="11"/>
  <c r="I46" i="11"/>
  <c r="G97" i="11"/>
  <c r="F97" i="11"/>
  <c r="G109" i="11"/>
  <c r="F109" i="11"/>
  <c r="I49" i="11"/>
  <c r="I99" i="11"/>
  <c r="G9" i="11"/>
  <c r="F9" i="11"/>
  <c r="I24" i="11"/>
  <c r="G91" i="11"/>
  <c r="F91" i="11"/>
  <c r="G96" i="11"/>
  <c r="F96" i="11"/>
  <c r="G117" i="11"/>
  <c r="F117" i="11"/>
  <c r="G129" i="11"/>
  <c r="F129" i="11"/>
  <c r="I185" i="11"/>
  <c r="G199" i="11"/>
  <c r="F199" i="11"/>
  <c r="G212" i="11"/>
  <c r="F212" i="11"/>
  <c r="G90" i="11"/>
  <c r="F90" i="11"/>
  <c r="I90" i="11"/>
  <c r="I210" i="11"/>
  <c r="G210" i="11"/>
  <c r="F210" i="11"/>
  <c r="I8" i="11"/>
  <c r="I35" i="11"/>
  <c r="I43" i="11"/>
  <c r="I64" i="11"/>
  <c r="G64" i="11"/>
  <c r="F64" i="11"/>
  <c r="I125" i="11"/>
  <c r="G125" i="11"/>
  <c r="F125" i="11"/>
  <c r="G136" i="11"/>
  <c r="F136" i="11"/>
  <c r="I136" i="11"/>
  <c r="I101" i="11"/>
  <c r="G101" i="11"/>
  <c r="F101" i="11"/>
  <c r="G176" i="11"/>
  <c r="F176" i="11"/>
  <c r="I176" i="11"/>
  <c r="I13" i="11"/>
  <c r="I28" i="11"/>
  <c r="G39" i="11"/>
  <c r="F39" i="11"/>
  <c r="G40" i="11"/>
  <c r="F40" i="11"/>
  <c r="G44" i="11"/>
  <c r="F44" i="11"/>
  <c r="G51" i="11"/>
  <c r="F51" i="11"/>
  <c r="I57" i="11"/>
  <c r="I60" i="11"/>
  <c r="I111" i="11"/>
  <c r="G111" i="11"/>
  <c r="F111" i="11"/>
  <c r="I102" i="11"/>
  <c r="G102" i="11"/>
  <c r="F102" i="11"/>
  <c r="G231" i="11"/>
  <c r="F231" i="11"/>
  <c r="I231" i="11"/>
  <c r="G118" i="11"/>
  <c r="F118" i="11"/>
  <c r="I191" i="11"/>
  <c r="G191" i="11"/>
  <c r="F191" i="11"/>
  <c r="I211" i="11"/>
  <c r="G211" i="11"/>
  <c r="F211" i="11"/>
  <c r="G217" i="11"/>
  <c r="F217" i="11"/>
  <c r="I217" i="11"/>
  <c r="G221" i="11"/>
  <c r="F221" i="11"/>
  <c r="I221" i="11"/>
  <c r="G84" i="11"/>
  <c r="F84" i="11"/>
  <c r="I108" i="11"/>
  <c r="G128" i="11"/>
  <c r="F128" i="11"/>
  <c r="G134" i="11"/>
  <c r="F134" i="11"/>
  <c r="I138" i="11"/>
  <c r="I116" i="11"/>
  <c r="I166" i="11"/>
  <c r="G166" i="11"/>
  <c r="F166" i="11"/>
  <c r="G177" i="11"/>
  <c r="F177" i="11"/>
  <c r="I177" i="11"/>
  <c r="I141" i="11"/>
  <c r="G144" i="11"/>
  <c r="F144" i="11"/>
  <c r="I147" i="11"/>
  <c r="G194" i="11"/>
  <c r="F194" i="11"/>
  <c r="G198" i="11"/>
  <c r="F198" i="11"/>
  <c r="I233" i="11"/>
  <c r="I235" i="11"/>
  <c r="I174" i="11"/>
  <c r="I180" i="11"/>
  <c r="I187" i="11"/>
  <c r="G18" i="11"/>
  <c r="F18" i="11"/>
  <c r="I21" i="11"/>
  <c r="G26" i="11"/>
  <c r="F26" i="11"/>
  <c r="I32" i="11"/>
  <c r="G34" i="11"/>
  <c r="F34" i="11"/>
  <c r="G36" i="11"/>
  <c r="F36" i="11"/>
  <c r="I38" i="11"/>
  <c r="I45" i="11"/>
  <c r="I47" i="11"/>
  <c r="I50" i="11"/>
  <c r="I53" i="11"/>
  <c r="I54" i="11"/>
  <c r="G56" i="11"/>
  <c r="F56" i="11"/>
  <c r="G70" i="11"/>
  <c r="F70" i="11"/>
  <c r="I70" i="11"/>
  <c r="I30" i="11"/>
  <c r="I41" i="11"/>
  <c r="G48" i="11"/>
  <c r="F48" i="11"/>
  <c r="I62" i="11"/>
  <c r="G62" i="11"/>
  <c r="F62" i="11"/>
  <c r="I23" i="11"/>
  <c r="G25" i="11"/>
  <c r="F25" i="11"/>
  <c r="G66" i="11"/>
  <c r="F66" i="11"/>
  <c r="I110" i="11"/>
  <c r="I114" i="11"/>
  <c r="G115" i="11"/>
  <c r="F115" i="11"/>
  <c r="I120" i="11"/>
  <c r="G121" i="11"/>
  <c r="F121" i="11"/>
  <c r="G127" i="11"/>
  <c r="F127" i="11"/>
  <c r="G143" i="11"/>
  <c r="F143" i="11"/>
  <c r="G164" i="11"/>
  <c r="F164" i="11"/>
  <c r="I164" i="11"/>
  <c r="I170" i="11"/>
  <c r="G170" i="11"/>
  <c r="F170" i="11"/>
  <c r="I160" i="11"/>
  <c r="G160" i="11"/>
  <c r="F160" i="11"/>
  <c r="G175" i="11"/>
  <c r="F175" i="11"/>
  <c r="I175" i="11"/>
  <c r="G181" i="11"/>
  <c r="F181" i="11"/>
  <c r="I181" i="11"/>
  <c r="I92" i="11"/>
  <c r="I100" i="11"/>
  <c r="I112" i="11"/>
  <c r="I140" i="11"/>
  <c r="I151" i="11"/>
  <c r="I155" i="11"/>
  <c r="I169" i="11"/>
  <c r="G169" i="11"/>
  <c r="F169" i="11"/>
  <c r="G188" i="11"/>
  <c r="F188" i="11"/>
  <c r="I188" i="11"/>
  <c r="G93" i="11"/>
  <c r="F93" i="11"/>
  <c r="G139" i="11"/>
  <c r="F139" i="11"/>
  <c r="G145" i="11"/>
  <c r="F145" i="11"/>
  <c r="I156" i="11"/>
  <c r="G173" i="11"/>
  <c r="F173" i="11"/>
  <c r="I173" i="11"/>
  <c r="G178" i="11"/>
  <c r="F178" i="11"/>
  <c r="I178" i="11"/>
  <c r="G159" i="11"/>
  <c r="F159" i="11"/>
  <c r="G190" i="11"/>
  <c r="F190" i="11"/>
  <c r="I190" i="11"/>
  <c r="G192" i="11"/>
  <c r="F192" i="11"/>
  <c r="G196" i="11"/>
  <c r="F196" i="11"/>
  <c r="I215" i="11"/>
  <c r="G216" i="11"/>
  <c r="F216" i="11"/>
  <c r="I216" i="11"/>
  <c r="G218" i="11"/>
  <c r="F218" i="11"/>
  <c r="G171" i="11"/>
  <c r="F171" i="11"/>
  <c r="G183" i="11"/>
  <c r="F183" i="11"/>
  <c r="I183" i="11"/>
  <c r="G200" i="11"/>
  <c r="F200" i="11"/>
  <c r="G207" i="11"/>
  <c r="F207" i="11"/>
  <c r="G209" i="11"/>
  <c r="F209" i="11"/>
  <c r="G227" i="11"/>
  <c r="F227" i="11"/>
  <c r="G228" i="11"/>
  <c r="F228" i="11"/>
  <c r="I234" i="11"/>
  <c r="G240" i="11"/>
  <c r="F240" i="11"/>
  <c r="I240" i="11"/>
  <c r="G182" i="11"/>
  <c r="F182" i="11"/>
  <c r="I182" i="11"/>
  <c r="G214" i="11"/>
  <c r="F214" i="11"/>
  <c r="I214" i="11"/>
  <c r="I220" i="11"/>
  <c r="I226" i="11"/>
  <c r="G226" i="11"/>
  <c r="F226" i="11"/>
  <c r="G229" i="11"/>
  <c r="F229" i="11"/>
  <c r="I232" i="11"/>
  <c r="G236" i="11"/>
  <c r="F236" i="11"/>
  <c r="I236" i="11"/>
  <c r="I29" i="11"/>
  <c r="G7" i="11"/>
  <c r="F7" i="11"/>
  <c r="G10" i="11"/>
  <c r="F10" i="11"/>
  <c r="G12" i="11"/>
  <c r="F12" i="11"/>
  <c r="G14" i="11"/>
  <c r="F14" i="11"/>
  <c r="G16" i="11"/>
  <c r="F16" i="11"/>
  <c r="G17" i="11"/>
  <c r="F17" i="11"/>
  <c r="G22" i="11"/>
  <c r="F22" i="11"/>
  <c r="G27" i="11"/>
  <c r="F27" i="11"/>
  <c r="I37" i="11"/>
  <c r="I42" i="11"/>
  <c r="I52" i="11"/>
  <c r="I55" i="11"/>
  <c r="I58" i="11"/>
  <c r="I59" i="11"/>
  <c r="G63" i="11"/>
  <c r="F63" i="11"/>
  <c r="G71" i="11"/>
  <c r="F71" i="11"/>
  <c r="I71" i="11"/>
  <c r="G67" i="11"/>
  <c r="F67" i="11"/>
  <c r="I67" i="11"/>
  <c r="I65" i="11"/>
  <c r="G132" i="11"/>
  <c r="F132" i="11"/>
  <c r="I132" i="11"/>
  <c r="G201" i="11"/>
  <c r="F201" i="11"/>
  <c r="I201" i="11"/>
  <c r="G203" i="11"/>
  <c r="F203" i="11"/>
  <c r="I203" i="11"/>
  <c r="G205" i="11"/>
  <c r="F205" i="11"/>
  <c r="I205" i="11"/>
  <c r="I74" i="11"/>
  <c r="I75" i="11"/>
  <c r="I76" i="11"/>
  <c r="G77" i="11"/>
  <c r="F77" i="11"/>
  <c r="I78" i="11"/>
  <c r="G79" i="11"/>
  <c r="F79" i="11"/>
  <c r="I80" i="11"/>
  <c r="G81" i="11"/>
  <c r="F81" i="11"/>
  <c r="G85" i="11"/>
  <c r="F85" i="11"/>
  <c r="I86" i="11"/>
  <c r="I87" i="11"/>
  <c r="G88" i="11"/>
  <c r="F88" i="11"/>
  <c r="G89" i="11"/>
  <c r="F89" i="11"/>
  <c r="G95" i="11"/>
  <c r="F95" i="11"/>
  <c r="G113" i="11"/>
  <c r="F113" i="11"/>
  <c r="I113" i="11"/>
  <c r="G133" i="11"/>
  <c r="F133" i="11"/>
  <c r="I133" i="11"/>
  <c r="G103" i="11"/>
  <c r="F103" i="11"/>
  <c r="I103" i="11"/>
  <c r="G106" i="11"/>
  <c r="F106" i="11"/>
  <c r="I106" i="11"/>
  <c r="G119" i="11"/>
  <c r="F119" i="11"/>
  <c r="I119" i="11"/>
  <c r="G104" i="11"/>
  <c r="F104" i="11"/>
  <c r="I104" i="11"/>
  <c r="G107" i="11"/>
  <c r="F107" i="11"/>
  <c r="I107" i="11"/>
  <c r="G131" i="11"/>
  <c r="F131" i="11"/>
  <c r="I131" i="11"/>
  <c r="G148" i="11"/>
  <c r="F148" i="11"/>
  <c r="I148" i="11"/>
  <c r="G152" i="11"/>
  <c r="F152" i="11"/>
  <c r="I152" i="11"/>
  <c r="G167" i="11"/>
  <c r="F167" i="11"/>
  <c r="I167" i="11"/>
  <c r="G150" i="11"/>
  <c r="F150" i="11"/>
  <c r="I150" i="11"/>
  <c r="G153" i="11"/>
  <c r="F153" i="11"/>
  <c r="I153" i="11"/>
  <c r="G186" i="11"/>
  <c r="F186" i="11"/>
  <c r="I186" i="11"/>
  <c r="G154" i="11"/>
  <c r="F154" i="11"/>
  <c r="I154" i="11"/>
  <c r="I162" i="11"/>
  <c r="G168" i="11"/>
  <c r="F168" i="11"/>
  <c r="G172" i="11"/>
  <c r="F172" i="11"/>
  <c r="G179" i="11"/>
  <c r="F179" i="11"/>
  <c r="I179" i="11"/>
  <c r="G213" i="11"/>
  <c r="F213" i="11"/>
  <c r="I213" i="11"/>
  <c r="G225" i="11"/>
  <c r="F225" i="11"/>
  <c r="I225" i="11"/>
  <c r="G202" i="11"/>
  <c r="F202" i="11"/>
  <c r="I202" i="11"/>
  <c r="G204" i="11"/>
  <c r="F204" i="11"/>
  <c r="I204" i="11"/>
  <c r="G206" i="11"/>
  <c r="F206" i="11"/>
  <c r="I206" i="11"/>
  <c r="I230" i="11"/>
  <c r="G230" i="11"/>
  <c r="F230" i="11"/>
  <c r="G239" i="11"/>
  <c r="F239" i="11"/>
  <c r="I239" i="11"/>
  <c r="I224" i="11"/>
  <c r="I238" i="11"/>
  <c r="I223" i="11"/>
  <c r="G1116" i="1"/>
  <c r="G1115" i="1"/>
  <c r="G973" i="1"/>
  <c r="G939" i="1"/>
  <c r="G926" i="1"/>
  <c r="G908" i="1"/>
  <c r="G884" i="1"/>
  <c r="G853" i="1"/>
  <c r="G852" i="1"/>
  <c r="G851" i="1"/>
  <c r="G850" i="1"/>
  <c r="G764" i="1"/>
  <c r="G568" i="1"/>
  <c r="G566" i="1"/>
  <c r="G564" i="1"/>
  <c r="G562" i="1"/>
  <c r="G481" i="1"/>
  <c r="G1546" i="1"/>
  <c r="G1545" i="1"/>
  <c r="G1544" i="1"/>
  <c r="G1543" i="1"/>
  <c r="G1493" i="1"/>
  <c r="G1475" i="1"/>
  <c r="G1474" i="1"/>
  <c r="G1438" i="1"/>
  <c r="G1430" i="1"/>
  <c r="G1419" i="1"/>
  <c r="G1418" i="1"/>
  <c r="G1417" i="1"/>
  <c r="G1416" i="1"/>
  <c r="G1409" i="1"/>
  <c r="G1408" i="1"/>
  <c r="G1407" i="1"/>
  <c r="G1406" i="1"/>
  <c r="G1405" i="1"/>
  <c r="G1390" i="1"/>
  <c r="G1389" i="1"/>
  <c r="G1388" i="1"/>
  <c r="G1387" i="1"/>
  <c r="G1386" i="1"/>
  <c r="G1385" i="1"/>
  <c r="G1384" i="1"/>
  <c r="G1383" i="1"/>
  <c r="G1382" i="1"/>
  <c r="G1381" i="1"/>
  <c r="G1380" i="1"/>
  <c r="G1379" i="1"/>
  <c r="G1376" i="1"/>
  <c r="G1375" i="1"/>
  <c r="G1374" i="1"/>
  <c r="G1373" i="1"/>
  <c r="G1207" i="1"/>
  <c r="G1206" i="1"/>
  <c r="G1205" i="1"/>
  <c r="G1204" i="1"/>
  <c r="G1192" i="1"/>
  <c r="G1191" i="1"/>
  <c r="G1146" i="1"/>
  <c r="G1145" i="1"/>
  <c r="G943" i="1"/>
  <c r="G937" i="1"/>
  <c r="G935" i="1"/>
  <c r="G934" i="1"/>
  <c r="G933" i="1"/>
  <c r="G925" i="1"/>
  <c r="G885" i="1"/>
  <c r="G761" i="1"/>
  <c r="G760" i="1"/>
  <c r="G759" i="1"/>
  <c r="G641" i="1"/>
  <c r="G640" i="1"/>
  <c r="G639" i="1"/>
  <c r="G638" i="1"/>
  <c r="G554" i="1"/>
  <c r="G553" i="1"/>
  <c r="G552" i="1"/>
  <c r="G551" i="1"/>
  <c r="G550" i="1"/>
  <c r="G549" i="1"/>
  <c r="G548" i="1"/>
  <c r="G547" i="1"/>
  <c r="G546" i="1"/>
  <c r="G491" i="1"/>
  <c r="G490" i="1"/>
  <c r="G489" i="1"/>
  <c r="G488" i="1"/>
  <c r="G177" i="1"/>
  <c r="G176" i="1"/>
  <c r="G60" i="1"/>
  <c r="G16" i="1"/>
  <c r="G6" i="1"/>
  <c r="F6" i="1"/>
  <c r="H7" i="1"/>
  <c r="H8" i="1"/>
  <c r="H9" i="1"/>
  <c r="H10" i="1"/>
  <c r="H11" i="1"/>
  <c r="H12" i="1"/>
  <c r="H13" i="1"/>
  <c r="G13" i="1"/>
  <c r="H14" i="1"/>
  <c r="G14" i="1"/>
  <c r="F14" i="1"/>
  <c r="H15" i="1"/>
  <c r="G15" i="1"/>
  <c r="F15" i="1"/>
  <c r="H16" i="1"/>
  <c r="H17" i="1"/>
  <c r="F17" i="1"/>
  <c r="H18" i="1"/>
  <c r="F18" i="1"/>
  <c r="H19" i="1"/>
  <c r="G19" i="1"/>
  <c r="H20" i="1"/>
  <c r="H21" i="1"/>
  <c r="H22" i="1"/>
  <c r="G22" i="1"/>
  <c r="F22" i="1"/>
  <c r="H23" i="1"/>
  <c r="H24" i="1"/>
  <c r="G24" i="1"/>
  <c r="F24" i="1"/>
  <c r="H25" i="1"/>
  <c r="G25" i="1"/>
  <c r="F25" i="1"/>
  <c r="H26" i="1"/>
  <c r="H27" i="1"/>
  <c r="G27" i="1"/>
  <c r="H28" i="1"/>
  <c r="G28" i="1"/>
  <c r="H29" i="1"/>
  <c r="G29" i="1"/>
  <c r="H30" i="1"/>
  <c r="H31" i="1"/>
  <c r="H32" i="1"/>
  <c r="H33" i="1"/>
  <c r="H34" i="1"/>
  <c r="H35" i="1"/>
  <c r="H36" i="1"/>
  <c r="G36" i="1"/>
  <c r="H37" i="1"/>
  <c r="G37" i="1"/>
  <c r="F37" i="1"/>
  <c r="H38" i="1"/>
  <c r="G38" i="1"/>
  <c r="F38" i="1"/>
  <c r="H39" i="1"/>
  <c r="G39" i="1"/>
  <c r="H40" i="1"/>
  <c r="G40" i="1"/>
  <c r="F40" i="1"/>
  <c r="H41" i="1"/>
  <c r="F41" i="1"/>
  <c r="H42" i="1"/>
  <c r="F42" i="1"/>
  <c r="H43" i="1"/>
  <c r="F43" i="1"/>
  <c r="H44" i="1"/>
  <c r="F44" i="1"/>
  <c r="H45" i="1"/>
  <c r="F45" i="1"/>
  <c r="H46" i="1"/>
  <c r="G46" i="1"/>
  <c r="H47" i="1"/>
  <c r="G47" i="1"/>
  <c r="H48" i="1"/>
  <c r="H49" i="1"/>
  <c r="G49" i="1"/>
  <c r="H50" i="1"/>
  <c r="G50" i="1"/>
  <c r="F50" i="1"/>
  <c r="H51" i="1"/>
  <c r="G51" i="1"/>
  <c r="F51" i="1"/>
  <c r="H52" i="1"/>
  <c r="G52" i="1"/>
  <c r="F52" i="1"/>
  <c r="H53" i="1"/>
  <c r="G53" i="1"/>
  <c r="F53" i="1"/>
  <c r="H54" i="1"/>
  <c r="G54" i="1"/>
  <c r="F54" i="1"/>
  <c r="H55" i="1"/>
  <c r="G55" i="1"/>
  <c r="F55" i="1"/>
  <c r="H56" i="1"/>
  <c r="G56" i="1"/>
  <c r="H57" i="1"/>
  <c r="G57" i="1"/>
  <c r="H58" i="1"/>
  <c r="G58" i="1"/>
  <c r="H59" i="1"/>
  <c r="G59" i="1"/>
  <c r="F59" i="1"/>
  <c r="H60" i="1"/>
  <c r="F60" i="1"/>
  <c r="H61" i="1"/>
  <c r="H62" i="1"/>
  <c r="G62" i="1"/>
  <c r="H63" i="1"/>
  <c r="H64" i="1"/>
  <c r="H65" i="1"/>
  <c r="H66" i="1"/>
  <c r="H67" i="1"/>
  <c r="H68" i="1"/>
  <c r="G68" i="1"/>
  <c r="H69" i="1"/>
  <c r="G69" i="1"/>
  <c r="F69" i="1"/>
  <c r="H70" i="1"/>
  <c r="G70" i="1"/>
  <c r="F70" i="1"/>
  <c r="H71" i="1"/>
  <c r="G71" i="1"/>
  <c r="H72" i="1"/>
  <c r="G72" i="1"/>
  <c r="F72" i="1"/>
  <c r="H73" i="1"/>
  <c r="G73" i="1"/>
  <c r="F73" i="1"/>
  <c r="H74" i="1"/>
  <c r="F74" i="1"/>
  <c r="H75" i="1"/>
  <c r="H76" i="1"/>
  <c r="H77" i="1"/>
  <c r="G77" i="1"/>
  <c r="H78" i="1"/>
  <c r="G78" i="1"/>
  <c r="F78" i="1"/>
  <c r="H79" i="1"/>
  <c r="G79" i="1"/>
  <c r="H80" i="1"/>
  <c r="G80" i="1"/>
  <c r="F80" i="1"/>
  <c r="H81" i="1"/>
  <c r="F81" i="1"/>
  <c r="H82" i="1"/>
  <c r="F82" i="1"/>
  <c r="H83" i="1"/>
  <c r="G83" i="1"/>
  <c r="F83" i="1"/>
  <c r="H84" i="1"/>
  <c r="G84" i="1"/>
  <c r="H85" i="1"/>
  <c r="H86" i="1"/>
  <c r="G86" i="1"/>
  <c r="H87" i="1"/>
  <c r="G87" i="1"/>
  <c r="H88" i="1"/>
  <c r="G88" i="1"/>
  <c r="H89" i="1"/>
  <c r="G89" i="1"/>
  <c r="F89" i="1"/>
  <c r="H90" i="1"/>
  <c r="H91" i="1"/>
  <c r="H92" i="1"/>
  <c r="H93" i="1"/>
  <c r="H94" i="1"/>
  <c r="H95" i="1"/>
  <c r="G95" i="1"/>
  <c r="H96" i="1"/>
  <c r="G96" i="1"/>
  <c r="H97" i="1"/>
  <c r="F97" i="1"/>
  <c r="H98" i="1"/>
  <c r="F98" i="1"/>
  <c r="H99" i="1"/>
  <c r="F99" i="1"/>
  <c r="H100" i="1"/>
  <c r="G100" i="1"/>
  <c r="F100" i="1"/>
  <c r="H101" i="1"/>
  <c r="G101" i="1"/>
  <c r="F101" i="1"/>
  <c r="H102" i="1"/>
  <c r="G102" i="1"/>
  <c r="F102" i="1"/>
  <c r="H103" i="1"/>
  <c r="G103" i="1"/>
  <c r="H104" i="1"/>
  <c r="H105" i="1"/>
  <c r="G105" i="1"/>
  <c r="H106" i="1"/>
  <c r="H107" i="1"/>
  <c r="H108" i="1"/>
  <c r="H109" i="1"/>
  <c r="H110" i="1"/>
  <c r="H111" i="1"/>
  <c r="H112" i="1"/>
  <c r="G112" i="1"/>
  <c r="F112" i="1"/>
  <c r="H113" i="1"/>
  <c r="G113" i="1"/>
  <c r="H114" i="1"/>
  <c r="G114" i="1"/>
  <c r="F114" i="1"/>
  <c r="H115" i="1"/>
  <c r="G115" i="1"/>
  <c r="H116" i="1"/>
  <c r="F116" i="1"/>
  <c r="H117" i="1"/>
  <c r="F117" i="1"/>
  <c r="H118" i="1"/>
  <c r="F118" i="1"/>
  <c r="H119" i="1"/>
  <c r="F119" i="1"/>
  <c r="H120" i="1"/>
  <c r="F120" i="1"/>
  <c r="H121" i="1"/>
  <c r="F121" i="1"/>
  <c r="H122" i="1"/>
  <c r="F122" i="1"/>
  <c r="H123" i="1"/>
  <c r="F123" i="1"/>
  <c r="H124" i="1"/>
  <c r="H125" i="1"/>
  <c r="G125" i="1"/>
  <c r="F125" i="1"/>
  <c r="H126" i="1"/>
  <c r="G126" i="1"/>
  <c r="F126" i="1"/>
  <c r="H127" i="1"/>
  <c r="G127" i="1"/>
  <c r="F127" i="1"/>
  <c r="H128" i="1"/>
  <c r="H129" i="1"/>
  <c r="H130" i="1"/>
  <c r="H131" i="1"/>
  <c r="H132" i="1"/>
  <c r="H133" i="1"/>
  <c r="G133" i="1"/>
  <c r="F133" i="1"/>
  <c r="H134" i="1"/>
  <c r="G134" i="1"/>
  <c r="H135" i="1"/>
  <c r="G135" i="1"/>
  <c r="F135" i="1"/>
  <c r="H136" i="1"/>
  <c r="F136" i="1"/>
  <c r="H137" i="1"/>
  <c r="F137" i="1"/>
  <c r="H138" i="1"/>
  <c r="F138" i="1"/>
  <c r="H139" i="1"/>
  <c r="F139" i="1"/>
  <c r="H140" i="1"/>
  <c r="G140" i="1"/>
  <c r="F140" i="1"/>
  <c r="H141" i="1"/>
  <c r="G141" i="1"/>
  <c r="F141" i="1"/>
  <c r="H142" i="1"/>
  <c r="G142" i="1"/>
  <c r="H143" i="1"/>
  <c r="G143" i="1"/>
  <c r="F143" i="1"/>
  <c r="H144" i="1"/>
  <c r="G144" i="1"/>
  <c r="F144" i="1"/>
  <c r="H145" i="1"/>
  <c r="G145" i="1"/>
  <c r="F145" i="1"/>
  <c r="H146" i="1"/>
  <c r="G146" i="1"/>
  <c r="F146" i="1"/>
  <c r="H147" i="1"/>
  <c r="H148" i="1"/>
  <c r="H149" i="1"/>
  <c r="H150" i="1"/>
  <c r="G150" i="1"/>
  <c r="F150" i="1"/>
  <c r="H151" i="1"/>
  <c r="G151" i="1"/>
  <c r="F151" i="1"/>
  <c r="H152" i="1"/>
  <c r="G152" i="1"/>
  <c r="H153" i="1"/>
  <c r="G153" i="1"/>
  <c r="F153" i="1"/>
  <c r="H154" i="1"/>
  <c r="G154" i="1"/>
  <c r="F154" i="1"/>
  <c r="H155" i="1"/>
  <c r="G155" i="1"/>
  <c r="F155" i="1"/>
  <c r="H156" i="1"/>
  <c r="G156" i="1"/>
  <c r="F156" i="1"/>
  <c r="H157" i="1"/>
  <c r="G157" i="1"/>
  <c r="F157" i="1"/>
  <c r="H158" i="1"/>
  <c r="G158" i="1"/>
  <c r="F158" i="1"/>
  <c r="H159" i="1"/>
  <c r="G159" i="1"/>
  <c r="F159" i="1"/>
  <c r="H160" i="1"/>
  <c r="G160" i="1"/>
  <c r="F160" i="1"/>
  <c r="H161" i="1"/>
  <c r="H162" i="1"/>
  <c r="H163" i="1"/>
  <c r="G163" i="1"/>
  <c r="F163" i="1"/>
  <c r="H164" i="1"/>
  <c r="G164" i="1"/>
  <c r="H165" i="1"/>
  <c r="G165" i="1"/>
  <c r="H166" i="1"/>
  <c r="G166" i="1"/>
  <c r="F166" i="1"/>
  <c r="H167" i="1"/>
  <c r="G167" i="1"/>
  <c r="F167" i="1"/>
  <c r="H168" i="1"/>
  <c r="G168" i="1"/>
  <c r="F168" i="1"/>
  <c r="H169" i="1"/>
  <c r="G169" i="1"/>
  <c r="F169" i="1"/>
  <c r="H170" i="1"/>
  <c r="H171" i="1"/>
  <c r="H172" i="1"/>
  <c r="H173" i="1"/>
  <c r="H174" i="1"/>
  <c r="G174" i="1"/>
  <c r="H175" i="1"/>
  <c r="G175" i="1"/>
  <c r="H176" i="1"/>
  <c r="F176" i="1"/>
  <c r="H177" i="1"/>
  <c r="F177" i="1"/>
  <c r="H178" i="1"/>
  <c r="G178" i="1"/>
  <c r="H179" i="1"/>
  <c r="G179" i="1"/>
  <c r="H180" i="1"/>
  <c r="G180" i="1"/>
  <c r="H181" i="1"/>
  <c r="G181" i="1"/>
  <c r="H182" i="1"/>
  <c r="G182" i="1"/>
  <c r="H183" i="1"/>
  <c r="G183" i="1"/>
  <c r="H184" i="1"/>
  <c r="G184" i="1"/>
  <c r="H185" i="1"/>
  <c r="G185" i="1"/>
  <c r="F185" i="1"/>
  <c r="H186" i="1"/>
  <c r="G186" i="1"/>
  <c r="H187" i="1"/>
  <c r="G187" i="1"/>
  <c r="H188" i="1"/>
  <c r="G188" i="1"/>
  <c r="F188" i="1"/>
  <c r="H189" i="1"/>
  <c r="H190" i="1"/>
  <c r="H191" i="1"/>
  <c r="H192" i="1"/>
  <c r="G192" i="1"/>
  <c r="F192" i="1"/>
  <c r="H193" i="1"/>
  <c r="G193" i="1"/>
  <c r="F193" i="1"/>
  <c r="H194" i="1"/>
  <c r="G194" i="1"/>
  <c r="F194" i="1"/>
  <c r="H195" i="1"/>
  <c r="G195" i="1"/>
  <c r="F195" i="1"/>
  <c r="H196" i="1"/>
  <c r="F196" i="1"/>
  <c r="H197" i="1"/>
  <c r="F197" i="1"/>
  <c r="H198" i="1"/>
  <c r="F198" i="1"/>
  <c r="H199" i="1"/>
  <c r="F199" i="1"/>
  <c r="H200" i="1"/>
  <c r="F200" i="1"/>
  <c r="H201" i="1"/>
  <c r="F201" i="1"/>
  <c r="H202" i="1"/>
  <c r="F202" i="1"/>
  <c r="H203" i="1"/>
  <c r="F203" i="1"/>
  <c r="H204" i="1"/>
  <c r="H205" i="1"/>
  <c r="H206" i="1"/>
  <c r="H207" i="1"/>
  <c r="G207" i="1"/>
  <c r="F207" i="1"/>
  <c r="H208" i="1"/>
  <c r="G208" i="1"/>
  <c r="F208" i="1"/>
  <c r="H209" i="1"/>
  <c r="G209" i="1"/>
  <c r="F209" i="1"/>
  <c r="H210" i="1"/>
  <c r="G210" i="1"/>
  <c r="F210" i="1"/>
  <c r="H211" i="1"/>
  <c r="F211" i="1"/>
  <c r="H212" i="1"/>
  <c r="F212" i="1"/>
  <c r="H213" i="1"/>
  <c r="F213" i="1"/>
  <c r="H214" i="1"/>
  <c r="F214" i="1"/>
  <c r="H215" i="1"/>
  <c r="F215" i="1"/>
  <c r="H216" i="1"/>
  <c r="F216" i="1"/>
  <c r="H217" i="1"/>
  <c r="F217" i="1"/>
  <c r="H218" i="1"/>
  <c r="F218" i="1"/>
  <c r="H219" i="1"/>
  <c r="H220" i="1"/>
  <c r="H221" i="1"/>
  <c r="G221" i="1"/>
  <c r="F221" i="1"/>
  <c r="H222" i="1"/>
  <c r="G222" i="1"/>
  <c r="F222" i="1"/>
  <c r="H223" i="1"/>
  <c r="H224" i="1"/>
  <c r="H225" i="1"/>
  <c r="H226" i="1"/>
  <c r="H227" i="1"/>
  <c r="H228" i="1"/>
  <c r="H229" i="1"/>
  <c r="G229" i="1"/>
  <c r="H230" i="1"/>
  <c r="G230" i="1"/>
  <c r="F230" i="1"/>
  <c r="H231" i="1"/>
  <c r="G231" i="1"/>
  <c r="H232" i="1"/>
  <c r="G232" i="1"/>
  <c r="F232" i="1"/>
  <c r="H233" i="1"/>
  <c r="F233" i="1"/>
  <c r="H234" i="1"/>
  <c r="H235" i="1"/>
  <c r="H236" i="1"/>
  <c r="H237" i="1"/>
  <c r="G237" i="1"/>
  <c r="H238" i="1"/>
  <c r="G238" i="1"/>
  <c r="F238" i="1"/>
  <c r="H239" i="1"/>
  <c r="G239" i="1"/>
  <c r="F239" i="1"/>
  <c r="H240" i="1"/>
  <c r="G240" i="1"/>
  <c r="H241" i="1"/>
  <c r="G241" i="1"/>
  <c r="F241" i="1"/>
  <c r="H242" i="1"/>
  <c r="G242" i="1"/>
  <c r="F242" i="1"/>
  <c r="H243" i="1"/>
  <c r="F243" i="1"/>
  <c r="H244" i="1"/>
  <c r="F244" i="1"/>
  <c r="H245" i="1"/>
  <c r="G245" i="1"/>
  <c r="H246" i="1"/>
  <c r="G246" i="1"/>
  <c r="H247" i="1"/>
  <c r="G247" i="1"/>
  <c r="H248" i="1"/>
  <c r="G248" i="1"/>
  <c r="F248" i="1"/>
  <c r="H249" i="1"/>
  <c r="G249" i="1"/>
  <c r="F249" i="1"/>
  <c r="H250" i="1"/>
  <c r="G250" i="1"/>
  <c r="F250" i="1"/>
  <c r="H251" i="1"/>
  <c r="G251" i="1"/>
  <c r="H252" i="1"/>
  <c r="H253" i="1"/>
  <c r="G253" i="1"/>
  <c r="H254" i="1"/>
  <c r="H255" i="1"/>
  <c r="H256" i="1"/>
  <c r="H257" i="1"/>
  <c r="H258" i="1"/>
  <c r="F258" i="1"/>
  <c r="H259" i="1"/>
  <c r="F259" i="1"/>
  <c r="H260" i="1"/>
  <c r="F260" i="1"/>
  <c r="H261" i="1"/>
  <c r="F261" i="1"/>
  <c r="H262" i="1"/>
  <c r="G262" i="1"/>
  <c r="H263" i="1"/>
  <c r="G263" i="1"/>
  <c r="H264" i="1"/>
  <c r="H265" i="1"/>
  <c r="G265" i="1"/>
  <c r="F265" i="1"/>
  <c r="H266" i="1"/>
  <c r="G266" i="1"/>
  <c r="F266" i="1"/>
  <c r="H267" i="1"/>
  <c r="G267" i="1"/>
  <c r="F267" i="1"/>
  <c r="H268" i="1"/>
  <c r="G268" i="1"/>
  <c r="F268" i="1"/>
  <c r="H269" i="1"/>
  <c r="F269" i="1"/>
  <c r="H270" i="1"/>
  <c r="G270" i="1"/>
  <c r="H271" i="1"/>
  <c r="G271" i="1"/>
  <c r="H272" i="1"/>
  <c r="H273" i="1"/>
  <c r="G273" i="1"/>
  <c r="H274" i="1"/>
  <c r="G274" i="1"/>
  <c r="F274" i="1"/>
  <c r="H275" i="1"/>
  <c r="G275" i="1"/>
  <c r="H276" i="1"/>
  <c r="G276" i="1"/>
  <c r="F276" i="1"/>
  <c r="H277" i="1"/>
  <c r="G277" i="1"/>
  <c r="H278" i="1"/>
  <c r="G278" i="1"/>
  <c r="H279" i="1"/>
  <c r="G279" i="1"/>
  <c r="H280" i="1"/>
  <c r="G280" i="1"/>
  <c r="F280" i="1"/>
  <c r="H281" i="1"/>
  <c r="G281" i="1"/>
  <c r="F281" i="1"/>
  <c r="H282" i="1"/>
  <c r="G282" i="1"/>
  <c r="F282" i="1"/>
  <c r="H283" i="1"/>
  <c r="G283" i="1"/>
  <c r="F283" i="1"/>
  <c r="H284" i="1"/>
  <c r="H285" i="1"/>
  <c r="H286" i="1"/>
  <c r="H287" i="1"/>
  <c r="H288" i="1"/>
  <c r="G288" i="1"/>
  <c r="H289" i="1"/>
  <c r="G289" i="1"/>
  <c r="H290" i="1"/>
  <c r="G290" i="1"/>
  <c r="H291" i="1"/>
  <c r="H292" i="1"/>
  <c r="H293" i="1"/>
  <c r="H294" i="1"/>
  <c r="G294" i="1"/>
  <c r="F294" i="1"/>
  <c r="H295" i="1"/>
  <c r="G295" i="1"/>
  <c r="F295" i="1"/>
  <c r="H296" i="1"/>
  <c r="G296" i="1"/>
  <c r="F296" i="1"/>
  <c r="H297" i="1"/>
  <c r="G297" i="1"/>
  <c r="F297" i="1"/>
  <c r="H298" i="1"/>
  <c r="F298" i="1"/>
  <c r="H299" i="1"/>
  <c r="F299" i="1"/>
  <c r="H300" i="1"/>
  <c r="F300" i="1"/>
  <c r="H301" i="1"/>
  <c r="F301" i="1"/>
  <c r="H302" i="1"/>
  <c r="F302" i="1"/>
  <c r="H303" i="1"/>
  <c r="F303" i="1"/>
  <c r="H304" i="1"/>
  <c r="F304" i="1"/>
  <c r="H305" i="1"/>
  <c r="F305" i="1"/>
  <c r="H306" i="1"/>
  <c r="F306" i="1"/>
  <c r="H307" i="1"/>
  <c r="F307" i="1"/>
  <c r="H308" i="1"/>
  <c r="F308" i="1"/>
  <c r="H309" i="1"/>
  <c r="F309" i="1"/>
  <c r="H310" i="1"/>
  <c r="H311" i="1"/>
  <c r="H312" i="1"/>
  <c r="H313" i="1"/>
  <c r="H314" i="1"/>
  <c r="G314" i="1"/>
  <c r="H315" i="1"/>
  <c r="G315" i="1"/>
  <c r="F315" i="1"/>
  <c r="H316" i="1"/>
  <c r="G316" i="1"/>
  <c r="F316" i="1"/>
  <c r="H317" i="1"/>
  <c r="G317" i="1"/>
  <c r="H318" i="1"/>
  <c r="G318" i="1"/>
  <c r="F318" i="1"/>
  <c r="H319" i="1"/>
  <c r="G319" i="1"/>
  <c r="F319" i="1"/>
  <c r="H320" i="1"/>
  <c r="F320" i="1"/>
  <c r="H321" i="1"/>
  <c r="F321" i="1"/>
  <c r="H322" i="1"/>
  <c r="F322" i="1"/>
  <c r="H323" i="1"/>
  <c r="F323" i="1"/>
  <c r="H324" i="1"/>
  <c r="F324" i="1"/>
  <c r="H325" i="1"/>
  <c r="F325" i="1"/>
  <c r="H326" i="1"/>
  <c r="F326" i="1"/>
  <c r="H327" i="1"/>
  <c r="F327" i="1"/>
  <c r="H328" i="1"/>
  <c r="G328" i="1"/>
  <c r="F328" i="1"/>
  <c r="H329" i="1"/>
  <c r="G329" i="1"/>
  <c r="F329" i="1"/>
  <c r="H330" i="1"/>
  <c r="G330" i="1"/>
  <c r="H331" i="1"/>
  <c r="H332" i="1"/>
  <c r="H333" i="1"/>
  <c r="H334" i="1"/>
  <c r="H335" i="1"/>
  <c r="G335" i="1"/>
  <c r="F335" i="1"/>
  <c r="H336" i="1"/>
  <c r="G336" i="1"/>
  <c r="H337" i="1"/>
  <c r="G337" i="1"/>
  <c r="F337" i="1"/>
  <c r="H338" i="1"/>
  <c r="G338" i="1"/>
  <c r="H339" i="1"/>
  <c r="F339" i="1"/>
  <c r="H340" i="1"/>
  <c r="F340" i="1"/>
  <c r="H341" i="1"/>
  <c r="G341" i="1"/>
  <c r="F341" i="1"/>
  <c r="H342" i="1"/>
  <c r="G342" i="1"/>
  <c r="F342" i="1"/>
  <c r="H343" i="1"/>
  <c r="H344" i="1"/>
  <c r="H345" i="1"/>
  <c r="G345" i="1"/>
  <c r="H346" i="1"/>
  <c r="G346" i="1"/>
  <c r="F346" i="1"/>
  <c r="H347" i="1"/>
  <c r="G347" i="1"/>
  <c r="H348" i="1"/>
  <c r="G348" i="1"/>
  <c r="F348" i="1"/>
  <c r="H349" i="1"/>
  <c r="G349" i="1"/>
  <c r="H350" i="1"/>
  <c r="G350" i="1"/>
  <c r="H351" i="1"/>
  <c r="G351" i="1"/>
  <c r="F351" i="1"/>
  <c r="H352" i="1"/>
  <c r="G352" i="1"/>
  <c r="F352" i="1"/>
  <c r="H353" i="1"/>
  <c r="G353" i="1"/>
  <c r="F353" i="1"/>
  <c r="H354" i="1"/>
  <c r="H355" i="1"/>
  <c r="H356" i="1"/>
  <c r="H357" i="1"/>
  <c r="G357" i="1"/>
  <c r="H358" i="1"/>
  <c r="G358" i="1"/>
  <c r="F358" i="1"/>
  <c r="H359" i="1"/>
  <c r="G359" i="1"/>
  <c r="H360" i="1"/>
  <c r="G360" i="1"/>
  <c r="F360" i="1"/>
  <c r="H361" i="1"/>
  <c r="G361" i="1"/>
  <c r="F361" i="1"/>
  <c r="H362" i="1"/>
  <c r="G362" i="1"/>
  <c r="F362" i="1"/>
  <c r="H363" i="1"/>
  <c r="G363" i="1"/>
  <c r="F363" i="1"/>
  <c r="H364" i="1"/>
  <c r="H365" i="1"/>
  <c r="G365" i="1"/>
  <c r="H366" i="1"/>
  <c r="G366" i="1"/>
  <c r="F366" i="1"/>
  <c r="H367" i="1"/>
  <c r="G367" i="1"/>
  <c r="H368" i="1"/>
  <c r="G368" i="1"/>
  <c r="F368" i="1"/>
  <c r="H369" i="1"/>
  <c r="G369" i="1"/>
  <c r="H370" i="1"/>
  <c r="G370" i="1"/>
  <c r="F370" i="1"/>
  <c r="H371" i="1"/>
  <c r="G371" i="1"/>
  <c r="F371" i="1"/>
  <c r="H372" i="1"/>
  <c r="G372" i="1"/>
  <c r="F372" i="1"/>
  <c r="H373" i="1"/>
  <c r="H374" i="1"/>
  <c r="G374" i="1"/>
  <c r="H375" i="1"/>
  <c r="G375" i="1"/>
  <c r="F375" i="1"/>
  <c r="H376" i="1"/>
  <c r="G376" i="1"/>
  <c r="H377" i="1"/>
  <c r="G377" i="1"/>
  <c r="H378" i="1"/>
  <c r="G378" i="1"/>
  <c r="F378" i="1"/>
  <c r="H379" i="1"/>
  <c r="G379" i="1"/>
  <c r="F379" i="1"/>
  <c r="H380" i="1"/>
  <c r="G380" i="1"/>
  <c r="F380" i="1"/>
  <c r="H381" i="1"/>
  <c r="G381" i="1"/>
  <c r="F381" i="1"/>
  <c r="H382" i="1"/>
  <c r="G382" i="1"/>
  <c r="H383" i="1"/>
  <c r="G383" i="1"/>
  <c r="F383" i="1"/>
  <c r="H384" i="1"/>
  <c r="G384" i="1"/>
  <c r="F384" i="1"/>
  <c r="H385" i="1"/>
  <c r="G385" i="1"/>
  <c r="F385" i="1"/>
  <c r="H386" i="1"/>
  <c r="G386" i="1"/>
  <c r="H387" i="1"/>
  <c r="G387" i="1"/>
  <c r="H388" i="1"/>
  <c r="G388" i="1"/>
  <c r="H389" i="1"/>
  <c r="G389" i="1"/>
  <c r="H390" i="1"/>
  <c r="G390" i="1"/>
  <c r="F390" i="1"/>
  <c r="H391" i="1"/>
  <c r="G391" i="1"/>
  <c r="F391" i="1"/>
  <c r="H392" i="1"/>
  <c r="G392" i="1"/>
  <c r="F392" i="1"/>
  <c r="H393" i="1"/>
  <c r="H394" i="1"/>
  <c r="G394" i="1"/>
  <c r="F394" i="1"/>
  <c r="H395" i="1"/>
  <c r="G395" i="1"/>
  <c r="H396" i="1"/>
  <c r="G396" i="1"/>
  <c r="F396" i="1"/>
  <c r="H397" i="1"/>
  <c r="G397" i="1"/>
  <c r="F397" i="1"/>
  <c r="H398" i="1"/>
  <c r="G398" i="1"/>
  <c r="H399" i="1"/>
  <c r="F399" i="1"/>
  <c r="H400" i="1"/>
  <c r="F400" i="1"/>
  <c r="H401" i="1"/>
  <c r="G401" i="1"/>
  <c r="F401" i="1"/>
  <c r="H402" i="1"/>
  <c r="G402" i="1"/>
  <c r="F402" i="1"/>
  <c r="H403" i="1"/>
  <c r="G403" i="1"/>
  <c r="F403" i="1"/>
  <c r="H404" i="1"/>
  <c r="G404" i="1"/>
  <c r="H405" i="1"/>
  <c r="G405" i="1"/>
  <c r="F405" i="1"/>
  <c r="H406" i="1"/>
  <c r="G406" i="1"/>
  <c r="F406" i="1"/>
  <c r="H407" i="1"/>
  <c r="H408" i="1"/>
  <c r="H409" i="1"/>
  <c r="H410" i="1"/>
  <c r="H411" i="1"/>
  <c r="G411" i="1"/>
  <c r="H412" i="1"/>
  <c r="G412" i="1"/>
  <c r="F412" i="1"/>
  <c r="H413" i="1"/>
  <c r="G413" i="1"/>
  <c r="H414" i="1"/>
  <c r="G414" i="1"/>
  <c r="F414" i="1"/>
  <c r="H415" i="1"/>
  <c r="G415" i="1"/>
  <c r="F415" i="1"/>
  <c r="H416" i="1"/>
  <c r="G416" i="1"/>
  <c r="F416" i="1"/>
  <c r="H417" i="1"/>
  <c r="G417" i="1"/>
  <c r="F417" i="1"/>
  <c r="H418" i="1"/>
  <c r="G418" i="1"/>
  <c r="F418" i="1"/>
  <c r="H419" i="1"/>
  <c r="G419" i="1"/>
  <c r="F419" i="1"/>
  <c r="H420" i="1"/>
  <c r="G420" i="1"/>
  <c r="F420" i="1"/>
  <c r="H421" i="1"/>
  <c r="G421" i="1"/>
  <c r="F421" i="1"/>
  <c r="H422" i="1"/>
  <c r="G422" i="1"/>
  <c r="F422" i="1"/>
  <c r="H423" i="1"/>
  <c r="G423" i="1"/>
  <c r="F423" i="1"/>
  <c r="H424" i="1"/>
  <c r="G424" i="1"/>
  <c r="F424" i="1"/>
  <c r="H425" i="1"/>
  <c r="G425" i="1"/>
  <c r="F425" i="1"/>
  <c r="H426" i="1"/>
  <c r="G426" i="1"/>
  <c r="F426" i="1"/>
  <c r="H427" i="1"/>
  <c r="H428" i="1"/>
  <c r="G428" i="1"/>
  <c r="F428" i="1"/>
  <c r="H429" i="1"/>
  <c r="G429" i="1"/>
  <c r="F429" i="1"/>
  <c r="H430" i="1"/>
  <c r="G430" i="1"/>
  <c r="F430" i="1"/>
  <c r="H431" i="1"/>
  <c r="G431" i="1"/>
  <c r="H432" i="1"/>
  <c r="G432" i="1"/>
  <c r="H433" i="1"/>
  <c r="G433" i="1"/>
  <c r="F433" i="1"/>
  <c r="H434" i="1"/>
  <c r="G434" i="1"/>
  <c r="F434" i="1"/>
  <c r="H435" i="1"/>
  <c r="G435" i="1"/>
  <c r="F435" i="1"/>
  <c r="H436" i="1"/>
  <c r="G436" i="1"/>
  <c r="F436" i="1"/>
  <c r="H437" i="1"/>
  <c r="H438" i="1"/>
  <c r="H439" i="1"/>
  <c r="G439" i="1"/>
  <c r="F439" i="1"/>
  <c r="H440" i="1"/>
  <c r="G440" i="1"/>
  <c r="F440" i="1"/>
  <c r="H441" i="1"/>
  <c r="G441" i="1"/>
  <c r="F441" i="1"/>
  <c r="H442" i="1"/>
  <c r="H443" i="1"/>
  <c r="H444" i="1"/>
  <c r="G444" i="1"/>
  <c r="H445" i="1"/>
  <c r="G445" i="1"/>
  <c r="F445" i="1"/>
  <c r="H446" i="1"/>
  <c r="G446" i="1"/>
  <c r="H447" i="1"/>
  <c r="G447" i="1"/>
  <c r="F447" i="1"/>
  <c r="H448" i="1"/>
  <c r="G448" i="1"/>
  <c r="F448" i="1"/>
  <c r="H449" i="1"/>
  <c r="G449" i="1"/>
  <c r="F449" i="1"/>
  <c r="H450" i="1"/>
  <c r="G450" i="1"/>
  <c r="F450" i="1"/>
  <c r="H451" i="1"/>
  <c r="H452" i="1"/>
  <c r="H453" i="1"/>
  <c r="H454" i="1"/>
  <c r="H455" i="1"/>
  <c r="G455" i="1"/>
  <c r="H456" i="1"/>
  <c r="G456" i="1"/>
  <c r="H457" i="1"/>
  <c r="G457" i="1"/>
  <c r="H458" i="1"/>
  <c r="G458" i="1"/>
  <c r="H459" i="1"/>
  <c r="G459" i="1"/>
  <c r="H460" i="1"/>
  <c r="G460" i="1"/>
  <c r="F460" i="1"/>
  <c r="H461" i="1"/>
  <c r="G461" i="1"/>
  <c r="F461" i="1"/>
  <c r="H462" i="1"/>
  <c r="G462" i="1"/>
  <c r="F462" i="1"/>
  <c r="H463" i="1"/>
  <c r="G463" i="1"/>
  <c r="F463" i="1"/>
  <c r="H464" i="1"/>
  <c r="G464" i="1"/>
  <c r="F464" i="1"/>
  <c r="H465" i="1"/>
  <c r="G465" i="1"/>
  <c r="H466" i="1"/>
  <c r="H467" i="1"/>
  <c r="H468" i="1"/>
  <c r="G468" i="1"/>
  <c r="F468" i="1"/>
  <c r="H469" i="1"/>
  <c r="G469" i="1"/>
  <c r="F469" i="1"/>
  <c r="H470" i="1"/>
  <c r="H471" i="1"/>
  <c r="H472" i="1"/>
  <c r="G472" i="1"/>
  <c r="H473" i="1"/>
  <c r="G473" i="1"/>
  <c r="H474" i="1"/>
  <c r="G474" i="1"/>
  <c r="F474" i="1"/>
  <c r="H475" i="1"/>
  <c r="G475" i="1"/>
  <c r="H476" i="1"/>
  <c r="G476" i="1"/>
  <c r="F476" i="1"/>
  <c r="H477" i="1"/>
  <c r="G477" i="1"/>
  <c r="F477" i="1"/>
  <c r="H478" i="1"/>
  <c r="G478" i="1"/>
  <c r="F478" i="1"/>
  <c r="H479" i="1"/>
  <c r="G479" i="1"/>
  <c r="F479" i="1"/>
  <c r="H480" i="1"/>
  <c r="G480" i="1"/>
  <c r="F480" i="1"/>
  <c r="H481" i="1"/>
  <c r="F481" i="1"/>
  <c r="H482" i="1"/>
  <c r="H483" i="1"/>
  <c r="G483" i="1"/>
  <c r="H484" i="1"/>
  <c r="G484" i="1"/>
  <c r="F484" i="1"/>
  <c r="H485" i="1"/>
  <c r="H486" i="1"/>
  <c r="H487" i="1"/>
  <c r="H488" i="1"/>
  <c r="F488" i="1"/>
  <c r="H489" i="1"/>
  <c r="F489" i="1"/>
  <c r="H490" i="1"/>
  <c r="F490" i="1"/>
  <c r="H491" i="1"/>
  <c r="F491" i="1"/>
  <c r="H492" i="1"/>
  <c r="G492" i="1"/>
  <c r="H493" i="1"/>
  <c r="G493" i="1"/>
  <c r="F493" i="1"/>
  <c r="H494" i="1"/>
  <c r="G494" i="1"/>
  <c r="F494" i="1"/>
  <c r="H495" i="1"/>
  <c r="G495" i="1"/>
  <c r="F495" i="1"/>
  <c r="H496" i="1"/>
  <c r="G496" i="1"/>
  <c r="F496" i="1"/>
  <c r="H497" i="1"/>
  <c r="G497" i="1"/>
  <c r="F497" i="1"/>
  <c r="H498" i="1"/>
  <c r="G498" i="1"/>
  <c r="F498" i="1"/>
  <c r="H499" i="1"/>
  <c r="G499" i="1"/>
  <c r="H500" i="1"/>
  <c r="H501" i="1"/>
  <c r="G501" i="1"/>
  <c r="H502" i="1"/>
  <c r="G502" i="1"/>
  <c r="H503" i="1"/>
  <c r="H504" i="1"/>
  <c r="G504" i="1"/>
  <c r="F504" i="1"/>
  <c r="H505" i="1"/>
  <c r="G505" i="1"/>
  <c r="F505" i="1"/>
  <c r="H506" i="1"/>
  <c r="G506" i="1"/>
  <c r="F506" i="1"/>
  <c r="H507" i="1"/>
  <c r="G507" i="1"/>
  <c r="F507" i="1"/>
  <c r="H508" i="1"/>
  <c r="H509" i="1"/>
  <c r="H510" i="1"/>
  <c r="H511" i="1"/>
  <c r="G511" i="1"/>
  <c r="H512" i="1"/>
  <c r="H513" i="1"/>
  <c r="G513" i="1"/>
  <c r="H514" i="1"/>
  <c r="G514" i="1"/>
  <c r="F514" i="1"/>
  <c r="H515" i="1"/>
  <c r="G515" i="1"/>
  <c r="H516" i="1"/>
  <c r="G516" i="1"/>
  <c r="F516" i="1"/>
  <c r="H517" i="1"/>
  <c r="G517" i="1"/>
  <c r="F517" i="1"/>
  <c r="H518" i="1"/>
  <c r="G518" i="1"/>
  <c r="F518" i="1"/>
  <c r="H519" i="1"/>
  <c r="H520" i="1"/>
  <c r="H521" i="1"/>
  <c r="H522" i="1"/>
  <c r="G522" i="1"/>
  <c r="F522" i="1"/>
  <c r="H523" i="1"/>
  <c r="G523" i="1"/>
  <c r="F523" i="1"/>
  <c r="H524" i="1"/>
  <c r="G524" i="1"/>
  <c r="F524" i="1"/>
  <c r="H525" i="1"/>
  <c r="H526" i="1"/>
  <c r="G526" i="1"/>
  <c r="F526" i="1"/>
  <c r="H527" i="1"/>
  <c r="G527" i="1"/>
  <c r="F527" i="1"/>
  <c r="H528" i="1"/>
  <c r="G528" i="1"/>
  <c r="H529" i="1"/>
  <c r="G529" i="1"/>
  <c r="F529" i="1"/>
  <c r="H530" i="1"/>
  <c r="G530" i="1"/>
  <c r="F530" i="1"/>
  <c r="H531" i="1"/>
  <c r="H532" i="1"/>
  <c r="G532" i="1"/>
  <c r="H533" i="1"/>
  <c r="G533" i="1"/>
  <c r="F533" i="1"/>
  <c r="H534" i="1"/>
  <c r="G534" i="1"/>
  <c r="F534" i="1"/>
  <c r="H535" i="1"/>
  <c r="H536" i="1"/>
  <c r="H537" i="1"/>
  <c r="G537" i="1"/>
  <c r="H538" i="1"/>
  <c r="F538" i="1"/>
  <c r="H539" i="1"/>
  <c r="F539" i="1"/>
  <c r="H540" i="1"/>
  <c r="F540" i="1"/>
  <c r="H541" i="1"/>
  <c r="F541" i="1"/>
  <c r="H542" i="1"/>
  <c r="F542" i="1"/>
  <c r="H543" i="1"/>
  <c r="F543" i="1"/>
  <c r="H544" i="1"/>
  <c r="F544" i="1"/>
  <c r="H545" i="1"/>
  <c r="F545" i="1"/>
  <c r="H546" i="1"/>
  <c r="F546" i="1"/>
  <c r="H547" i="1"/>
  <c r="F547" i="1"/>
  <c r="H548" i="1"/>
  <c r="F548" i="1"/>
  <c r="H549" i="1"/>
  <c r="F549" i="1"/>
  <c r="H550" i="1"/>
  <c r="F550" i="1"/>
  <c r="H551" i="1"/>
  <c r="F551" i="1"/>
  <c r="H552" i="1"/>
  <c r="F552" i="1"/>
  <c r="H553" i="1"/>
  <c r="F553" i="1"/>
  <c r="H554" i="1"/>
  <c r="F554" i="1"/>
  <c r="H555" i="1"/>
  <c r="H556" i="1"/>
  <c r="H557" i="1"/>
  <c r="H558" i="1"/>
  <c r="G558" i="1"/>
  <c r="H559" i="1"/>
  <c r="G559" i="1"/>
  <c r="H560" i="1"/>
  <c r="H561" i="1"/>
  <c r="G561" i="1"/>
  <c r="H562" i="1"/>
  <c r="H563" i="1"/>
  <c r="H564" i="1"/>
  <c r="F564" i="1"/>
  <c r="H565" i="1"/>
  <c r="H566" i="1"/>
  <c r="F566" i="1"/>
  <c r="H567" i="1"/>
  <c r="H568" i="1"/>
  <c r="F568" i="1"/>
  <c r="H569" i="1"/>
  <c r="H570" i="1"/>
  <c r="G570" i="1"/>
  <c r="H571" i="1"/>
  <c r="H572" i="1"/>
  <c r="H573" i="1"/>
  <c r="G573" i="1"/>
  <c r="F573" i="1"/>
  <c r="H574" i="1"/>
  <c r="G574" i="1"/>
  <c r="F574" i="1"/>
  <c r="H575" i="1"/>
  <c r="G575" i="1"/>
  <c r="F575" i="1"/>
  <c r="H576" i="1"/>
  <c r="G576" i="1"/>
  <c r="F576" i="1"/>
  <c r="H577" i="1"/>
  <c r="H578" i="1"/>
  <c r="H579" i="1"/>
  <c r="H580" i="1"/>
  <c r="G580" i="1"/>
  <c r="F580" i="1"/>
  <c r="H581" i="1"/>
  <c r="H582" i="1"/>
  <c r="G582" i="1"/>
  <c r="F582" i="1"/>
  <c r="H583" i="1"/>
  <c r="G583" i="1"/>
  <c r="F583" i="1"/>
  <c r="H584" i="1"/>
  <c r="H585" i="1"/>
  <c r="G585" i="1"/>
  <c r="H586" i="1"/>
  <c r="G586" i="1"/>
  <c r="H587" i="1"/>
  <c r="H588" i="1"/>
  <c r="H589" i="1"/>
  <c r="H590" i="1"/>
  <c r="H591" i="1"/>
  <c r="H592" i="1"/>
  <c r="H593" i="1"/>
  <c r="G593" i="1"/>
  <c r="H594" i="1"/>
  <c r="G594" i="1"/>
  <c r="F594" i="1"/>
  <c r="H595" i="1"/>
  <c r="G595" i="1"/>
  <c r="H596" i="1"/>
  <c r="G596" i="1"/>
  <c r="F596" i="1"/>
  <c r="H597" i="1"/>
  <c r="G597" i="1"/>
  <c r="F597" i="1"/>
  <c r="H598" i="1"/>
  <c r="G598" i="1"/>
  <c r="H599" i="1"/>
  <c r="G599" i="1"/>
  <c r="F599" i="1"/>
  <c r="H600" i="1"/>
  <c r="H601" i="1"/>
  <c r="F601" i="1"/>
  <c r="H602" i="1"/>
  <c r="F602" i="1"/>
  <c r="H603" i="1"/>
  <c r="F603" i="1"/>
  <c r="H604" i="1"/>
  <c r="F604" i="1"/>
  <c r="H605" i="1"/>
  <c r="F605" i="1"/>
  <c r="H606" i="1"/>
  <c r="F606" i="1"/>
  <c r="H607" i="1"/>
  <c r="F607" i="1"/>
  <c r="H608" i="1"/>
  <c r="F608" i="1"/>
  <c r="H609" i="1"/>
  <c r="F609" i="1"/>
  <c r="H610" i="1"/>
  <c r="G610" i="1"/>
  <c r="F610" i="1"/>
  <c r="H611" i="1"/>
  <c r="G611" i="1"/>
  <c r="F611" i="1"/>
  <c r="H612" i="1"/>
  <c r="G612" i="1"/>
  <c r="F612" i="1"/>
  <c r="H613" i="1"/>
  <c r="H614" i="1"/>
  <c r="H615" i="1"/>
  <c r="G615" i="1"/>
  <c r="H616" i="1"/>
  <c r="H617" i="1"/>
  <c r="G617" i="1"/>
  <c r="F617" i="1"/>
  <c r="H618" i="1"/>
  <c r="G618" i="1"/>
  <c r="H619" i="1"/>
  <c r="G619" i="1"/>
  <c r="H620" i="1"/>
  <c r="H621" i="1"/>
  <c r="H622" i="1"/>
  <c r="H623" i="1"/>
  <c r="H624" i="1"/>
  <c r="H625" i="1"/>
  <c r="G625" i="1"/>
  <c r="F625" i="1"/>
  <c r="H626" i="1"/>
  <c r="G626" i="1"/>
  <c r="F626" i="1"/>
  <c r="H627" i="1"/>
  <c r="G627" i="1"/>
  <c r="F627" i="1"/>
  <c r="H628" i="1"/>
  <c r="F628" i="1"/>
  <c r="H629" i="1"/>
  <c r="H630" i="1"/>
  <c r="H631" i="1"/>
  <c r="H632" i="1"/>
  <c r="H633" i="1"/>
  <c r="H634" i="1"/>
  <c r="H635" i="1"/>
  <c r="H636" i="1"/>
  <c r="G636" i="1"/>
  <c r="F636" i="1"/>
  <c r="H637" i="1"/>
  <c r="G637" i="1"/>
  <c r="F637" i="1"/>
  <c r="H638" i="1"/>
  <c r="F638" i="1"/>
  <c r="H639" i="1"/>
  <c r="F639" i="1"/>
  <c r="H640" i="1"/>
  <c r="F640" i="1"/>
  <c r="H641" i="1"/>
  <c r="F641" i="1"/>
  <c r="H642" i="1"/>
  <c r="G642" i="1"/>
  <c r="H643" i="1"/>
  <c r="G643" i="1"/>
  <c r="H644" i="1"/>
  <c r="G644" i="1"/>
  <c r="F644" i="1"/>
  <c r="H645" i="1"/>
  <c r="G645" i="1"/>
  <c r="H646" i="1"/>
  <c r="G646" i="1"/>
  <c r="F646" i="1"/>
  <c r="H647" i="1"/>
  <c r="G647" i="1"/>
  <c r="F647" i="1"/>
  <c r="H648" i="1"/>
  <c r="G648" i="1"/>
  <c r="H649" i="1"/>
  <c r="G649" i="1"/>
  <c r="F649" i="1"/>
  <c r="H650" i="1"/>
  <c r="F650" i="1"/>
  <c r="H651" i="1"/>
  <c r="F651" i="1"/>
  <c r="H652" i="1"/>
  <c r="F652" i="1"/>
  <c r="H653" i="1"/>
  <c r="H654" i="1"/>
  <c r="H655" i="1"/>
  <c r="G655" i="1"/>
  <c r="F655" i="1"/>
  <c r="H656" i="1"/>
  <c r="G656" i="1"/>
  <c r="F656" i="1"/>
  <c r="H657" i="1"/>
  <c r="G657" i="1"/>
  <c r="F657" i="1"/>
  <c r="H658" i="1"/>
  <c r="G658" i="1"/>
  <c r="H659" i="1"/>
  <c r="G659" i="1"/>
  <c r="F659" i="1"/>
  <c r="H660" i="1"/>
  <c r="G660" i="1"/>
  <c r="F660" i="1"/>
  <c r="H661" i="1"/>
  <c r="G661" i="1"/>
  <c r="H662" i="1"/>
  <c r="G662" i="1"/>
  <c r="F662" i="1"/>
  <c r="H663" i="1"/>
  <c r="G663" i="1"/>
  <c r="H664" i="1"/>
  <c r="F664" i="1"/>
  <c r="H665" i="1"/>
  <c r="F665" i="1"/>
  <c r="H666" i="1"/>
  <c r="F666" i="1"/>
  <c r="H667" i="1"/>
  <c r="F667" i="1"/>
  <c r="H668" i="1"/>
  <c r="G668" i="1"/>
  <c r="F668" i="1"/>
  <c r="H669" i="1"/>
  <c r="H670" i="1"/>
  <c r="G670" i="1"/>
  <c r="F670" i="1"/>
  <c r="H671" i="1"/>
  <c r="G671" i="1"/>
  <c r="F671" i="1"/>
  <c r="H672" i="1"/>
  <c r="H673" i="1"/>
  <c r="G673" i="1"/>
  <c r="H674" i="1"/>
  <c r="G674" i="1"/>
  <c r="H675" i="1"/>
  <c r="H676" i="1"/>
  <c r="H677" i="1"/>
  <c r="F677" i="1"/>
  <c r="H678" i="1"/>
  <c r="G678" i="1"/>
  <c r="H679" i="1"/>
  <c r="G679" i="1"/>
  <c r="F679" i="1"/>
  <c r="H680" i="1"/>
  <c r="G680" i="1"/>
  <c r="F680" i="1"/>
  <c r="H681" i="1"/>
  <c r="G681" i="1"/>
  <c r="F681" i="1"/>
  <c r="H682" i="1"/>
  <c r="G682" i="1"/>
  <c r="F682" i="1"/>
  <c r="H683" i="1"/>
  <c r="G683" i="1"/>
  <c r="F683" i="1"/>
  <c r="H684" i="1"/>
  <c r="G684" i="1"/>
  <c r="F684" i="1"/>
  <c r="H685" i="1"/>
  <c r="G685" i="1"/>
  <c r="F685" i="1"/>
  <c r="H686" i="1"/>
  <c r="G686" i="1"/>
  <c r="F686" i="1"/>
  <c r="H687" i="1"/>
  <c r="H688" i="1"/>
  <c r="H689" i="1"/>
  <c r="G689" i="1"/>
  <c r="H690" i="1"/>
  <c r="G690" i="1"/>
  <c r="F690" i="1"/>
  <c r="H691" i="1"/>
  <c r="G691" i="1"/>
  <c r="F691" i="1"/>
  <c r="H692" i="1"/>
  <c r="G692" i="1"/>
  <c r="F692" i="1"/>
  <c r="H693" i="1"/>
  <c r="H694" i="1"/>
  <c r="G694" i="1"/>
  <c r="H695" i="1"/>
  <c r="G695" i="1"/>
  <c r="H696" i="1"/>
  <c r="G696" i="1"/>
  <c r="F696" i="1"/>
  <c r="H697" i="1"/>
  <c r="G697" i="1"/>
  <c r="F697" i="1"/>
  <c r="H698" i="1"/>
  <c r="G698" i="1"/>
  <c r="F698" i="1"/>
  <c r="H699" i="1"/>
  <c r="G699" i="1"/>
  <c r="F699" i="1"/>
  <c r="H700" i="1"/>
  <c r="H701" i="1"/>
  <c r="G701" i="1"/>
  <c r="H702" i="1"/>
  <c r="H703" i="1"/>
  <c r="H704" i="1"/>
  <c r="H705" i="1"/>
  <c r="H706" i="1"/>
  <c r="G706" i="1"/>
  <c r="F706" i="1"/>
  <c r="H707" i="1"/>
  <c r="G707" i="1"/>
  <c r="F707" i="1"/>
  <c r="H708" i="1"/>
  <c r="G708" i="1"/>
  <c r="H709" i="1"/>
  <c r="G709" i="1"/>
  <c r="F709" i="1"/>
  <c r="H710" i="1"/>
  <c r="G710" i="1"/>
  <c r="F710" i="1"/>
  <c r="H711" i="1"/>
  <c r="G711" i="1"/>
  <c r="H712" i="1"/>
  <c r="G712" i="1"/>
  <c r="F712" i="1"/>
  <c r="H713" i="1"/>
  <c r="F713" i="1"/>
  <c r="H714" i="1"/>
  <c r="F714" i="1"/>
  <c r="H715" i="1"/>
  <c r="F715" i="1"/>
  <c r="H716" i="1"/>
  <c r="F716" i="1"/>
  <c r="H717" i="1"/>
  <c r="F717" i="1"/>
  <c r="H718" i="1"/>
  <c r="F718" i="1"/>
  <c r="H719" i="1"/>
  <c r="G719" i="1"/>
  <c r="F719" i="1"/>
  <c r="H720" i="1"/>
  <c r="H721" i="1"/>
  <c r="H722" i="1"/>
  <c r="H723" i="1"/>
  <c r="G723" i="1"/>
  <c r="H724" i="1"/>
  <c r="H725" i="1"/>
  <c r="G725" i="1"/>
  <c r="F725" i="1"/>
  <c r="H726" i="1"/>
  <c r="G726" i="1"/>
  <c r="F726" i="1"/>
  <c r="H727" i="1"/>
  <c r="G727" i="1"/>
  <c r="F727" i="1"/>
  <c r="H728" i="1"/>
  <c r="G728" i="1"/>
  <c r="F728" i="1"/>
  <c r="H729" i="1"/>
  <c r="H730" i="1"/>
  <c r="G730" i="1"/>
  <c r="F730" i="1"/>
  <c r="H731" i="1"/>
  <c r="H732" i="1"/>
  <c r="H733" i="1"/>
  <c r="G733" i="1"/>
  <c r="H734" i="1"/>
  <c r="G734" i="1"/>
  <c r="H735" i="1"/>
  <c r="G735" i="1"/>
  <c r="F735" i="1"/>
  <c r="H736" i="1"/>
  <c r="G736" i="1"/>
  <c r="F736" i="1"/>
  <c r="H737" i="1"/>
  <c r="G737" i="1"/>
  <c r="F737" i="1"/>
  <c r="H738" i="1"/>
  <c r="G738" i="1"/>
  <c r="F738" i="1"/>
  <c r="H739" i="1"/>
  <c r="G739" i="1"/>
  <c r="F739" i="1"/>
  <c r="H740" i="1"/>
  <c r="G740" i="1"/>
  <c r="F740" i="1"/>
  <c r="H741" i="1"/>
  <c r="H742" i="1"/>
  <c r="G742" i="1"/>
  <c r="F742" i="1"/>
  <c r="H743" i="1"/>
  <c r="G743" i="1"/>
  <c r="H744" i="1"/>
  <c r="G744" i="1"/>
  <c r="F744" i="1"/>
  <c r="H745" i="1"/>
  <c r="H746" i="1"/>
  <c r="G746" i="1"/>
  <c r="H747" i="1"/>
  <c r="G747" i="1"/>
  <c r="F747" i="1"/>
  <c r="H748" i="1"/>
  <c r="H749" i="1"/>
  <c r="G749" i="1"/>
  <c r="F749" i="1"/>
  <c r="H750" i="1"/>
  <c r="G750" i="1"/>
  <c r="F750" i="1"/>
  <c r="H751" i="1"/>
  <c r="G751" i="1"/>
  <c r="H752" i="1"/>
  <c r="H753" i="1"/>
  <c r="G753" i="1"/>
  <c r="F753" i="1"/>
  <c r="H754" i="1"/>
  <c r="G754" i="1"/>
  <c r="H755" i="1"/>
  <c r="G755" i="1"/>
  <c r="F755" i="1"/>
  <c r="H756" i="1"/>
  <c r="G756" i="1"/>
  <c r="H757" i="1"/>
  <c r="G757" i="1"/>
  <c r="F757" i="1"/>
  <c r="H758" i="1"/>
  <c r="H759" i="1"/>
  <c r="F759" i="1"/>
  <c r="H760" i="1"/>
  <c r="F760" i="1"/>
  <c r="H761" i="1"/>
  <c r="F761" i="1"/>
  <c r="H762" i="1"/>
  <c r="G762" i="1"/>
  <c r="H763" i="1"/>
  <c r="G763" i="1"/>
  <c r="H764" i="1"/>
  <c r="F764" i="1"/>
  <c r="H765" i="1"/>
  <c r="H766" i="1"/>
  <c r="H767" i="1"/>
  <c r="G767" i="1"/>
  <c r="F767" i="1"/>
  <c r="H768" i="1"/>
  <c r="G768" i="1"/>
  <c r="F768" i="1"/>
  <c r="H769" i="1"/>
  <c r="G769" i="1"/>
  <c r="F769" i="1"/>
  <c r="H770" i="1"/>
  <c r="G770" i="1"/>
  <c r="F770" i="1"/>
  <c r="H771" i="1"/>
  <c r="F771" i="1"/>
  <c r="H772" i="1"/>
  <c r="H773" i="1"/>
  <c r="G773" i="1"/>
  <c r="F773" i="1"/>
  <c r="H774" i="1"/>
  <c r="G774" i="1"/>
  <c r="F774" i="1"/>
  <c r="H775" i="1"/>
  <c r="G775" i="1"/>
  <c r="H776" i="1"/>
  <c r="H777" i="1"/>
  <c r="G777" i="1"/>
  <c r="H778" i="1"/>
  <c r="G778" i="1"/>
  <c r="H779" i="1"/>
  <c r="G779" i="1"/>
  <c r="F779" i="1"/>
  <c r="H780" i="1"/>
  <c r="G780" i="1"/>
  <c r="F780" i="1"/>
  <c r="H781" i="1"/>
  <c r="G781" i="1"/>
  <c r="F781" i="1"/>
  <c r="H782" i="1"/>
  <c r="G782" i="1"/>
  <c r="H783" i="1"/>
  <c r="G783" i="1"/>
  <c r="H784" i="1"/>
  <c r="H785" i="1"/>
  <c r="H786" i="1"/>
  <c r="G786" i="1"/>
  <c r="F786" i="1"/>
  <c r="H787" i="1"/>
  <c r="G787" i="1"/>
  <c r="F787" i="1"/>
  <c r="H788" i="1"/>
  <c r="G788" i="1"/>
  <c r="F788" i="1"/>
  <c r="H789" i="1"/>
  <c r="G789" i="1"/>
  <c r="F789" i="1"/>
  <c r="H790" i="1"/>
  <c r="G790" i="1"/>
  <c r="H791" i="1"/>
  <c r="G791" i="1"/>
  <c r="H792" i="1"/>
  <c r="F792" i="1"/>
  <c r="H793" i="1"/>
  <c r="H794" i="1"/>
  <c r="H795" i="1"/>
  <c r="H796" i="1"/>
  <c r="H797" i="1"/>
  <c r="H798" i="1"/>
  <c r="G798" i="1"/>
  <c r="F798" i="1"/>
  <c r="H799" i="1"/>
  <c r="G799" i="1"/>
  <c r="H800" i="1"/>
  <c r="G800" i="1"/>
  <c r="F800" i="1"/>
  <c r="H801" i="1"/>
  <c r="G801" i="1"/>
  <c r="H802" i="1"/>
  <c r="F802" i="1"/>
  <c r="H803" i="1"/>
  <c r="F803" i="1"/>
  <c r="H804" i="1"/>
  <c r="F804" i="1"/>
  <c r="H805" i="1"/>
  <c r="F805" i="1"/>
  <c r="H806" i="1"/>
  <c r="F806" i="1"/>
  <c r="H807" i="1"/>
  <c r="F807" i="1"/>
  <c r="H808" i="1"/>
  <c r="F808" i="1"/>
  <c r="H809" i="1"/>
  <c r="F809" i="1"/>
  <c r="H810" i="1"/>
  <c r="F810" i="1"/>
  <c r="H811" i="1"/>
  <c r="F811" i="1"/>
  <c r="H812" i="1"/>
  <c r="F812" i="1"/>
  <c r="H813" i="1"/>
  <c r="F813" i="1"/>
  <c r="H814" i="1"/>
  <c r="G814" i="1"/>
  <c r="F814" i="1"/>
  <c r="H815" i="1"/>
  <c r="G815" i="1"/>
  <c r="H816" i="1"/>
  <c r="H817" i="1"/>
  <c r="G817" i="1"/>
  <c r="H818" i="1"/>
  <c r="G818" i="1"/>
  <c r="F818" i="1"/>
  <c r="H819" i="1"/>
  <c r="G819" i="1"/>
  <c r="F819" i="1"/>
  <c r="H820" i="1"/>
  <c r="G820" i="1"/>
  <c r="F820" i="1"/>
  <c r="H821" i="1"/>
  <c r="G821" i="1"/>
  <c r="F821" i="1"/>
  <c r="H822" i="1"/>
  <c r="H823" i="1"/>
  <c r="G823" i="1"/>
  <c r="F823" i="1"/>
  <c r="H824" i="1"/>
  <c r="G824" i="1"/>
  <c r="F824" i="1"/>
  <c r="H825" i="1"/>
  <c r="G825" i="1"/>
  <c r="H826" i="1"/>
  <c r="G826" i="1"/>
  <c r="H827" i="1"/>
  <c r="G827" i="1"/>
  <c r="H828" i="1"/>
  <c r="H829" i="1"/>
  <c r="H830" i="1"/>
  <c r="G830" i="1"/>
  <c r="F830" i="1"/>
  <c r="H831" i="1"/>
  <c r="G831" i="1"/>
  <c r="F831" i="1"/>
  <c r="H832" i="1"/>
  <c r="H833" i="1"/>
  <c r="G833" i="1"/>
  <c r="H834" i="1"/>
  <c r="G834" i="1"/>
  <c r="H835" i="1"/>
  <c r="G835" i="1"/>
  <c r="F835" i="1"/>
  <c r="H836" i="1"/>
  <c r="G836" i="1"/>
  <c r="F836" i="1"/>
  <c r="H837" i="1"/>
  <c r="G837" i="1"/>
  <c r="F837" i="1"/>
  <c r="H838" i="1"/>
  <c r="G838" i="1"/>
  <c r="F838" i="1"/>
  <c r="H839" i="1"/>
  <c r="G839" i="1"/>
  <c r="F839" i="1"/>
  <c r="H840" i="1"/>
  <c r="H841" i="1"/>
  <c r="G841" i="1"/>
  <c r="H842" i="1"/>
  <c r="G842" i="1"/>
  <c r="F842" i="1"/>
  <c r="H843" i="1"/>
  <c r="G843" i="1"/>
  <c r="F843" i="1"/>
  <c r="H844" i="1"/>
  <c r="G844" i="1"/>
  <c r="F844" i="1"/>
  <c r="H845" i="1"/>
  <c r="G845" i="1"/>
  <c r="H846" i="1"/>
  <c r="G846" i="1"/>
  <c r="F846" i="1"/>
  <c r="H847" i="1"/>
  <c r="G847" i="1"/>
  <c r="F847" i="1"/>
  <c r="H848" i="1"/>
  <c r="G848" i="1"/>
  <c r="F848" i="1"/>
  <c r="H849" i="1"/>
  <c r="G849" i="1"/>
  <c r="F849" i="1"/>
  <c r="H850" i="1"/>
  <c r="F850" i="1"/>
  <c r="H851" i="1"/>
  <c r="F851" i="1"/>
  <c r="H852" i="1"/>
  <c r="F852" i="1"/>
  <c r="H853" i="1"/>
  <c r="F853" i="1"/>
  <c r="H854" i="1"/>
  <c r="H855" i="1"/>
  <c r="H856" i="1"/>
  <c r="H857" i="1"/>
  <c r="H858" i="1"/>
  <c r="G858" i="1"/>
  <c r="F858" i="1"/>
  <c r="H859" i="1"/>
  <c r="G859" i="1"/>
  <c r="H860" i="1"/>
  <c r="G860" i="1"/>
  <c r="F860" i="1"/>
  <c r="H861" i="1"/>
  <c r="G861" i="1"/>
  <c r="H862" i="1"/>
  <c r="G862" i="1"/>
  <c r="F862" i="1"/>
  <c r="H863" i="1"/>
  <c r="G863" i="1"/>
  <c r="F863" i="1"/>
  <c r="H864" i="1"/>
  <c r="G864" i="1"/>
  <c r="F864" i="1"/>
  <c r="H865" i="1"/>
  <c r="G865" i="1"/>
  <c r="F865" i="1"/>
  <c r="H866" i="1"/>
  <c r="H867" i="1"/>
  <c r="H868" i="1"/>
  <c r="H869" i="1"/>
  <c r="H870" i="1"/>
  <c r="G870" i="1"/>
  <c r="H871" i="1"/>
  <c r="G871" i="1"/>
  <c r="F871" i="1"/>
  <c r="H872" i="1"/>
  <c r="H873" i="1"/>
  <c r="H874" i="1"/>
  <c r="F874" i="1"/>
  <c r="H875" i="1"/>
  <c r="G875" i="1"/>
  <c r="F875" i="1"/>
  <c r="H876" i="1"/>
  <c r="H877" i="1"/>
  <c r="G877" i="1"/>
  <c r="F877" i="1"/>
  <c r="H878" i="1"/>
  <c r="G878" i="1"/>
  <c r="H879" i="1"/>
  <c r="G879" i="1"/>
  <c r="F879" i="1"/>
  <c r="H880" i="1"/>
  <c r="H881" i="1"/>
  <c r="H882" i="1"/>
  <c r="G882" i="1"/>
  <c r="H883" i="1"/>
  <c r="G883" i="1"/>
  <c r="F883" i="1"/>
  <c r="H884" i="1"/>
  <c r="F884" i="1"/>
  <c r="H885" i="1"/>
  <c r="F885" i="1"/>
  <c r="H886" i="1"/>
  <c r="G886" i="1"/>
  <c r="H887" i="1"/>
  <c r="G887" i="1"/>
  <c r="F887" i="1"/>
  <c r="H888" i="1"/>
  <c r="H889" i="1"/>
  <c r="G889" i="1"/>
  <c r="H890" i="1"/>
  <c r="H891" i="1"/>
  <c r="G891" i="1"/>
  <c r="H892" i="1"/>
  <c r="H893" i="1"/>
  <c r="G893" i="1"/>
  <c r="F893" i="1"/>
  <c r="H894" i="1"/>
  <c r="G894" i="1"/>
  <c r="H895" i="1"/>
  <c r="G895" i="1"/>
  <c r="F895" i="1"/>
  <c r="H896" i="1"/>
  <c r="G896" i="1"/>
  <c r="H897" i="1"/>
  <c r="G897" i="1"/>
  <c r="H898" i="1"/>
  <c r="H899" i="1"/>
  <c r="G899" i="1"/>
  <c r="F899" i="1"/>
  <c r="H900" i="1"/>
  <c r="F900" i="1"/>
  <c r="H901" i="1"/>
  <c r="G901" i="1"/>
  <c r="H902" i="1"/>
  <c r="F902" i="1"/>
  <c r="H903" i="1"/>
  <c r="G903" i="1"/>
  <c r="H904" i="1"/>
  <c r="F904" i="1"/>
  <c r="H905" i="1"/>
  <c r="G905" i="1"/>
  <c r="F905" i="1"/>
  <c r="H906" i="1"/>
  <c r="G906" i="1"/>
  <c r="H907" i="1"/>
  <c r="G907" i="1"/>
  <c r="F907" i="1"/>
  <c r="H908" i="1"/>
  <c r="F908" i="1"/>
  <c r="H909" i="1"/>
  <c r="G909" i="1"/>
  <c r="H910" i="1"/>
  <c r="G910" i="1"/>
  <c r="F910" i="1"/>
  <c r="H911" i="1"/>
  <c r="G911" i="1"/>
  <c r="H912" i="1"/>
  <c r="G912" i="1"/>
  <c r="F912" i="1"/>
  <c r="H913" i="1"/>
  <c r="G913" i="1"/>
  <c r="H914" i="1"/>
  <c r="G914" i="1"/>
  <c r="H915" i="1"/>
  <c r="G915" i="1"/>
  <c r="F915" i="1"/>
  <c r="H916" i="1"/>
  <c r="G916" i="1"/>
  <c r="F916" i="1"/>
  <c r="H917" i="1"/>
  <c r="H918" i="1"/>
  <c r="H919" i="1"/>
  <c r="H920" i="1"/>
  <c r="G920" i="1"/>
  <c r="F920" i="1"/>
  <c r="H921" i="1"/>
  <c r="F921" i="1"/>
  <c r="H922" i="1"/>
  <c r="F922" i="1"/>
  <c r="H923" i="1"/>
  <c r="G923" i="1"/>
  <c r="F923" i="1"/>
  <c r="H924" i="1"/>
  <c r="H925" i="1"/>
  <c r="F925" i="1"/>
  <c r="H926" i="1"/>
  <c r="F926" i="1"/>
  <c r="H927" i="1"/>
  <c r="H928" i="1"/>
  <c r="G928" i="1"/>
  <c r="F928" i="1"/>
  <c r="H929" i="1"/>
  <c r="H930" i="1"/>
  <c r="G930" i="1"/>
  <c r="H931" i="1"/>
  <c r="G931" i="1"/>
  <c r="H932" i="1"/>
  <c r="G932" i="1"/>
  <c r="F932" i="1"/>
  <c r="H933" i="1"/>
  <c r="F933" i="1"/>
  <c r="H934" i="1"/>
  <c r="F934" i="1"/>
  <c r="H935" i="1"/>
  <c r="F935" i="1"/>
  <c r="H936" i="1"/>
  <c r="G936" i="1"/>
  <c r="F936" i="1"/>
  <c r="H937" i="1"/>
  <c r="F937" i="1"/>
  <c r="H938" i="1"/>
  <c r="H939" i="1"/>
  <c r="F939" i="1"/>
  <c r="H940" i="1"/>
  <c r="H941" i="1"/>
  <c r="G941" i="1"/>
  <c r="H942" i="1"/>
  <c r="H943" i="1"/>
  <c r="F943" i="1"/>
  <c r="H944" i="1"/>
  <c r="G944" i="1"/>
  <c r="F944" i="1"/>
  <c r="H945" i="1"/>
  <c r="H946" i="1"/>
  <c r="H947" i="1"/>
  <c r="H948" i="1"/>
  <c r="G948" i="1"/>
  <c r="H949" i="1"/>
  <c r="G949" i="1"/>
  <c r="F949" i="1"/>
  <c r="H950" i="1"/>
  <c r="G950" i="1"/>
  <c r="H951" i="1"/>
  <c r="F951" i="1"/>
  <c r="H952" i="1"/>
  <c r="F952" i="1"/>
  <c r="H953" i="1"/>
  <c r="F953" i="1"/>
  <c r="H954" i="1"/>
  <c r="F954" i="1"/>
  <c r="H955" i="1"/>
  <c r="F955" i="1"/>
  <c r="H956" i="1"/>
  <c r="F956" i="1"/>
  <c r="H957" i="1"/>
  <c r="F957" i="1"/>
  <c r="H958" i="1"/>
  <c r="F958" i="1"/>
  <c r="H959" i="1"/>
  <c r="F959" i="1"/>
  <c r="H960" i="1"/>
  <c r="F960" i="1"/>
  <c r="H961" i="1"/>
  <c r="F961" i="1"/>
  <c r="H962" i="1"/>
  <c r="G962" i="1"/>
  <c r="F962" i="1"/>
  <c r="H963" i="1"/>
  <c r="G963" i="1"/>
  <c r="F963" i="1"/>
  <c r="H964" i="1"/>
  <c r="G964" i="1"/>
  <c r="F964" i="1"/>
  <c r="H965" i="1"/>
  <c r="H966" i="1"/>
  <c r="G966" i="1"/>
  <c r="F966" i="1"/>
  <c r="H967" i="1"/>
  <c r="G967" i="1"/>
  <c r="H968" i="1"/>
  <c r="G968" i="1"/>
  <c r="F968" i="1"/>
  <c r="H969" i="1"/>
  <c r="G969" i="1"/>
  <c r="F969" i="1"/>
  <c r="H970" i="1"/>
  <c r="G970" i="1"/>
  <c r="F970" i="1"/>
  <c r="H971" i="1"/>
  <c r="G971" i="1"/>
  <c r="F971" i="1"/>
  <c r="H972" i="1"/>
  <c r="H973" i="1"/>
  <c r="F973" i="1"/>
  <c r="H974" i="1"/>
  <c r="G974" i="1"/>
  <c r="H975" i="1"/>
  <c r="H976" i="1"/>
  <c r="H977" i="1"/>
  <c r="G977" i="1"/>
  <c r="H978" i="1"/>
  <c r="G978" i="1"/>
  <c r="H979" i="1"/>
  <c r="G979" i="1"/>
  <c r="F979" i="1"/>
  <c r="H980" i="1"/>
  <c r="G980" i="1"/>
  <c r="F980" i="1"/>
  <c r="H981" i="1"/>
  <c r="G981" i="1"/>
  <c r="H982" i="1"/>
  <c r="G982" i="1"/>
  <c r="F982" i="1"/>
  <c r="H983" i="1"/>
  <c r="G983" i="1"/>
  <c r="F983" i="1"/>
  <c r="H984" i="1"/>
  <c r="G984" i="1"/>
  <c r="F984" i="1"/>
  <c r="H985" i="1"/>
  <c r="G985" i="1"/>
  <c r="H986" i="1"/>
  <c r="G986" i="1"/>
  <c r="F986" i="1"/>
  <c r="H987" i="1"/>
  <c r="G987" i="1"/>
  <c r="F987" i="1"/>
  <c r="H988" i="1"/>
  <c r="G988" i="1"/>
  <c r="H989" i="1"/>
  <c r="G989" i="1"/>
  <c r="F989" i="1"/>
  <c r="H990" i="1"/>
  <c r="G990" i="1"/>
  <c r="H991" i="1"/>
  <c r="G991" i="1"/>
  <c r="F991" i="1"/>
  <c r="H992" i="1"/>
  <c r="H993" i="1"/>
  <c r="H994" i="1"/>
  <c r="H995" i="1"/>
  <c r="F995" i="1"/>
  <c r="H996" i="1"/>
  <c r="H997" i="1"/>
  <c r="G997" i="1"/>
  <c r="H998" i="1"/>
  <c r="H999" i="1"/>
  <c r="H1000" i="1"/>
  <c r="H1001" i="1"/>
  <c r="G1001" i="1"/>
  <c r="F1001" i="1"/>
  <c r="H1002" i="1"/>
  <c r="G1002" i="1"/>
  <c r="H1003" i="1"/>
  <c r="G1003" i="1"/>
  <c r="F1003" i="1"/>
  <c r="H1004" i="1"/>
  <c r="G1004" i="1"/>
  <c r="F1004" i="1"/>
  <c r="H1005" i="1"/>
  <c r="G1005" i="1"/>
  <c r="H1006" i="1"/>
  <c r="G1006" i="1"/>
  <c r="F1006" i="1"/>
  <c r="H1007" i="1"/>
  <c r="H1008" i="1"/>
  <c r="H1009" i="1"/>
  <c r="H1010" i="1"/>
  <c r="H1011" i="1"/>
  <c r="G1011" i="1"/>
  <c r="H1012" i="1"/>
  <c r="G1012" i="1"/>
  <c r="F1012" i="1"/>
  <c r="H1013" i="1"/>
  <c r="H1014" i="1"/>
  <c r="G1014" i="1"/>
  <c r="H1015" i="1"/>
  <c r="G1015" i="1"/>
  <c r="H1016" i="1"/>
  <c r="H1017" i="1"/>
  <c r="G1017" i="1"/>
  <c r="H1018" i="1"/>
  <c r="G1018" i="1"/>
  <c r="F1018" i="1"/>
  <c r="H1019" i="1"/>
  <c r="G1019" i="1"/>
  <c r="F1019" i="1"/>
  <c r="H1020" i="1"/>
  <c r="G1020" i="1"/>
  <c r="H1021" i="1"/>
  <c r="G1021" i="1"/>
  <c r="F1021" i="1"/>
  <c r="H1022" i="1"/>
  <c r="G1022" i="1"/>
  <c r="F1022" i="1"/>
  <c r="H1023" i="1"/>
  <c r="G1023" i="1"/>
  <c r="F1023" i="1"/>
  <c r="H1024" i="1"/>
  <c r="G1024" i="1"/>
  <c r="F1024" i="1"/>
  <c r="H1025" i="1"/>
  <c r="G1025" i="1"/>
  <c r="F1025" i="1"/>
  <c r="H1026" i="1"/>
  <c r="G1026" i="1"/>
  <c r="F1026" i="1"/>
  <c r="H1027" i="1"/>
  <c r="H1028" i="1"/>
  <c r="H1029" i="1"/>
  <c r="G1029" i="1"/>
  <c r="H1030" i="1"/>
  <c r="G1030" i="1"/>
  <c r="H1031" i="1"/>
  <c r="H1032" i="1"/>
  <c r="H1033" i="1"/>
  <c r="H1034" i="1"/>
  <c r="G1034" i="1"/>
  <c r="H1035" i="1"/>
  <c r="G1035" i="1"/>
  <c r="F1035" i="1"/>
  <c r="H1036" i="1"/>
  <c r="G1036" i="1"/>
  <c r="H1037" i="1"/>
  <c r="G1037" i="1"/>
  <c r="F1037" i="1"/>
  <c r="H1038" i="1"/>
  <c r="G1038" i="1"/>
  <c r="F1038" i="1"/>
  <c r="H1039" i="1"/>
  <c r="G1039" i="1"/>
  <c r="H1040" i="1"/>
  <c r="G1040" i="1"/>
  <c r="F1040" i="1"/>
  <c r="H1041" i="1"/>
  <c r="G1041" i="1"/>
  <c r="F1041" i="1"/>
  <c r="H1042" i="1"/>
  <c r="G1042" i="1"/>
  <c r="F1042" i="1"/>
  <c r="H1043" i="1"/>
  <c r="G1043" i="1"/>
  <c r="F1043" i="1"/>
  <c r="H1044" i="1"/>
  <c r="G1044" i="1"/>
  <c r="F1044" i="1"/>
  <c r="H1045" i="1"/>
  <c r="G1045" i="1"/>
  <c r="F1045" i="1"/>
  <c r="H1046" i="1"/>
  <c r="G1046" i="1"/>
  <c r="F1046" i="1"/>
  <c r="H1047" i="1"/>
  <c r="G1047" i="1"/>
  <c r="F1047" i="1"/>
  <c r="H1048" i="1"/>
  <c r="H1049" i="1"/>
  <c r="G1049" i="1"/>
  <c r="H1050" i="1"/>
  <c r="G1050" i="1"/>
  <c r="F1050" i="1"/>
  <c r="H1051" i="1"/>
  <c r="G1051" i="1"/>
  <c r="H1052" i="1"/>
  <c r="H1053" i="1"/>
  <c r="H1054" i="1"/>
  <c r="G1054" i="1"/>
  <c r="H1055" i="1"/>
  <c r="G1055" i="1"/>
  <c r="F1055" i="1"/>
  <c r="H1056" i="1"/>
  <c r="H1057" i="1"/>
  <c r="H1058" i="1"/>
  <c r="G1058" i="1"/>
  <c r="F1058" i="1"/>
  <c r="H1059" i="1"/>
  <c r="G1059" i="1"/>
  <c r="F1059" i="1"/>
  <c r="H1060" i="1"/>
  <c r="G1060" i="1"/>
  <c r="F1060" i="1"/>
  <c r="H1061" i="1"/>
  <c r="G1061" i="1"/>
  <c r="H1062" i="1"/>
  <c r="G1062" i="1"/>
  <c r="F1062" i="1"/>
  <c r="H1063" i="1"/>
  <c r="G1063" i="1"/>
  <c r="H1064" i="1"/>
  <c r="F1064" i="1"/>
  <c r="H1065" i="1"/>
  <c r="F1065" i="1"/>
  <c r="H1066" i="1"/>
  <c r="F1066" i="1"/>
  <c r="H1067" i="1"/>
  <c r="F1067" i="1"/>
  <c r="H1068" i="1"/>
  <c r="H1069" i="1"/>
  <c r="G1069" i="1"/>
  <c r="F1069" i="1"/>
  <c r="H1070" i="1"/>
  <c r="G1070" i="1"/>
  <c r="H1071" i="1"/>
  <c r="G1071" i="1"/>
  <c r="F1071" i="1"/>
  <c r="H1072" i="1"/>
  <c r="G1072" i="1"/>
  <c r="F1072" i="1"/>
  <c r="H1073" i="1"/>
  <c r="G1073" i="1"/>
  <c r="H1074" i="1"/>
  <c r="G1074" i="1"/>
  <c r="F1074" i="1"/>
  <c r="H1075" i="1"/>
  <c r="F1075" i="1"/>
  <c r="H1076" i="1"/>
  <c r="F1076" i="1"/>
  <c r="H1077" i="1"/>
  <c r="F1077" i="1"/>
  <c r="H1078" i="1"/>
  <c r="F1078" i="1"/>
  <c r="H1079" i="1"/>
  <c r="F1079" i="1"/>
  <c r="H1080" i="1"/>
  <c r="F1080" i="1"/>
  <c r="H1081" i="1"/>
  <c r="H1082" i="1"/>
  <c r="H1083" i="1"/>
  <c r="G1083" i="1"/>
  <c r="H1084" i="1"/>
  <c r="G1084" i="1"/>
  <c r="F1084" i="1"/>
  <c r="H1085" i="1"/>
  <c r="G1085" i="1"/>
  <c r="H1086" i="1"/>
  <c r="G1086" i="1"/>
  <c r="F1086" i="1"/>
  <c r="H1087" i="1"/>
  <c r="F1087" i="1"/>
  <c r="H1088" i="1"/>
  <c r="F1088" i="1"/>
  <c r="H1089" i="1"/>
  <c r="F1089" i="1"/>
  <c r="H1090" i="1"/>
  <c r="F1090" i="1"/>
  <c r="H1091" i="1"/>
  <c r="H1092" i="1"/>
  <c r="H1093" i="1"/>
  <c r="H1094" i="1"/>
  <c r="H1095" i="1"/>
  <c r="H1096" i="1"/>
  <c r="H1097" i="1"/>
  <c r="G1097" i="1"/>
  <c r="H1098" i="1"/>
  <c r="G1098" i="1"/>
  <c r="H1099" i="1"/>
  <c r="G1099" i="1"/>
  <c r="F1099" i="1"/>
  <c r="H1100" i="1"/>
  <c r="H1101" i="1"/>
  <c r="G1101" i="1"/>
  <c r="F1101" i="1"/>
  <c r="H1102" i="1"/>
  <c r="G1102" i="1"/>
  <c r="F1102" i="1"/>
  <c r="H1103" i="1"/>
  <c r="G1103" i="1"/>
  <c r="F1103" i="1"/>
  <c r="H1104" i="1"/>
  <c r="G1104" i="1"/>
  <c r="H1105" i="1"/>
  <c r="G1105" i="1"/>
  <c r="F1105" i="1"/>
  <c r="H1106" i="1"/>
  <c r="G1106" i="1"/>
  <c r="F1106" i="1"/>
  <c r="H1107" i="1"/>
  <c r="G1107" i="1"/>
  <c r="F1107" i="1"/>
  <c r="H1108" i="1"/>
  <c r="G1108" i="1"/>
  <c r="H1109" i="1"/>
  <c r="G1109" i="1"/>
  <c r="F1109" i="1"/>
  <c r="H1110" i="1"/>
  <c r="G1110" i="1"/>
  <c r="F1110" i="1"/>
  <c r="H1111" i="1"/>
  <c r="H1112" i="1"/>
  <c r="H1113" i="1"/>
  <c r="G1113" i="1"/>
  <c r="F1113" i="1"/>
  <c r="H1114" i="1"/>
  <c r="G1114" i="1"/>
  <c r="F1114" i="1"/>
  <c r="H1115" i="1"/>
  <c r="F1115" i="1"/>
  <c r="H1116" i="1"/>
  <c r="F1116" i="1"/>
  <c r="H1117" i="1"/>
  <c r="G1117" i="1"/>
  <c r="F1117" i="1"/>
  <c r="H1118" i="1"/>
  <c r="G1118" i="1"/>
  <c r="F1118" i="1"/>
  <c r="H1119" i="1"/>
  <c r="F1119" i="1"/>
  <c r="H1120" i="1"/>
  <c r="H1121" i="1"/>
  <c r="G1121" i="1"/>
  <c r="F1121" i="1"/>
  <c r="H1122" i="1"/>
  <c r="G1122" i="1"/>
  <c r="F1122" i="1"/>
  <c r="H1123" i="1"/>
  <c r="G1123" i="1"/>
  <c r="F1123" i="1"/>
  <c r="H1124" i="1"/>
  <c r="G1124" i="1"/>
  <c r="F1124" i="1"/>
  <c r="H1125" i="1"/>
  <c r="H1126" i="1"/>
  <c r="H1127" i="1"/>
  <c r="G1127" i="1"/>
  <c r="H1128" i="1"/>
  <c r="G1128" i="1"/>
  <c r="H1129" i="1"/>
  <c r="G1129" i="1"/>
  <c r="F1129" i="1"/>
  <c r="H1130" i="1"/>
  <c r="G1130" i="1"/>
  <c r="F1130" i="1"/>
  <c r="H1131" i="1"/>
  <c r="G1131" i="1"/>
  <c r="H1132" i="1"/>
  <c r="G1132" i="1"/>
  <c r="F1132" i="1"/>
  <c r="H1133" i="1"/>
  <c r="G1133" i="1"/>
  <c r="F1133" i="1"/>
  <c r="H1134" i="1"/>
  <c r="G1134" i="1"/>
  <c r="F1134" i="1"/>
  <c r="H1135" i="1"/>
  <c r="G1135" i="1"/>
  <c r="F1135" i="1"/>
  <c r="H1136" i="1"/>
  <c r="G1136" i="1"/>
  <c r="F1136" i="1"/>
  <c r="H1137" i="1"/>
  <c r="G1137" i="1"/>
  <c r="F1137" i="1"/>
  <c r="H1138" i="1"/>
  <c r="G1138" i="1"/>
  <c r="H1139" i="1"/>
  <c r="H1140" i="1"/>
  <c r="G1140" i="1"/>
  <c r="F1140" i="1"/>
  <c r="H1141" i="1"/>
  <c r="G1141" i="1"/>
  <c r="F1141" i="1"/>
  <c r="H1142" i="1"/>
  <c r="F1142" i="1"/>
  <c r="H1143" i="1"/>
  <c r="G1143" i="1"/>
  <c r="F1143" i="1"/>
  <c r="H1144" i="1"/>
  <c r="G1144" i="1"/>
  <c r="F1144" i="1"/>
  <c r="H1145" i="1"/>
  <c r="F1145" i="1"/>
  <c r="H1146" i="1"/>
  <c r="F1146" i="1"/>
  <c r="H1147" i="1"/>
  <c r="G1147" i="1"/>
  <c r="H1148" i="1"/>
  <c r="G1148" i="1"/>
  <c r="F1148" i="1"/>
  <c r="H1149" i="1"/>
  <c r="G1149" i="1"/>
  <c r="F1149" i="1"/>
  <c r="H1150" i="1"/>
  <c r="G1150" i="1"/>
  <c r="H1151" i="1"/>
  <c r="G1151" i="1"/>
  <c r="F1151" i="1"/>
  <c r="H1152" i="1"/>
  <c r="H1153" i="1"/>
  <c r="G1153" i="1"/>
  <c r="H1154" i="1"/>
  <c r="G1154" i="1"/>
  <c r="F1154" i="1"/>
  <c r="H1155" i="1"/>
  <c r="G1155" i="1"/>
  <c r="F1155" i="1"/>
  <c r="H1156" i="1"/>
  <c r="F1156" i="1"/>
  <c r="H1157" i="1"/>
  <c r="F1157" i="1"/>
  <c r="H1158" i="1"/>
  <c r="G1158" i="1"/>
  <c r="F1158" i="1"/>
  <c r="H1159" i="1"/>
  <c r="G1159" i="1"/>
  <c r="F1159" i="1"/>
  <c r="H1160" i="1"/>
  <c r="G1160" i="1"/>
  <c r="F1160" i="1"/>
  <c r="H1161" i="1"/>
  <c r="G1161" i="1"/>
  <c r="F1161" i="1"/>
  <c r="H1162" i="1"/>
  <c r="G1162" i="1"/>
  <c r="H1163" i="1"/>
  <c r="F1163" i="1"/>
  <c r="H1164" i="1"/>
  <c r="F1164" i="1"/>
  <c r="H1165" i="1"/>
  <c r="F1165" i="1"/>
  <c r="H1166" i="1"/>
  <c r="F1166" i="1"/>
  <c r="H1167" i="1"/>
  <c r="F1167" i="1"/>
  <c r="H1168" i="1"/>
  <c r="F1168" i="1"/>
  <c r="H1169" i="1"/>
  <c r="F1169" i="1"/>
  <c r="H1170" i="1"/>
  <c r="F1170" i="1"/>
  <c r="H1171" i="1"/>
  <c r="H1172" i="1"/>
  <c r="G1172" i="1"/>
  <c r="F1172" i="1"/>
  <c r="H1173" i="1"/>
  <c r="G1173" i="1"/>
  <c r="F1173" i="1"/>
  <c r="H1174" i="1"/>
  <c r="H1175" i="1"/>
  <c r="F1175" i="1"/>
  <c r="H1176" i="1"/>
  <c r="G1176" i="1"/>
  <c r="F1176" i="1"/>
  <c r="H1177" i="1"/>
  <c r="G1177" i="1"/>
  <c r="F1177" i="1"/>
  <c r="H1178" i="1"/>
  <c r="G1178" i="1"/>
  <c r="F1178" i="1"/>
  <c r="H1179" i="1"/>
  <c r="G1179" i="1"/>
  <c r="F1179" i="1"/>
  <c r="H1180" i="1"/>
  <c r="H1181" i="1"/>
  <c r="G1181" i="1"/>
  <c r="F1181" i="1"/>
  <c r="H1182" i="1"/>
  <c r="G1182" i="1"/>
  <c r="F1182" i="1"/>
  <c r="H1183" i="1"/>
  <c r="G1183" i="1"/>
  <c r="F1183" i="1"/>
  <c r="H1184" i="1"/>
  <c r="G1184" i="1"/>
  <c r="F1184" i="1"/>
  <c r="H1185" i="1"/>
  <c r="H1186" i="1"/>
  <c r="H1187" i="1"/>
  <c r="H1188" i="1"/>
  <c r="G1188" i="1"/>
  <c r="F1188" i="1"/>
  <c r="H1189" i="1"/>
  <c r="G1189" i="1"/>
  <c r="F1189" i="1"/>
  <c r="H1190" i="1"/>
  <c r="H1191" i="1"/>
  <c r="H1192" i="1"/>
  <c r="H1193" i="1"/>
  <c r="G1193" i="1"/>
  <c r="F1193" i="1"/>
  <c r="H1194" i="1"/>
  <c r="F1194" i="1"/>
  <c r="H1195" i="1"/>
  <c r="G1195" i="1"/>
  <c r="F1195" i="1"/>
  <c r="H1196" i="1"/>
  <c r="H1197" i="1"/>
  <c r="H1198" i="1"/>
  <c r="H1199" i="1"/>
  <c r="G1199" i="1"/>
  <c r="F1199" i="1"/>
  <c r="H1200" i="1"/>
  <c r="G1200" i="1"/>
  <c r="H1201" i="1"/>
  <c r="G1201" i="1"/>
  <c r="F1201" i="1"/>
  <c r="H1202" i="1"/>
  <c r="G1202" i="1"/>
  <c r="H1203" i="1"/>
  <c r="G1203" i="1"/>
  <c r="H1204" i="1"/>
  <c r="H1205" i="1"/>
  <c r="H1206" i="1"/>
  <c r="H1207" i="1"/>
  <c r="H1208" i="1"/>
  <c r="G1208" i="1"/>
  <c r="F1208" i="1"/>
  <c r="H1209" i="1"/>
  <c r="G1209" i="1"/>
  <c r="F1209" i="1"/>
  <c r="H1210" i="1"/>
  <c r="G1210" i="1"/>
  <c r="H1211" i="1"/>
  <c r="G1211" i="1"/>
  <c r="F1211" i="1"/>
  <c r="H1212" i="1"/>
  <c r="G1212" i="1"/>
  <c r="F1212" i="1"/>
  <c r="H1213" i="1"/>
  <c r="G1213" i="1"/>
  <c r="F1213" i="1"/>
  <c r="H1214" i="1"/>
  <c r="H1215" i="1"/>
  <c r="G1215" i="1"/>
  <c r="F1215" i="1"/>
  <c r="H1216" i="1"/>
  <c r="G1216" i="1"/>
  <c r="F1216" i="1"/>
  <c r="H1217" i="1"/>
  <c r="G1217" i="1"/>
  <c r="F1217" i="1"/>
  <c r="H1218" i="1"/>
  <c r="G1218" i="1"/>
  <c r="F1218" i="1"/>
  <c r="H1219" i="1"/>
  <c r="H1220" i="1"/>
  <c r="H1221" i="1"/>
  <c r="G1221" i="1"/>
  <c r="F1221" i="1"/>
  <c r="H1222" i="1"/>
  <c r="G1222" i="1"/>
  <c r="F1222" i="1"/>
  <c r="H1223" i="1"/>
  <c r="G1223" i="1"/>
  <c r="F1223" i="1"/>
  <c r="H1224" i="1"/>
  <c r="G1224" i="1"/>
  <c r="F1224" i="1"/>
  <c r="H1225" i="1"/>
  <c r="G1225" i="1"/>
  <c r="H1226" i="1"/>
  <c r="H1227" i="1"/>
  <c r="H1228" i="1"/>
  <c r="H1229" i="1"/>
  <c r="G1229" i="1"/>
  <c r="H1230" i="1"/>
  <c r="G1230" i="1"/>
  <c r="F1230" i="1"/>
  <c r="H1231" i="1"/>
  <c r="G1231" i="1"/>
  <c r="F1231" i="1"/>
  <c r="H1232" i="1"/>
  <c r="G1232" i="1"/>
  <c r="F1232" i="1"/>
  <c r="H1233" i="1"/>
  <c r="F1233" i="1"/>
  <c r="H1234" i="1"/>
  <c r="G1234" i="1"/>
  <c r="H1235" i="1"/>
  <c r="G1235" i="1"/>
  <c r="F1235" i="1"/>
  <c r="H1236" i="1"/>
  <c r="G1236" i="1"/>
  <c r="F1236" i="1"/>
  <c r="H1237" i="1"/>
  <c r="G1237" i="1"/>
  <c r="F1237" i="1"/>
  <c r="H1238" i="1"/>
  <c r="G1238" i="1"/>
  <c r="F1238" i="1"/>
  <c r="H1239" i="1"/>
  <c r="H1240" i="1"/>
  <c r="G1240" i="1"/>
  <c r="F1240" i="1"/>
  <c r="H1241" i="1"/>
  <c r="G1241" i="1"/>
  <c r="F1241" i="1"/>
  <c r="H1242" i="1"/>
  <c r="H1243" i="1"/>
  <c r="G1243" i="1"/>
  <c r="F1243" i="1"/>
  <c r="H1244" i="1"/>
  <c r="H1245" i="1"/>
  <c r="G1245" i="1"/>
  <c r="F1245" i="1"/>
  <c r="H1246" i="1"/>
  <c r="H1247" i="1"/>
  <c r="H1248" i="1"/>
  <c r="H1249" i="1"/>
  <c r="H1250" i="1"/>
  <c r="G1250" i="1"/>
  <c r="H1251" i="1"/>
  <c r="G1251" i="1"/>
  <c r="F1251" i="1"/>
  <c r="H1252" i="1"/>
  <c r="G1252" i="1"/>
  <c r="F1252" i="1"/>
  <c r="H1253" i="1"/>
  <c r="G1253" i="1"/>
  <c r="H1254" i="1"/>
  <c r="G1254" i="1"/>
  <c r="F1254" i="1"/>
  <c r="H1255" i="1"/>
  <c r="G1255" i="1"/>
  <c r="F1255" i="1"/>
  <c r="H1256" i="1"/>
  <c r="F1256" i="1"/>
  <c r="H1257" i="1"/>
  <c r="F1257" i="1"/>
  <c r="H1258" i="1"/>
  <c r="F1258" i="1"/>
  <c r="H1259" i="1"/>
  <c r="F1259" i="1"/>
  <c r="H1260" i="1"/>
  <c r="F1260" i="1"/>
  <c r="H1261" i="1"/>
  <c r="F1261" i="1"/>
  <c r="H1262" i="1"/>
  <c r="H1263" i="1"/>
  <c r="G1263" i="1"/>
  <c r="F1263" i="1"/>
  <c r="H1264" i="1"/>
  <c r="G1264" i="1"/>
  <c r="F1264" i="1"/>
  <c r="H1265" i="1"/>
  <c r="H1266" i="1"/>
  <c r="H1267" i="1"/>
  <c r="H1268" i="1"/>
  <c r="G1268" i="1"/>
  <c r="F1268" i="1"/>
  <c r="H1269" i="1"/>
  <c r="H1270" i="1"/>
  <c r="G1270" i="1"/>
  <c r="F1270" i="1"/>
  <c r="H1271" i="1"/>
  <c r="G1271" i="1"/>
  <c r="F1271" i="1"/>
  <c r="H1272" i="1"/>
  <c r="G1272" i="1"/>
  <c r="F1272" i="1"/>
  <c r="H1273" i="1"/>
  <c r="F1273" i="1"/>
  <c r="H1274" i="1"/>
  <c r="G1274" i="1"/>
  <c r="F1274" i="1"/>
  <c r="H1275" i="1"/>
  <c r="G1275" i="1"/>
  <c r="F1275" i="1"/>
  <c r="H1276" i="1"/>
  <c r="G1276" i="1"/>
  <c r="H1277" i="1"/>
  <c r="G1277" i="1"/>
  <c r="H1278" i="1"/>
  <c r="G1278" i="1"/>
  <c r="F1278" i="1"/>
  <c r="H1279" i="1"/>
  <c r="G1279" i="1"/>
  <c r="F1279" i="1"/>
  <c r="H1280" i="1"/>
  <c r="G1280" i="1"/>
  <c r="H1281" i="1"/>
  <c r="G1281" i="1"/>
  <c r="F1281" i="1"/>
  <c r="H1282" i="1"/>
  <c r="G1282" i="1"/>
  <c r="F1282" i="1"/>
  <c r="H1283" i="1"/>
  <c r="G1283" i="1"/>
  <c r="H1284" i="1"/>
  <c r="G1284" i="1"/>
  <c r="F1284" i="1"/>
  <c r="H1285" i="1"/>
  <c r="G1285" i="1"/>
  <c r="F1285" i="1"/>
  <c r="H1286" i="1"/>
  <c r="G1286" i="1"/>
  <c r="H1287" i="1"/>
  <c r="G1287" i="1"/>
  <c r="F1287" i="1"/>
  <c r="H1288" i="1"/>
  <c r="G1288" i="1"/>
  <c r="F1288" i="1"/>
  <c r="H1289" i="1"/>
  <c r="G1289" i="1"/>
  <c r="H1290" i="1"/>
  <c r="G1290" i="1"/>
  <c r="F1290" i="1"/>
  <c r="H1291" i="1"/>
  <c r="G1291" i="1"/>
  <c r="F1291" i="1"/>
  <c r="H1292" i="1"/>
  <c r="G1292" i="1"/>
  <c r="H1293" i="1"/>
  <c r="G1293" i="1"/>
  <c r="F1293" i="1"/>
  <c r="H1294" i="1"/>
  <c r="G1294" i="1"/>
  <c r="F1294" i="1"/>
  <c r="H1295" i="1"/>
  <c r="H1296" i="1"/>
  <c r="H1297" i="1"/>
  <c r="G1297" i="1"/>
  <c r="F1297" i="1"/>
  <c r="H1298" i="1"/>
  <c r="G1298" i="1"/>
  <c r="H1299" i="1"/>
  <c r="G1299" i="1"/>
  <c r="F1299" i="1"/>
  <c r="H1300" i="1"/>
  <c r="G1300" i="1"/>
  <c r="F1300" i="1"/>
  <c r="H1301" i="1"/>
  <c r="G1301" i="1"/>
  <c r="F1301" i="1"/>
  <c r="H1302" i="1"/>
  <c r="G1302" i="1"/>
  <c r="F1302" i="1"/>
  <c r="H1303" i="1"/>
  <c r="G1303" i="1"/>
  <c r="F1303" i="1"/>
  <c r="H1304" i="1"/>
  <c r="G1304" i="1"/>
  <c r="H1305" i="1"/>
  <c r="G1305" i="1"/>
  <c r="F1305" i="1"/>
  <c r="H1306" i="1"/>
  <c r="G1306" i="1"/>
  <c r="F1306" i="1"/>
  <c r="H1307" i="1"/>
  <c r="G1307" i="1"/>
  <c r="F1307" i="1"/>
  <c r="H1308" i="1"/>
  <c r="G1308" i="1"/>
  <c r="H1309" i="1"/>
  <c r="G1309" i="1"/>
  <c r="F1309" i="1"/>
  <c r="H1310" i="1"/>
  <c r="G1310" i="1"/>
  <c r="F1310" i="1"/>
  <c r="H1311" i="1"/>
  <c r="G1311" i="1"/>
  <c r="F1311" i="1"/>
  <c r="H1312" i="1"/>
  <c r="G1312" i="1"/>
  <c r="H1313" i="1"/>
  <c r="G1313" i="1"/>
  <c r="F1313" i="1"/>
  <c r="H1314" i="1"/>
  <c r="G1314" i="1"/>
  <c r="F1314" i="1"/>
  <c r="H1315" i="1"/>
  <c r="G1315" i="1"/>
  <c r="F1315" i="1"/>
  <c r="H1316" i="1"/>
  <c r="G1316" i="1"/>
  <c r="H1317" i="1"/>
  <c r="G1317" i="1"/>
  <c r="F1317" i="1"/>
  <c r="H1318" i="1"/>
  <c r="G1318" i="1"/>
  <c r="F1318" i="1"/>
  <c r="H1319" i="1"/>
  <c r="G1319" i="1"/>
  <c r="F1319" i="1"/>
  <c r="H1320" i="1"/>
  <c r="G1320" i="1"/>
  <c r="H1321" i="1"/>
  <c r="G1321" i="1"/>
  <c r="F1321" i="1"/>
  <c r="H1322" i="1"/>
  <c r="G1322" i="1"/>
  <c r="F1322" i="1"/>
  <c r="H1323" i="1"/>
  <c r="G1323" i="1"/>
  <c r="F1323" i="1"/>
  <c r="H1324" i="1"/>
  <c r="G1324" i="1"/>
  <c r="H1325" i="1"/>
  <c r="G1325" i="1"/>
  <c r="F1325" i="1"/>
  <c r="H1326" i="1"/>
  <c r="G1326" i="1"/>
  <c r="F1326" i="1"/>
  <c r="H1327" i="1"/>
  <c r="G1327" i="1"/>
  <c r="F1327" i="1"/>
  <c r="H1328" i="1"/>
  <c r="G1328" i="1"/>
  <c r="F1328" i="1"/>
  <c r="H1329" i="1"/>
  <c r="G1329" i="1"/>
  <c r="F1329" i="1"/>
  <c r="H1330" i="1"/>
  <c r="G1330" i="1"/>
  <c r="H1331" i="1"/>
  <c r="G1331" i="1"/>
  <c r="F1331" i="1"/>
  <c r="H1332" i="1"/>
  <c r="G1332" i="1"/>
  <c r="F1332" i="1"/>
  <c r="H1333" i="1"/>
  <c r="G1333" i="1"/>
  <c r="F1333" i="1"/>
  <c r="H1334" i="1"/>
  <c r="G1334" i="1"/>
  <c r="H1335" i="1"/>
  <c r="G1335" i="1"/>
  <c r="F1335" i="1"/>
  <c r="H1336" i="1"/>
  <c r="G1336" i="1"/>
  <c r="F1336" i="1"/>
  <c r="H1337" i="1"/>
  <c r="G1337" i="1"/>
  <c r="F1337" i="1"/>
  <c r="H1338" i="1"/>
  <c r="G1338" i="1"/>
  <c r="H1339" i="1"/>
  <c r="G1339" i="1"/>
  <c r="F1339" i="1"/>
  <c r="H1340" i="1"/>
  <c r="G1340" i="1"/>
  <c r="F1340" i="1"/>
  <c r="H1341" i="1"/>
  <c r="G1341" i="1"/>
  <c r="F1341" i="1"/>
  <c r="H1342" i="1"/>
  <c r="G1342" i="1"/>
  <c r="H1343" i="1"/>
  <c r="G1343" i="1"/>
  <c r="F1343" i="1"/>
  <c r="H1344" i="1"/>
  <c r="G1344" i="1"/>
  <c r="F1344" i="1"/>
  <c r="H1345" i="1"/>
  <c r="G1345" i="1"/>
  <c r="F1345" i="1"/>
  <c r="H1346" i="1"/>
  <c r="G1346" i="1"/>
  <c r="H1347" i="1"/>
  <c r="G1347" i="1"/>
  <c r="F1347" i="1"/>
  <c r="H1348" i="1"/>
  <c r="G1348" i="1"/>
  <c r="F1348" i="1"/>
  <c r="H1349" i="1"/>
  <c r="G1349" i="1"/>
  <c r="F1349" i="1"/>
  <c r="H1350" i="1"/>
  <c r="G1350" i="1"/>
  <c r="H1351" i="1"/>
  <c r="G1351" i="1"/>
  <c r="F1351" i="1"/>
  <c r="H1352" i="1"/>
  <c r="G1352" i="1"/>
  <c r="F1352" i="1"/>
  <c r="H1353" i="1"/>
  <c r="H1354" i="1"/>
  <c r="H1355" i="1"/>
  <c r="H1356" i="1"/>
  <c r="H1357" i="1"/>
  <c r="G1357" i="1"/>
  <c r="F1357" i="1"/>
  <c r="H1358" i="1"/>
  <c r="G1358" i="1"/>
  <c r="H1359" i="1"/>
  <c r="G1359" i="1"/>
  <c r="F1359" i="1"/>
  <c r="H1360" i="1"/>
  <c r="G1360" i="1"/>
  <c r="F1360" i="1"/>
  <c r="H1361" i="1"/>
  <c r="G1361" i="1"/>
  <c r="H1362" i="1"/>
  <c r="G1362" i="1"/>
  <c r="H1363" i="1"/>
  <c r="H1364" i="1"/>
  <c r="F1364" i="1"/>
  <c r="H1365" i="1"/>
  <c r="F1365" i="1"/>
  <c r="H1366" i="1"/>
  <c r="F1366" i="1"/>
  <c r="H1367" i="1"/>
  <c r="F1367" i="1"/>
  <c r="H1368" i="1"/>
  <c r="F1368" i="1"/>
  <c r="H1369" i="1"/>
  <c r="F1369" i="1"/>
  <c r="H1370" i="1"/>
  <c r="F1370" i="1"/>
  <c r="H1371" i="1"/>
  <c r="F1371" i="1"/>
  <c r="H1372" i="1"/>
  <c r="F1372" i="1"/>
  <c r="H1373" i="1"/>
  <c r="F1373" i="1"/>
  <c r="H1374" i="1"/>
  <c r="F1374" i="1"/>
  <c r="H1375" i="1"/>
  <c r="F1375" i="1"/>
  <c r="H1376" i="1"/>
  <c r="F1376" i="1"/>
  <c r="H1377" i="1"/>
  <c r="H1378" i="1"/>
  <c r="F1378" i="1"/>
  <c r="H1379" i="1"/>
  <c r="F1379" i="1"/>
  <c r="H1380" i="1"/>
  <c r="F1380" i="1"/>
  <c r="H1381" i="1"/>
  <c r="F1381" i="1"/>
  <c r="H1382" i="1"/>
  <c r="F1382" i="1"/>
  <c r="H1383" i="1"/>
  <c r="F1383" i="1"/>
  <c r="H1384" i="1"/>
  <c r="F1384" i="1"/>
  <c r="H1385" i="1"/>
  <c r="F1385" i="1"/>
  <c r="H1386" i="1"/>
  <c r="F1386" i="1"/>
  <c r="H1387" i="1"/>
  <c r="F1387" i="1"/>
  <c r="H1388" i="1"/>
  <c r="F1388" i="1"/>
  <c r="H1389" i="1"/>
  <c r="F1389" i="1"/>
  <c r="H1390" i="1"/>
  <c r="F1390" i="1"/>
  <c r="H1391" i="1"/>
  <c r="G1391" i="1"/>
  <c r="F1391" i="1"/>
  <c r="H1392" i="1"/>
  <c r="H1393" i="1"/>
  <c r="G1393" i="1"/>
  <c r="F1393" i="1"/>
  <c r="H1394" i="1"/>
  <c r="G1394" i="1"/>
  <c r="H1395" i="1"/>
  <c r="G1395" i="1"/>
  <c r="F1395" i="1"/>
  <c r="H1396" i="1"/>
  <c r="H1397" i="1"/>
  <c r="G1397" i="1"/>
  <c r="F1397" i="1"/>
  <c r="H1398" i="1"/>
  <c r="G1398" i="1"/>
  <c r="F1398" i="1"/>
  <c r="H1399" i="1"/>
  <c r="G1399" i="1"/>
  <c r="F1399" i="1"/>
  <c r="H1400" i="1"/>
  <c r="G1400" i="1"/>
  <c r="F1400" i="1"/>
  <c r="H1401" i="1"/>
  <c r="H1402" i="1"/>
  <c r="H1403" i="1"/>
  <c r="H1404" i="1"/>
  <c r="H1405" i="1"/>
  <c r="F1405" i="1"/>
  <c r="H1406" i="1"/>
  <c r="F1406" i="1"/>
  <c r="H1407" i="1"/>
  <c r="F1407" i="1"/>
  <c r="H1408" i="1"/>
  <c r="F1408" i="1"/>
  <c r="H1409" i="1"/>
  <c r="F1409" i="1"/>
  <c r="H1410" i="1"/>
  <c r="G1410" i="1"/>
  <c r="H1411" i="1"/>
  <c r="G1411" i="1"/>
  <c r="F1411" i="1"/>
  <c r="H1412" i="1"/>
  <c r="G1412" i="1"/>
  <c r="F1412" i="1"/>
  <c r="H1413" i="1"/>
  <c r="G1413" i="1"/>
  <c r="H1414" i="1"/>
  <c r="G1414" i="1"/>
  <c r="F1414" i="1"/>
  <c r="H1415" i="1"/>
  <c r="H1416" i="1"/>
  <c r="F1416" i="1"/>
  <c r="H1417" i="1"/>
  <c r="F1417" i="1"/>
  <c r="H1418" i="1"/>
  <c r="F1418" i="1"/>
  <c r="H1419" i="1"/>
  <c r="F1419" i="1"/>
  <c r="H1420" i="1"/>
  <c r="G1420" i="1"/>
  <c r="F1420" i="1"/>
  <c r="H1421" i="1"/>
  <c r="G1421" i="1"/>
  <c r="F1421" i="1"/>
  <c r="H1422" i="1"/>
  <c r="G1422" i="1"/>
  <c r="F1422" i="1"/>
  <c r="H1423" i="1"/>
  <c r="G1423" i="1"/>
  <c r="F1423" i="1"/>
  <c r="H1424" i="1"/>
  <c r="H1425" i="1"/>
  <c r="G1425" i="1"/>
  <c r="F1425" i="1"/>
  <c r="H1426" i="1"/>
  <c r="G1426" i="1"/>
  <c r="H1427" i="1"/>
  <c r="G1427" i="1"/>
  <c r="F1427" i="1"/>
  <c r="H1428" i="1"/>
  <c r="F1428" i="1"/>
  <c r="H1429" i="1"/>
  <c r="F1429" i="1"/>
  <c r="H1430" i="1"/>
  <c r="F1430" i="1"/>
  <c r="H1431" i="1"/>
  <c r="G1431" i="1"/>
  <c r="F1431" i="1"/>
  <c r="H1432" i="1"/>
  <c r="G1432" i="1"/>
  <c r="F1432" i="1"/>
  <c r="H1433" i="1"/>
  <c r="H1434" i="1"/>
  <c r="H1435" i="1"/>
  <c r="G1435" i="1"/>
  <c r="H1436" i="1"/>
  <c r="G1436" i="1"/>
  <c r="F1436" i="1"/>
  <c r="H1437" i="1"/>
  <c r="F1437" i="1"/>
  <c r="H1438" i="1"/>
  <c r="F1438" i="1"/>
  <c r="H1439" i="1"/>
  <c r="H1440" i="1"/>
  <c r="H1441" i="1"/>
  <c r="F1441" i="1"/>
  <c r="H1442" i="1"/>
  <c r="F1442" i="1"/>
  <c r="H1443" i="1"/>
  <c r="F1443" i="1"/>
  <c r="H1444" i="1"/>
  <c r="G1444" i="1"/>
  <c r="H1445" i="1"/>
  <c r="G1445" i="1"/>
  <c r="F1445" i="1"/>
  <c r="H1446" i="1"/>
  <c r="G1446" i="1"/>
  <c r="F1446" i="1"/>
  <c r="H1447" i="1"/>
  <c r="G1447" i="1"/>
  <c r="H1448" i="1"/>
  <c r="G1448" i="1"/>
  <c r="F1448" i="1"/>
  <c r="H1449" i="1"/>
  <c r="G1449" i="1"/>
  <c r="F1449" i="1"/>
  <c r="H1450" i="1"/>
  <c r="F1450" i="1"/>
  <c r="H1451" i="1"/>
  <c r="F1451" i="1"/>
  <c r="H1452" i="1"/>
  <c r="H1453" i="1"/>
  <c r="G1453" i="1"/>
  <c r="H1454" i="1"/>
  <c r="H1455" i="1"/>
  <c r="H1456" i="1"/>
  <c r="H1457" i="1"/>
  <c r="G1457" i="1"/>
  <c r="F1457" i="1"/>
  <c r="H1458" i="1"/>
  <c r="G1458" i="1"/>
  <c r="F1458" i="1"/>
  <c r="H1459" i="1"/>
  <c r="H1460" i="1"/>
  <c r="H1461" i="1"/>
  <c r="G1461" i="1"/>
  <c r="H1462" i="1"/>
  <c r="G1462" i="1"/>
  <c r="H1463" i="1"/>
  <c r="F1463" i="1"/>
  <c r="H1464" i="1"/>
  <c r="F1464" i="1"/>
  <c r="H1465" i="1"/>
  <c r="G1465" i="1"/>
  <c r="H1466" i="1"/>
  <c r="G1466" i="1"/>
  <c r="F1466" i="1"/>
  <c r="H1467" i="1"/>
  <c r="G1467" i="1"/>
  <c r="H1468" i="1"/>
  <c r="G1468" i="1"/>
  <c r="F1468" i="1"/>
  <c r="H1469" i="1"/>
  <c r="H1470" i="1"/>
  <c r="H1471" i="1"/>
  <c r="H1472" i="1"/>
  <c r="H1473" i="1"/>
  <c r="H1474" i="1"/>
  <c r="F1474" i="1"/>
  <c r="H1475" i="1"/>
  <c r="F1475" i="1"/>
  <c r="H1476" i="1"/>
  <c r="G1476" i="1"/>
  <c r="F1476" i="1"/>
  <c r="H1477" i="1"/>
  <c r="G1477" i="1"/>
  <c r="F1477" i="1"/>
  <c r="H1478" i="1"/>
  <c r="G1478" i="1"/>
  <c r="F1478" i="1"/>
  <c r="H1479" i="1"/>
  <c r="G1479" i="1"/>
  <c r="F1479" i="1"/>
  <c r="H1480" i="1"/>
  <c r="G1480" i="1"/>
  <c r="F1480" i="1"/>
  <c r="H1481" i="1"/>
  <c r="G1481" i="1"/>
  <c r="H1482" i="1"/>
  <c r="G1482" i="1"/>
  <c r="F1482" i="1"/>
  <c r="H1483" i="1"/>
  <c r="F1483" i="1"/>
  <c r="H1484" i="1"/>
  <c r="F1484" i="1"/>
  <c r="H1485" i="1"/>
  <c r="G1485" i="1"/>
  <c r="F1485" i="1"/>
  <c r="H1486" i="1"/>
  <c r="G1486" i="1"/>
  <c r="H1487" i="1"/>
  <c r="G1487" i="1"/>
  <c r="F1487" i="1"/>
  <c r="H1488" i="1"/>
  <c r="G1488" i="1"/>
  <c r="H1489" i="1"/>
  <c r="G1489" i="1"/>
  <c r="F1489" i="1"/>
  <c r="H1490" i="1"/>
  <c r="G1490" i="1"/>
  <c r="H1491" i="1"/>
  <c r="G1491" i="1"/>
  <c r="F1491" i="1"/>
  <c r="H1492" i="1"/>
  <c r="G1492" i="1"/>
  <c r="H1493" i="1"/>
  <c r="F1493" i="1"/>
  <c r="H1494" i="1"/>
  <c r="F1494" i="1"/>
  <c r="H1495" i="1"/>
  <c r="G1495" i="1"/>
  <c r="F1495" i="1"/>
  <c r="H1496" i="1"/>
  <c r="G1496" i="1"/>
  <c r="F1496" i="1"/>
  <c r="H1497" i="1"/>
  <c r="G1497" i="1"/>
  <c r="F1497" i="1"/>
  <c r="H1498" i="1"/>
  <c r="G1498" i="1"/>
  <c r="F1498" i="1"/>
  <c r="H1499" i="1"/>
  <c r="H1500" i="1"/>
  <c r="H1501" i="1"/>
  <c r="H1502" i="1"/>
  <c r="H1503" i="1"/>
  <c r="G1503" i="1"/>
  <c r="F1503" i="1"/>
  <c r="H1504" i="1"/>
  <c r="G1504" i="1"/>
  <c r="H1505" i="1"/>
  <c r="G1505" i="1"/>
  <c r="F1505" i="1"/>
  <c r="H1506" i="1"/>
  <c r="G1506" i="1"/>
  <c r="F1506" i="1"/>
  <c r="H1507" i="1"/>
  <c r="G1507" i="1"/>
  <c r="F1507" i="1"/>
  <c r="H1508" i="1"/>
  <c r="G1508" i="1"/>
  <c r="H1509" i="1"/>
  <c r="G1509" i="1"/>
  <c r="F1509" i="1"/>
  <c r="H1510" i="1"/>
  <c r="G1510" i="1"/>
  <c r="F1510" i="1"/>
  <c r="H1511" i="1"/>
  <c r="G1511" i="1"/>
  <c r="H1512" i="1"/>
  <c r="G1512" i="1"/>
  <c r="H1513" i="1"/>
  <c r="G1513" i="1"/>
  <c r="F1513" i="1"/>
  <c r="H1514" i="1"/>
  <c r="G1514" i="1"/>
  <c r="F1514" i="1"/>
  <c r="H1515" i="1"/>
  <c r="G1515" i="1"/>
  <c r="H1516" i="1"/>
  <c r="G1516" i="1"/>
  <c r="F1516" i="1"/>
  <c r="H1517" i="1"/>
  <c r="G1517" i="1"/>
  <c r="F1517" i="1"/>
  <c r="H1518" i="1"/>
  <c r="H1519" i="1"/>
  <c r="H1520" i="1"/>
  <c r="G1520" i="1"/>
  <c r="H1521" i="1"/>
  <c r="G1521" i="1"/>
  <c r="F1521" i="1"/>
  <c r="H1522" i="1"/>
  <c r="G1522" i="1"/>
  <c r="F1522" i="1"/>
  <c r="H1523" i="1"/>
  <c r="G1523" i="1"/>
  <c r="H1524" i="1"/>
  <c r="G1524" i="1"/>
  <c r="F1524" i="1"/>
  <c r="H1525" i="1"/>
  <c r="G1525" i="1"/>
  <c r="F1525" i="1"/>
  <c r="H1526" i="1"/>
  <c r="H1527" i="1"/>
  <c r="F1527" i="1"/>
  <c r="H1528" i="1"/>
  <c r="F1528" i="1"/>
  <c r="H1529" i="1"/>
  <c r="F1529" i="1"/>
  <c r="H1530" i="1"/>
  <c r="F1530" i="1"/>
  <c r="H1531" i="1"/>
  <c r="F1531" i="1"/>
  <c r="H1532" i="1"/>
  <c r="F1532" i="1"/>
  <c r="H1533" i="1"/>
  <c r="F1533" i="1"/>
  <c r="H1534" i="1"/>
  <c r="F1534" i="1"/>
  <c r="H1535" i="1"/>
  <c r="F1535" i="1"/>
  <c r="H1536" i="1"/>
  <c r="F1536" i="1"/>
  <c r="H1537" i="1"/>
  <c r="F1537" i="1"/>
  <c r="H1538" i="1"/>
  <c r="F1538" i="1"/>
  <c r="H1539" i="1"/>
  <c r="F1539" i="1"/>
  <c r="H1540" i="1"/>
  <c r="F1540" i="1"/>
  <c r="H1541" i="1"/>
  <c r="F1541" i="1"/>
  <c r="H1542" i="1"/>
  <c r="F1542" i="1"/>
  <c r="H1543" i="1"/>
  <c r="H1544" i="1"/>
  <c r="H1545" i="1"/>
  <c r="H1546" i="1"/>
  <c r="H1547" i="1"/>
  <c r="F1547" i="1"/>
  <c r="H1548" i="1"/>
  <c r="G1548" i="1"/>
  <c r="F1548" i="1"/>
  <c r="H1549" i="1"/>
  <c r="G1549" i="1"/>
  <c r="H1550" i="1"/>
  <c r="G1550" i="1"/>
  <c r="F1550" i="1"/>
  <c r="H1551" i="1"/>
  <c r="G1551" i="1"/>
  <c r="F1551" i="1"/>
  <c r="H1552" i="1"/>
  <c r="G1552" i="1"/>
  <c r="F1552" i="1"/>
  <c r="H1553" i="1"/>
  <c r="G1553" i="1"/>
  <c r="H1554" i="1"/>
  <c r="G1554" i="1"/>
  <c r="F1554" i="1"/>
  <c r="H1555" i="1"/>
  <c r="G1555" i="1"/>
  <c r="F1555" i="1"/>
  <c r="H1556" i="1"/>
  <c r="G1556" i="1"/>
  <c r="F1556" i="1"/>
  <c r="H1557" i="1"/>
  <c r="G1557" i="1"/>
  <c r="F1557" i="1"/>
  <c r="H1558" i="1"/>
  <c r="H1559" i="1"/>
  <c r="H1560" i="1"/>
  <c r="G1560" i="1"/>
  <c r="F1560" i="1"/>
  <c r="H1561" i="1"/>
  <c r="G1561" i="1"/>
  <c r="F1561" i="1"/>
  <c r="H1562" i="1"/>
  <c r="G1562" i="1"/>
  <c r="F1562" i="1"/>
  <c r="H1563" i="1"/>
  <c r="G1563" i="1"/>
  <c r="F1563" i="1"/>
  <c r="H1564" i="1"/>
  <c r="H1565" i="1"/>
  <c r="H1566" i="1"/>
  <c r="G1566" i="1"/>
  <c r="F1566" i="1"/>
  <c r="H1567" i="1"/>
  <c r="G1567" i="1"/>
  <c r="F1567" i="1"/>
  <c r="H1568" i="1"/>
  <c r="H1569" i="1"/>
  <c r="G1569" i="1"/>
  <c r="H1570" i="1"/>
  <c r="G1570" i="1"/>
  <c r="H1571" i="1"/>
  <c r="H1572" i="1"/>
  <c r="H1573" i="1"/>
  <c r="G1573" i="1"/>
  <c r="H1574" i="1"/>
  <c r="G1574" i="1"/>
  <c r="H1575" i="1"/>
  <c r="G1575" i="1"/>
  <c r="F1575" i="1"/>
  <c r="H1576" i="1"/>
  <c r="G1576" i="1"/>
  <c r="F1576" i="1"/>
  <c r="H1577" i="1"/>
  <c r="G1577" i="1"/>
  <c r="F1577" i="1"/>
  <c r="H1578" i="1"/>
  <c r="G1578" i="1"/>
  <c r="F1578" i="1"/>
  <c r="H1579" i="1"/>
  <c r="H1580" i="1"/>
  <c r="G1580" i="1"/>
  <c r="F1580" i="1"/>
  <c r="H1581" i="1"/>
  <c r="G1581" i="1"/>
  <c r="F1581" i="1"/>
  <c r="H1582" i="1"/>
  <c r="G1582" i="1"/>
  <c r="F1582" i="1"/>
  <c r="H1583" i="1"/>
  <c r="G1583" i="1"/>
  <c r="F1583" i="1"/>
  <c r="H1584" i="1"/>
  <c r="H1585" i="1"/>
  <c r="H1586" i="1"/>
  <c r="G1586" i="1"/>
  <c r="F1586" i="1"/>
  <c r="H1587" i="1"/>
  <c r="G1587" i="1"/>
  <c r="F1587" i="1"/>
  <c r="H1588" i="1"/>
  <c r="H1589" i="1"/>
  <c r="G1589" i="1"/>
  <c r="F1589" i="1"/>
  <c r="H1590" i="1"/>
  <c r="G1590" i="1"/>
  <c r="F1590" i="1"/>
  <c r="H1591" i="1"/>
  <c r="G1591" i="1"/>
  <c r="F1591" i="1"/>
  <c r="H1592" i="1"/>
  <c r="H1593" i="1"/>
  <c r="H1594" i="1"/>
  <c r="H1595" i="1"/>
  <c r="H1596" i="1"/>
  <c r="H1597" i="1"/>
  <c r="H1598" i="1"/>
  <c r="H1599" i="1"/>
  <c r="H1600" i="1"/>
  <c r="G1600" i="1"/>
  <c r="F1600" i="1"/>
  <c r="H1601" i="1"/>
  <c r="G1601" i="1"/>
  <c r="H1602" i="1"/>
  <c r="G1602" i="1"/>
  <c r="F1602" i="1"/>
  <c r="H1603" i="1"/>
  <c r="G1603" i="1"/>
  <c r="F1603" i="1"/>
  <c r="H1604" i="1"/>
  <c r="G1604" i="1"/>
  <c r="H1605" i="1"/>
  <c r="G1605" i="1"/>
  <c r="F1605" i="1"/>
  <c r="H1606" i="1"/>
  <c r="G1606" i="1"/>
  <c r="F1606" i="1"/>
  <c r="H1607" i="1"/>
  <c r="G1607" i="1"/>
  <c r="H1608" i="1"/>
  <c r="G1608" i="1"/>
  <c r="F1608" i="1"/>
  <c r="H1609" i="1"/>
  <c r="G1609" i="1"/>
  <c r="F1609" i="1"/>
  <c r="H1610" i="1"/>
  <c r="G1610" i="1"/>
  <c r="F1610" i="1"/>
  <c r="H1611" i="1"/>
  <c r="H1612" i="1"/>
  <c r="H1613" i="1"/>
  <c r="G1613" i="1"/>
  <c r="F1613" i="1"/>
  <c r="H1614" i="1"/>
  <c r="G1614" i="1"/>
  <c r="H1615" i="1"/>
  <c r="G1615" i="1"/>
  <c r="F1615" i="1"/>
  <c r="H1616" i="1"/>
  <c r="G1616" i="1"/>
  <c r="F1616" i="1"/>
  <c r="H1617" i="1"/>
  <c r="G1617" i="1"/>
  <c r="F1617" i="1"/>
  <c r="H1618" i="1"/>
  <c r="G1618" i="1"/>
  <c r="H1619" i="1"/>
  <c r="H1620" i="1"/>
  <c r="H1621" i="1"/>
  <c r="H1622" i="1"/>
  <c r="H1623" i="1"/>
  <c r="G1623" i="1"/>
  <c r="F1623" i="1"/>
  <c r="H1624" i="1"/>
  <c r="G1624" i="1"/>
  <c r="F1624" i="1"/>
  <c r="H1625" i="1"/>
  <c r="G1625" i="1"/>
  <c r="F1625" i="1"/>
  <c r="H1626" i="1"/>
  <c r="H1627" i="1"/>
  <c r="H1628" i="1"/>
  <c r="H1629" i="1"/>
  <c r="H1630" i="1"/>
  <c r="H1631" i="1"/>
  <c r="H1632" i="1"/>
  <c r="H1633" i="1"/>
  <c r="H1634" i="1"/>
  <c r="G1634" i="1"/>
  <c r="F1634" i="1"/>
  <c r="H1635" i="1"/>
  <c r="G1635" i="1"/>
  <c r="H1636" i="1"/>
  <c r="G1636" i="1"/>
  <c r="F1636" i="1"/>
  <c r="H1637" i="1"/>
  <c r="G1637" i="1"/>
  <c r="F1637" i="1"/>
  <c r="H1638" i="1"/>
  <c r="G1638" i="1"/>
  <c r="F1638" i="1"/>
  <c r="H1639" i="1"/>
  <c r="G1639" i="1"/>
  <c r="F1639" i="1"/>
  <c r="H1640" i="1"/>
  <c r="G1640" i="1"/>
  <c r="H1641" i="1"/>
  <c r="G1641" i="1"/>
  <c r="F1641" i="1"/>
  <c r="H1642" i="1"/>
  <c r="G1642" i="1"/>
  <c r="F1642" i="1"/>
  <c r="H1643" i="1"/>
  <c r="G1643" i="1"/>
  <c r="F1643" i="1"/>
  <c r="H1644" i="1"/>
  <c r="G1644" i="1"/>
  <c r="H1645" i="1"/>
  <c r="G1645" i="1"/>
  <c r="F1645" i="1"/>
  <c r="H1646" i="1"/>
  <c r="G1646" i="1"/>
  <c r="F1646" i="1"/>
  <c r="H1647" i="1"/>
  <c r="G1647" i="1"/>
  <c r="F1647" i="1"/>
  <c r="H1648" i="1"/>
  <c r="G1648" i="1"/>
  <c r="H1649" i="1"/>
  <c r="G1649" i="1"/>
  <c r="F1649" i="1"/>
  <c r="H1650" i="1"/>
  <c r="G1650" i="1"/>
  <c r="F1650" i="1"/>
  <c r="H1651" i="1"/>
  <c r="G1651" i="1"/>
  <c r="F1651" i="1"/>
  <c r="H1652" i="1"/>
  <c r="G1652" i="1"/>
  <c r="H1653" i="1"/>
  <c r="G1653" i="1"/>
  <c r="F1653" i="1"/>
  <c r="H1654" i="1"/>
  <c r="G1654" i="1"/>
  <c r="F1654" i="1"/>
  <c r="H1655" i="1"/>
  <c r="G1655" i="1"/>
  <c r="F1655" i="1"/>
  <c r="H1656" i="1"/>
  <c r="G1656" i="1"/>
  <c r="H1657" i="1"/>
  <c r="G1657" i="1"/>
  <c r="F1657" i="1"/>
  <c r="H1658" i="1"/>
  <c r="G1658" i="1"/>
  <c r="F1658" i="1"/>
  <c r="H1659" i="1"/>
  <c r="G1659" i="1"/>
  <c r="F1659" i="1"/>
  <c r="H1660" i="1"/>
  <c r="G1660" i="1"/>
  <c r="F1660" i="1"/>
  <c r="H1661" i="1"/>
  <c r="G1661" i="1"/>
  <c r="F1661" i="1"/>
  <c r="H1662" i="1"/>
  <c r="H1663" i="1"/>
  <c r="H1664" i="1"/>
  <c r="H1665" i="1"/>
  <c r="H1666" i="1"/>
  <c r="G1666" i="1"/>
  <c r="F1666" i="1"/>
  <c r="H1667" i="1"/>
  <c r="G1667" i="1"/>
  <c r="F1667" i="1"/>
  <c r="H1668" i="1"/>
  <c r="H1669" i="1"/>
  <c r="F1669" i="1"/>
  <c r="H1670" i="1"/>
  <c r="F1670" i="1"/>
  <c r="H1671" i="1"/>
  <c r="G1671" i="1"/>
  <c r="F1671" i="1"/>
  <c r="H1672" i="1"/>
  <c r="G1672" i="1"/>
  <c r="F1672" i="1"/>
  <c r="H1673" i="1"/>
  <c r="G1673" i="1"/>
  <c r="H1674" i="1"/>
  <c r="G1674" i="1"/>
  <c r="F1674" i="1"/>
  <c r="H1675" i="1"/>
  <c r="G1675" i="1"/>
  <c r="F1675" i="1"/>
  <c r="H1676" i="1"/>
  <c r="G1676" i="1"/>
  <c r="F1676" i="1"/>
  <c r="H1677" i="1"/>
  <c r="G1677" i="1"/>
  <c r="H1678" i="1"/>
  <c r="G1678" i="1"/>
  <c r="F1678" i="1"/>
  <c r="H1679" i="1"/>
  <c r="G1679" i="1"/>
  <c r="F1679" i="1"/>
  <c r="H1680" i="1"/>
  <c r="G1680" i="1"/>
  <c r="H1681" i="1"/>
  <c r="G1681" i="1"/>
  <c r="F1681" i="1"/>
  <c r="H1682" i="1"/>
  <c r="G1682" i="1"/>
  <c r="F1682" i="1"/>
  <c r="H1683" i="1"/>
  <c r="G1683" i="1"/>
  <c r="H1684" i="1"/>
  <c r="G1684" i="1"/>
  <c r="F1684" i="1"/>
  <c r="H1685" i="1"/>
  <c r="G1685" i="1"/>
  <c r="F1685" i="1"/>
  <c r="H1686" i="1"/>
  <c r="G1686" i="1"/>
  <c r="H1687" i="1"/>
  <c r="G1687" i="1"/>
  <c r="F1687" i="1"/>
  <c r="H1688" i="1"/>
  <c r="G1688" i="1"/>
  <c r="F1688" i="1"/>
  <c r="H1689" i="1"/>
  <c r="G1689" i="1"/>
  <c r="H1690" i="1"/>
  <c r="G1690" i="1"/>
  <c r="F1690" i="1"/>
  <c r="H1691" i="1"/>
  <c r="G1691" i="1"/>
  <c r="F1691" i="1"/>
  <c r="H1692" i="1"/>
  <c r="G1692" i="1"/>
  <c r="F1692" i="1"/>
  <c r="H1693" i="1"/>
  <c r="G1693" i="1"/>
  <c r="H1694" i="1"/>
  <c r="G1694" i="1"/>
  <c r="F1694" i="1"/>
  <c r="H1695" i="1"/>
  <c r="G1695" i="1"/>
  <c r="F1695" i="1"/>
  <c r="H1696" i="1"/>
  <c r="G1696" i="1"/>
  <c r="F1696" i="1"/>
  <c r="H1697" i="1"/>
  <c r="G1697" i="1"/>
  <c r="H1698" i="1"/>
  <c r="G1698" i="1"/>
  <c r="F1698" i="1"/>
  <c r="H1699" i="1"/>
  <c r="G1699" i="1"/>
  <c r="F1699" i="1"/>
  <c r="H1700" i="1"/>
  <c r="G1700" i="1"/>
  <c r="F1700" i="1"/>
  <c r="H1701" i="1"/>
  <c r="G1701" i="1"/>
  <c r="H1702" i="1"/>
  <c r="G1702" i="1"/>
  <c r="F1702" i="1"/>
  <c r="H1703" i="1"/>
  <c r="G1703" i="1"/>
  <c r="F1703" i="1"/>
  <c r="H1704" i="1"/>
  <c r="G1704" i="1"/>
  <c r="H1705" i="1"/>
  <c r="G1705" i="1"/>
  <c r="F1705" i="1"/>
  <c r="H1706" i="1"/>
  <c r="G1706" i="1"/>
  <c r="F1706" i="1"/>
  <c r="H1707" i="1"/>
  <c r="G1707" i="1"/>
  <c r="H1708" i="1"/>
  <c r="G1708" i="1"/>
  <c r="F1708" i="1"/>
  <c r="H1709" i="1"/>
  <c r="G1709" i="1"/>
  <c r="F1709" i="1"/>
  <c r="H1710" i="1"/>
  <c r="G1710" i="1"/>
  <c r="H1711" i="1"/>
  <c r="G1711" i="1"/>
  <c r="F1711" i="1"/>
  <c r="H1712" i="1"/>
  <c r="G1712" i="1"/>
  <c r="F1712" i="1"/>
  <c r="H1713" i="1"/>
  <c r="G1713" i="1"/>
  <c r="H1714" i="1"/>
  <c r="G1714" i="1"/>
  <c r="F1714" i="1"/>
  <c r="H1715" i="1"/>
  <c r="G1715" i="1"/>
  <c r="F1715" i="1"/>
  <c r="H1716" i="1"/>
  <c r="G1716" i="1"/>
  <c r="F1716" i="1"/>
  <c r="H1717" i="1"/>
  <c r="G1717" i="1"/>
  <c r="H1718" i="1"/>
  <c r="G1718" i="1"/>
  <c r="F1718" i="1"/>
  <c r="H1719" i="1"/>
  <c r="G1719" i="1"/>
  <c r="F1719" i="1"/>
  <c r="H1720" i="1"/>
  <c r="G1720" i="1"/>
  <c r="F1720" i="1"/>
  <c r="H1721" i="1"/>
  <c r="G1721" i="1"/>
  <c r="H1722" i="1"/>
  <c r="G1722" i="1"/>
  <c r="F1722" i="1"/>
  <c r="H1723" i="1"/>
  <c r="G1723" i="1"/>
  <c r="F1723" i="1"/>
  <c r="H1724" i="1"/>
  <c r="G1724" i="1"/>
  <c r="H1725" i="1"/>
  <c r="G1725" i="1"/>
  <c r="F1725" i="1"/>
  <c r="H1726" i="1"/>
  <c r="G1726" i="1"/>
  <c r="F1726" i="1"/>
  <c r="H1727" i="1"/>
  <c r="G1727" i="1"/>
  <c r="F1727" i="1"/>
  <c r="H1728" i="1"/>
  <c r="G1728" i="1"/>
  <c r="H1729" i="1"/>
  <c r="G1729" i="1"/>
  <c r="F1729" i="1"/>
  <c r="H1730" i="1"/>
  <c r="G1730" i="1"/>
  <c r="F1730" i="1"/>
  <c r="H1731" i="1"/>
  <c r="G1731" i="1"/>
  <c r="F1731" i="1"/>
  <c r="H1732" i="1"/>
  <c r="G1732" i="1"/>
  <c r="H1733" i="1"/>
  <c r="G1733" i="1"/>
  <c r="F1733" i="1"/>
  <c r="H1734" i="1"/>
  <c r="G1734" i="1"/>
  <c r="F1734" i="1"/>
  <c r="H1735" i="1"/>
  <c r="G1735" i="1"/>
  <c r="H1736" i="1"/>
  <c r="G1736" i="1"/>
  <c r="F1736" i="1"/>
  <c r="H1737" i="1"/>
  <c r="G1737" i="1"/>
  <c r="F1737" i="1"/>
  <c r="H1738" i="1"/>
  <c r="G1738" i="1"/>
  <c r="F1738" i="1"/>
  <c r="H1739" i="1"/>
  <c r="G1739" i="1"/>
  <c r="H1740" i="1"/>
  <c r="G1740" i="1"/>
  <c r="F1740" i="1"/>
  <c r="H1741" i="1"/>
  <c r="G1741" i="1"/>
  <c r="F1741" i="1"/>
  <c r="H1742" i="1"/>
  <c r="H1743" i="1"/>
  <c r="G1743" i="1"/>
  <c r="F1743" i="1"/>
  <c r="H1744" i="1"/>
  <c r="G1744" i="1"/>
  <c r="H1745" i="1"/>
  <c r="G1745" i="1"/>
  <c r="F1745" i="1"/>
  <c r="H1746" i="1"/>
  <c r="G1746" i="1"/>
  <c r="F1746" i="1"/>
  <c r="H1747" i="1"/>
  <c r="G1747" i="1"/>
  <c r="F1747" i="1"/>
  <c r="H1748" i="1"/>
  <c r="G1748" i="1"/>
  <c r="H1749" i="1"/>
  <c r="G1749" i="1"/>
  <c r="F1749" i="1"/>
  <c r="H1750" i="1"/>
  <c r="G1750" i="1"/>
  <c r="F1750" i="1"/>
  <c r="H1751" i="1"/>
  <c r="G1751" i="1"/>
  <c r="H1752" i="1"/>
  <c r="G1752" i="1"/>
  <c r="F1752" i="1"/>
  <c r="H1753" i="1"/>
  <c r="G1753" i="1"/>
  <c r="F1753" i="1"/>
  <c r="H1754" i="1"/>
  <c r="G1754" i="1"/>
  <c r="F1754" i="1"/>
  <c r="H1755" i="1"/>
  <c r="G1755" i="1"/>
  <c r="H1756" i="1"/>
  <c r="G1756" i="1"/>
  <c r="F1756" i="1"/>
  <c r="H1757" i="1"/>
  <c r="G1757" i="1"/>
  <c r="F1757" i="1"/>
  <c r="H1758" i="1"/>
  <c r="G1758" i="1"/>
  <c r="F1758" i="1"/>
  <c r="H1759" i="1"/>
  <c r="G1759" i="1"/>
  <c r="H1760" i="1"/>
  <c r="G1760" i="1"/>
  <c r="F1760" i="1"/>
  <c r="H1761" i="1"/>
  <c r="G1761" i="1"/>
  <c r="F1761" i="1"/>
  <c r="H1762" i="1"/>
  <c r="G1762" i="1"/>
  <c r="H1763" i="1"/>
  <c r="G1763" i="1"/>
  <c r="F1763" i="1"/>
  <c r="H1764" i="1"/>
  <c r="G1764" i="1"/>
  <c r="F1764" i="1"/>
  <c r="H1765" i="1"/>
  <c r="G1765" i="1"/>
  <c r="F1765" i="1"/>
  <c r="H1766" i="1"/>
  <c r="G1766" i="1"/>
  <c r="H1767" i="1"/>
  <c r="G1767" i="1"/>
  <c r="F1767" i="1"/>
  <c r="H1768" i="1"/>
  <c r="G1768" i="1"/>
  <c r="F1768" i="1"/>
  <c r="H1769" i="1"/>
  <c r="G1769" i="1"/>
  <c r="F1769" i="1"/>
  <c r="H1770" i="1"/>
  <c r="G1770" i="1"/>
  <c r="H1771" i="1"/>
  <c r="G1771" i="1"/>
  <c r="F1771" i="1"/>
  <c r="H1772" i="1"/>
  <c r="G1772" i="1"/>
  <c r="F1772" i="1"/>
  <c r="H1773" i="1"/>
  <c r="G1773" i="1"/>
  <c r="F1773" i="1"/>
  <c r="H1774" i="1"/>
  <c r="G1774" i="1"/>
  <c r="H1775" i="1"/>
  <c r="G1775" i="1"/>
  <c r="F1775" i="1"/>
  <c r="H1776" i="1"/>
  <c r="G1776" i="1"/>
  <c r="F1776" i="1"/>
  <c r="H1777" i="1"/>
  <c r="G1777" i="1"/>
  <c r="F1777" i="1"/>
  <c r="H1778" i="1"/>
  <c r="G1778" i="1"/>
  <c r="H1779" i="1"/>
  <c r="G1779" i="1"/>
  <c r="F1779" i="1"/>
  <c r="H1780" i="1"/>
  <c r="G1780" i="1"/>
  <c r="F1780" i="1"/>
  <c r="H1781" i="1"/>
  <c r="G1781" i="1"/>
  <c r="F1781" i="1"/>
  <c r="H1782" i="1"/>
  <c r="G1782" i="1"/>
  <c r="H1783" i="1"/>
  <c r="G1783" i="1"/>
  <c r="F1783" i="1"/>
  <c r="H1784" i="1"/>
  <c r="G1784" i="1"/>
  <c r="F1784" i="1"/>
  <c r="H1785" i="1"/>
  <c r="G1785" i="1"/>
  <c r="H1786" i="1"/>
  <c r="G1786" i="1"/>
  <c r="F1786" i="1"/>
  <c r="H1787" i="1"/>
  <c r="G1787" i="1"/>
  <c r="F1787" i="1"/>
  <c r="H1788" i="1"/>
  <c r="G1788" i="1"/>
  <c r="H1789" i="1"/>
  <c r="G1789" i="1"/>
  <c r="F1789" i="1"/>
  <c r="H1790" i="1"/>
  <c r="G1790" i="1"/>
  <c r="F1790" i="1"/>
  <c r="H1791" i="1"/>
  <c r="G1791" i="1"/>
  <c r="H1792" i="1"/>
  <c r="G1792" i="1"/>
  <c r="F1792" i="1"/>
  <c r="H1793" i="1"/>
  <c r="G1793" i="1"/>
  <c r="F1793" i="1"/>
  <c r="H1794" i="1"/>
  <c r="G1794" i="1"/>
  <c r="F1794" i="1"/>
  <c r="H1795" i="1"/>
  <c r="G1795" i="1"/>
  <c r="H1796" i="1"/>
  <c r="G1796" i="1"/>
  <c r="F1796" i="1"/>
  <c r="H1797" i="1"/>
  <c r="G1797" i="1"/>
  <c r="F1797" i="1"/>
  <c r="H1798" i="1"/>
  <c r="G1798" i="1"/>
  <c r="F1798" i="1"/>
  <c r="H1799" i="1"/>
  <c r="G1799" i="1"/>
  <c r="H1800" i="1"/>
  <c r="G1800" i="1"/>
  <c r="F1800" i="1"/>
  <c r="H1801" i="1"/>
  <c r="G1801" i="1"/>
  <c r="F1801" i="1"/>
  <c r="H1802" i="1"/>
  <c r="G1802" i="1"/>
  <c r="F1802" i="1"/>
  <c r="H1803" i="1"/>
  <c r="G1803" i="1"/>
  <c r="H1804" i="1"/>
  <c r="G1804" i="1"/>
  <c r="F1804" i="1"/>
  <c r="H1805" i="1"/>
  <c r="G1805" i="1"/>
  <c r="F1805" i="1"/>
  <c r="H1806" i="1"/>
  <c r="G1806" i="1"/>
  <c r="F1806" i="1"/>
  <c r="H1807" i="1"/>
  <c r="G1807" i="1"/>
  <c r="H1808" i="1"/>
  <c r="G1808" i="1"/>
  <c r="F1808" i="1"/>
  <c r="H1809" i="1"/>
  <c r="G1809" i="1"/>
  <c r="F1809" i="1"/>
  <c r="H1810" i="1"/>
  <c r="G1810" i="1"/>
  <c r="H1811" i="1"/>
  <c r="G1811" i="1"/>
  <c r="F1811" i="1"/>
  <c r="H1812" i="1"/>
  <c r="G1812" i="1"/>
  <c r="F1812" i="1"/>
  <c r="H1813" i="1"/>
  <c r="G1813" i="1"/>
  <c r="F1813" i="1"/>
  <c r="H1814" i="1"/>
  <c r="G1814" i="1"/>
  <c r="H1815" i="1"/>
  <c r="G1815" i="1"/>
  <c r="F1815" i="1"/>
  <c r="H1816" i="1"/>
  <c r="G1816" i="1"/>
  <c r="F1816" i="1"/>
  <c r="H1817" i="1"/>
  <c r="G1817" i="1"/>
  <c r="F1817" i="1"/>
  <c r="H1818" i="1"/>
  <c r="G1818" i="1"/>
  <c r="H1819" i="1"/>
  <c r="G1819" i="1"/>
  <c r="F1819" i="1"/>
  <c r="H1820" i="1"/>
  <c r="G1820" i="1"/>
  <c r="F1820" i="1"/>
  <c r="H1821" i="1"/>
  <c r="G1821" i="1"/>
  <c r="H1822" i="1"/>
  <c r="G1822" i="1"/>
  <c r="F1822" i="1"/>
  <c r="H1823" i="1"/>
  <c r="G1823" i="1"/>
  <c r="F1823" i="1"/>
  <c r="H1824" i="1"/>
  <c r="G1824" i="1"/>
  <c r="H1825" i="1"/>
  <c r="G1825" i="1"/>
  <c r="F1825" i="1"/>
  <c r="H1826" i="1"/>
  <c r="H1827" i="1"/>
  <c r="H1828" i="1"/>
  <c r="G1828" i="1"/>
  <c r="F1828" i="1"/>
  <c r="H1829" i="1"/>
  <c r="G1829" i="1"/>
  <c r="H1830" i="1"/>
  <c r="G1830" i="1"/>
  <c r="F1830" i="1"/>
  <c r="H1831" i="1"/>
  <c r="G1831" i="1"/>
  <c r="F1831" i="1"/>
  <c r="H1832" i="1"/>
  <c r="G1832" i="1"/>
  <c r="F1832" i="1"/>
  <c r="H1833" i="1"/>
  <c r="G1833" i="1"/>
  <c r="H1834" i="1"/>
  <c r="G1834" i="1"/>
  <c r="F1834" i="1"/>
  <c r="H1835" i="1"/>
  <c r="G1835" i="1"/>
  <c r="F1835" i="1"/>
  <c r="H1836" i="1"/>
  <c r="G1836" i="1"/>
  <c r="F1836" i="1"/>
  <c r="H1837" i="1"/>
  <c r="G1837" i="1"/>
  <c r="H1838" i="1"/>
  <c r="G1838" i="1"/>
  <c r="F1838" i="1"/>
  <c r="H1839" i="1"/>
  <c r="G1839" i="1"/>
  <c r="F1839" i="1"/>
  <c r="H1840" i="1"/>
  <c r="G1840" i="1"/>
  <c r="H1841" i="1"/>
  <c r="G1841" i="1"/>
  <c r="F1841" i="1"/>
  <c r="H1842" i="1"/>
  <c r="G1842" i="1"/>
  <c r="F1842" i="1"/>
  <c r="H1843" i="1"/>
  <c r="G1843" i="1"/>
  <c r="H1844" i="1"/>
  <c r="G1844" i="1"/>
  <c r="F1844" i="1"/>
  <c r="H1845" i="1"/>
  <c r="G1845" i="1"/>
  <c r="F1845" i="1"/>
  <c r="H1846" i="1"/>
  <c r="G1846" i="1"/>
  <c r="F1846" i="1"/>
  <c r="H1847" i="1"/>
  <c r="G1847" i="1"/>
  <c r="H1848" i="1"/>
  <c r="G1848" i="1"/>
  <c r="F1848" i="1"/>
  <c r="H1849" i="1"/>
  <c r="G1849" i="1"/>
  <c r="F1849" i="1"/>
  <c r="H1850" i="1"/>
  <c r="G1850" i="1"/>
  <c r="F1850" i="1"/>
  <c r="H1851" i="1"/>
  <c r="G1851" i="1"/>
  <c r="H1852" i="1"/>
  <c r="G1852" i="1"/>
  <c r="F1852" i="1"/>
  <c r="H1853" i="1"/>
  <c r="G1853" i="1"/>
  <c r="F1853" i="1"/>
  <c r="H1854" i="1"/>
  <c r="G1854" i="1"/>
  <c r="F1854" i="1"/>
  <c r="H1855" i="1"/>
  <c r="G1855" i="1"/>
  <c r="H1856" i="1"/>
  <c r="G1856" i="1"/>
  <c r="F1856" i="1"/>
  <c r="H1857" i="1"/>
  <c r="G1857" i="1"/>
  <c r="F1857" i="1"/>
  <c r="H1858" i="1"/>
  <c r="G1858" i="1"/>
  <c r="F1858" i="1"/>
  <c r="H1859" i="1"/>
  <c r="G1859" i="1"/>
  <c r="F1859" i="1"/>
  <c r="H1860" i="1"/>
  <c r="G1860" i="1"/>
  <c r="H1861" i="1"/>
  <c r="G1861" i="1"/>
  <c r="F1861" i="1"/>
  <c r="H1862" i="1"/>
  <c r="G1862" i="1"/>
  <c r="F1862" i="1"/>
  <c r="H1863" i="1"/>
  <c r="G1863" i="1"/>
  <c r="F1863" i="1"/>
  <c r="H1864" i="1"/>
  <c r="G1864" i="1"/>
  <c r="H1865" i="1"/>
  <c r="G1865" i="1"/>
  <c r="F1865" i="1"/>
  <c r="H1866" i="1"/>
  <c r="G1866" i="1"/>
  <c r="F1866" i="1"/>
  <c r="H1867" i="1"/>
  <c r="G1867" i="1"/>
  <c r="F1867" i="1"/>
  <c r="H1868" i="1"/>
  <c r="G1868" i="1"/>
  <c r="F1868" i="1"/>
  <c r="H1869" i="1"/>
  <c r="H1870" i="1"/>
  <c r="G1870" i="1"/>
  <c r="F1870" i="1"/>
  <c r="H1871" i="1"/>
  <c r="G1871" i="1"/>
  <c r="H1872" i="1"/>
  <c r="G1872" i="1"/>
  <c r="F1872" i="1"/>
  <c r="H1873" i="1"/>
  <c r="G1873" i="1"/>
  <c r="F1873" i="1"/>
  <c r="H1874" i="1"/>
  <c r="G1874" i="1"/>
  <c r="F1874" i="1"/>
  <c r="H1875" i="1"/>
  <c r="G1875" i="1"/>
  <c r="H1876" i="1"/>
  <c r="G1876" i="1"/>
  <c r="F1876" i="1"/>
  <c r="H1877" i="1"/>
  <c r="G1877" i="1"/>
  <c r="F1877" i="1"/>
  <c r="H1878" i="1"/>
  <c r="G1878" i="1"/>
  <c r="H1879" i="1"/>
  <c r="G1879" i="1"/>
  <c r="F1879" i="1"/>
  <c r="H1880" i="1"/>
  <c r="G1880" i="1"/>
  <c r="F1880" i="1"/>
  <c r="H1881" i="1"/>
  <c r="G1881" i="1"/>
  <c r="H1882" i="1"/>
  <c r="G1882" i="1"/>
  <c r="F1882" i="1"/>
  <c r="H1883" i="1"/>
  <c r="G1883" i="1"/>
  <c r="F1883" i="1"/>
  <c r="H1884" i="1"/>
  <c r="G1884" i="1"/>
  <c r="F1884" i="1"/>
  <c r="H1885" i="1"/>
  <c r="G1885" i="1"/>
  <c r="H1886" i="1"/>
  <c r="G1886" i="1"/>
  <c r="F1886" i="1"/>
  <c r="H1887" i="1"/>
  <c r="G1887" i="1"/>
  <c r="F1887" i="1"/>
  <c r="H1888" i="1"/>
  <c r="G1888" i="1"/>
  <c r="F1888" i="1"/>
  <c r="H1889" i="1"/>
  <c r="G1889" i="1"/>
  <c r="H1890" i="1"/>
  <c r="G1890" i="1"/>
  <c r="F1890" i="1"/>
  <c r="H1891" i="1"/>
  <c r="G1891" i="1"/>
  <c r="F1891" i="1"/>
  <c r="H1892" i="1"/>
  <c r="G1892" i="1"/>
  <c r="F1892" i="1"/>
  <c r="H1893" i="1"/>
  <c r="G1893" i="1"/>
  <c r="H1894" i="1"/>
  <c r="G1894" i="1"/>
  <c r="F1894" i="1"/>
  <c r="H1895" i="1"/>
  <c r="G1895" i="1"/>
  <c r="F1895" i="1"/>
  <c r="H1896" i="1"/>
  <c r="G1896" i="1"/>
  <c r="F1896" i="1"/>
  <c r="H1897" i="1"/>
  <c r="G1897" i="1"/>
  <c r="H1898" i="1"/>
  <c r="G1898" i="1"/>
  <c r="F1898" i="1"/>
  <c r="H1899" i="1"/>
  <c r="G1899" i="1"/>
  <c r="F1899" i="1"/>
  <c r="H1900" i="1"/>
  <c r="G1900" i="1"/>
  <c r="F1900" i="1"/>
  <c r="H1901" i="1"/>
  <c r="G1901" i="1"/>
  <c r="H1902" i="1"/>
  <c r="G1902" i="1"/>
  <c r="F1902" i="1"/>
  <c r="H1903" i="1"/>
  <c r="G1903" i="1"/>
  <c r="F1903" i="1"/>
  <c r="H1904" i="1"/>
  <c r="H1905" i="1"/>
  <c r="I1905" i="1"/>
  <c r="H1906" i="1"/>
  <c r="G1906" i="1"/>
  <c r="H1907" i="1"/>
  <c r="G1907" i="1"/>
  <c r="F1907" i="1"/>
  <c r="H1908" i="1"/>
  <c r="I1908" i="1"/>
  <c r="H1909" i="1"/>
  <c r="I1909" i="1"/>
  <c r="H1910" i="1"/>
  <c r="G1910" i="1"/>
  <c r="H1911" i="1"/>
  <c r="G1911" i="1"/>
  <c r="F1911" i="1"/>
  <c r="H1912" i="1"/>
  <c r="I1912" i="1"/>
  <c r="H1913" i="1"/>
  <c r="I1913" i="1"/>
  <c r="H1914" i="1"/>
  <c r="G1914" i="1"/>
  <c r="F1914" i="1"/>
  <c r="H1915" i="1"/>
  <c r="I1915" i="1"/>
  <c r="H1916" i="1"/>
  <c r="G1916" i="1"/>
  <c r="F1916" i="1"/>
  <c r="H1920" i="1"/>
  <c r="G1920" i="1"/>
  <c r="F1920" i="1"/>
  <c r="H6" i="1"/>
  <c r="F105" i="1"/>
  <c r="F277" i="1"/>
  <c r="F1203" i="1"/>
  <c r="F695" i="1"/>
  <c r="G995" i="1"/>
  <c r="F897" i="1"/>
  <c r="F791" i="1"/>
  <c r="F570" i="1"/>
  <c r="F1014" i="1"/>
  <c r="F245" i="1"/>
  <c r="F345" i="1"/>
  <c r="F593" i="1"/>
  <c r="F743" i="1"/>
  <c r="F825" i="1"/>
  <c r="F914" i="1"/>
  <c r="F1039" i="1"/>
  <c r="F1229" i="1"/>
  <c r="G677" i="1"/>
  <c r="G18" i="1"/>
  <c r="F253" i="1"/>
  <c r="F365" i="1"/>
  <c r="F619" i="1"/>
  <c r="F762" i="1"/>
  <c r="F841" i="1"/>
  <c r="F967" i="1"/>
  <c r="F1127" i="1"/>
  <c r="F1461" i="1"/>
  <c r="G269" i="1"/>
  <c r="G1175" i="1"/>
  <c r="F46" i="1"/>
  <c r="F558" i="1"/>
  <c r="F778" i="1"/>
  <c r="F886" i="1"/>
  <c r="F1569" i="1"/>
  <c r="G1668" i="1"/>
  <c r="F1668" i="1"/>
  <c r="G1572" i="1"/>
  <c r="F1572" i="1"/>
  <c r="G1460" i="1"/>
  <c r="F1460" i="1"/>
  <c r="G1452" i="1"/>
  <c r="F1452" i="1"/>
  <c r="G1228" i="1"/>
  <c r="F1228" i="1"/>
  <c r="G1220" i="1"/>
  <c r="F1220" i="1"/>
  <c r="G1196" i="1"/>
  <c r="F1196" i="1"/>
  <c r="G1180" i="1"/>
  <c r="F1180" i="1"/>
  <c r="G1152" i="1"/>
  <c r="F1152" i="1"/>
  <c r="G1120" i="1"/>
  <c r="F1120" i="1"/>
  <c r="G1112" i="1"/>
  <c r="F1112" i="1"/>
  <c r="G1100" i="1"/>
  <c r="F1100" i="1"/>
  <c r="G1032" i="1"/>
  <c r="F1032" i="1"/>
  <c r="G1028" i="1"/>
  <c r="F1028" i="1"/>
  <c r="G1016" i="1"/>
  <c r="F1016" i="1"/>
  <c r="G1008" i="1"/>
  <c r="F1008" i="1"/>
  <c r="F1000" i="1"/>
  <c r="G1000" i="1"/>
  <c r="G976" i="1"/>
  <c r="F976" i="1"/>
  <c r="F940" i="1"/>
  <c r="G940" i="1"/>
  <c r="G924" i="1"/>
  <c r="F924" i="1"/>
  <c r="G892" i="1"/>
  <c r="F892" i="1"/>
  <c r="G840" i="1"/>
  <c r="F840" i="1"/>
  <c r="G832" i="1"/>
  <c r="F832" i="1"/>
  <c r="G828" i="1"/>
  <c r="F828" i="1"/>
  <c r="G816" i="1"/>
  <c r="F816" i="1"/>
  <c r="G752" i="1"/>
  <c r="F752" i="1"/>
  <c r="G700" i="1"/>
  <c r="F700" i="1"/>
  <c r="G676" i="1"/>
  <c r="F676" i="1"/>
  <c r="G672" i="1"/>
  <c r="F672" i="1"/>
  <c r="G616" i="1"/>
  <c r="F616" i="1"/>
  <c r="G536" i="1"/>
  <c r="F536" i="1"/>
  <c r="G520" i="1"/>
  <c r="F520" i="1"/>
  <c r="G284" i="1"/>
  <c r="F284" i="1"/>
  <c r="G272" i="1"/>
  <c r="F272" i="1"/>
  <c r="G264" i="1"/>
  <c r="F264" i="1"/>
  <c r="G128" i="1"/>
  <c r="F128" i="1"/>
  <c r="G124" i="1"/>
  <c r="F124" i="1"/>
  <c r="G104" i="1"/>
  <c r="F104" i="1"/>
  <c r="G48" i="1"/>
  <c r="F48" i="1"/>
  <c r="F84" i="1"/>
  <c r="F288" i="1"/>
  <c r="F404" i="1"/>
  <c r="F456" i="1"/>
  <c r="F152" i="1"/>
  <c r="F472" i="1"/>
  <c r="G1568" i="1"/>
  <c r="F1568" i="1"/>
  <c r="G1440" i="1"/>
  <c r="F1440" i="1"/>
  <c r="G1396" i="1"/>
  <c r="F1396" i="1"/>
  <c r="G784" i="1"/>
  <c r="F784" i="1"/>
  <c r="G776" i="1"/>
  <c r="F776" i="1"/>
  <c r="G732" i="1"/>
  <c r="F732" i="1"/>
  <c r="G724" i="1"/>
  <c r="F724" i="1"/>
  <c r="G584" i="1"/>
  <c r="F584" i="1"/>
  <c r="G560" i="1"/>
  <c r="F560" i="1"/>
  <c r="G512" i="1"/>
  <c r="F512" i="1"/>
  <c r="G500" i="1"/>
  <c r="F500" i="1"/>
  <c r="G252" i="1"/>
  <c r="F252" i="1"/>
  <c r="G20" i="1"/>
  <c r="F20" i="1"/>
  <c r="F56" i="1"/>
  <c r="F180" i="1"/>
  <c r="F388" i="1"/>
  <c r="G1579" i="1"/>
  <c r="F1579" i="1"/>
  <c r="G1571" i="1"/>
  <c r="F1571" i="1"/>
  <c r="G1459" i="1"/>
  <c r="F1459" i="1"/>
  <c r="G1439" i="1"/>
  <c r="F1439" i="1"/>
  <c r="G1363" i="1"/>
  <c r="F1363" i="1"/>
  <c r="G1227" i="1"/>
  <c r="F1227" i="1"/>
  <c r="G1219" i="1"/>
  <c r="F1219" i="1"/>
  <c r="G1171" i="1"/>
  <c r="F1171" i="1"/>
  <c r="G1139" i="1"/>
  <c r="F1139" i="1"/>
  <c r="G1111" i="1"/>
  <c r="F1111" i="1"/>
  <c r="G1031" i="1"/>
  <c r="F1031" i="1"/>
  <c r="G999" i="1"/>
  <c r="F999" i="1"/>
  <c r="G975" i="1"/>
  <c r="F975" i="1"/>
  <c r="F19" i="1"/>
  <c r="F47" i="1"/>
  <c r="F57" i="1"/>
  <c r="F86" i="1"/>
  <c r="F174" i="1"/>
  <c r="F181" i="1"/>
  <c r="F246" i="1"/>
  <c r="F262" i="1"/>
  <c r="F270" i="1"/>
  <c r="F278" i="1"/>
  <c r="F289" i="1"/>
  <c r="F350" i="1"/>
  <c r="F377" i="1"/>
  <c r="F389" i="1"/>
  <c r="F431" i="1"/>
  <c r="F457" i="1"/>
  <c r="F473" i="1"/>
  <c r="F501" i="1"/>
  <c r="F559" i="1"/>
  <c r="F615" i="1"/>
  <c r="F642" i="1"/>
  <c r="F673" i="1"/>
  <c r="F678" i="1"/>
  <c r="F746" i="1"/>
  <c r="F763" i="1"/>
  <c r="F782" i="1"/>
  <c r="F815" i="1"/>
  <c r="F826" i="1"/>
  <c r="F833" i="1"/>
  <c r="F845" i="1"/>
  <c r="F889" i="1"/>
  <c r="F901" i="1"/>
  <c r="F974" i="1"/>
  <c r="F997" i="1"/>
  <c r="F1015" i="1"/>
  <c r="F1138" i="1"/>
  <c r="F1210" i="1"/>
  <c r="F1234" i="1"/>
  <c r="F1410" i="1"/>
  <c r="F1462" i="1"/>
  <c r="F1570" i="1"/>
  <c r="G1119" i="1"/>
  <c r="G1194" i="1"/>
  <c r="G1273" i="1"/>
  <c r="G1494" i="1"/>
  <c r="G1526" i="1"/>
  <c r="F1526" i="1"/>
  <c r="G1470" i="1"/>
  <c r="F1470" i="1"/>
  <c r="G1242" i="1"/>
  <c r="F1242" i="1"/>
  <c r="G1214" i="1"/>
  <c r="F1214" i="1"/>
  <c r="G1198" i="1"/>
  <c r="F1198" i="1"/>
  <c r="G1190" i="1"/>
  <c r="F1190" i="1"/>
  <c r="G1174" i="1"/>
  <c r="F1174" i="1"/>
  <c r="G1126" i="1"/>
  <c r="F1126" i="1"/>
  <c r="G998" i="1"/>
  <c r="F998" i="1"/>
  <c r="G994" i="1"/>
  <c r="F994" i="1"/>
  <c r="G942" i="1"/>
  <c r="F942" i="1"/>
  <c r="G938" i="1"/>
  <c r="F938" i="1"/>
  <c r="F58" i="1"/>
  <c r="F103" i="1"/>
  <c r="F175" i="1"/>
  <c r="F182" i="1"/>
  <c r="F251" i="1"/>
  <c r="F263" i="1"/>
  <c r="F271" i="1"/>
  <c r="F279" i="1"/>
  <c r="F290" i="1"/>
  <c r="F357" i="1"/>
  <c r="F382" i="1"/>
  <c r="F395" i="1"/>
  <c r="F446" i="1"/>
  <c r="F458" i="1"/>
  <c r="F483" i="1"/>
  <c r="F502" i="1"/>
  <c r="F585" i="1"/>
  <c r="F643" i="1"/>
  <c r="F674" i="1"/>
  <c r="F689" i="1"/>
  <c r="F701" i="1"/>
  <c r="F733" i="1"/>
  <c r="F751" i="1"/>
  <c r="F783" i="1"/>
  <c r="F827" i="1"/>
  <c r="F834" i="1"/>
  <c r="F878" i="1"/>
  <c r="F891" i="1"/>
  <c r="F903" i="1"/>
  <c r="F977" i="1"/>
  <c r="F1029" i="1"/>
  <c r="F1153" i="1"/>
  <c r="F1573" i="1"/>
  <c r="G1469" i="1"/>
  <c r="F1469" i="1"/>
  <c r="G1377" i="1"/>
  <c r="F1377" i="1"/>
  <c r="G1269" i="1"/>
  <c r="F1269" i="1"/>
  <c r="G1197" i="1"/>
  <c r="F1197" i="1"/>
  <c r="G1185" i="1"/>
  <c r="F1185" i="1"/>
  <c r="G1125" i="1"/>
  <c r="F1125" i="1"/>
  <c r="G1013" i="1"/>
  <c r="F1013" i="1"/>
  <c r="G1009" i="1"/>
  <c r="F1009" i="1"/>
  <c r="G993" i="1"/>
  <c r="F993" i="1"/>
  <c r="G965" i="1"/>
  <c r="F965" i="1"/>
  <c r="G929" i="1"/>
  <c r="F929" i="1"/>
  <c r="F27" i="1"/>
  <c r="F49" i="1"/>
  <c r="F62" i="1"/>
  <c r="F142" i="1"/>
  <c r="F179" i="1"/>
  <c r="F187" i="1"/>
  <c r="F330" i="1"/>
  <c r="F359" i="1"/>
  <c r="F387" i="1"/>
  <c r="F398" i="1"/>
  <c r="F455" i="1"/>
  <c r="F459" i="1"/>
  <c r="F499" i="1"/>
  <c r="F511" i="1"/>
  <c r="F537" i="1"/>
  <c r="F561" i="1"/>
  <c r="F586" i="1"/>
  <c r="F618" i="1"/>
  <c r="F663" i="1"/>
  <c r="F694" i="1"/>
  <c r="F723" i="1"/>
  <c r="F734" i="1"/>
  <c r="F777" i="1"/>
  <c r="F817" i="1"/>
  <c r="F882" i="1"/>
  <c r="F909" i="1"/>
  <c r="F941" i="1"/>
  <c r="F990" i="1"/>
  <c r="F1030" i="1"/>
  <c r="F1162" i="1"/>
  <c r="F1225" i="1"/>
  <c r="F1362" i="1"/>
  <c r="F1453" i="1"/>
  <c r="F1511" i="1"/>
  <c r="F1574" i="1"/>
  <c r="G1908" i="1"/>
  <c r="F1908" i="1"/>
  <c r="G1915" i="1"/>
  <c r="F1915" i="1"/>
  <c r="G1239" i="1"/>
  <c r="F1239" i="1"/>
  <c r="F1910" i="1"/>
  <c r="F1906" i="1"/>
  <c r="F1202" i="1"/>
  <c r="G1913" i="1"/>
  <c r="F1913" i="1"/>
  <c r="F1200" i="1"/>
  <c r="G1905" i="1"/>
  <c r="F1905" i="1"/>
  <c r="G1909" i="1"/>
  <c r="F1909" i="1"/>
  <c r="G1912" i="1"/>
  <c r="F1912" i="1"/>
  <c r="I1906" i="1"/>
  <c r="I1914" i="1"/>
  <c r="I1910" i="1"/>
  <c r="I1911" i="1"/>
  <c r="I1907" i="1"/>
  <c r="O1094" i="7"/>
  <c r="O1093" i="7"/>
  <c r="O193" i="7"/>
  <c r="O121" i="7"/>
  <c r="O1080" i="7"/>
  <c r="O865" i="7"/>
  <c r="O669" i="7"/>
  <c r="O663" i="7"/>
  <c r="O550" i="7"/>
  <c r="O497" i="7"/>
  <c r="O338" i="7"/>
  <c r="O312" i="7"/>
  <c r="O198" i="7"/>
  <c r="O174" i="7"/>
  <c r="O22" i="7"/>
  <c r="O119" i="7"/>
  <c r="L735" i="7"/>
  <c r="H735" i="7"/>
  <c r="I735" i="7"/>
  <c r="L310" i="7"/>
  <c r="H310" i="7"/>
  <c r="I310" i="7"/>
  <c r="L495" i="7"/>
  <c r="H495" i="7"/>
  <c r="G495" i="7"/>
  <c r="F495" i="7"/>
  <c r="L173" i="7"/>
  <c r="H173" i="7"/>
  <c r="G173" i="7"/>
  <c r="F173" i="7"/>
  <c r="I1916" i="1"/>
  <c r="G310" i="7"/>
  <c r="F310" i="7"/>
  <c r="G735" i="7"/>
  <c r="F735" i="7"/>
  <c r="I173" i="7"/>
  <c r="I495" i="7"/>
  <c r="I1920" i="1"/>
  <c r="H1841" i="9"/>
  <c r="G1841" i="9"/>
  <c r="F1841" i="9"/>
  <c r="I1841" i="9"/>
  <c r="L1841" i="9"/>
  <c r="H1842" i="9"/>
  <c r="I1842" i="9"/>
  <c r="L1842" i="9"/>
  <c r="G1843" i="9"/>
  <c r="F1843" i="9"/>
  <c r="H1843" i="9"/>
  <c r="I1843" i="9"/>
  <c r="L1843" i="9"/>
  <c r="H1844" i="9"/>
  <c r="G1844" i="9"/>
  <c r="F1844" i="9"/>
  <c r="I1844" i="9"/>
  <c r="L1844" i="9"/>
  <c r="H1845" i="9"/>
  <c r="G1845" i="9"/>
  <c r="F1845" i="9"/>
  <c r="I1845" i="9"/>
  <c r="L1845" i="9"/>
  <c r="H1846" i="9"/>
  <c r="I1846" i="9"/>
  <c r="L1846" i="9"/>
  <c r="G1847" i="9"/>
  <c r="F1847" i="9"/>
  <c r="H1847" i="9"/>
  <c r="I1847" i="9"/>
  <c r="L1847" i="9"/>
  <c r="H1848" i="9"/>
  <c r="G1848" i="9"/>
  <c r="F1848" i="9"/>
  <c r="I1848" i="9"/>
  <c r="L1848" i="9"/>
  <c r="H1849" i="9"/>
  <c r="G1849" i="9"/>
  <c r="F1849" i="9"/>
  <c r="I1849" i="9"/>
  <c r="L1849" i="9"/>
  <c r="H1850" i="9"/>
  <c r="I1850" i="9"/>
  <c r="L1850" i="9"/>
  <c r="G1851" i="9"/>
  <c r="F1851" i="9"/>
  <c r="H1851" i="9"/>
  <c r="I1851" i="9"/>
  <c r="M1851" i="9"/>
  <c r="L1851" i="9"/>
  <c r="H1852" i="9"/>
  <c r="G1852" i="9"/>
  <c r="F1852" i="9"/>
  <c r="I1852" i="9"/>
  <c r="L1852" i="9"/>
  <c r="H1853" i="9"/>
  <c r="I1853" i="9"/>
  <c r="L1853" i="9"/>
  <c r="G1854" i="9"/>
  <c r="F1854" i="9"/>
  <c r="H1854" i="9"/>
  <c r="I1854" i="9"/>
  <c r="L1854" i="9"/>
  <c r="H1855" i="9"/>
  <c r="G1855" i="9"/>
  <c r="F1855" i="9"/>
  <c r="I1855" i="9"/>
  <c r="L1855" i="9"/>
  <c r="H1856" i="9"/>
  <c r="G1856" i="9"/>
  <c r="F1856" i="9"/>
  <c r="I1856" i="9"/>
  <c r="L1856" i="9"/>
  <c r="H1857" i="9"/>
  <c r="I1857" i="9"/>
  <c r="L1857" i="9"/>
  <c r="G1858" i="9"/>
  <c r="F1858" i="9"/>
  <c r="H1858" i="9"/>
  <c r="I1858" i="9"/>
  <c r="L1858" i="9"/>
  <c r="H1859" i="9"/>
  <c r="G1859" i="9"/>
  <c r="F1859" i="9"/>
  <c r="I1859" i="9"/>
  <c r="L1859" i="9"/>
  <c r="H1860" i="9"/>
  <c r="G1860" i="9"/>
  <c r="F1860" i="9"/>
  <c r="I1860" i="9"/>
  <c r="L1860" i="9"/>
  <c r="H1861" i="9"/>
  <c r="I1861" i="9"/>
  <c r="L1861" i="9"/>
  <c r="G1862" i="9"/>
  <c r="F1862" i="9"/>
  <c r="H1862" i="9"/>
  <c r="I1862" i="9"/>
  <c r="L1862" i="9"/>
  <c r="H1863" i="9"/>
  <c r="G1863" i="9"/>
  <c r="F1863" i="9"/>
  <c r="I1863" i="9"/>
  <c r="L1863" i="9"/>
  <c r="H1864" i="9"/>
  <c r="G1864" i="9"/>
  <c r="F1864" i="9"/>
  <c r="I1864" i="9"/>
  <c r="L1864" i="9"/>
  <c r="H1865" i="9"/>
  <c r="I1865" i="9"/>
  <c r="L1865" i="9"/>
  <c r="G1866" i="9"/>
  <c r="F1866" i="9"/>
  <c r="H1866" i="9"/>
  <c r="I1866" i="9"/>
  <c r="L1866" i="9"/>
  <c r="F1867" i="9"/>
  <c r="G1867" i="9"/>
  <c r="H1867" i="9"/>
  <c r="I1867" i="9"/>
  <c r="L1867" i="9"/>
  <c r="L120" i="7"/>
  <c r="H120" i="7"/>
  <c r="I120" i="7"/>
  <c r="L734" i="7"/>
  <c r="H734" i="7"/>
  <c r="G734" i="7"/>
  <c r="F734" i="7"/>
  <c r="L309" i="7"/>
  <c r="H309" i="7"/>
  <c r="G309" i="7"/>
  <c r="F309" i="7"/>
  <c r="L494" i="7"/>
  <c r="H494" i="7"/>
  <c r="I494" i="7"/>
  <c r="L172" i="7"/>
  <c r="H172" i="7"/>
  <c r="I172" i="7"/>
  <c r="L733" i="7"/>
  <c r="H733" i="7"/>
  <c r="G733" i="7"/>
  <c r="F733" i="7"/>
  <c r="L308" i="7"/>
  <c r="H308" i="7"/>
  <c r="I308" i="7"/>
  <c r="L493" i="7"/>
  <c r="H493" i="7"/>
  <c r="I493" i="7"/>
  <c r="G493" i="7"/>
  <c r="F493" i="7"/>
  <c r="L171" i="7"/>
  <c r="H171" i="7"/>
  <c r="I171" i="7"/>
  <c r="L307" i="7"/>
  <c r="H307" i="7"/>
  <c r="G307" i="7"/>
  <c r="F307" i="7"/>
  <c r="L492" i="7"/>
  <c r="H492" i="7"/>
  <c r="G492" i="7"/>
  <c r="F492" i="7"/>
  <c r="L170" i="7"/>
  <c r="H170" i="7"/>
  <c r="I170" i="7"/>
  <c r="L306" i="7"/>
  <c r="H306" i="7"/>
  <c r="I306" i="7"/>
  <c r="L491" i="7"/>
  <c r="H491" i="7"/>
  <c r="G491" i="7"/>
  <c r="F491" i="7"/>
  <c r="L169" i="7"/>
  <c r="H169" i="7"/>
  <c r="I169" i="7"/>
  <c r="L732" i="7"/>
  <c r="H732" i="7"/>
  <c r="I732" i="7"/>
  <c r="L305" i="7"/>
  <c r="H305" i="7"/>
  <c r="I305" i="7"/>
  <c r="L490" i="7"/>
  <c r="H490" i="7"/>
  <c r="G490" i="7"/>
  <c r="F490" i="7"/>
  <c r="L168" i="7"/>
  <c r="H168" i="7"/>
  <c r="G168" i="7"/>
  <c r="F168" i="7"/>
  <c r="L1079" i="7"/>
  <c r="H1079" i="7"/>
  <c r="I1079" i="7"/>
  <c r="L630" i="7"/>
  <c r="H630" i="7"/>
  <c r="I630" i="7"/>
  <c r="L629" i="7"/>
  <c r="H629" i="7"/>
  <c r="G629" i="7"/>
  <c r="F629" i="7"/>
  <c r="L731" i="7"/>
  <c r="H731" i="7"/>
  <c r="I731" i="7"/>
  <c r="L304" i="7"/>
  <c r="H304" i="7"/>
  <c r="I304" i="7"/>
  <c r="L489" i="7"/>
  <c r="H489" i="7"/>
  <c r="I489" i="7"/>
  <c r="L167" i="7"/>
  <c r="H167" i="7"/>
  <c r="G167" i="7"/>
  <c r="F167" i="7"/>
  <c r="L661" i="7"/>
  <c r="H661" i="7"/>
  <c r="I661" i="7"/>
  <c r="L166" i="7"/>
  <c r="H166" i="7"/>
  <c r="I166" i="7"/>
  <c r="I1868" i="1"/>
  <c r="I1867" i="1"/>
  <c r="I1866" i="1"/>
  <c r="I1857" i="1"/>
  <c r="F1855" i="1"/>
  <c r="I1858" i="1"/>
  <c r="M1853" i="1"/>
  <c r="L1853" i="1"/>
  <c r="I1853" i="1"/>
  <c r="F1851" i="1"/>
  <c r="I1862" i="1"/>
  <c r="F1860" i="1"/>
  <c r="I1859" i="1"/>
  <c r="I1864" i="1"/>
  <c r="I1865" i="1"/>
  <c r="I1863" i="1"/>
  <c r="I1869" i="1"/>
  <c r="F1878" i="1"/>
  <c r="I1877" i="1"/>
  <c r="I1883" i="1"/>
  <c r="F1881" i="1"/>
  <c r="I1887" i="1"/>
  <c r="F1885" i="1"/>
  <c r="I1884" i="1"/>
  <c r="I1903" i="1"/>
  <c r="I1873" i="1"/>
  <c r="F1871" i="1"/>
  <c r="I1870" i="1"/>
  <c r="I1895" i="1"/>
  <c r="I1893" i="1"/>
  <c r="I1892" i="1"/>
  <c r="I1899" i="1"/>
  <c r="F1897" i="1"/>
  <c r="I1896" i="1"/>
  <c r="F1875" i="1"/>
  <c r="I1874" i="1"/>
  <c r="I1891" i="1"/>
  <c r="I1889" i="1"/>
  <c r="I1888" i="1"/>
  <c r="I1902" i="1"/>
  <c r="I1904" i="1"/>
  <c r="F1901" i="1"/>
  <c r="F1864" i="1"/>
  <c r="F1893" i="1"/>
  <c r="G661" i="7"/>
  <c r="F661" i="7"/>
  <c r="G166" i="7"/>
  <c r="F166" i="7"/>
  <c r="G171" i="7"/>
  <c r="F171" i="7"/>
  <c r="G120" i="7"/>
  <c r="F120" i="7"/>
  <c r="G308" i="7"/>
  <c r="F308" i="7"/>
  <c r="G1861" i="9"/>
  <c r="F1861" i="9"/>
  <c r="G1857" i="9"/>
  <c r="F1857" i="9"/>
  <c r="G1846" i="9"/>
  <c r="F1846" i="9"/>
  <c r="G489" i="7"/>
  <c r="F489" i="7"/>
  <c r="G304" i="7"/>
  <c r="F304" i="7"/>
  <c r="G731" i="7"/>
  <c r="F731" i="7"/>
  <c r="G1865" i="9"/>
  <c r="F1865" i="9"/>
  <c r="G1853" i="9"/>
  <c r="F1853" i="9"/>
  <c r="G1850" i="9"/>
  <c r="F1850" i="9"/>
  <c r="G1842" i="9"/>
  <c r="F1842" i="9"/>
  <c r="G305" i="7"/>
  <c r="F305" i="7"/>
  <c r="G732" i="7"/>
  <c r="F732" i="7"/>
  <c r="G169" i="7"/>
  <c r="F169" i="7"/>
  <c r="I168" i="7"/>
  <c r="I492" i="7"/>
  <c r="I309" i="7"/>
  <c r="G630" i="7"/>
  <c r="F630" i="7"/>
  <c r="G1079" i="7"/>
  <c r="F1079" i="7"/>
  <c r="G306" i="7"/>
  <c r="F306" i="7"/>
  <c r="G170" i="7"/>
  <c r="F170" i="7"/>
  <c r="G172" i="7"/>
  <c r="F172" i="7"/>
  <c r="G494" i="7"/>
  <c r="F494" i="7"/>
  <c r="I491" i="7"/>
  <c r="I307" i="7"/>
  <c r="I733" i="7"/>
  <c r="I734" i="7"/>
  <c r="I167" i="7"/>
  <c r="I629" i="7"/>
  <c r="I490" i="7"/>
  <c r="I1855" i="1"/>
  <c r="I1854" i="1"/>
  <c r="I1851" i="1"/>
  <c r="I1856" i="1"/>
  <c r="I1850" i="1"/>
  <c r="I1852" i="1"/>
  <c r="I1860" i="1"/>
  <c r="I1861" i="1"/>
  <c r="I1878" i="1"/>
  <c r="I1880" i="1"/>
  <c r="F1889" i="1"/>
  <c r="I1879" i="1"/>
  <c r="I1881" i="1"/>
  <c r="I1885" i="1"/>
  <c r="I1882" i="1"/>
  <c r="I1886" i="1"/>
  <c r="I1897" i="1"/>
  <c r="I1871" i="1"/>
  <c r="I1872" i="1"/>
  <c r="I1894" i="1"/>
  <c r="I1898" i="1"/>
  <c r="I1875" i="1"/>
  <c r="I1876" i="1"/>
  <c r="I1890" i="1"/>
  <c r="G1904" i="1"/>
  <c r="F1904" i="1"/>
  <c r="I1900" i="1"/>
  <c r="I1901" i="1"/>
  <c r="L60" i="10"/>
  <c r="H60" i="10"/>
  <c r="I60" i="10"/>
  <c r="G60" i="10"/>
  <c r="F60" i="10"/>
  <c r="L59" i="10"/>
  <c r="H59" i="10"/>
  <c r="I59" i="10"/>
  <c r="G59" i="10"/>
  <c r="F59" i="10"/>
  <c r="L58" i="10"/>
  <c r="H58" i="10"/>
  <c r="I58" i="10"/>
  <c r="G58" i="10"/>
  <c r="F58" i="10"/>
  <c r="L57" i="10"/>
  <c r="H57" i="10"/>
  <c r="I57" i="10"/>
  <c r="G57" i="10"/>
  <c r="F57" i="10"/>
  <c r="L56" i="10"/>
  <c r="H56" i="10"/>
  <c r="I56" i="10"/>
  <c r="G56" i="10"/>
  <c r="F56" i="10"/>
  <c r="M55" i="10"/>
  <c r="L55" i="10"/>
  <c r="H55" i="10"/>
  <c r="I55" i="10"/>
  <c r="G55" i="10"/>
  <c r="F55" i="10"/>
  <c r="L54" i="10"/>
  <c r="H54" i="10"/>
  <c r="I54" i="10"/>
  <c r="G54" i="10"/>
  <c r="F54" i="10"/>
  <c r="M53" i="10"/>
  <c r="L53" i="10"/>
  <c r="H53" i="10"/>
  <c r="I53" i="10"/>
  <c r="G53" i="10"/>
  <c r="F53" i="10"/>
  <c r="L52" i="10"/>
  <c r="H52" i="10"/>
  <c r="I52" i="10"/>
  <c r="G52" i="10"/>
  <c r="F52" i="10"/>
  <c r="L51" i="10"/>
  <c r="H51" i="10"/>
  <c r="I51" i="10"/>
  <c r="G51" i="10"/>
  <c r="F51" i="10"/>
  <c r="L50" i="10"/>
  <c r="H50" i="10"/>
  <c r="I50" i="10"/>
  <c r="G50" i="10"/>
  <c r="F50" i="10"/>
  <c r="L49" i="10"/>
  <c r="H49" i="10"/>
  <c r="I49" i="10"/>
  <c r="G49" i="10"/>
  <c r="F49" i="10"/>
  <c r="M48" i="10"/>
  <c r="L48" i="10"/>
  <c r="H48" i="10"/>
  <c r="I48" i="10"/>
  <c r="G48" i="10"/>
  <c r="F48" i="10"/>
  <c r="L47" i="10"/>
  <c r="H47" i="10"/>
  <c r="I47" i="10"/>
  <c r="G47" i="10"/>
  <c r="F47" i="10"/>
  <c r="L46" i="10"/>
  <c r="H46" i="10"/>
  <c r="I46" i="10"/>
  <c r="G46" i="10"/>
  <c r="F46" i="10"/>
  <c r="L45" i="10"/>
  <c r="H45" i="10"/>
  <c r="I45" i="10"/>
  <c r="G45" i="10"/>
  <c r="F45" i="10"/>
  <c r="L44" i="10"/>
  <c r="H44" i="10"/>
  <c r="I44" i="10"/>
  <c r="G44" i="10"/>
  <c r="F44" i="10"/>
  <c r="L43" i="10"/>
  <c r="H43" i="10"/>
  <c r="I43" i="10"/>
  <c r="G43" i="10"/>
  <c r="F43" i="10"/>
  <c r="L42" i="10"/>
  <c r="H42" i="10"/>
  <c r="I42" i="10"/>
  <c r="G42" i="10"/>
  <c r="F42" i="10"/>
  <c r="M41" i="10"/>
  <c r="L41" i="10"/>
  <c r="H41" i="10"/>
  <c r="I41" i="10"/>
  <c r="G41" i="10"/>
  <c r="F41" i="10"/>
  <c r="L40" i="10"/>
  <c r="H40" i="10"/>
  <c r="I40" i="10"/>
  <c r="G40" i="10"/>
  <c r="F40" i="10"/>
  <c r="M39" i="10"/>
  <c r="L39" i="10"/>
  <c r="H39" i="10"/>
  <c r="I39" i="10"/>
  <c r="G39" i="10"/>
  <c r="F39" i="10"/>
  <c r="L38" i="10"/>
  <c r="H38" i="10"/>
  <c r="I38" i="10"/>
  <c r="G38" i="10"/>
  <c r="F38" i="10"/>
  <c r="M37" i="10"/>
  <c r="L37" i="10"/>
  <c r="H37" i="10"/>
  <c r="I37" i="10"/>
  <c r="G37" i="10"/>
  <c r="F37" i="10"/>
  <c r="L36" i="10"/>
  <c r="H36" i="10"/>
  <c r="I36" i="10"/>
  <c r="G36" i="10"/>
  <c r="F36" i="10"/>
  <c r="L35" i="10"/>
  <c r="H35" i="10"/>
  <c r="I35" i="10"/>
  <c r="G35" i="10"/>
  <c r="F35" i="10"/>
  <c r="M34" i="10"/>
  <c r="L34" i="10"/>
  <c r="H34" i="10"/>
  <c r="I34" i="10"/>
  <c r="G34" i="10"/>
  <c r="F34" i="10"/>
  <c r="M33" i="10"/>
  <c r="L33" i="10"/>
  <c r="H33" i="10"/>
  <c r="I33" i="10"/>
  <c r="G33" i="10"/>
  <c r="F33" i="10"/>
  <c r="L32" i="10"/>
  <c r="H32" i="10"/>
  <c r="I32" i="10"/>
  <c r="G32" i="10"/>
  <c r="F32" i="10"/>
  <c r="M31" i="10"/>
  <c r="L31" i="10"/>
  <c r="H31" i="10"/>
  <c r="I31" i="10"/>
  <c r="G31" i="10"/>
  <c r="F31" i="10"/>
  <c r="M30" i="10"/>
  <c r="L30" i="10"/>
  <c r="H30" i="10"/>
  <c r="I30" i="10"/>
  <c r="G30" i="10"/>
  <c r="F30" i="10"/>
  <c r="M29" i="10"/>
  <c r="L29" i="10"/>
  <c r="H29" i="10"/>
  <c r="I29" i="10"/>
  <c r="G29" i="10"/>
  <c r="F29" i="10"/>
  <c r="L28" i="10"/>
  <c r="H28" i="10"/>
  <c r="I28" i="10"/>
  <c r="G28" i="10"/>
  <c r="F28" i="10"/>
  <c r="L27" i="10"/>
  <c r="H27" i="10"/>
  <c r="I27" i="10"/>
  <c r="G27" i="10"/>
  <c r="F27" i="10"/>
  <c r="L26" i="10"/>
  <c r="H26" i="10"/>
  <c r="I26" i="10"/>
  <c r="G26" i="10"/>
  <c r="F26" i="10"/>
  <c r="L25" i="10"/>
  <c r="H25" i="10"/>
  <c r="I25" i="10"/>
  <c r="G25" i="10"/>
  <c r="F25" i="10"/>
  <c r="L24" i="10"/>
  <c r="H24" i="10"/>
  <c r="I24" i="10"/>
  <c r="G24" i="10"/>
  <c r="F24" i="10"/>
  <c r="L23" i="10"/>
  <c r="H23" i="10"/>
  <c r="I23" i="10"/>
  <c r="G23" i="10"/>
  <c r="F23" i="10"/>
  <c r="L22" i="10"/>
  <c r="H22" i="10"/>
  <c r="I22" i="10"/>
  <c r="G22" i="10"/>
  <c r="F22" i="10"/>
  <c r="L21" i="10"/>
  <c r="H21" i="10"/>
  <c r="I21" i="10"/>
  <c r="G21" i="10"/>
  <c r="F21" i="10"/>
  <c r="L20" i="10"/>
  <c r="H20" i="10"/>
  <c r="I20" i="10"/>
  <c r="G20" i="10"/>
  <c r="F20" i="10"/>
  <c r="L19" i="10"/>
  <c r="H19" i="10"/>
  <c r="I19" i="10"/>
  <c r="G19" i="10"/>
  <c r="F19" i="10"/>
  <c r="M18" i="10"/>
  <c r="L18" i="10"/>
  <c r="H18" i="10"/>
  <c r="I18" i="10"/>
  <c r="G18" i="10"/>
  <c r="F18" i="10"/>
  <c r="L17" i="10"/>
  <c r="H17" i="10"/>
  <c r="I17" i="10"/>
  <c r="G17" i="10"/>
  <c r="F17" i="10"/>
  <c r="L16" i="10"/>
  <c r="H16" i="10"/>
  <c r="I16" i="10"/>
  <c r="G16" i="10"/>
  <c r="F16" i="10"/>
  <c r="L15" i="10"/>
  <c r="H15" i="10"/>
  <c r="I15" i="10"/>
  <c r="G15" i="10"/>
  <c r="F15" i="10"/>
  <c r="M14" i="10"/>
  <c r="L14" i="10"/>
  <c r="H14" i="10"/>
  <c r="I14" i="10"/>
  <c r="G14" i="10"/>
  <c r="F14" i="10"/>
  <c r="L13" i="10"/>
  <c r="H13" i="10"/>
  <c r="I13" i="10"/>
  <c r="G13" i="10"/>
  <c r="F13" i="10"/>
  <c r="L12" i="10"/>
  <c r="H12" i="10"/>
  <c r="I12" i="10"/>
  <c r="G12" i="10"/>
  <c r="F12" i="10"/>
  <c r="L11" i="10"/>
  <c r="H11" i="10"/>
  <c r="I11" i="10"/>
  <c r="G11" i="10"/>
  <c r="F11" i="10"/>
  <c r="L10" i="10"/>
  <c r="H10" i="10"/>
  <c r="I10" i="10"/>
  <c r="G10" i="10"/>
  <c r="F10" i="10"/>
  <c r="L9" i="10"/>
  <c r="H9" i="10"/>
  <c r="I9" i="10"/>
  <c r="G9" i="10"/>
  <c r="F9" i="10"/>
  <c r="M8" i="10"/>
  <c r="L8" i="10"/>
  <c r="H8" i="10"/>
  <c r="I8" i="10"/>
  <c r="G8" i="10"/>
  <c r="F8" i="10"/>
  <c r="L7" i="10"/>
  <c r="H7" i="10"/>
  <c r="F7" i="10"/>
  <c r="G7" i="10"/>
  <c r="M6" i="10"/>
  <c r="L6" i="10"/>
  <c r="H6" i="10"/>
  <c r="I6" i="10"/>
  <c r="G6" i="10"/>
  <c r="F6" i="10"/>
  <c r="O61" i="10"/>
  <c r="I7" i="10"/>
  <c r="H1803" i="9"/>
  <c r="G1803" i="9"/>
  <c r="F1803" i="9"/>
  <c r="L1803" i="9"/>
  <c r="H1804" i="9"/>
  <c r="I1804" i="9"/>
  <c r="L1804" i="9"/>
  <c r="H1805" i="9"/>
  <c r="I1805" i="9"/>
  <c r="L1805" i="9"/>
  <c r="H1806" i="9"/>
  <c r="I1806" i="9"/>
  <c r="L1806" i="9"/>
  <c r="H1807" i="9"/>
  <c r="G1807" i="9"/>
  <c r="F1807" i="9"/>
  <c r="I1807" i="9"/>
  <c r="L1807" i="9"/>
  <c r="H1808" i="9"/>
  <c r="I1808" i="9"/>
  <c r="L1808" i="9"/>
  <c r="G1809" i="9"/>
  <c r="F1809" i="9"/>
  <c r="H1809" i="9"/>
  <c r="I1809" i="9"/>
  <c r="L1809" i="9"/>
  <c r="G1810" i="9"/>
  <c r="F1810" i="9"/>
  <c r="H1810" i="9"/>
  <c r="I1810" i="9"/>
  <c r="L1810" i="9"/>
  <c r="H1811" i="9"/>
  <c r="G1811" i="9"/>
  <c r="F1811" i="9"/>
  <c r="L1811" i="9"/>
  <c r="H1812" i="9"/>
  <c r="I1812" i="9"/>
  <c r="L1812" i="9"/>
  <c r="H1813" i="9"/>
  <c r="I1813" i="9"/>
  <c r="L1813" i="9"/>
  <c r="H1814" i="9"/>
  <c r="G1814" i="9"/>
  <c r="F1814" i="9"/>
  <c r="L1814" i="9"/>
  <c r="H1815" i="9"/>
  <c r="G1815" i="9"/>
  <c r="F1815" i="9"/>
  <c r="I1815" i="9"/>
  <c r="L1815" i="9"/>
  <c r="H1816" i="9"/>
  <c r="I1816" i="9"/>
  <c r="L1816" i="9"/>
  <c r="G1817" i="9"/>
  <c r="F1817" i="9"/>
  <c r="H1817" i="9"/>
  <c r="I1817" i="9"/>
  <c r="L1817" i="9"/>
  <c r="G1818" i="9"/>
  <c r="F1818" i="9"/>
  <c r="H1818" i="9"/>
  <c r="I1818" i="9"/>
  <c r="L1818" i="9"/>
  <c r="H1819" i="9"/>
  <c r="G1819" i="9"/>
  <c r="F1819" i="9"/>
  <c r="L1819" i="9"/>
  <c r="H1820" i="9"/>
  <c r="I1820" i="9"/>
  <c r="L1820" i="9"/>
  <c r="H1821" i="9"/>
  <c r="I1821" i="9"/>
  <c r="L1821" i="9"/>
  <c r="H1822" i="9"/>
  <c r="I1822" i="9"/>
  <c r="L1822" i="9"/>
  <c r="H1823" i="9"/>
  <c r="G1823" i="9"/>
  <c r="F1823" i="9"/>
  <c r="I1823" i="9"/>
  <c r="L1823" i="9"/>
  <c r="H1824" i="9"/>
  <c r="I1824" i="9"/>
  <c r="L1824" i="9"/>
  <c r="G1825" i="9"/>
  <c r="F1825" i="9"/>
  <c r="H1825" i="9"/>
  <c r="I1825" i="9"/>
  <c r="L1825" i="9"/>
  <c r="G1826" i="9"/>
  <c r="F1826" i="9"/>
  <c r="H1826" i="9"/>
  <c r="I1826" i="9"/>
  <c r="L1826" i="9"/>
  <c r="H1827" i="9"/>
  <c r="G1827" i="9"/>
  <c r="F1827" i="9"/>
  <c r="L1827" i="9"/>
  <c r="H1828" i="9"/>
  <c r="I1828" i="9"/>
  <c r="L1828" i="9"/>
  <c r="H1829" i="9"/>
  <c r="I1829" i="9"/>
  <c r="L1829" i="9"/>
  <c r="H1830" i="9"/>
  <c r="G1830" i="9"/>
  <c r="F1830" i="9"/>
  <c r="L1830" i="9"/>
  <c r="H1831" i="9"/>
  <c r="G1831" i="9"/>
  <c r="F1831" i="9"/>
  <c r="I1831" i="9"/>
  <c r="L1831" i="9"/>
  <c r="H1832" i="9"/>
  <c r="I1832" i="9"/>
  <c r="L1832" i="9"/>
  <c r="G1833" i="9"/>
  <c r="F1833" i="9"/>
  <c r="H1833" i="9"/>
  <c r="I1833" i="9"/>
  <c r="L1833" i="9"/>
  <c r="G1834" i="9"/>
  <c r="F1834" i="9"/>
  <c r="H1834" i="9"/>
  <c r="I1834" i="9"/>
  <c r="L1834" i="9"/>
  <c r="H1835" i="9"/>
  <c r="G1835" i="9"/>
  <c r="F1835" i="9"/>
  <c r="L1835" i="9"/>
  <c r="H1836" i="9"/>
  <c r="I1836" i="9"/>
  <c r="L1836" i="9"/>
  <c r="H1837" i="9"/>
  <c r="I1837" i="9"/>
  <c r="L1837" i="9"/>
  <c r="H1838" i="9"/>
  <c r="I1838" i="9"/>
  <c r="L1838" i="9"/>
  <c r="H1839" i="9"/>
  <c r="G1839" i="9"/>
  <c r="F1839" i="9"/>
  <c r="I1839" i="9"/>
  <c r="L1839" i="9"/>
  <c r="H1840" i="9"/>
  <c r="I1840" i="9"/>
  <c r="L1840" i="9"/>
  <c r="L311" i="7"/>
  <c r="H311" i="7"/>
  <c r="I311" i="7"/>
  <c r="L496" i="7"/>
  <c r="H496" i="7"/>
  <c r="G496" i="7"/>
  <c r="F496" i="7"/>
  <c r="L165" i="7"/>
  <c r="H165" i="7"/>
  <c r="G165" i="7"/>
  <c r="F165" i="7"/>
  <c r="L303" i="7"/>
  <c r="H303" i="7"/>
  <c r="I303" i="7"/>
  <c r="L488" i="7"/>
  <c r="H488" i="7"/>
  <c r="I488" i="7"/>
  <c r="L192" i="7"/>
  <c r="H192" i="7"/>
  <c r="G192" i="7"/>
  <c r="F192" i="7"/>
  <c r="L191" i="7"/>
  <c r="H191" i="7"/>
  <c r="I191" i="7"/>
  <c r="L302" i="7"/>
  <c r="H302" i="7"/>
  <c r="G302" i="7"/>
  <c r="F302" i="7"/>
  <c r="L487" i="7"/>
  <c r="H487" i="7"/>
  <c r="G487" i="7"/>
  <c r="F487" i="7"/>
  <c r="L164" i="7"/>
  <c r="H164" i="7"/>
  <c r="I164" i="7"/>
  <c r="I1845" i="1"/>
  <c r="I1844" i="1"/>
  <c r="F1843" i="1"/>
  <c r="I1849" i="1"/>
  <c r="F1847" i="1"/>
  <c r="I1846" i="1"/>
  <c r="I1838" i="1"/>
  <c r="F1837" i="1"/>
  <c r="I1841" i="1"/>
  <c r="F1840" i="1"/>
  <c r="I1831" i="1"/>
  <c r="F1829" i="1"/>
  <c r="I1828" i="1"/>
  <c r="I1834" i="1"/>
  <c r="I1835" i="1"/>
  <c r="F1833" i="1"/>
  <c r="I1804" i="1"/>
  <c r="I1805" i="1"/>
  <c r="I1803" i="1"/>
  <c r="I1812" i="1"/>
  <c r="I1811" i="1"/>
  <c r="F1810" i="1"/>
  <c r="I1809" i="1"/>
  <c r="I1816" i="1"/>
  <c r="I1808" i="1"/>
  <c r="F1807" i="1"/>
  <c r="I1815" i="1"/>
  <c r="F1814" i="1"/>
  <c r="I1822" i="1"/>
  <c r="F1821" i="1"/>
  <c r="I1801" i="1"/>
  <c r="F1799" i="1"/>
  <c r="I1798" i="1"/>
  <c r="I1824" i="1"/>
  <c r="I1823" i="1"/>
  <c r="I1826" i="1"/>
  <c r="G1827" i="1"/>
  <c r="F1827" i="1"/>
  <c r="G1838" i="9"/>
  <c r="F1838" i="9"/>
  <c r="G1837" i="9"/>
  <c r="F1837" i="9"/>
  <c r="I1835" i="9"/>
  <c r="I1830" i="9"/>
  <c r="G1822" i="9"/>
  <c r="F1822" i="9"/>
  <c r="G1821" i="9"/>
  <c r="F1821" i="9"/>
  <c r="I1819" i="9"/>
  <c r="I1814" i="9"/>
  <c r="G1806" i="9"/>
  <c r="F1806" i="9"/>
  <c r="G1805" i="9"/>
  <c r="F1805" i="9"/>
  <c r="I1803" i="9"/>
  <c r="G1829" i="9"/>
  <c r="F1829" i="9"/>
  <c r="I1827" i="9"/>
  <c r="G1813" i="9"/>
  <c r="F1813" i="9"/>
  <c r="I1811" i="9"/>
  <c r="F1803" i="1"/>
  <c r="I1806" i="1"/>
  <c r="I1836" i="1"/>
  <c r="I1842" i="1"/>
  <c r="I1829" i="1"/>
  <c r="I192" i="7"/>
  <c r="G1840" i="9"/>
  <c r="F1840" i="9"/>
  <c r="G1836" i="9"/>
  <c r="F1836" i="9"/>
  <c r="G1832" i="9"/>
  <c r="F1832" i="9"/>
  <c r="G1828" i="9"/>
  <c r="F1828" i="9"/>
  <c r="G1824" i="9"/>
  <c r="F1824" i="9"/>
  <c r="G1820" i="9"/>
  <c r="F1820" i="9"/>
  <c r="G1816" i="9"/>
  <c r="F1816" i="9"/>
  <c r="G1812" i="9"/>
  <c r="F1812" i="9"/>
  <c r="G1808" i="9"/>
  <c r="F1808" i="9"/>
  <c r="G1804" i="9"/>
  <c r="F1804" i="9"/>
  <c r="I487" i="7"/>
  <c r="G191" i="7"/>
  <c r="F191" i="7"/>
  <c r="G311" i="7"/>
  <c r="F311" i="7"/>
  <c r="I165" i="7"/>
  <c r="G164" i="7"/>
  <c r="F164" i="7"/>
  <c r="G488" i="7"/>
  <c r="F488" i="7"/>
  <c r="G303" i="7"/>
  <c r="F303" i="7"/>
  <c r="I496" i="7"/>
  <c r="I302" i="7"/>
  <c r="I1843" i="1"/>
  <c r="I1847" i="1"/>
  <c r="I1848" i="1"/>
  <c r="I1837" i="1"/>
  <c r="I1839" i="1"/>
  <c r="I1840" i="1"/>
  <c r="I1830" i="1"/>
  <c r="I1832" i="1"/>
  <c r="I1833" i="1"/>
  <c r="I1802" i="1"/>
  <c r="I1810" i="1"/>
  <c r="I1813" i="1"/>
  <c r="I1807" i="1"/>
  <c r="I1814" i="1"/>
  <c r="I1820" i="1"/>
  <c r="I1821" i="1"/>
  <c r="F1824" i="1"/>
  <c r="I1799" i="1"/>
  <c r="I1800" i="1"/>
  <c r="I1825" i="1"/>
  <c r="G1826" i="1"/>
  <c r="F1826" i="1"/>
  <c r="I1827" i="1"/>
  <c r="L1802" i="9"/>
  <c r="H1802" i="9"/>
  <c r="I1802" i="9"/>
  <c r="G1802" i="9"/>
  <c r="F1802" i="9"/>
  <c r="L1801" i="9"/>
  <c r="H1801" i="9"/>
  <c r="G1801" i="9"/>
  <c r="F1801" i="9"/>
  <c r="L1800" i="9"/>
  <c r="H1800" i="9"/>
  <c r="I1800" i="9"/>
  <c r="G1800" i="9"/>
  <c r="L1799" i="9"/>
  <c r="H1799" i="9"/>
  <c r="I1799" i="9"/>
  <c r="L1798" i="9"/>
  <c r="H1798" i="9"/>
  <c r="G1798" i="9"/>
  <c r="L1797" i="9"/>
  <c r="H1797" i="9"/>
  <c r="F1797" i="9"/>
  <c r="G1797" i="9"/>
  <c r="L1796" i="9"/>
  <c r="H1796" i="9"/>
  <c r="I1796" i="9"/>
  <c r="G1796" i="9"/>
  <c r="L1795" i="9"/>
  <c r="H1795" i="9"/>
  <c r="I1795" i="9"/>
  <c r="G1795" i="9"/>
  <c r="L1794" i="9"/>
  <c r="H1794" i="9"/>
  <c r="I1794" i="9"/>
  <c r="G1794" i="9"/>
  <c r="L1793" i="9"/>
  <c r="H1793" i="9"/>
  <c r="G1793" i="9"/>
  <c r="F1793" i="9"/>
  <c r="L1792" i="9"/>
  <c r="I1792" i="9"/>
  <c r="H1792" i="9"/>
  <c r="G1792" i="9"/>
  <c r="F1792" i="9"/>
  <c r="L1791" i="9"/>
  <c r="I1791" i="9"/>
  <c r="H1791" i="9"/>
  <c r="G1791" i="9"/>
  <c r="F1791" i="9"/>
  <c r="L1790" i="9"/>
  <c r="H1790" i="9"/>
  <c r="G1790" i="9"/>
  <c r="L1789" i="9"/>
  <c r="I1789" i="9"/>
  <c r="H1789" i="9"/>
  <c r="F1789" i="9"/>
  <c r="G1789" i="9"/>
  <c r="L1788" i="9"/>
  <c r="I1788" i="9"/>
  <c r="H1788" i="9"/>
  <c r="G1788" i="9"/>
  <c r="F1788" i="9"/>
  <c r="L1787" i="9"/>
  <c r="I1787" i="9"/>
  <c r="H1787" i="9"/>
  <c r="G1787" i="9"/>
  <c r="F1787" i="9"/>
  <c r="L1786" i="9"/>
  <c r="H1786" i="9"/>
  <c r="I1786" i="9"/>
  <c r="L1785" i="9"/>
  <c r="H1785" i="9"/>
  <c r="G1785" i="9"/>
  <c r="F1785" i="9"/>
  <c r="L1784" i="9"/>
  <c r="I1784" i="9"/>
  <c r="H1784" i="9"/>
  <c r="G1784" i="9"/>
  <c r="F1784" i="9"/>
  <c r="L1783" i="9"/>
  <c r="H1783" i="9"/>
  <c r="G1783" i="9"/>
  <c r="F1783" i="9"/>
  <c r="L1782" i="9"/>
  <c r="H1782" i="9"/>
  <c r="L1781" i="9"/>
  <c r="H1781" i="9"/>
  <c r="L1780" i="9"/>
  <c r="I1780" i="9"/>
  <c r="H1780" i="9"/>
  <c r="G1780" i="9"/>
  <c r="F1780" i="9"/>
  <c r="L1779" i="9"/>
  <c r="H1779" i="9"/>
  <c r="G1779" i="9"/>
  <c r="F1779" i="9"/>
  <c r="L1778" i="9"/>
  <c r="H1778" i="9"/>
  <c r="I1778" i="9"/>
  <c r="L1777" i="9"/>
  <c r="H1777" i="9"/>
  <c r="G1777" i="9"/>
  <c r="F1777" i="9"/>
  <c r="L1776" i="9"/>
  <c r="I1776" i="9"/>
  <c r="H1776" i="9"/>
  <c r="G1776" i="9"/>
  <c r="F1776" i="9"/>
  <c r="L1775" i="9"/>
  <c r="H1775" i="9"/>
  <c r="G1775" i="9"/>
  <c r="F1775" i="9"/>
  <c r="L1774" i="9"/>
  <c r="H1774" i="9"/>
  <c r="I1774" i="9"/>
  <c r="L1773" i="9"/>
  <c r="I1773" i="9"/>
  <c r="H1773" i="9"/>
  <c r="G1773" i="9"/>
  <c r="F1773" i="9"/>
  <c r="L1772" i="9"/>
  <c r="H1772" i="9"/>
  <c r="G1772" i="9"/>
  <c r="F1772" i="9"/>
  <c r="L1771" i="9"/>
  <c r="H1771" i="9"/>
  <c r="I1771" i="9"/>
  <c r="L1770" i="9"/>
  <c r="H1770" i="9"/>
  <c r="I1770" i="9"/>
  <c r="L1769" i="9"/>
  <c r="H1769" i="9"/>
  <c r="G1769" i="9"/>
  <c r="F1769" i="9"/>
  <c r="L1768" i="9"/>
  <c r="I1768" i="9"/>
  <c r="H1768" i="9"/>
  <c r="G1768" i="9"/>
  <c r="F1768" i="9"/>
  <c r="L1767" i="9"/>
  <c r="H1767" i="9"/>
  <c r="I1767" i="9"/>
  <c r="L1766" i="9"/>
  <c r="H1766" i="9"/>
  <c r="I1766" i="9"/>
  <c r="L1765" i="9"/>
  <c r="H1765" i="9"/>
  <c r="G1765" i="9"/>
  <c r="F1765" i="9"/>
  <c r="L1764" i="9"/>
  <c r="H1764" i="9"/>
  <c r="G1764" i="9"/>
  <c r="F1764" i="9"/>
  <c r="L1763" i="9"/>
  <c r="H1763" i="9"/>
  <c r="I1763" i="9"/>
  <c r="L1762" i="9"/>
  <c r="H1762" i="9"/>
  <c r="I1762" i="9"/>
  <c r="L1761" i="9"/>
  <c r="H1761" i="9"/>
  <c r="G1761" i="9"/>
  <c r="F1761" i="9"/>
  <c r="L1760" i="9"/>
  <c r="I1760" i="9"/>
  <c r="H1760" i="9"/>
  <c r="G1760" i="9"/>
  <c r="F1760" i="9"/>
  <c r="L1759" i="9"/>
  <c r="H1759" i="9"/>
  <c r="I1759" i="9"/>
  <c r="L1758" i="9"/>
  <c r="H1758" i="9"/>
  <c r="I1758" i="9"/>
  <c r="L1757" i="9"/>
  <c r="H1757" i="9"/>
  <c r="G1757" i="9"/>
  <c r="F1757" i="9"/>
  <c r="L1756" i="9"/>
  <c r="I1756" i="9"/>
  <c r="H1756" i="9"/>
  <c r="G1756" i="9"/>
  <c r="F1756" i="9"/>
  <c r="L1755" i="9"/>
  <c r="H1755" i="9"/>
  <c r="I1755" i="9"/>
  <c r="L1754" i="9"/>
  <c r="H1754" i="9"/>
  <c r="I1754" i="9"/>
  <c r="L1753" i="9"/>
  <c r="I1753" i="9"/>
  <c r="H1753" i="9"/>
  <c r="G1753" i="9"/>
  <c r="F1753" i="9"/>
  <c r="L1752" i="9"/>
  <c r="H1752" i="9"/>
  <c r="G1752" i="9"/>
  <c r="F1752" i="9"/>
  <c r="L1751" i="9"/>
  <c r="H1751" i="9"/>
  <c r="I1751" i="9"/>
  <c r="L1750" i="9"/>
  <c r="H1750" i="9"/>
  <c r="I1750" i="9"/>
  <c r="L1749" i="9"/>
  <c r="H1749" i="9"/>
  <c r="G1749" i="9"/>
  <c r="F1749" i="9"/>
  <c r="L1748" i="9"/>
  <c r="I1748" i="9"/>
  <c r="H1748" i="9"/>
  <c r="G1748" i="9"/>
  <c r="F1748" i="9"/>
  <c r="L1747" i="9"/>
  <c r="H1747" i="9"/>
  <c r="I1747" i="9"/>
  <c r="L1746" i="9"/>
  <c r="H1746" i="9"/>
  <c r="I1746" i="9"/>
  <c r="L1745" i="9"/>
  <c r="H1745" i="9"/>
  <c r="G1745" i="9"/>
  <c r="F1745" i="9"/>
  <c r="L1744" i="9"/>
  <c r="I1744" i="9"/>
  <c r="H1744" i="9"/>
  <c r="G1744" i="9"/>
  <c r="F1744" i="9"/>
  <c r="L1743" i="9"/>
  <c r="H1743" i="9"/>
  <c r="I1743" i="9"/>
  <c r="L1742" i="9"/>
  <c r="H1742" i="9"/>
  <c r="I1742" i="9"/>
  <c r="L1741" i="9"/>
  <c r="H1741" i="9"/>
  <c r="G1741" i="9"/>
  <c r="F1741" i="9"/>
  <c r="L1740" i="9"/>
  <c r="I1740" i="9"/>
  <c r="H1740" i="9"/>
  <c r="G1740" i="9"/>
  <c r="F1740" i="9"/>
  <c r="L1739" i="9"/>
  <c r="H1739" i="9"/>
  <c r="I1739" i="9"/>
  <c r="L1738" i="9"/>
  <c r="H1738" i="9"/>
  <c r="L1737" i="9"/>
  <c r="H1737" i="9"/>
  <c r="L1736" i="9"/>
  <c r="H1736" i="9"/>
  <c r="I1736" i="9"/>
  <c r="L1735" i="9"/>
  <c r="H1735" i="9"/>
  <c r="I1735" i="9"/>
  <c r="G1735" i="9"/>
  <c r="F1735" i="9"/>
  <c r="L1734" i="9"/>
  <c r="H1734" i="9"/>
  <c r="I1734" i="9"/>
  <c r="L1733" i="9"/>
  <c r="H1733" i="9"/>
  <c r="G1733" i="9"/>
  <c r="F1733" i="9"/>
  <c r="L1732" i="9"/>
  <c r="H1732" i="9"/>
  <c r="G1732" i="9"/>
  <c r="F1732" i="9"/>
  <c r="L1731" i="9"/>
  <c r="H1731" i="9"/>
  <c r="I1731" i="9"/>
  <c r="L1730" i="9"/>
  <c r="H1730" i="9"/>
  <c r="I1730" i="9"/>
  <c r="L1729" i="9"/>
  <c r="H1729" i="9"/>
  <c r="G1729" i="9"/>
  <c r="F1729" i="9"/>
  <c r="L1728" i="9"/>
  <c r="I1728" i="9"/>
  <c r="H1728" i="9"/>
  <c r="G1728" i="9"/>
  <c r="F1728" i="9"/>
  <c r="L1727" i="9"/>
  <c r="H1727" i="9"/>
  <c r="I1727" i="9"/>
  <c r="G1727" i="9"/>
  <c r="F1727" i="9"/>
  <c r="L1726" i="9"/>
  <c r="H1726" i="9"/>
  <c r="I1726" i="9"/>
  <c r="L1725" i="9"/>
  <c r="H1725" i="9"/>
  <c r="G1725" i="9"/>
  <c r="F1725" i="9"/>
  <c r="L1724" i="9"/>
  <c r="H1724" i="9"/>
  <c r="G1724" i="9"/>
  <c r="F1724" i="9"/>
  <c r="L1723" i="9"/>
  <c r="H1723" i="9"/>
  <c r="I1723" i="9"/>
  <c r="L1722" i="9"/>
  <c r="H1722" i="9"/>
  <c r="I1722" i="9"/>
  <c r="L1721" i="9"/>
  <c r="H1721" i="9"/>
  <c r="G1721" i="9"/>
  <c r="F1721" i="9"/>
  <c r="L1720" i="9"/>
  <c r="I1720" i="9"/>
  <c r="H1720" i="9"/>
  <c r="G1720" i="9"/>
  <c r="F1720" i="9"/>
  <c r="L1719" i="9"/>
  <c r="H1719" i="9"/>
  <c r="I1719" i="9"/>
  <c r="G1719" i="9"/>
  <c r="F1719" i="9"/>
  <c r="L1718" i="9"/>
  <c r="H1718" i="9"/>
  <c r="I1718" i="9"/>
  <c r="N1717" i="9"/>
  <c r="L1717" i="9"/>
  <c r="I1717" i="9"/>
  <c r="H1717" i="9"/>
  <c r="G1717" i="9"/>
  <c r="F1717" i="9"/>
  <c r="L1716" i="9"/>
  <c r="H1716" i="9"/>
  <c r="I1716" i="9"/>
  <c r="L1715" i="9"/>
  <c r="H1715" i="9"/>
  <c r="I1715" i="9"/>
  <c r="L1714" i="9"/>
  <c r="H1714" i="9"/>
  <c r="G1714" i="9"/>
  <c r="F1714" i="9"/>
  <c r="L1713" i="9"/>
  <c r="H1713" i="9"/>
  <c r="G1713" i="9"/>
  <c r="F1713" i="9"/>
  <c r="L1712" i="9"/>
  <c r="H1712" i="9"/>
  <c r="I1712" i="9"/>
  <c r="L1711" i="9"/>
  <c r="H1711" i="9"/>
  <c r="I1711" i="9"/>
  <c r="L1710" i="9"/>
  <c r="I1710" i="9"/>
  <c r="H1710" i="9"/>
  <c r="G1710" i="9"/>
  <c r="F1710" i="9"/>
  <c r="L1709" i="9"/>
  <c r="H1709" i="9"/>
  <c r="G1709" i="9"/>
  <c r="F1709" i="9"/>
  <c r="L1708" i="9"/>
  <c r="H1708" i="9"/>
  <c r="I1708" i="9"/>
  <c r="N1707" i="9"/>
  <c r="L1707" i="9"/>
  <c r="H1707" i="9"/>
  <c r="G1707" i="9"/>
  <c r="F1707" i="9"/>
  <c r="L1706" i="9"/>
  <c r="I1706" i="9"/>
  <c r="H1706" i="9"/>
  <c r="G1706" i="9"/>
  <c r="F1706" i="9"/>
  <c r="L1705" i="9"/>
  <c r="H1705" i="9"/>
  <c r="I1705" i="9"/>
  <c r="L1704" i="9"/>
  <c r="H1704" i="9"/>
  <c r="I1704" i="9"/>
  <c r="L1703" i="9"/>
  <c r="H1703" i="9"/>
  <c r="G1703" i="9"/>
  <c r="F1703" i="9"/>
  <c r="L1702" i="9"/>
  <c r="H1702" i="9"/>
  <c r="I1702" i="9"/>
  <c r="L1701" i="9"/>
  <c r="H1701" i="9"/>
  <c r="I1701" i="9"/>
  <c r="L1700" i="9"/>
  <c r="H1700" i="9"/>
  <c r="I1700" i="9"/>
  <c r="L1699" i="9"/>
  <c r="I1699" i="9"/>
  <c r="H1699" i="9"/>
  <c r="G1699" i="9"/>
  <c r="F1699" i="9"/>
  <c r="L1698" i="9"/>
  <c r="H1698" i="9"/>
  <c r="G1698" i="9"/>
  <c r="F1698" i="9"/>
  <c r="L1697" i="9"/>
  <c r="H1697" i="9"/>
  <c r="I1697" i="9"/>
  <c r="N1696" i="9"/>
  <c r="L1696" i="9"/>
  <c r="I1696" i="9"/>
  <c r="H1696" i="9"/>
  <c r="G1696" i="9"/>
  <c r="F1696" i="9"/>
  <c r="N1695" i="9"/>
  <c r="L1695" i="9"/>
  <c r="H1695" i="9"/>
  <c r="I1695" i="9"/>
  <c r="L1694" i="9"/>
  <c r="H1694" i="9"/>
  <c r="L1693" i="9"/>
  <c r="H1693" i="9"/>
  <c r="L1692" i="9"/>
  <c r="H1692" i="9"/>
  <c r="G1692" i="9"/>
  <c r="F1692" i="9"/>
  <c r="L1691" i="9"/>
  <c r="H1691" i="9"/>
  <c r="I1691" i="9"/>
  <c r="G1691" i="9"/>
  <c r="F1691" i="9"/>
  <c r="L1690" i="9"/>
  <c r="H1690" i="9"/>
  <c r="I1690" i="9"/>
  <c r="L1689" i="9"/>
  <c r="H1689" i="9"/>
  <c r="F1689" i="9"/>
  <c r="G1689" i="9"/>
  <c r="L1688" i="9"/>
  <c r="H1688" i="9"/>
  <c r="I1688" i="9"/>
  <c r="G1688" i="9"/>
  <c r="F1688" i="9"/>
  <c r="L1687" i="9"/>
  <c r="H1687" i="9"/>
  <c r="I1687" i="9"/>
  <c r="G1687" i="9"/>
  <c r="F1687" i="9"/>
  <c r="L1686" i="9"/>
  <c r="H1686" i="9"/>
  <c r="G1686" i="9"/>
  <c r="L1685" i="9"/>
  <c r="H1685" i="9"/>
  <c r="F1685" i="9"/>
  <c r="G1685" i="9"/>
  <c r="L1684" i="9"/>
  <c r="H1684" i="9"/>
  <c r="I1684" i="9"/>
  <c r="G1684" i="9"/>
  <c r="F1684" i="9"/>
  <c r="L1683" i="9"/>
  <c r="H1683" i="9"/>
  <c r="I1683" i="9"/>
  <c r="G1683" i="9"/>
  <c r="F1683" i="9"/>
  <c r="L1682" i="9"/>
  <c r="H1682" i="9"/>
  <c r="I1682" i="9"/>
  <c r="G1682" i="9"/>
  <c r="F1682" i="9"/>
  <c r="L1681" i="9"/>
  <c r="I1681" i="9"/>
  <c r="H1681" i="9"/>
  <c r="F1681" i="9"/>
  <c r="G1681" i="9"/>
  <c r="M1680" i="9"/>
  <c r="L1680" i="9"/>
  <c r="I1680" i="9"/>
  <c r="H1680" i="9"/>
  <c r="G1680" i="9"/>
  <c r="F1680" i="9"/>
  <c r="L1679" i="9"/>
  <c r="H1679" i="9"/>
  <c r="G1679" i="9"/>
  <c r="L1678" i="9"/>
  <c r="H1678" i="9"/>
  <c r="F1678" i="9"/>
  <c r="G1678" i="9"/>
  <c r="L1677" i="9"/>
  <c r="H1677" i="9"/>
  <c r="F1677" i="9"/>
  <c r="G1677" i="9"/>
  <c r="L1676" i="9"/>
  <c r="H1676" i="9"/>
  <c r="I1676" i="9"/>
  <c r="L1675" i="9"/>
  <c r="H1675" i="9"/>
  <c r="I1675" i="9"/>
  <c r="G1675" i="9"/>
  <c r="L1674" i="9"/>
  <c r="H1674" i="9"/>
  <c r="F1674" i="9"/>
  <c r="G1674" i="9"/>
  <c r="L1673" i="9"/>
  <c r="H1673" i="9"/>
  <c r="I1673" i="9"/>
  <c r="L1672" i="9"/>
  <c r="H1672" i="9"/>
  <c r="I1672" i="9"/>
  <c r="G1672" i="9"/>
  <c r="L1671" i="9"/>
  <c r="H1671" i="9"/>
  <c r="I1671" i="9"/>
  <c r="L1670" i="9"/>
  <c r="H1670" i="9"/>
  <c r="I1670" i="9"/>
  <c r="L1669" i="9"/>
  <c r="H1669" i="9"/>
  <c r="I1669" i="9"/>
  <c r="L1668" i="9"/>
  <c r="H1668" i="9"/>
  <c r="I1668" i="9"/>
  <c r="G1668" i="9"/>
  <c r="L1667" i="9"/>
  <c r="H1667" i="9"/>
  <c r="I1667" i="9"/>
  <c r="L1666" i="9"/>
  <c r="H1666" i="9"/>
  <c r="G1666" i="9"/>
  <c r="L1665" i="9"/>
  <c r="H1665" i="9"/>
  <c r="G1665" i="9"/>
  <c r="L1664" i="9"/>
  <c r="H1664" i="9"/>
  <c r="G1664" i="9"/>
  <c r="F1664" i="9"/>
  <c r="L1663" i="9"/>
  <c r="H1663" i="9"/>
  <c r="I1663" i="9"/>
  <c r="L1662" i="9"/>
  <c r="H1662" i="9"/>
  <c r="I1662" i="9"/>
  <c r="G1662" i="9"/>
  <c r="F1662" i="9"/>
  <c r="L1661" i="9"/>
  <c r="H1661" i="9"/>
  <c r="G1661" i="9"/>
  <c r="L1660" i="9"/>
  <c r="H1660" i="9"/>
  <c r="F1660" i="9"/>
  <c r="G1660" i="9"/>
  <c r="L1659" i="9"/>
  <c r="H1659" i="9"/>
  <c r="I1659" i="9"/>
  <c r="G1659" i="9"/>
  <c r="L1658" i="9"/>
  <c r="H1658" i="9"/>
  <c r="I1658" i="9"/>
  <c r="G1658" i="9"/>
  <c r="L1657" i="9"/>
  <c r="H1657" i="9"/>
  <c r="G1657" i="9"/>
  <c r="L1656" i="9"/>
  <c r="H1656" i="9"/>
  <c r="F1656" i="9"/>
  <c r="G1656" i="9"/>
  <c r="L1655" i="9"/>
  <c r="H1655" i="9"/>
  <c r="I1655" i="9"/>
  <c r="L1654" i="9"/>
  <c r="H1654" i="9"/>
  <c r="I1654" i="9"/>
  <c r="L1653" i="9"/>
  <c r="H1653" i="9"/>
  <c r="G1653" i="9"/>
  <c r="L1652" i="9"/>
  <c r="I1652" i="9"/>
  <c r="H1652" i="9"/>
  <c r="G1652" i="9"/>
  <c r="F1652" i="9"/>
  <c r="L1651" i="9"/>
  <c r="H1651" i="9"/>
  <c r="I1651" i="9"/>
  <c r="L1650" i="9"/>
  <c r="H1650" i="9"/>
  <c r="I1650" i="9"/>
  <c r="G1650" i="9"/>
  <c r="L1649" i="9"/>
  <c r="H1649" i="9"/>
  <c r="G1649" i="9"/>
  <c r="L1648" i="9"/>
  <c r="H1648" i="9"/>
  <c r="F1648" i="9"/>
  <c r="G1648" i="9"/>
  <c r="L1647" i="9"/>
  <c r="H1647" i="9"/>
  <c r="I1647" i="9"/>
  <c r="L1646" i="9"/>
  <c r="H1646" i="9"/>
  <c r="I1646" i="9"/>
  <c r="G1646" i="9"/>
  <c r="L1645" i="9"/>
  <c r="H1645" i="9"/>
  <c r="L1644" i="9"/>
  <c r="H1644" i="9"/>
  <c r="G1644" i="9"/>
  <c r="F1644" i="9"/>
  <c r="L1643" i="9"/>
  <c r="H1643" i="9"/>
  <c r="G1643" i="9"/>
  <c r="F1643" i="9"/>
  <c r="L1642" i="9"/>
  <c r="H1642" i="9"/>
  <c r="I1642" i="9"/>
  <c r="L1641" i="9"/>
  <c r="H1641" i="9"/>
  <c r="L1640" i="9"/>
  <c r="H1640" i="9"/>
  <c r="F1640" i="9"/>
  <c r="G1640" i="9"/>
  <c r="L1639" i="9"/>
  <c r="H1639" i="9"/>
  <c r="I1639" i="9"/>
  <c r="G1639" i="9"/>
  <c r="L1638" i="9"/>
  <c r="H1638" i="9"/>
  <c r="I1638" i="9"/>
  <c r="G1638" i="9"/>
  <c r="L1637" i="9"/>
  <c r="H1637" i="9"/>
  <c r="I1637" i="9"/>
  <c r="L1636" i="9"/>
  <c r="I1636" i="9"/>
  <c r="H1636" i="9"/>
  <c r="L1635" i="9"/>
  <c r="H1635" i="9"/>
  <c r="G1635" i="9"/>
  <c r="F1635" i="9"/>
  <c r="L1634" i="9"/>
  <c r="H1634" i="9"/>
  <c r="I1634" i="9"/>
  <c r="G1634" i="9"/>
  <c r="L1633" i="9"/>
  <c r="H1633" i="9"/>
  <c r="L1632" i="9"/>
  <c r="I1632" i="9"/>
  <c r="H1632" i="9"/>
  <c r="G1632" i="9"/>
  <c r="L1631" i="9"/>
  <c r="H1631" i="9"/>
  <c r="F1631" i="9"/>
  <c r="G1631" i="9"/>
  <c r="L1630" i="9"/>
  <c r="H1630" i="9"/>
  <c r="I1630" i="9"/>
  <c r="L1629" i="9"/>
  <c r="H1629" i="9"/>
  <c r="L1628" i="9"/>
  <c r="H1628" i="9"/>
  <c r="G1628" i="9"/>
  <c r="F1628" i="9"/>
  <c r="L1627" i="9"/>
  <c r="H1627" i="9"/>
  <c r="I1627" i="9"/>
  <c r="G1627" i="9"/>
  <c r="F1627" i="9"/>
  <c r="L1626" i="9"/>
  <c r="H1626" i="9"/>
  <c r="I1626" i="9"/>
  <c r="N1625" i="9"/>
  <c r="L1625" i="9"/>
  <c r="H1625" i="9"/>
  <c r="G1625" i="9"/>
  <c r="F1625" i="9"/>
  <c r="N1624" i="9"/>
  <c r="L1624" i="9"/>
  <c r="H1624" i="9"/>
  <c r="I1624" i="9"/>
  <c r="G1624" i="9"/>
  <c r="F1624" i="9"/>
  <c r="L1623" i="9"/>
  <c r="H1623" i="9"/>
  <c r="G1623" i="9"/>
  <c r="L1622" i="9"/>
  <c r="H1622" i="9"/>
  <c r="G1622" i="9"/>
  <c r="F1622" i="9"/>
  <c r="L1621" i="9"/>
  <c r="H1621" i="9"/>
  <c r="I1621" i="9"/>
  <c r="L1620" i="9"/>
  <c r="H1620" i="9"/>
  <c r="I1620" i="9"/>
  <c r="L1619" i="9"/>
  <c r="H1619" i="9"/>
  <c r="I1619" i="9"/>
  <c r="L1618" i="9"/>
  <c r="H1618" i="9"/>
  <c r="G1618" i="9"/>
  <c r="F1618" i="9"/>
  <c r="L1617" i="9"/>
  <c r="I1617" i="9"/>
  <c r="H1617" i="9"/>
  <c r="G1617" i="9"/>
  <c r="F1617" i="9"/>
  <c r="L1616" i="9"/>
  <c r="H1616" i="9"/>
  <c r="I1616" i="9"/>
  <c r="L1615" i="9"/>
  <c r="H1615" i="9"/>
  <c r="I1615" i="9"/>
  <c r="L1614" i="9"/>
  <c r="H1614" i="9"/>
  <c r="F1614" i="9"/>
  <c r="G1614" i="9"/>
  <c r="L1613" i="9"/>
  <c r="H1613" i="9"/>
  <c r="I1613" i="9"/>
  <c r="G1613" i="9"/>
  <c r="L1612" i="9"/>
  <c r="H1612" i="9"/>
  <c r="I1612" i="9"/>
  <c r="L1611" i="9"/>
  <c r="H1611" i="9"/>
  <c r="G1611" i="9"/>
  <c r="L1610" i="9"/>
  <c r="H1610" i="9"/>
  <c r="F1610" i="9"/>
  <c r="G1610" i="9"/>
  <c r="L1609" i="9"/>
  <c r="I1609" i="9"/>
  <c r="H1609" i="9"/>
  <c r="G1609" i="9"/>
  <c r="F1609" i="9"/>
  <c r="L1608" i="9"/>
  <c r="H1608" i="9"/>
  <c r="I1608" i="9"/>
  <c r="L1607" i="9"/>
  <c r="H1607" i="9"/>
  <c r="I1607" i="9"/>
  <c r="L1606" i="9"/>
  <c r="H1606" i="9"/>
  <c r="F1606" i="9"/>
  <c r="G1606" i="9"/>
  <c r="L1605" i="9"/>
  <c r="I1605" i="9"/>
  <c r="H1605" i="9"/>
  <c r="G1605" i="9"/>
  <c r="F1605" i="9"/>
  <c r="L1604" i="9"/>
  <c r="H1604" i="9"/>
  <c r="I1604" i="9"/>
  <c r="G1604" i="9"/>
  <c r="F1604" i="9"/>
  <c r="L1603" i="9"/>
  <c r="H1603" i="9"/>
  <c r="I1603" i="9"/>
  <c r="L1602" i="9"/>
  <c r="H1602" i="9"/>
  <c r="G1602" i="9"/>
  <c r="F1602" i="9"/>
  <c r="L1601" i="9"/>
  <c r="H1601" i="9"/>
  <c r="I1601" i="9"/>
  <c r="G1601" i="9"/>
  <c r="L1600" i="9"/>
  <c r="H1600" i="9"/>
  <c r="I1600" i="9"/>
  <c r="G1600" i="9"/>
  <c r="F1600" i="9"/>
  <c r="L1599" i="9"/>
  <c r="H1599" i="9"/>
  <c r="I1599" i="9"/>
  <c r="L1598" i="9"/>
  <c r="H1598" i="9"/>
  <c r="G1598" i="9"/>
  <c r="F1598" i="9"/>
  <c r="L1597" i="9"/>
  <c r="H1597" i="9"/>
  <c r="I1597" i="9"/>
  <c r="G1597" i="9"/>
  <c r="L1596" i="9"/>
  <c r="H1596" i="9"/>
  <c r="I1596" i="9"/>
  <c r="G1596" i="9"/>
  <c r="F1596" i="9"/>
  <c r="L1595" i="9"/>
  <c r="H1595" i="9"/>
  <c r="I1595" i="9"/>
  <c r="G1595" i="9"/>
  <c r="L1594" i="9"/>
  <c r="H1594" i="9"/>
  <c r="G1594" i="9"/>
  <c r="F1594" i="9"/>
  <c r="L1593" i="9"/>
  <c r="H1593" i="9"/>
  <c r="I1593" i="9"/>
  <c r="G1593" i="9"/>
  <c r="F1593" i="9"/>
  <c r="L1592" i="9"/>
  <c r="H1592" i="9"/>
  <c r="I1592" i="9"/>
  <c r="G1592" i="9"/>
  <c r="F1592" i="9"/>
  <c r="L1591" i="9"/>
  <c r="H1591" i="9"/>
  <c r="I1591" i="9"/>
  <c r="G1591" i="9"/>
  <c r="L1590" i="9"/>
  <c r="H1590" i="9"/>
  <c r="G1590" i="9"/>
  <c r="F1590" i="9"/>
  <c r="L1589" i="9"/>
  <c r="I1589" i="9"/>
  <c r="H1589" i="9"/>
  <c r="G1589" i="9"/>
  <c r="F1589" i="9"/>
  <c r="L1588" i="9"/>
  <c r="H1588" i="9"/>
  <c r="I1588" i="9"/>
  <c r="G1588" i="9"/>
  <c r="F1588" i="9"/>
  <c r="L1587" i="9"/>
  <c r="H1587" i="9"/>
  <c r="I1587" i="9"/>
  <c r="G1587" i="9"/>
  <c r="F1587" i="9"/>
  <c r="L1586" i="9"/>
  <c r="I1586" i="9"/>
  <c r="H1586" i="9"/>
  <c r="G1586" i="9"/>
  <c r="F1586" i="9"/>
  <c r="L1585" i="9"/>
  <c r="H1585" i="9"/>
  <c r="I1585" i="9"/>
  <c r="G1585" i="9"/>
  <c r="F1585" i="9"/>
  <c r="L1584" i="9"/>
  <c r="H1584" i="9"/>
  <c r="I1584" i="9"/>
  <c r="G1584" i="9"/>
  <c r="F1584" i="9"/>
  <c r="L1583" i="9"/>
  <c r="H1583" i="9"/>
  <c r="G1583" i="9"/>
  <c r="L1582" i="9"/>
  <c r="H1582" i="9"/>
  <c r="G1582" i="9"/>
  <c r="F1582" i="9"/>
  <c r="L1581" i="9"/>
  <c r="H1581" i="9"/>
  <c r="I1581" i="9"/>
  <c r="G1581" i="9"/>
  <c r="F1581" i="9"/>
  <c r="L1580" i="9"/>
  <c r="H1580" i="9"/>
  <c r="I1580" i="9"/>
  <c r="L1579" i="9"/>
  <c r="H1579" i="9"/>
  <c r="G1579" i="9"/>
  <c r="L1578" i="9"/>
  <c r="H1578" i="9"/>
  <c r="F1578" i="9"/>
  <c r="G1578" i="9"/>
  <c r="L1577" i="9"/>
  <c r="H1577" i="9"/>
  <c r="I1577" i="9"/>
  <c r="G1577" i="9"/>
  <c r="L1576" i="9"/>
  <c r="H1576" i="9"/>
  <c r="I1576" i="9"/>
  <c r="G1576" i="9"/>
  <c r="L1575" i="9"/>
  <c r="H1575" i="9"/>
  <c r="G1575" i="9"/>
  <c r="L1574" i="9"/>
  <c r="H1574" i="9"/>
  <c r="I1574" i="9"/>
  <c r="G1574" i="9"/>
  <c r="F1574" i="9"/>
  <c r="L1573" i="9"/>
  <c r="H1573" i="9"/>
  <c r="G1573" i="9"/>
  <c r="L1572" i="9"/>
  <c r="H1572" i="9"/>
  <c r="L1571" i="9"/>
  <c r="H1571" i="9"/>
  <c r="G1571" i="9"/>
  <c r="L1570" i="9"/>
  <c r="H1570" i="9"/>
  <c r="G1570" i="9"/>
  <c r="F1570" i="9"/>
  <c r="L1569" i="9"/>
  <c r="I1569" i="9"/>
  <c r="H1569" i="9"/>
  <c r="G1569" i="9"/>
  <c r="F1569" i="9"/>
  <c r="L1568" i="9"/>
  <c r="H1568" i="9"/>
  <c r="I1568" i="9"/>
  <c r="G1568" i="9"/>
  <c r="F1568" i="9"/>
  <c r="L1567" i="9"/>
  <c r="H1567" i="9"/>
  <c r="G1567" i="9"/>
  <c r="L1566" i="9"/>
  <c r="I1566" i="9"/>
  <c r="H1566" i="9"/>
  <c r="G1566" i="9"/>
  <c r="F1566" i="9"/>
  <c r="L1565" i="9"/>
  <c r="H1565" i="9"/>
  <c r="M1564" i="9"/>
  <c r="L1564" i="9"/>
  <c r="H1564" i="9"/>
  <c r="I1564" i="9"/>
  <c r="L1563" i="9"/>
  <c r="H1563" i="9"/>
  <c r="F1563" i="9"/>
  <c r="G1563" i="9"/>
  <c r="L1562" i="9"/>
  <c r="H1562" i="9"/>
  <c r="I1562" i="9"/>
  <c r="G1562" i="9"/>
  <c r="L1561" i="9"/>
  <c r="H1561" i="9"/>
  <c r="I1561" i="9"/>
  <c r="G1561" i="9"/>
  <c r="F1561" i="9"/>
  <c r="L1560" i="9"/>
  <c r="H1560" i="9"/>
  <c r="G1560" i="9"/>
  <c r="L1559" i="9"/>
  <c r="H1559" i="9"/>
  <c r="F1559" i="9"/>
  <c r="G1559" i="9"/>
  <c r="L1558" i="9"/>
  <c r="H1558" i="9"/>
  <c r="I1558" i="9"/>
  <c r="G1558" i="9"/>
  <c r="F1558" i="9"/>
  <c r="L1557" i="9"/>
  <c r="H1557" i="9"/>
  <c r="I1557" i="9"/>
  <c r="G1557" i="9"/>
  <c r="L1556" i="9"/>
  <c r="H1556" i="9"/>
  <c r="I1556" i="9"/>
  <c r="G1556" i="9"/>
  <c r="L1555" i="9"/>
  <c r="H1555" i="9"/>
  <c r="L1554" i="9"/>
  <c r="H1554" i="9"/>
  <c r="I1554" i="9"/>
  <c r="L1553" i="9"/>
  <c r="H1553" i="9"/>
  <c r="I1553" i="9"/>
  <c r="L1552" i="9"/>
  <c r="H1552" i="9"/>
  <c r="I1552" i="9"/>
  <c r="L1551" i="9"/>
  <c r="I1551" i="9"/>
  <c r="H1551" i="9"/>
  <c r="G1551" i="9"/>
  <c r="F1551" i="9"/>
  <c r="L1550" i="9"/>
  <c r="I1550" i="9"/>
  <c r="H1550" i="9"/>
  <c r="G1550" i="9"/>
  <c r="F1550" i="9"/>
  <c r="L1549" i="9"/>
  <c r="H1549" i="9"/>
  <c r="I1549" i="9"/>
  <c r="G1549" i="9"/>
  <c r="L1548" i="9"/>
  <c r="H1548" i="9"/>
  <c r="G1548" i="9"/>
  <c r="L1547" i="9"/>
  <c r="H1547" i="9"/>
  <c r="I1547" i="9"/>
  <c r="G1547" i="9"/>
  <c r="F1547" i="9"/>
  <c r="L1546" i="9"/>
  <c r="H1546" i="9"/>
  <c r="I1546" i="9"/>
  <c r="G1546" i="9"/>
  <c r="F1546" i="9"/>
  <c r="L1545" i="9"/>
  <c r="H1545" i="9"/>
  <c r="I1545" i="9"/>
  <c r="G1545" i="9"/>
  <c r="F1545" i="9"/>
  <c r="L1544" i="9"/>
  <c r="H1544" i="9"/>
  <c r="G1544" i="9"/>
  <c r="L1543" i="9"/>
  <c r="H1543" i="9"/>
  <c r="F1543" i="9"/>
  <c r="G1543" i="9"/>
  <c r="L1542" i="9"/>
  <c r="H1542" i="9"/>
  <c r="F1542" i="9"/>
  <c r="G1542" i="9"/>
  <c r="L1541" i="9"/>
  <c r="H1541" i="9"/>
  <c r="I1541" i="9"/>
  <c r="G1541" i="9"/>
  <c r="L1540" i="9"/>
  <c r="H1540" i="9"/>
  <c r="I1540" i="9"/>
  <c r="L1539" i="9"/>
  <c r="H1539" i="9"/>
  <c r="L1538" i="9"/>
  <c r="H1538" i="9"/>
  <c r="I1538" i="9"/>
  <c r="G1538" i="9"/>
  <c r="L1537" i="9"/>
  <c r="H1537" i="9"/>
  <c r="I1537" i="9"/>
  <c r="G1537" i="9"/>
  <c r="F1537" i="9"/>
  <c r="L1536" i="9"/>
  <c r="H1536" i="9"/>
  <c r="I1536" i="9"/>
  <c r="L1535" i="9"/>
  <c r="H1535" i="9"/>
  <c r="F1535" i="9"/>
  <c r="G1535" i="9"/>
  <c r="L1534" i="9"/>
  <c r="H1534" i="9"/>
  <c r="L1533" i="9"/>
  <c r="H1533" i="9"/>
  <c r="G1533" i="9"/>
  <c r="M1532" i="9"/>
  <c r="L1532" i="9"/>
  <c r="H1532" i="9"/>
  <c r="F1532" i="9"/>
  <c r="G1532" i="9"/>
  <c r="L1531" i="9"/>
  <c r="H1531" i="9"/>
  <c r="I1531" i="9"/>
  <c r="G1531" i="9"/>
  <c r="F1531" i="9"/>
  <c r="L1530" i="9"/>
  <c r="H1530" i="9"/>
  <c r="I1530" i="9"/>
  <c r="G1530" i="9"/>
  <c r="M1529" i="9"/>
  <c r="L1529" i="9"/>
  <c r="H1529" i="9"/>
  <c r="F1529" i="9"/>
  <c r="G1529" i="9"/>
  <c r="L1528" i="9"/>
  <c r="H1528" i="9"/>
  <c r="I1528" i="9"/>
  <c r="G1528" i="9"/>
  <c r="F1528" i="9"/>
  <c r="L1527" i="9"/>
  <c r="H1527" i="9"/>
  <c r="I1527" i="9"/>
  <c r="G1527" i="9"/>
  <c r="F1527" i="9"/>
  <c r="L1526" i="9"/>
  <c r="H1526" i="9"/>
  <c r="I1526" i="9"/>
  <c r="L1525" i="9"/>
  <c r="H1525" i="9"/>
  <c r="F1525" i="9"/>
  <c r="G1525" i="9"/>
  <c r="L1524" i="9"/>
  <c r="H1524" i="9"/>
  <c r="G1524" i="9"/>
  <c r="L1523" i="9"/>
  <c r="H1523" i="9"/>
  <c r="G1523" i="9"/>
  <c r="L1522" i="9"/>
  <c r="H1522" i="9"/>
  <c r="I1522" i="9"/>
  <c r="L1521" i="9"/>
  <c r="H1521" i="9"/>
  <c r="F1521" i="9"/>
  <c r="G1521" i="9"/>
  <c r="L1520" i="9"/>
  <c r="I1520" i="9"/>
  <c r="H1520" i="9"/>
  <c r="G1520" i="9"/>
  <c r="F1520" i="9"/>
  <c r="L1519" i="9"/>
  <c r="H1519" i="9"/>
  <c r="I1519" i="9"/>
  <c r="G1519" i="9"/>
  <c r="F1519" i="9"/>
  <c r="L1518" i="9"/>
  <c r="H1518" i="9"/>
  <c r="I1518" i="9"/>
  <c r="L1517" i="9"/>
  <c r="H1517" i="9"/>
  <c r="G1517" i="9"/>
  <c r="F1517" i="9"/>
  <c r="L1516" i="9"/>
  <c r="I1516" i="9"/>
  <c r="H1516" i="9"/>
  <c r="G1516" i="9"/>
  <c r="F1516" i="9"/>
  <c r="L1515" i="9"/>
  <c r="H1515" i="9"/>
  <c r="I1515" i="9"/>
  <c r="G1515" i="9"/>
  <c r="F1515" i="9"/>
  <c r="L1514" i="9"/>
  <c r="H1514" i="9"/>
  <c r="I1514" i="9"/>
  <c r="L1513" i="9"/>
  <c r="H1513" i="9"/>
  <c r="G1513" i="9"/>
  <c r="F1513" i="9"/>
  <c r="L1512" i="9"/>
  <c r="H1512" i="9"/>
  <c r="I1512" i="9"/>
  <c r="L1511" i="9"/>
  <c r="H1511" i="9"/>
  <c r="I1511" i="9"/>
  <c r="L1510" i="9"/>
  <c r="H1510" i="9"/>
  <c r="I1510" i="9"/>
  <c r="G1510" i="9"/>
  <c r="F1510" i="9"/>
  <c r="L1509" i="9"/>
  <c r="H1509" i="9"/>
  <c r="G1509" i="9"/>
  <c r="F1509" i="9"/>
  <c r="L1508" i="9"/>
  <c r="H1508" i="9"/>
  <c r="I1508" i="9"/>
  <c r="L1507" i="9"/>
  <c r="H1507" i="9"/>
  <c r="I1507" i="9"/>
  <c r="L1506" i="9"/>
  <c r="H1506" i="9"/>
  <c r="I1506" i="9"/>
  <c r="L1505" i="9"/>
  <c r="H1505" i="9"/>
  <c r="G1505" i="9"/>
  <c r="F1505" i="9"/>
  <c r="L1504" i="9"/>
  <c r="H1504" i="9"/>
  <c r="L1503" i="9"/>
  <c r="H1503" i="9"/>
  <c r="L1502" i="9"/>
  <c r="H1502" i="9"/>
  <c r="I1502" i="9"/>
  <c r="L1501" i="9"/>
  <c r="H1501" i="9"/>
  <c r="G1501" i="9"/>
  <c r="F1501" i="9"/>
  <c r="L1500" i="9"/>
  <c r="H1500" i="9"/>
  <c r="L1499" i="9"/>
  <c r="H1499" i="9"/>
  <c r="L1498" i="9"/>
  <c r="H1498" i="9"/>
  <c r="I1498" i="9"/>
  <c r="L1497" i="9"/>
  <c r="H1497" i="9"/>
  <c r="G1497" i="9"/>
  <c r="F1497" i="9"/>
  <c r="L1496" i="9"/>
  <c r="H1496" i="9"/>
  <c r="I1496" i="9"/>
  <c r="G1496" i="9"/>
  <c r="F1496" i="9"/>
  <c r="L1495" i="9"/>
  <c r="H1495" i="9"/>
  <c r="I1495" i="9"/>
  <c r="G1495" i="9"/>
  <c r="F1495" i="9"/>
  <c r="L1494" i="9"/>
  <c r="H1494" i="9"/>
  <c r="I1494" i="9"/>
  <c r="G1494" i="9"/>
  <c r="F1494" i="9"/>
  <c r="L1493" i="9"/>
  <c r="H1493" i="9"/>
  <c r="G1493" i="9"/>
  <c r="F1493" i="9"/>
  <c r="L1492" i="9"/>
  <c r="H1492" i="9"/>
  <c r="I1492" i="9"/>
  <c r="G1492" i="9"/>
  <c r="F1492" i="9"/>
  <c r="L1491" i="9"/>
  <c r="H1491" i="9"/>
  <c r="I1491" i="9"/>
  <c r="G1491" i="9"/>
  <c r="F1491" i="9"/>
  <c r="L1490" i="9"/>
  <c r="H1490" i="9"/>
  <c r="I1490" i="9"/>
  <c r="G1490" i="9"/>
  <c r="F1490" i="9"/>
  <c r="L1489" i="9"/>
  <c r="H1489" i="9"/>
  <c r="G1489" i="9"/>
  <c r="F1489" i="9"/>
  <c r="L1488" i="9"/>
  <c r="H1488" i="9"/>
  <c r="L1487" i="9"/>
  <c r="H1487" i="9"/>
  <c r="I1487" i="9"/>
  <c r="G1487" i="9"/>
  <c r="F1487" i="9"/>
  <c r="L1486" i="9"/>
  <c r="H1486" i="9"/>
  <c r="G1486" i="9"/>
  <c r="F1486" i="9"/>
  <c r="L1485" i="9"/>
  <c r="H1485" i="9"/>
  <c r="G1485" i="9"/>
  <c r="F1485" i="9"/>
  <c r="L1484" i="9"/>
  <c r="H1484" i="9"/>
  <c r="I1484" i="9"/>
  <c r="L1483" i="9"/>
  <c r="H1483" i="9"/>
  <c r="I1483" i="9"/>
  <c r="L1482" i="9"/>
  <c r="H1482" i="9"/>
  <c r="G1482" i="9"/>
  <c r="F1482" i="9"/>
  <c r="L1481" i="9"/>
  <c r="H1481" i="9"/>
  <c r="L1480" i="9"/>
  <c r="H1480" i="9"/>
  <c r="I1480" i="9"/>
  <c r="G1480" i="9"/>
  <c r="F1480" i="9"/>
  <c r="L1479" i="9"/>
  <c r="H1479" i="9"/>
  <c r="I1479" i="9"/>
  <c r="L1478" i="9"/>
  <c r="H1478" i="9"/>
  <c r="I1478" i="9"/>
  <c r="L1477" i="9"/>
  <c r="H1477" i="9"/>
  <c r="G1477" i="9"/>
  <c r="F1477" i="9"/>
  <c r="L1476" i="9"/>
  <c r="H1476" i="9"/>
  <c r="I1476" i="9"/>
  <c r="G1476" i="9"/>
  <c r="F1476" i="9"/>
  <c r="L1475" i="9"/>
  <c r="H1475" i="9"/>
  <c r="I1475" i="9"/>
  <c r="G1475" i="9"/>
  <c r="F1475" i="9"/>
  <c r="L1474" i="9"/>
  <c r="H1474" i="9"/>
  <c r="I1474" i="9"/>
  <c r="G1474" i="9"/>
  <c r="F1474" i="9"/>
  <c r="L1473" i="9"/>
  <c r="H1473" i="9"/>
  <c r="G1473" i="9"/>
  <c r="F1473" i="9"/>
  <c r="L1472" i="9"/>
  <c r="I1472" i="9"/>
  <c r="H1472" i="9"/>
  <c r="G1472" i="9"/>
  <c r="F1472" i="9"/>
  <c r="L1471" i="9"/>
  <c r="H1471" i="9"/>
  <c r="N1470" i="9"/>
  <c r="L1470" i="9"/>
  <c r="H1470" i="9"/>
  <c r="G1470" i="9"/>
  <c r="F1470" i="9"/>
  <c r="L1469" i="9"/>
  <c r="H1469" i="9"/>
  <c r="L1468" i="9"/>
  <c r="H1468" i="9"/>
  <c r="I1468" i="9"/>
  <c r="L1467" i="9"/>
  <c r="H1467" i="9"/>
  <c r="I1467" i="9"/>
  <c r="G1467" i="9"/>
  <c r="F1467" i="9"/>
  <c r="L1466" i="9"/>
  <c r="H1466" i="9"/>
  <c r="G1466" i="9"/>
  <c r="F1466" i="9"/>
  <c r="L1465" i="9"/>
  <c r="H1465" i="9"/>
  <c r="I1465" i="9"/>
  <c r="L1464" i="9"/>
  <c r="H1464" i="9"/>
  <c r="I1464" i="9"/>
  <c r="G1464" i="9"/>
  <c r="F1464" i="9"/>
  <c r="L1463" i="9"/>
  <c r="H1463" i="9"/>
  <c r="I1463" i="9"/>
  <c r="G1463" i="9"/>
  <c r="F1463" i="9"/>
  <c r="L1462" i="9"/>
  <c r="H1462" i="9"/>
  <c r="G1462" i="9"/>
  <c r="F1462" i="9"/>
  <c r="L1461" i="9"/>
  <c r="H1461" i="9"/>
  <c r="I1461" i="9"/>
  <c r="L1460" i="9"/>
  <c r="H1460" i="9"/>
  <c r="I1460" i="9"/>
  <c r="G1460" i="9"/>
  <c r="F1460" i="9"/>
  <c r="L1459" i="9"/>
  <c r="H1459" i="9"/>
  <c r="G1459" i="9"/>
  <c r="F1459" i="9"/>
  <c r="L1458" i="9"/>
  <c r="H1458" i="9"/>
  <c r="G1458" i="9"/>
  <c r="F1458" i="9"/>
  <c r="L1457" i="9"/>
  <c r="H1457" i="9"/>
  <c r="I1457" i="9"/>
  <c r="G1457" i="9"/>
  <c r="F1457" i="9"/>
  <c r="L1456" i="9"/>
  <c r="H1456" i="9"/>
  <c r="I1456" i="9"/>
  <c r="G1456" i="9"/>
  <c r="F1456" i="9"/>
  <c r="L1455" i="9"/>
  <c r="H1455" i="9"/>
  <c r="G1455" i="9"/>
  <c r="F1455" i="9"/>
  <c r="L1454" i="9"/>
  <c r="H1454" i="9"/>
  <c r="L1453" i="9"/>
  <c r="H1453" i="9"/>
  <c r="I1453" i="9"/>
  <c r="L1452" i="9"/>
  <c r="H1452" i="9"/>
  <c r="I1452" i="9"/>
  <c r="G1452" i="9"/>
  <c r="F1452" i="9"/>
  <c r="M1451" i="9"/>
  <c r="L1451" i="9"/>
  <c r="H1451" i="9"/>
  <c r="G1451" i="9"/>
  <c r="F1451" i="9"/>
  <c r="L1450" i="9"/>
  <c r="H1450" i="9"/>
  <c r="I1450" i="9"/>
  <c r="G1450" i="9"/>
  <c r="F1450" i="9"/>
  <c r="L1449" i="9"/>
  <c r="H1449" i="9"/>
  <c r="I1449" i="9"/>
  <c r="L1448" i="9"/>
  <c r="H1448" i="9"/>
  <c r="G1448" i="9"/>
  <c r="F1448" i="9"/>
  <c r="L1447" i="9"/>
  <c r="I1447" i="9"/>
  <c r="H1447" i="9"/>
  <c r="G1447" i="9"/>
  <c r="F1447" i="9"/>
  <c r="L1446" i="9"/>
  <c r="I1446" i="9"/>
  <c r="H1446" i="9"/>
  <c r="F1446" i="9"/>
  <c r="G1446" i="9"/>
  <c r="L1445" i="9"/>
  <c r="H1445" i="9"/>
  <c r="F1445" i="9"/>
  <c r="G1445" i="9"/>
  <c r="L1444" i="9"/>
  <c r="H1444" i="9"/>
  <c r="F1444" i="9"/>
  <c r="G1444" i="9"/>
  <c r="L1443" i="9"/>
  <c r="H1443" i="9"/>
  <c r="I1443" i="9"/>
  <c r="G1443" i="9"/>
  <c r="L1442" i="9"/>
  <c r="I1442" i="9"/>
  <c r="H1442" i="9"/>
  <c r="F1442" i="9"/>
  <c r="G1442" i="9"/>
  <c r="M1441" i="9"/>
  <c r="L1441" i="9"/>
  <c r="H1441" i="9"/>
  <c r="G1441" i="9"/>
  <c r="F1441" i="9"/>
  <c r="L1440" i="9"/>
  <c r="H1440" i="9"/>
  <c r="G1440" i="9"/>
  <c r="F1440" i="9"/>
  <c r="L1439" i="9"/>
  <c r="H1439" i="9"/>
  <c r="G1439" i="9"/>
  <c r="F1439" i="9"/>
  <c r="M1438" i="9"/>
  <c r="L1438" i="9"/>
  <c r="H1438" i="9"/>
  <c r="I1438" i="9"/>
  <c r="G1438" i="9"/>
  <c r="F1438" i="9"/>
  <c r="L1437" i="9"/>
  <c r="I1437" i="9"/>
  <c r="H1437" i="9"/>
  <c r="F1437" i="9"/>
  <c r="G1437" i="9"/>
  <c r="L1436" i="9"/>
  <c r="H1436" i="9"/>
  <c r="I1436" i="9"/>
  <c r="L1435" i="9"/>
  <c r="H1435" i="9"/>
  <c r="I1435" i="9"/>
  <c r="L1434" i="9"/>
  <c r="H1434" i="9"/>
  <c r="G1434" i="9"/>
  <c r="F1434" i="9"/>
  <c r="L1433" i="9"/>
  <c r="H1433" i="9"/>
  <c r="G1433" i="9"/>
  <c r="F1433" i="9"/>
  <c r="L1432" i="9"/>
  <c r="I1432" i="9"/>
  <c r="H1432" i="9"/>
  <c r="G1432" i="9"/>
  <c r="F1432" i="9"/>
  <c r="L1431" i="9"/>
  <c r="H1431" i="9"/>
  <c r="I1431" i="9"/>
  <c r="M1430" i="9"/>
  <c r="L1430" i="9"/>
  <c r="H1430" i="9"/>
  <c r="I1430" i="9"/>
  <c r="G1430" i="9"/>
  <c r="L1429" i="9"/>
  <c r="I1429" i="9"/>
  <c r="H1429" i="9"/>
  <c r="G1429" i="9"/>
  <c r="F1429" i="9"/>
  <c r="L1428" i="9"/>
  <c r="H1428" i="9"/>
  <c r="I1428" i="9"/>
  <c r="M1427" i="9"/>
  <c r="L1427" i="9"/>
  <c r="H1427" i="9"/>
  <c r="G1427" i="9"/>
  <c r="F1427" i="9"/>
  <c r="L1426" i="9"/>
  <c r="H1426" i="9"/>
  <c r="F1426" i="9"/>
  <c r="G1426" i="9"/>
  <c r="L1425" i="9"/>
  <c r="H1425" i="9"/>
  <c r="F1425" i="9"/>
  <c r="G1425" i="9"/>
  <c r="L1424" i="9"/>
  <c r="H1424" i="9"/>
  <c r="F1424" i="9"/>
  <c r="G1424" i="9"/>
  <c r="L1423" i="9"/>
  <c r="H1423" i="9"/>
  <c r="G1423" i="9"/>
  <c r="F1423" i="9"/>
  <c r="L1422" i="9"/>
  <c r="H1422" i="9"/>
  <c r="I1422" i="9"/>
  <c r="G1422" i="9"/>
  <c r="F1422" i="9"/>
  <c r="L1421" i="9"/>
  <c r="H1421" i="9"/>
  <c r="I1421" i="9"/>
  <c r="G1421" i="9"/>
  <c r="F1421" i="9"/>
  <c r="L1420" i="9"/>
  <c r="H1420" i="9"/>
  <c r="F1420" i="9"/>
  <c r="G1420" i="9"/>
  <c r="L1419" i="9"/>
  <c r="H1419" i="9"/>
  <c r="I1419" i="9"/>
  <c r="G1419" i="9"/>
  <c r="L1418" i="9"/>
  <c r="I1418" i="9"/>
  <c r="H1418" i="9"/>
  <c r="G1418" i="9"/>
  <c r="F1418" i="9"/>
  <c r="L1417" i="9"/>
  <c r="H1417" i="9"/>
  <c r="I1417" i="9"/>
  <c r="L1416" i="9"/>
  <c r="H1416" i="9"/>
  <c r="I1416" i="9"/>
  <c r="G1416" i="9"/>
  <c r="L1415" i="9"/>
  <c r="H1415" i="9"/>
  <c r="I1415" i="9"/>
  <c r="L1414" i="9"/>
  <c r="H1414" i="9"/>
  <c r="I1414" i="9"/>
  <c r="G1414" i="9"/>
  <c r="L1413" i="9"/>
  <c r="H1413" i="9"/>
  <c r="I1413" i="9"/>
  <c r="L1412" i="9"/>
  <c r="H1412" i="9"/>
  <c r="I1412" i="9"/>
  <c r="L1411" i="9"/>
  <c r="H1411" i="9"/>
  <c r="I1411" i="9"/>
  <c r="L1410" i="9"/>
  <c r="H1410" i="9"/>
  <c r="I1410" i="9"/>
  <c r="G1410" i="9"/>
  <c r="L1409" i="9"/>
  <c r="H1409" i="9"/>
  <c r="I1409" i="9"/>
  <c r="L1408" i="9"/>
  <c r="H1408" i="9"/>
  <c r="F1408" i="9"/>
  <c r="G1408" i="9"/>
  <c r="L1407" i="9"/>
  <c r="H1407" i="9"/>
  <c r="F1407" i="9"/>
  <c r="G1407" i="9"/>
  <c r="L1406" i="9"/>
  <c r="H1406" i="9"/>
  <c r="I1406" i="9"/>
  <c r="L1405" i="9"/>
  <c r="H1405" i="9"/>
  <c r="I1405" i="9"/>
  <c r="L1404" i="9"/>
  <c r="H1404" i="9"/>
  <c r="G1404" i="9"/>
  <c r="F1404" i="9"/>
  <c r="L1403" i="9"/>
  <c r="H1403" i="9"/>
  <c r="I1403" i="9"/>
  <c r="G1403" i="9"/>
  <c r="F1403" i="9"/>
  <c r="L1402" i="9"/>
  <c r="I1402" i="9"/>
  <c r="H1402" i="9"/>
  <c r="G1402" i="9"/>
  <c r="F1402" i="9"/>
  <c r="L1401" i="9"/>
  <c r="H1401" i="9"/>
  <c r="I1401" i="9"/>
  <c r="G1401" i="9"/>
  <c r="F1401" i="9"/>
  <c r="L1400" i="9"/>
  <c r="H1400" i="9"/>
  <c r="G1400" i="9"/>
  <c r="F1400" i="9"/>
  <c r="L1399" i="9"/>
  <c r="H1399" i="9"/>
  <c r="G1399" i="9"/>
  <c r="F1399" i="9"/>
  <c r="L1398" i="9"/>
  <c r="H1398" i="9"/>
  <c r="I1398" i="9"/>
  <c r="L1397" i="9"/>
  <c r="H1397" i="9"/>
  <c r="I1397" i="9"/>
  <c r="L1396" i="9"/>
  <c r="H1396" i="9"/>
  <c r="G1396" i="9"/>
  <c r="F1396" i="9"/>
  <c r="L1395" i="9"/>
  <c r="H1395" i="9"/>
  <c r="G1395" i="9"/>
  <c r="F1395" i="9"/>
  <c r="L1394" i="9"/>
  <c r="H1394" i="9"/>
  <c r="I1394" i="9"/>
  <c r="G1394" i="9"/>
  <c r="F1394" i="9"/>
  <c r="L1393" i="9"/>
  <c r="H1393" i="9"/>
  <c r="I1393" i="9"/>
  <c r="L1392" i="9"/>
  <c r="H1392" i="9"/>
  <c r="G1392" i="9"/>
  <c r="F1392" i="9"/>
  <c r="L1391" i="9"/>
  <c r="H1391" i="9"/>
  <c r="G1391" i="9"/>
  <c r="F1391" i="9"/>
  <c r="L1390" i="9"/>
  <c r="H1390" i="9"/>
  <c r="G1390" i="9"/>
  <c r="F1390" i="9"/>
  <c r="L1389" i="9"/>
  <c r="H1389" i="9"/>
  <c r="I1389" i="9"/>
  <c r="L1388" i="9"/>
  <c r="H1388" i="9"/>
  <c r="G1388" i="9"/>
  <c r="F1388" i="9"/>
  <c r="L1387" i="9"/>
  <c r="H1387" i="9"/>
  <c r="G1387" i="9"/>
  <c r="F1387" i="9"/>
  <c r="L1386" i="9"/>
  <c r="I1386" i="9"/>
  <c r="H1386" i="9"/>
  <c r="G1386" i="9"/>
  <c r="F1386" i="9"/>
  <c r="L1385" i="9"/>
  <c r="H1385" i="9"/>
  <c r="I1385" i="9"/>
  <c r="L1384" i="9"/>
  <c r="H1384" i="9"/>
  <c r="G1384" i="9"/>
  <c r="F1384" i="9"/>
  <c r="M1383" i="9"/>
  <c r="L1383" i="9"/>
  <c r="H1383" i="9"/>
  <c r="I1383" i="9"/>
  <c r="G1383" i="9"/>
  <c r="F1383" i="9"/>
  <c r="L1382" i="9"/>
  <c r="H1382" i="9"/>
  <c r="I1382" i="9"/>
  <c r="L1381" i="9"/>
  <c r="H1381" i="9"/>
  <c r="G1381" i="9"/>
  <c r="F1381" i="9"/>
  <c r="L1380" i="9"/>
  <c r="H1380" i="9"/>
  <c r="G1380" i="9"/>
  <c r="F1380" i="9"/>
  <c r="L1379" i="9"/>
  <c r="I1379" i="9"/>
  <c r="H1379" i="9"/>
  <c r="G1379" i="9"/>
  <c r="F1379" i="9"/>
  <c r="L1378" i="9"/>
  <c r="H1378" i="9"/>
  <c r="I1378" i="9"/>
  <c r="L1377" i="9"/>
  <c r="H1377" i="9"/>
  <c r="G1377" i="9"/>
  <c r="F1377" i="9"/>
  <c r="L1376" i="9"/>
  <c r="H1376" i="9"/>
  <c r="G1376" i="9"/>
  <c r="F1376" i="9"/>
  <c r="L1375" i="9"/>
  <c r="H1375" i="9"/>
  <c r="I1375" i="9"/>
  <c r="L1374" i="9"/>
  <c r="H1374" i="9"/>
  <c r="I1374" i="9"/>
  <c r="L1373" i="9"/>
  <c r="H1373" i="9"/>
  <c r="G1373" i="9"/>
  <c r="F1373" i="9"/>
  <c r="L1372" i="9"/>
  <c r="H1372" i="9"/>
  <c r="G1372" i="9"/>
  <c r="F1372" i="9"/>
  <c r="L1371" i="9"/>
  <c r="I1371" i="9"/>
  <c r="H1371" i="9"/>
  <c r="G1371" i="9"/>
  <c r="F1371" i="9"/>
  <c r="L1370" i="9"/>
  <c r="H1370" i="9"/>
  <c r="I1370" i="9"/>
  <c r="L1369" i="9"/>
  <c r="H1369" i="9"/>
  <c r="G1369" i="9"/>
  <c r="F1369" i="9"/>
  <c r="L1368" i="9"/>
  <c r="H1368" i="9"/>
  <c r="G1368" i="9"/>
  <c r="F1368" i="9"/>
  <c r="L1367" i="9"/>
  <c r="H1367" i="9"/>
  <c r="G1367" i="9"/>
  <c r="F1367" i="9"/>
  <c r="L1366" i="9"/>
  <c r="H1366" i="9"/>
  <c r="I1366" i="9"/>
  <c r="L1365" i="9"/>
  <c r="H1365" i="9"/>
  <c r="G1365" i="9"/>
  <c r="F1365" i="9"/>
  <c r="L1364" i="9"/>
  <c r="H1364" i="9"/>
  <c r="G1364" i="9"/>
  <c r="F1364" i="9"/>
  <c r="L1363" i="9"/>
  <c r="I1363" i="9"/>
  <c r="H1363" i="9"/>
  <c r="G1363" i="9"/>
  <c r="F1363" i="9"/>
  <c r="L1362" i="9"/>
  <c r="H1362" i="9"/>
  <c r="I1362" i="9"/>
  <c r="L1361" i="9"/>
  <c r="H1361" i="9"/>
  <c r="G1361" i="9"/>
  <c r="F1361" i="9"/>
  <c r="L1360" i="9"/>
  <c r="H1360" i="9"/>
  <c r="G1360" i="9"/>
  <c r="F1360" i="9"/>
  <c r="L1359" i="9"/>
  <c r="H1359" i="9"/>
  <c r="I1359" i="9"/>
  <c r="G1359" i="9"/>
  <c r="L1358" i="9"/>
  <c r="H1358" i="9"/>
  <c r="I1358" i="9"/>
  <c r="L1357" i="9"/>
  <c r="H1357" i="9"/>
  <c r="G1357" i="9"/>
  <c r="F1357" i="9"/>
  <c r="L1356" i="9"/>
  <c r="I1356" i="9"/>
  <c r="H1356" i="9"/>
  <c r="G1356" i="9"/>
  <c r="F1356" i="9"/>
  <c r="L1355" i="9"/>
  <c r="H1355" i="9"/>
  <c r="I1355" i="9"/>
  <c r="G1355" i="9"/>
  <c r="F1355" i="9"/>
  <c r="L1354" i="9"/>
  <c r="H1354" i="9"/>
  <c r="I1354" i="9"/>
  <c r="G1354" i="9"/>
  <c r="F1354" i="9"/>
  <c r="L1353" i="9"/>
  <c r="H1353" i="9"/>
  <c r="F1353" i="9"/>
  <c r="G1353" i="9"/>
  <c r="L1352" i="9"/>
  <c r="I1352" i="9"/>
  <c r="H1352" i="9"/>
  <c r="G1352" i="9"/>
  <c r="F1352" i="9"/>
  <c r="L1351" i="9"/>
  <c r="H1351" i="9"/>
  <c r="I1351" i="9"/>
  <c r="G1351" i="9"/>
  <c r="F1351" i="9"/>
  <c r="M1350" i="9"/>
  <c r="L1350" i="9"/>
  <c r="H1350" i="9"/>
  <c r="F1350" i="9"/>
  <c r="G1350" i="9"/>
  <c r="L1349" i="9"/>
  <c r="H1349" i="9"/>
  <c r="I1349" i="9"/>
  <c r="G1349" i="9"/>
  <c r="L1348" i="9"/>
  <c r="I1348" i="9"/>
  <c r="H1348" i="9"/>
  <c r="F1348" i="9"/>
  <c r="G1348" i="9"/>
  <c r="L1347" i="9"/>
  <c r="H1347" i="9"/>
  <c r="F1347" i="9"/>
  <c r="G1347" i="9"/>
  <c r="L1346" i="9"/>
  <c r="H1346" i="9"/>
  <c r="F1346" i="9"/>
  <c r="G1346" i="9"/>
  <c r="L1345" i="9"/>
  <c r="H1345" i="9"/>
  <c r="I1345" i="9"/>
  <c r="G1345" i="9"/>
  <c r="F1345" i="9"/>
  <c r="L1344" i="9"/>
  <c r="H1344" i="9"/>
  <c r="I1344" i="9"/>
  <c r="G1344" i="9"/>
  <c r="L1343" i="9"/>
  <c r="H1343" i="9"/>
  <c r="F1343" i="9"/>
  <c r="G1343" i="9"/>
  <c r="L1342" i="9"/>
  <c r="H1342" i="9"/>
  <c r="F1342" i="9"/>
  <c r="G1342" i="9"/>
  <c r="L1341" i="9"/>
  <c r="H1341" i="9"/>
  <c r="I1341" i="9"/>
  <c r="G1341" i="9"/>
  <c r="L1340" i="9"/>
  <c r="H1340" i="9"/>
  <c r="I1340" i="9"/>
  <c r="G1340" i="9"/>
  <c r="L1339" i="9"/>
  <c r="H1339" i="9"/>
  <c r="F1339" i="9"/>
  <c r="G1339" i="9"/>
  <c r="L1338" i="9"/>
  <c r="H1338" i="9"/>
  <c r="F1338" i="9"/>
  <c r="G1338" i="9"/>
  <c r="L1337" i="9"/>
  <c r="H1337" i="9"/>
  <c r="I1337" i="9"/>
  <c r="G1337" i="9"/>
  <c r="L1336" i="9"/>
  <c r="H1336" i="9"/>
  <c r="I1336" i="9"/>
  <c r="L1335" i="9"/>
  <c r="H1335" i="9"/>
  <c r="F1335" i="9"/>
  <c r="G1335" i="9"/>
  <c r="L1334" i="9"/>
  <c r="H1334" i="9"/>
  <c r="L1333" i="9"/>
  <c r="I1333" i="9"/>
  <c r="H1333" i="9"/>
  <c r="G1333" i="9"/>
  <c r="F1333" i="9"/>
  <c r="L1332" i="9"/>
  <c r="H1332" i="9"/>
  <c r="I1332" i="9"/>
  <c r="G1332" i="9"/>
  <c r="F1332" i="9"/>
  <c r="L1331" i="9"/>
  <c r="H1331" i="9"/>
  <c r="I1331" i="9"/>
  <c r="L1330" i="9"/>
  <c r="H1330" i="9"/>
  <c r="L1329" i="9"/>
  <c r="H1329" i="9"/>
  <c r="I1329" i="9"/>
  <c r="L1328" i="9"/>
  <c r="H1328" i="9"/>
  <c r="I1328" i="9"/>
  <c r="G1328" i="9"/>
  <c r="L1327" i="9"/>
  <c r="H1327" i="9"/>
  <c r="F1327" i="9"/>
  <c r="G1327" i="9"/>
  <c r="L1326" i="9"/>
  <c r="H1326" i="9"/>
  <c r="G1326" i="9"/>
  <c r="L1325" i="9"/>
  <c r="H1325" i="9"/>
  <c r="G1325" i="9"/>
  <c r="F1325" i="9"/>
  <c r="L1324" i="9"/>
  <c r="I1324" i="9"/>
  <c r="H1324" i="9"/>
  <c r="G1324" i="9"/>
  <c r="F1324" i="9"/>
  <c r="L1323" i="9"/>
  <c r="H1323" i="9"/>
  <c r="I1323" i="9"/>
  <c r="G1323" i="9"/>
  <c r="F1323" i="9"/>
  <c r="L1322" i="9"/>
  <c r="H1322" i="9"/>
  <c r="G1322" i="9"/>
  <c r="L1321" i="9"/>
  <c r="H1321" i="9"/>
  <c r="F1321" i="9"/>
  <c r="G1321" i="9"/>
  <c r="L1320" i="9"/>
  <c r="H1320" i="9"/>
  <c r="G1320" i="9"/>
  <c r="F1320" i="9"/>
  <c r="L1319" i="9"/>
  <c r="H1319" i="9"/>
  <c r="F1319" i="9"/>
  <c r="G1319" i="9"/>
  <c r="L1318" i="9"/>
  <c r="H1318" i="9"/>
  <c r="L1317" i="9"/>
  <c r="H1317" i="9"/>
  <c r="G1317" i="9"/>
  <c r="F1317" i="9"/>
  <c r="L1316" i="9"/>
  <c r="H1316" i="9"/>
  <c r="I1316" i="9"/>
  <c r="G1316" i="9"/>
  <c r="F1316" i="9"/>
  <c r="M1315" i="9"/>
  <c r="L1315" i="9"/>
  <c r="H1315" i="9"/>
  <c r="I1315" i="9"/>
  <c r="G1315" i="9"/>
  <c r="F1315" i="9"/>
  <c r="L1314" i="9"/>
  <c r="H1314" i="9"/>
  <c r="I1314" i="9"/>
  <c r="G1314" i="9"/>
  <c r="F1314" i="9"/>
  <c r="L1313" i="9"/>
  <c r="H1313" i="9"/>
  <c r="I1313" i="9"/>
  <c r="G1313" i="9"/>
  <c r="L1312" i="9"/>
  <c r="H1312" i="9"/>
  <c r="G1312" i="9"/>
  <c r="F1312" i="9"/>
  <c r="L1311" i="9"/>
  <c r="H1311" i="9"/>
  <c r="G1311" i="9"/>
  <c r="F1311" i="9"/>
  <c r="L1310" i="9"/>
  <c r="H1310" i="9"/>
  <c r="I1310" i="9"/>
  <c r="G1310" i="9"/>
  <c r="F1310" i="9"/>
  <c r="L1309" i="9"/>
  <c r="H1309" i="9"/>
  <c r="F1309" i="9"/>
  <c r="G1309" i="9"/>
  <c r="L1308" i="9"/>
  <c r="H1308" i="9"/>
  <c r="F1308" i="9"/>
  <c r="G1308" i="9"/>
  <c r="L1307" i="9"/>
  <c r="H1307" i="9"/>
  <c r="G1307" i="9"/>
  <c r="F1307" i="9"/>
  <c r="L1306" i="9"/>
  <c r="H1306" i="9"/>
  <c r="I1306" i="9"/>
  <c r="G1306" i="9"/>
  <c r="F1306" i="9"/>
  <c r="L1305" i="9"/>
  <c r="H1305" i="9"/>
  <c r="I1305" i="9"/>
  <c r="G1305" i="9"/>
  <c r="F1305" i="9"/>
  <c r="L1304" i="9"/>
  <c r="H1304" i="9"/>
  <c r="F1304" i="9"/>
  <c r="G1304" i="9"/>
  <c r="L1303" i="9"/>
  <c r="H1303" i="9"/>
  <c r="G1303" i="9"/>
  <c r="F1303" i="9"/>
  <c r="L1302" i="9"/>
  <c r="H1302" i="9"/>
  <c r="I1302" i="9"/>
  <c r="G1302" i="9"/>
  <c r="F1302" i="9"/>
  <c r="L1301" i="9"/>
  <c r="H1301" i="9"/>
  <c r="I1301" i="9"/>
  <c r="G1301" i="9"/>
  <c r="F1301" i="9"/>
  <c r="L1300" i="9"/>
  <c r="H1300" i="9"/>
  <c r="I1300" i="9"/>
  <c r="G1300" i="9"/>
  <c r="F1300" i="9"/>
  <c r="L1299" i="9"/>
  <c r="H1299" i="9"/>
  <c r="I1299" i="9"/>
  <c r="G1299" i="9"/>
  <c r="F1299" i="9"/>
  <c r="L1298" i="9"/>
  <c r="H1298" i="9"/>
  <c r="I1298" i="9"/>
  <c r="G1298" i="9"/>
  <c r="F1298" i="9"/>
  <c r="L1297" i="9"/>
  <c r="H1297" i="9"/>
  <c r="I1297" i="9"/>
  <c r="G1297" i="9"/>
  <c r="F1297" i="9"/>
  <c r="L1296" i="9"/>
  <c r="H1296" i="9"/>
  <c r="G1296" i="9"/>
  <c r="F1296" i="9"/>
  <c r="L1295" i="9"/>
  <c r="H1295" i="9"/>
  <c r="G1295" i="9"/>
  <c r="F1295" i="9"/>
  <c r="L1294" i="9"/>
  <c r="H1294" i="9"/>
  <c r="I1294" i="9"/>
  <c r="G1294" i="9"/>
  <c r="F1294" i="9"/>
  <c r="L1293" i="9"/>
  <c r="H1293" i="9"/>
  <c r="I1293" i="9"/>
  <c r="G1293" i="9"/>
  <c r="F1293" i="9"/>
  <c r="L1292" i="9"/>
  <c r="H1292" i="9"/>
  <c r="G1292" i="9"/>
  <c r="F1292" i="9"/>
  <c r="L1291" i="9"/>
  <c r="H1291" i="9"/>
  <c r="G1291" i="9"/>
  <c r="F1291" i="9"/>
  <c r="L1290" i="9"/>
  <c r="H1290" i="9"/>
  <c r="I1290" i="9"/>
  <c r="L1289" i="9"/>
  <c r="H1289" i="9"/>
  <c r="I1289" i="9"/>
  <c r="L1288" i="9"/>
  <c r="H1288" i="9"/>
  <c r="G1288" i="9"/>
  <c r="F1288" i="9"/>
  <c r="L1287" i="9"/>
  <c r="H1287" i="9"/>
  <c r="G1287" i="9"/>
  <c r="F1287" i="9"/>
  <c r="L1286" i="9"/>
  <c r="H1286" i="9"/>
  <c r="I1286" i="9"/>
  <c r="G1286" i="9"/>
  <c r="F1286" i="9"/>
  <c r="L1285" i="9"/>
  <c r="H1285" i="9"/>
  <c r="I1285" i="9"/>
  <c r="G1285" i="9"/>
  <c r="F1285" i="9"/>
  <c r="L1284" i="9"/>
  <c r="H1284" i="9"/>
  <c r="G1284" i="9"/>
  <c r="F1284" i="9"/>
  <c r="L1283" i="9"/>
  <c r="H1283" i="9"/>
  <c r="G1283" i="9"/>
  <c r="F1283" i="9"/>
  <c r="L1282" i="9"/>
  <c r="H1282" i="9"/>
  <c r="I1282" i="9"/>
  <c r="G1282" i="9"/>
  <c r="F1282" i="9"/>
  <c r="L1281" i="9"/>
  <c r="H1281" i="9"/>
  <c r="I1281" i="9"/>
  <c r="G1281" i="9"/>
  <c r="F1281" i="9"/>
  <c r="L1280" i="9"/>
  <c r="H1280" i="9"/>
  <c r="G1280" i="9"/>
  <c r="F1280" i="9"/>
  <c r="L1279" i="9"/>
  <c r="H1279" i="9"/>
  <c r="I1279" i="9"/>
  <c r="L1278" i="9"/>
  <c r="H1278" i="9"/>
  <c r="I1278" i="9"/>
  <c r="L1277" i="9"/>
  <c r="H1277" i="9"/>
  <c r="I1277" i="9"/>
  <c r="G1277" i="9"/>
  <c r="F1277" i="9"/>
  <c r="L1276" i="9"/>
  <c r="H1276" i="9"/>
  <c r="G1276" i="9"/>
  <c r="F1276" i="9"/>
  <c r="L1275" i="9"/>
  <c r="H1275" i="9"/>
  <c r="G1275" i="9"/>
  <c r="F1275" i="9"/>
  <c r="L1274" i="9"/>
  <c r="H1274" i="9"/>
  <c r="I1274" i="9"/>
  <c r="G1274" i="9"/>
  <c r="F1274" i="9"/>
  <c r="L1273" i="9"/>
  <c r="H1273" i="9"/>
  <c r="F1273" i="9"/>
  <c r="G1273" i="9"/>
  <c r="L1272" i="9"/>
  <c r="H1272" i="9"/>
  <c r="I1272" i="9"/>
  <c r="G1272" i="9"/>
  <c r="F1272" i="9"/>
  <c r="M1271" i="9"/>
  <c r="L1271" i="9"/>
  <c r="H1271" i="9"/>
  <c r="I1271" i="9"/>
  <c r="G1271" i="9"/>
  <c r="F1271" i="9"/>
  <c r="L1270" i="9"/>
  <c r="H1270" i="9"/>
  <c r="I1270" i="9"/>
  <c r="G1270" i="9"/>
  <c r="F1270" i="9"/>
  <c r="L1269" i="9"/>
  <c r="H1269" i="9"/>
  <c r="I1269" i="9"/>
  <c r="L1268" i="9"/>
  <c r="I1268" i="9"/>
  <c r="H1268" i="9"/>
  <c r="G1268" i="9"/>
  <c r="L1267" i="9"/>
  <c r="H1267" i="9"/>
  <c r="I1267" i="9"/>
  <c r="G1267" i="9"/>
  <c r="F1267" i="9"/>
  <c r="L1266" i="9"/>
  <c r="H1266" i="9"/>
  <c r="I1266" i="9"/>
  <c r="G1266" i="9"/>
  <c r="F1266" i="9"/>
  <c r="L1265" i="9"/>
  <c r="H1265" i="9"/>
  <c r="I1265" i="9"/>
  <c r="G1265" i="9"/>
  <c r="L1264" i="9"/>
  <c r="I1264" i="9"/>
  <c r="H1264" i="9"/>
  <c r="G1264" i="9"/>
  <c r="F1264" i="9"/>
  <c r="L1263" i="9"/>
  <c r="H1263" i="9"/>
  <c r="I1263" i="9"/>
  <c r="L1262" i="9"/>
  <c r="H1262" i="9"/>
  <c r="G1262" i="9"/>
  <c r="F1262" i="9"/>
  <c r="L1261" i="9"/>
  <c r="H1261" i="9"/>
  <c r="G1261" i="9"/>
  <c r="F1261" i="9"/>
  <c r="L1260" i="9"/>
  <c r="I1260" i="9"/>
  <c r="H1260" i="9"/>
  <c r="G1260" i="9"/>
  <c r="F1260" i="9"/>
  <c r="L1259" i="9"/>
  <c r="H1259" i="9"/>
  <c r="I1259" i="9"/>
  <c r="G1259" i="9"/>
  <c r="L1258" i="9"/>
  <c r="H1258" i="9"/>
  <c r="I1258" i="9"/>
  <c r="L1257" i="9"/>
  <c r="H1257" i="9"/>
  <c r="G1257" i="9"/>
  <c r="F1257" i="9"/>
  <c r="L1256" i="9"/>
  <c r="H1256" i="9"/>
  <c r="G1256" i="9"/>
  <c r="F1256" i="9"/>
  <c r="L1255" i="9"/>
  <c r="H1255" i="9"/>
  <c r="I1255" i="9"/>
  <c r="G1255" i="9"/>
  <c r="L1254" i="9"/>
  <c r="H1254" i="9"/>
  <c r="F1254" i="9"/>
  <c r="G1254" i="9"/>
  <c r="L1253" i="9"/>
  <c r="H1253" i="9"/>
  <c r="G1253" i="9"/>
  <c r="F1253" i="9"/>
  <c r="L1252" i="9"/>
  <c r="H1252" i="9"/>
  <c r="I1252" i="9"/>
  <c r="L1251" i="9"/>
  <c r="H1251" i="9"/>
  <c r="I1251" i="9"/>
  <c r="L1250" i="9"/>
  <c r="H1250" i="9"/>
  <c r="I1250" i="9"/>
  <c r="L1249" i="9"/>
  <c r="H1249" i="9"/>
  <c r="G1249" i="9"/>
  <c r="F1249" i="9"/>
  <c r="L1248" i="9"/>
  <c r="H1248" i="9"/>
  <c r="G1248" i="9"/>
  <c r="F1248" i="9"/>
  <c r="L1247" i="9"/>
  <c r="H1247" i="9"/>
  <c r="I1247" i="9"/>
  <c r="L1246" i="9"/>
  <c r="H1246" i="9"/>
  <c r="F1246" i="9"/>
  <c r="G1246" i="9"/>
  <c r="L1245" i="9"/>
  <c r="H1245" i="9"/>
  <c r="F1245" i="9"/>
  <c r="G1245" i="9"/>
  <c r="L1244" i="9"/>
  <c r="H1244" i="9"/>
  <c r="F1244" i="9"/>
  <c r="G1244" i="9"/>
  <c r="L1243" i="9"/>
  <c r="H1243" i="9"/>
  <c r="I1243" i="9"/>
  <c r="G1243" i="9"/>
  <c r="L1242" i="9"/>
  <c r="H1242" i="9"/>
  <c r="I1242" i="9"/>
  <c r="L1241" i="9"/>
  <c r="H1241" i="9"/>
  <c r="G1241" i="9"/>
  <c r="F1241" i="9"/>
  <c r="L1240" i="9"/>
  <c r="H1240" i="9"/>
  <c r="I1240" i="9"/>
  <c r="G1240" i="9"/>
  <c r="F1240" i="9"/>
  <c r="M1239" i="9"/>
  <c r="L1239" i="9"/>
  <c r="H1239" i="9"/>
  <c r="I1239" i="9"/>
  <c r="G1239" i="9"/>
  <c r="F1239" i="9"/>
  <c r="L1238" i="9"/>
  <c r="H1238" i="9"/>
  <c r="F1238" i="9"/>
  <c r="G1238" i="9"/>
  <c r="L1237" i="9"/>
  <c r="H1237" i="9"/>
  <c r="G1237" i="9"/>
  <c r="F1237" i="9"/>
  <c r="L1236" i="9"/>
  <c r="H1236" i="9"/>
  <c r="F1236" i="9"/>
  <c r="G1236" i="9"/>
  <c r="L1235" i="9"/>
  <c r="H1235" i="9"/>
  <c r="I1235" i="9"/>
  <c r="G1235" i="9"/>
  <c r="L1234" i="9"/>
  <c r="H1234" i="9"/>
  <c r="G1234" i="9"/>
  <c r="F1234" i="9"/>
  <c r="L1233" i="9"/>
  <c r="H1233" i="9"/>
  <c r="G1233" i="9"/>
  <c r="F1233" i="9"/>
  <c r="L1232" i="9"/>
  <c r="H1232" i="9"/>
  <c r="I1232" i="9"/>
  <c r="G1232" i="9"/>
  <c r="L1231" i="9"/>
  <c r="H1231" i="9"/>
  <c r="I1231" i="9"/>
  <c r="G1231" i="9"/>
  <c r="F1231" i="9"/>
  <c r="L1230" i="9"/>
  <c r="H1230" i="9"/>
  <c r="G1230" i="9"/>
  <c r="F1230" i="9"/>
  <c r="L1229" i="9"/>
  <c r="H1229" i="9"/>
  <c r="F1229" i="9"/>
  <c r="G1229" i="9"/>
  <c r="N1228" i="9"/>
  <c r="L1228" i="9"/>
  <c r="H1228" i="9"/>
  <c r="I1228" i="9"/>
  <c r="N1227" i="9"/>
  <c r="L1227" i="9"/>
  <c r="I1227" i="9"/>
  <c r="H1227" i="9"/>
  <c r="G1227" i="9"/>
  <c r="F1227" i="9"/>
  <c r="L1226" i="9"/>
  <c r="H1226" i="9"/>
  <c r="F1226" i="9"/>
  <c r="G1226" i="9"/>
  <c r="L1225" i="9"/>
  <c r="H1225" i="9"/>
  <c r="I1225" i="9"/>
  <c r="L1224" i="9"/>
  <c r="H1224" i="9"/>
  <c r="G1224" i="9"/>
  <c r="F1224" i="9"/>
  <c r="L1223" i="9"/>
  <c r="H1223" i="9"/>
  <c r="G1223" i="9"/>
  <c r="F1223" i="9"/>
  <c r="M1222" i="9"/>
  <c r="L1222" i="9"/>
  <c r="H1222" i="9"/>
  <c r="I1222" i="9"/>
  <c r="G1222" i="9"/>
  <c r="F1222" i="9"/>
  <c r="L1221" i="9"/>
  <c r="H1221" i="9"/>
  <c r="G1221" i="9"/>
  <c r="F1221" i="9"/>
  <c r="L1220" i="9"/>
  <c r="H1220" i="9"/>
  <c r="G1220" i="9"/>
  <c r="F1220" i="9"/>
  <c r="L1219" i="9"/>
  <c r="H1219" i="9"/>
  <c r="G1219" i="9"/>
  <c r="F1219" i="9"/>
  <c r="L1218" i="9"/>
  <c r="H1218" i="9"/>
  <c r="I1218" i="9"/>
  <c r="N1217" i="9"/>
  <c r="L1217" i="9"/>
  <c r="H1217" i="9"/>
  <c r="G1217" i="9"/>
  <c r="F1217" i="9"/>
  <c r="L1216" i="9"/>
  <c r="H1216" i="9"/>
  <c r="G1216" i="9"/>
  <c r="F1216" i="9"/>
  <c r="L1215" i="9"/>
  <c r="H1215" i="9"/>
  <c r="L1214" i="9"/>
  <c r="H1214" i="9"/>
  <c r="F1214" i="9"/>
  <c r="G1214" i="9"/>
  <c r="L1213" i="9"/>
  <c r="H1213" i="9"/>
  <c r="F1213" i="9"/>
  <c r="G1213" i="9"/>
  <c r="L1212" i="9"/>
  <c r="H1212" i="9"/>
  <c r="G1212" i="9"/>
  <c r="F1212" i="9"/>
  <c r="L1211" i="9"/>
  <c r="H1211" i="9"/>
  <c r="I1211" i="9"/>
  <c r="L1210" i="9"/>
  <c r="H1210" i="9"/>
  <c r="G1210" i="9"/>
  <c r="F1210" i="9"/>
  <c r="M1209" i="9"/>
  <c r="L1209" i="9"/>
  <c r="H1209" i="9"/>
  <c r="I1209" i="9"/>
  <c r="G1209" i="9"/>
  <c r="F1209" i="9"/>
  <c r="L1208" i="9"/>
  <c r="H1208" i="9"/>
  <c r="F1208" i="9"/>
  <c r="G1208" i="9"/>
  <c r="L1207" i="9"/>
  <c r="H1207" i="9"/>
  <c r="G1207" i="9"/>
  <c r="F1207" i="9"/>
  <c r="L1206" i="9"/>
  <c r="H1206" i="9"/>
  <c r="G1206" i="9"/>
  <c r="F1206" i="9"/>
  <c r="L1205" i="9"/>
  <c r="H1205" i="9"/>
  <c r="I1205" i="9"/>
  <c r="G1205" i="9"/>
  <c r="F1205" i="9"/>
  <c r="L1204" i="9"/>
  <c r="H1204" i="9"/>
  <c r="I1204" i="9"/>
  <c r="L1203" i="9"/>
  <c r="H1203" i="9"/>
  <c r="G1203" i="9"/>
  <c r="F1203" i="9"/>
  <c r="L1202" i="9"/>
  <c r="I1202" i="9"/>
  <c r="H1202" i="9"/>
  <c r="G1202" i="9"/>
  <c r="F1202" i="9"/>
  <c r="L1201" i="9"/>
  <c r="H1201" i="9"/>
  <c r="L1200" i="9"/>
  <c r="H1200" i="9"/>
  <c r="L1199" i="9"/>
  <c r="H1199" i="9"/>
  <c r="G1199" i="9"/>
  <c r="F1199" i="9"/>
  <c r="L1198" i="9"/>
  <c r="H1198" i="9"/>
  <c r="G1198" i="9"/>
  <c r="F1198" i="9"/>
  <c r="L1197" i="9"/>
  <c r="I1197" i="9"/>
  <c r="H1197" i="9"/>
  <c r="G1197" i="9"/>
  <c r="F1197" i="9"/>
  <c r="L1196" i="9"/>
  <c r="H1196" i="9"/>
  <c r="I1196" i="9"/>
  <c r="G1196" i="9"/>
  <c r="L1195" i="9"/>
  <c r="H1195" i="9"/>
  <c r="F1195" i="9"/>
  <c r="G1195" i="9"/>
  <c r="L1194" i="9"/>
  <c r="H1194" i="9"/>
  <c r="G1194" i="9"/>
  <c r="L1193" i="9"/>
  <c r="H1193" i="9"/>
  <c r="L1192" i="9"/>
  <c r="H1192" i="9"/>
  <c r="I1192" i="9"/>
  <c r="G1192" i="9"/>
  <c r="F1192" i="9"/>
  <c r="L1191" i="9"/>
  <c r="H1191" i="9"/>
  <c r="G1191" i="9"/>
  <c r="F1191" i="9"/>
  <c r="L1190" i="9"/>
  <c r="H1190" i="9"/>
  <c r="I1190" i="9"/>
  <c r="G1190" i="9"/>
  <c r="F1190" i="9"/>
  <c r="M1189" i="9"/>
  <c r="L1189" i="9"/>
  <c r="H1189" i="9"/>
  <c r="I1189" i="9"/>
  <c r="G1189" i="9"/>
  <c r="F1189" i="9"/>
  <c r="L1188" i="9"/>
  <c r="H1188" i="9"/>
  <c r="G1188" i="9"/>
  <c r="F1188" i="9"/>
  <c r="L1187" i="9"/>
  <c r="H1187" i="9"/>
  <c r="G1187" i="9"/>
  <c r="F1187" i="9"/>
  <c r="L1186" i="9"/>
  <c r="H1186" i="9"/>
  <c r="I1186" i="9"/>
  <c r="L1185" i="9"/>
  <c r="H1185" i="9"/>
  <c r="I1185" i="9"/>
  <c r="G1185" i="9"/>
  <c r="L1184" i="9"/>
  <c r="H1184" i="9"/>
  <c r="F1184" i="9"/>
  <c r="G1184" i="9"/>
  <c r="L1183" i="9"/>
  <c r="H1183" i="9"/>
  <c r="G1183" i="9"/>
  <c r="L1182" i="9"/>
  <c r="H1182" i="9"/>
  <c r="L1181" i="9"/>
  <c r="H1181" i="9"/>
  <c r="I1181" i="9"/>
  <c r="L1180" i="9"/>
  <c r="H1180" i="9"/>
  <c r="I1180" i="9"/>
  <c r="L1179" i="9"/>
  <c r="H1179" i="9"/>
  <c r="G1179" i="9"/>
  <c r="L1178" i="9"/>
  <c r="H1178" i="9"/>
  <c r="I1178" i="9"/>
  <c r="G1178" i="9"/>
  <c r="L1177" i="9"/>
  <c r="I1177" i="9"/>
  <c r="H1177" i="9"/>
  <c r="G1177" i="9"/>
  <c r="F1177" i="9"/>
  <c r="L1176" i="9"/>
  <c r="H1176" i="9"/>
  <c r="G1176" i="9"/>
  <c r="F1176" i="9"/>
  <c r="L1175" i="9"/>
  <c r="H1175" i="9"/>
  <c r="G1175" i="9"/>
  <c r="F1175" i="9"/>
  <c r="L1174" i="9"/>
  <c r="H1174" i="9"/>
  <c r="G1174" i="9"/>
  <c r="F1174" i="9"/>
  <c r="L1173" i="9"/>
  <c r="H1173" i="9"/>
  <c r="G1173" i="9"/>
  <c r="F1173" i="9"/>
  <c r="L1172" i="9"/>
  <c r="H1172" i="9"/>
  <c r="G1172" i="9"/>
  <c r="F1172" i="9"/>
  <c r="M1171" i="9"/>
  <c r="L1171" i="9"/>
  <c r="H1171" i="9"/>
  <c r="L1170" i="9"/>
  <c r="I1170" i="9"/>
  <c r="H1170" i="9"/>
  <c r="G1170" i="9"/>
  <c r="F1170" i="9"/>
  <c r="L1169" i="9"/>
  <c r="H1169" i="9"/>
  <c r="G1169" i="9"/>
  <c r="F1169" i="9"/>
  <c r="L1168" i="9"/>
  <c r="H1168" i="9"/>
  <c r="G1168" i="9"/>
  <c r="F1168" i="9"/>
  <c r="L1167" i="9"/>
  <c r="H1167" i="9"/>
  <c r="I1167" i="9"/>
  <c r="L1166" i="9"/>
  <c r="H1166" i="9"/>
  <c r="I1166" i="9"/>
  <c r="G1166" i="9"/>
  <c r="L1165" i="9"/>
  <c r="H1165" i="9"/>
  <c r="G1165" i="9"/>
  <c r="F1165" i="9"/>
  <c r="L1164" i="9"/>
  <c r="H1164" i="9"/>
  <c r="G1164" i="9"/>
  <c r="F1164" i="9"/>
  <c r="L1163" i="9"/>
  <c r="H1163" i="9"/>
  <c r="L1162" i="9"/>
  <c r="H1162" i="9"/>
  <c r="L1161" i="9"/>
  <c r="H1161" i="9"/>
  <c r="I1161" i="9"/>
  <c r="G1161" i="9"/>
  <c r="L1160" i="9"/>
  <c r="H1160" i="9"/>
  <c r="G1160" i="9"/>
  <c r="F1160" i="9"/>
  <c r="L1159" i="9"/>
  <c r="H1159" i="9"/>
  <c r="I1159" i="9"/>
  <c r="G1159" i="9"/>
  <c r="L1158" i="9"/>
  <c r="H1158" i="9"/>
  <c r="I1158" i="9"/>
  <c r="L1157" i="9"/>
  <c r="H1157" i="9"/>
  <c r="L1156" i="9"/>
  <c r="H1156" i="9"/>
  <c r="I1156" i="9"/>
  <c r="G1156" i="9"/>
  <c r="L1155" i="9"/>
  <c r="H1155" i="9"/>
  <c r="I1155" i="9"/>
  <c r="G1155" i="9"/>
  <c r="F1155" i="9"/>
  <c r="L1154" i="9"/>
  <c r="H1154" i="9"/>
  <c r="I1154" i="9"/>
  <c r="G1154" i="9"/>
  <c r="F1154" i="9"/>
  <c r="L1153" i="9"/>
  <c r="H1153" i="9"/>
  <c r="L1152" i="9"/>
  <c r="H1152" i="9"/>
  <c r="G1152" i="9"/>
  <c r="F1152" i="9"/>
  <c r="L1151" i="9"/>
  <c r="H1151" i="9"/>
  <c r="I1151" i="9"/>
  <c r="G1151" i="9"/>
  <c r="F1151" i="9"/>
  <c r="L1150" i="9"/>
  <c r="H1150" i="9"/>
  <c r="I1150" i="9"/>
  <c r="L1149" i="9"/>
  <c r="H1149" i="9"/>
  <c r="M1148" i="9"/>
  <c r="L1148" i="9"/>
  <c r="H1148" i="9"/>
  <c r="I1148" i="9"/>
  <c r="G1148" i="9"/>
  <c r="F1148" i="9"/>
  <c r="L1147" i="9"/>
  <c r="H1147" i="9"/>
  <c r="I1147" i="9"/>
  <c r="L1146" i="9"/>
  <c r="H1146" i="9"/>
  <c r="F1146" i="9"/>
  <c r="G1146" i="9"/>
  <c r="L1145" i="9"/>
  <c r="H1145" i="9"/>
  <c r="G1145" i="9"/>
  <c r="F1145" i="9"/>
  <c r="L1144" i="9"/>
  <c r="H1144" i="9"/>
  <c r="G1144" i="9"/>
  <c r="F1144" i="9"/>
  <c r="L1143" i="9"/>
  <c r="H1143" i="9"/>
  <c r="G1143" i="9"/>
  <c r="F1143" i="9"/>
  <c r="L1142" i="9"/>
  <c r="H1142" i="9"/>
  <c r="I1142" i="9"/>
  <c r="G1142" i="9"/>
  <c r="F1142" i="9"/>
  <c r="L1141" i="9"/>
  <c r="H1141" i="9"/>
  <c r="F1141" i="9"/>
  <c r="G1141" i="9"/>
  <c r="L1140" i="9"/>
  <c r="H1140" i="9"/>
  <c r="G1140" i="9"/>
  <c r="F1140" i="9"/>
  <c r="L1139" i="9"/>
  <c r="H1139" i="9"/>
  <c r="G1139" i="9"/>
  <c r="F1139" i="9"/>
  <c r="L1138" i="9"/>
  <c r="H1138" i="9"/>
  <c r="I1138" i="9"/>
  <c r="L1137" i="9"/>
  <c r="H1137" i="9"/>
  <c r="G1137" i="9"/>
  <c r="F1137" i="9"/>
  <c r="L1136" i="9"/>
  <c r="H1136" i="9"/>
  <c r="G1136" i="9"/>
  <c r="F1136" i="9"/>
  <c r="L1135" i="9"/>
  <c r="I1135" i="9"/>
  <c r="H1135" i="9"/>
  <c r="G1135" i="9"/>
  <c r="F1135" i="9"/>
  <c r="L1134" i="9"/>
  <c r="H1134" i="9"/>
  <c r="I1134" i="9"/>
  <c r="G1134" i="9"/>
  <c r="F1134" i="9"/>
  <c r="L1133" i="9"/>
  <c r="H1133" i="9"/>
  <c r="G1133" i="9"/>
  <c r="F1133" i="9"/>
  <c r="L1132" i="9"/>
  <c r="H1132" i="9"/>
  <c r="G1132" i="9"/>
  <c r="F1132" i="9"/>
  <c r="L1131" i="9"/>
  <c r="H1131" i="9"/>
  <c r="I1131" i="9"/>
  <c r="G1131" i="9"/>
  <c r="F1131" i="9"/>
  <c r="L1130" i="9"/>
  <c r="H1130" i="9"/>
  <c r="I1130" i="9"/>
  <c r="G1130" i="9"/>
  <c r="F1130" i="9"/>
  <c r="L1129" i="9"/>
  <c r="H1129" i="9"/>
  <c r="G1129" i="9"/>
  <c r="F1129" i="9"/>
  <c r="L1128" i="9"/>
  <c r="H1128" i="9"/>
  <c r="F1128" i="9"/>
  <c r="G1128" i="9"/>
  <c r="L1127" i="9"/>
  <c r="H1127" i="9"/>
  <c r="F1127" i="9"/>
  <c r="G1127" i="9"/>
  <c r="L1126" i="9"/>
  <c r="H1126" i="9"/>
  <c r="G1126" i="9"/>
  <c r="F1126" i="9"/>
  <c r="L1125" i="9"/>
  <c r="H1125" i="9"/>
  <c r="G1125" i="9"/>
  <c r="F1125" i="9"/>
  <c r="L1124" i="9"/>
  <c r="I1124" i="9"/>
  <c r="H1124" i="9"/>
  <c r="G1124" i="9"/>
  <c r="F1124" i="9"/>
  <c r="L1123" i="9"/>
  <c r="H1123" i="9"/>
  <c r="I1123" i="9"/>
  <c r="G1123" i="9"/>
  <c r="F1123" i="9"/>
  <c r="L1122" i="9"/>
  <c r="I1122" i="9"/>
  <c r="H1122" i="9"/>
  <c r="G1122" i="9"/>
  <c r="F1122" i="9"/>
  <c r="L1121" i="9"/>
  <c r="H1121" i="9"/>
  <c r="F1121" i="9"/>
  <c r="G1121" i="9"/>
  <c r="L1120" i="9"/>
  <c r="I1120" i="9"/>
  <c r="H1120" i="9"/>
  <c r="F1120" i="9"/>
  <c r="G1120" i="9"/>
  <c r="L1119" i="9"/>
  <c r="I1119" i="9"/>
  <c r="H1119" i="9"/>
  <c r="F1119" i="9"/>
  <c r="G1119" i="9"/>
  <c r="L1118" i="9"/>
  <c r="H1118" i="9"/>
  <c r="I1118" i="9"/>
  <c r="L1117" i="9"/>
  <c r="H1117" i="9"/>
  <c r="G1117" i="9"/>
  <c r="F1117" i="9"/>
  <c r="M1116" i="9"/>
  <c r="L1116" i="9"/>
  <c r="H1116" i="9"/>
  <c r="I1116" i="9"/>
  <c r="G1116" i="9"/>
  <c r="F1116" i="9"/>
  <c r="L1115" i="9"/>
  <c r="H1115" i="9"/>
  <c r="I1115" i="9"/>
  <c r="G1115" i="9"/>
  <c r="F1115" i="9"/>
  <c r="L1114" i="9"/>
  <c r="H1114" i="9"/>
  <c r="I1114" i="9"/>
  <c r="G1114" i="9"/>
  <c r="L1113" i="9"/>
  <c r="H1113" i="9"/>
  <c r="G1113" i="9"/>
  <c r="F1113" i="9"/>
  <c r="L1112" i="9"/>
  <c r="H1112" i="9"/>
  <c r="G1112" i="9"/>
  <c r="F1112" i="9"/>
  <c r="L1111" i="9"/>
  <c r="H1111" i="9"/>
  <c r="G1111" i="9"/>
  <c r="F1111" i="9"/>
  <c r="L1110" i="9"/>
  <c r="H1110" i="9"/>
  <c r="G1110" i="9"/>
  <c r="F1110" i="9"/>
  <c r="L1109" i="9"/>
  <c r="H1109" i="9"/>
  <c r="G1109" i="9"/>
  <c r="F1109" i="9"/>
  <c r="L1108" i="9"/>
  <c r="H1108" i="9"/>
  <c r="I1108" i="9"/>
  <c r="G1108" i="9"/>
  <c r="L1107" i="9"/>
  <c r="H1107" i="9"/>
  <c r="I1107" i="9"/>
  <c r="L1106" i="9"/>
  <c r="H1106" i="9"/>
  <c r="G1106" i="9"/>
  <c r="F1106" i="9"/>
  <c r="L1105" i="9"/>
  <c r="H1105" i="9"/>
  <c r="G1105" i="9"/>
  <c r="F1105" i="9"/>
  <c r="L1104" i="9"/>
  <c r="H1104" i="9"/>
  <c r="I1104" i="9"/>
  <c r="G1104" i="9"/>
  <c r="F1104" i="9"/>
  <c r="L1103" i="9"/>
  <c r="H1103" i="9"/>
  <c r="I1103" i="9"/>
  <c r="G1103" i="9"/>
  <c r="F1103" i="9"/>
  <c r="L1102" i="9"/>
  <c r="H1102" i="9"/>
  <c r="G1102" i="9"/>
  <c r="F1102" i="9"/>
  <c r="L1101" i="9"/>
  <c r="H1101" i="9"/>
  <c r="G1101" i="9"/>
  <c r="F1101" i="9"/>
  <c r="L1100" i="9"/>
  <c r="H1100" i="9"/>
  <c r="I1100" i="9"/>
  <c r="G1100" i="9"/>
  <c r="F1100" i="9"/>
  <c r="L1099" i="9"/>
  <c r="H1099" i="9"/>
  <c r="I1099" i="9"/>
  <c r="G1099" i="9"/>
  <c r="F1099" i="9"/>
  <c r="L1098" i="9"/>
  <c r="H1098" i="9"/>
  <c r="F1098" i="9"/>
  <c r="G1098" i="9"/>
  <c r="L1097" i="9"/>
  <c r="H1097" i="9"/>
  <c r="G1097" i="9"/>
  <c r="F1097" i="9"/>
  <c r="L1096" i="9"/>
  <c r="H1096" i="9"/>
  <c r="G1096" i="9"/>
  <c r="F1096" i="9"/>
  <c r="L1095" i="9"/>
  <c r="H1095" i="9"/>
  <c r="I1095" i="9"/>
  <c r="G1095" i="9"/>
  <c r="F1095" i="9"/>
  <c r="L1094" i="9"/>
  <c r="H1094" i="9"/>
  <c r="I1094" i="9"/>
  <c r="G1094" i="9"/>
  <c r="F1094" i="9"/>
  <c r="L1093" i="9"/>
  <c r="H1093" i="9"/>
  <c r="G1093" i="9"/>
  <c r="F1093" i="9"/>
  <c r="L1092" i="9"/>
  <c r="I1092" i="9"/>
  <c r="H1092" i="9"/>
  <c r="G1092" i="9"/>
  <c r="F1092" i="9"/>
  <c r="L1091" i="9"/>
  <c r="H1091" i="9"/>
  <c r="I1091" i="9"/>
  <c r="G1091" i="9"/>
  <c r="F1091" i="9"/>
  <c r="L1090" i="9"/>
  <c r="H1090" i="9"/>
  <c r="F1090" i="9"/>
  <c r="G1090" i="9"/>
  <c r="L1089" i="9"/>
  <c r="I1089" i="9"/>
  <c r="H1089" i="9"/>
  <c r="G1089" i="9"/>
  <c r="F1089" i="9"/>
  <c r="L1088" i="9"/>
  <c r="H1088" i="9"/>
  <c r="G1088" i="9"/>
  <c r="F1088" i="9"/>
  <c r="L1087" i="9"/>
  <c r="H1087" i="9"/>
  <c r="I1087" i="9"/>
  <c r="G1087" i="9"/>
  <c r="F1087" i="9"/>
  <c r="L1086" i="9"/>
  <c r="H1086" i="9"/>
  <c r="F1086" i="9"/>
  <c r="G1086" i="9"/>
  <c r="L1085" i="9"/>
  <c r="H1085" i="9"/>
  <c r="F1085" i="9"/>
  <c r="G1085" i="9"/>
  <c r="L1084" i="9"/>
  <c r="H1084" i="9"/>
  <c r="G1084" i="9"/>
  <c r="F1084" i="9"/>
  <c r="L1083" i="9"/>
  <c r="H1083" i="9"/>
  <c r="I1083" i="9"/>
  <c r="G1083" i="9"/>
  <c r="F1083" i="9"/>
  <c r="L1082" i="9"/>
  <c r="H1082" i="9"/>
  <c r="I1082" i="9"/>
  <c r="G1082" i="9"/>
  <c r="F1082" i="9"/>
  <c r="L1081" i="9"/>
  <c r="H1081" i="9"/>
  <c r="G1081" i="9"/>
  <c r="F1081" i="9"/>
  <c r="L1080" i="9"/>
  <c r="H1080" i="9"/>
  <c r="I1080" i="9"/>
  <c r="G1080" i="9"/>
  <c r="F1080" i="9"/>
  <c r="L1079" i="9"/>
  <c r="H1079" i="9"/>
  <c r="I1079" i="9"/>
  <c r="G1079" i="9"/>
  <c r="F1079" i="9"/>
  <c r="L1078" i="9"/>
  <c r="H1078" i="9"/>
  <c r="I1078" i="9"/>
  <c r="G1078" i="9"/>
  <c r="L1077" i="9"/>
  <c r="H1077" i="9"/>
  <c r="G1077" i="9"/>
  <c r="F1077" i="9"/>
  <c r="L1076" i="9"/>
  <c r="I1076" i="9"/>
  <c r="H1076" i="9"/>
  <c r="G1076" i="9"/>
  <c r="F1076" i="9"/>
  <c r="L1075" i="9"/>
  <c r="H1075" i="9"/>
  <c r="L1074" i="9"/>
  <c r="H1074" i="9"/>
  <c r="G1074" i="9"/>
  <c r="F1074" i="9"/>
  <c r="L1073" i="9"/>
  <c r="H1073" i="9"/>
  <c r="G1073" i="9"/>
  <c r="F1073" i="9"/>
  <c r="L1072" i="9"/>
  <c r="H1072" i="9"/>
  <c r="I1072" i="9"/>
  <c r="G1072" i="9"/>
  <c r="L1071" i="9"/>
  <c r="H1071" i="9"/>
  <c r="I1071" i="9"/>
  <c r="L1070" i="9"/>
  <c r="H1070" i="9"/>
  <c r="G1070" i="9"/>
  <c r="F1070" i="9"/>
  <c r="L1069" i="9"/>
  <c r="H1069" i="9"/>
  <c r="L1068" i="9"/>
  <c r="H1068" i="9"/>
  <c r="I1068" i="9"/>
  <c r="G1068" i="9"/>
  <c r="F1068" i="9"/>
  <c r="L1067" i="9"/>
  <c r="H1067" i="9"/>
  <c r="I1067" i="9"/>
  <c r="G1067" i="9"/>
  <c r="F1067" i="9"/>
  <c r="L1066" i="9"/>
  <c r="H1066" i="9"/>
  <c r="G1066" i="9"/>
  <c r="F1066" i="9"/>
  <c r="L1065" i="9"/>
  <c r="H1065" i="9"/>
  <c r="F1065" i="9"/>
  <c r="G1065" i="9"/>
  <c r="L1064" i="9"/>
  <c r="H1064" i="9"/>
  <c r="F1064" i="9"/>
  <c r="G1064" i="9"/>
  <c r="L1063" i="9"/>
  <c r="H1063" i="9"/>
  <c r="I1063" i="9"/>
  <c r="G1063" i="9"/>
  <c r="L1062" i="9"/>
  <c r="H1062" i="9"/>
  <c r="G1062" i="9"/>
  <c r="F1062" i="9"/>
  <c r="L1061" i="9"/>
  <c r="H1061" i="9"/>
  <c r="I1061" i="9"/>
  <c r="G1061" i="9"/>
  <c r="F1061" i="9"/>
  <c r="L1060" i="9"/>
  <c r="H1060" i="9"/>
  <c r="I1060" i="9"/>
  <c r="G1060" i="9"/>
  <c r="F1060" i="9"/>
  <c r="L1059" i="9"/>
  <c r="H1059" i="9"/>
  <c r="I1059" i="9"/>
  <c r="G1059" i="9"/>
  <c r="F1059" i="9"/>
  <c r="L1058" i="9"/>
  <c r="H1058" i="9"/>
  <c r="G1058" i="9"/>
  <c r="F1058" i="9"/>
  <c r="L1057" i="9"/>
  <c r="H1057" i="9"/>
  <c r="G1057" i="9"/>
  <c r="F1057" i="9"/>
  <c r="L1056" i="9"/>
  <c r="H1056" i="9"/>
  <c r="F1056" i="9"/>
  <c r="G1056" i="9"/>
  <c r="L1055" i="9"/>
  <c r="H1055" i="9"/>
  <c r="I1055" i="9"/>
  <c r="L1054" i="9"/>
  <c r="H1054" i="9"/>
  <c r="I1054" i="9"/>
  <c r="G1054" i="9"/>
  <c r="F1054" i="9"/>
  <c r="M1053" i="9"/>
  <c r="L1053" i="9"/>
  <c r="H1053" i="9"/>
  <c r="I1053" i="9"/>
  <c r="G1053" i="9"/>
  <c r="F1053" i="9"/>
  <c r="L1052" i="9"/>
  <c r="H1052" i="9"/>
  <c r="I1052" i="9"/>
  <c r="L1051" i="9"/>
  <c r="H1051" i="9"/>
  <c r="G1051" i="9"/>
  <c r="F1051" i="9"/>
  <c r="L1050" i="9"/>
  <c r="I1050" i="9"/>
  <c r="H1050" i="9"/>
  <c r="G1050" i="9"/>
  <c r="F1050" i="9"/>
  <c r="L1049" i="9"/>
  <c r="H1049" i="9"/>
  <c r="I1049" i="9"/>
  <c r="G1049" i="9"/>
  <c r="F1049" i="9"/>
  <c r="L1048" i="9"/>
  <c r="H1048" i="9"/>
  <c r="I1048" i="9"/>
  <c r="L1047" i="9"/>
  <c r="H1047" i="9"/>
  <c r="G1047" i="9"/>
  <c r="F1047" i="9"/>
  <c r="L1046" i="9"/>
  <c r="H1046" i="9"/>
  <c r="I1046" i="9"/>
  <c r="G1046" i="9"/>
  <c r="F1046" i="9"/>
  <c r="L1045" i="9"/>
  <c r="H1045" i="9"/>
  <c r="I1045" i="9"/>
  <c r="G1045" i="9"/>
  <c r="F1045" i="9"/>
  <c r="L1044" i="9"/>
  <c r="H1044" i="9"/>
  <c r="I1044" i="9"/>
  <c r="G1044" i="9"/>
  <c r="F1044" i="9"/>
  <c r="L1043" i="9"/>
  <c r="H1043" i="9"/>
  <c r="G1043" i="9"/>
  <c r="F1043" i="9"/>
  <c r="L1042" i="9"/>
  <c r="I1042" i="9"/>
  <c r="H1042" i="9"/>
  <c r="L1041" i="9"/>
  <c r="H1041" i="9"/>
  <c r="I1041" i="9"/>
  <c r="G1041" i="9"/>
  <c r="F1041" i="9"/>
  <c r="L1040" i="9"/>
  <c r="H1040" i="9"/>
  <c r="I1040" i="9"/>
  <c r="G1040" i="9"/>
  <c r="F1040" i="9"/>
  <c r="L1039" i="9"/>
  <c r="H1039" i="9"/>
  <c r="G1039" i="9"/>
  <c r="F1039" i="9"/>
  <c r="L1038" i="9"/>
  <c r="H1038" i="9"/>
  <c r="G1038" i="9"/>
  <c r="F1038" i="9"/>
  <c r="L1037" i="9"/>
  <c r="H1037" i="9"/>
  <c r="G1037" i="9"/>
  <c r="L1036" i="9"/>
  <c r="H1036" i="9"/>
  <c r="L1035" i="9"/>
  <c r="H1035" i="9"/>
  <c r="G1035" i="9"/>
  <c r="F1035" i="9"/>
  <c r="L1034" i="9"/>
  <c r="H1034" i="9"/>
  <c r="I1034" i="9"/>
  <c r="G1034" i="9"/>
  <c r="F1034" i="9"/>
  <c r="M1033" i="9"/>
  <c r="L1033" i="9"/>
  <c r="H1033" i="9"/>
  <c r="I1033" i="9"/>
  <c r="G1033" i="9"/>
  <c r="F1033" i="9"/>
  <c r="L1032" i="9"/>
  <c r="H1032" i="9"/>
  <c r="G1032" i="9"/>
  <c r="F1032" i="9"/>
  <c r="L1031" i="9"/>
  <c r="H1031" i="9"/>
  <c r="L1030" i="9"/>
  <c r="H1030" i="9"/>
  <c r="G1030" i="9"/>
  <c r="F1030" i="9"/>
  <c r="L1029" i="9"/>
  <c r="H1029" i="9"/>
  <c r="I1029" i="9"/>
  <c r="L1028" i="9"/>
  <c r="H1028" i="9"/>
  <c r="F1028" i="9"/>
  <c r="G1028" i="9"/>
  <c r="L1027" i="9"/>
  <c r="H1027" i="9"/>
  <c r="F1027" i="9"/>
  <c r="G1027" i="9"/>
  <c r="L1026" i="9"/>
  <c r="H1026" i="9"/>
  <c r="G1026" i="9"/>
  <c r="F1026" i="9"/>
  <c r="L1025" i="9"/>
  <c r="H1025" i="9"/>
  <c r="I1025" i="9"/>
  <c r="L1024" i="9"/>
  <c r="H1024" i="9"/>
  <c r="G1024" i="9"/>
  <c r="F1024" i="9"/>
  <c r="L1023" i="9"/>
  <c r="H1023" i="9"/>
  <c r="F1023" i="9"/>
  <c r="G1023" i="9"/>
  <c r="L1022" i="9"/>
  <c r="H1022" i="9"/>
  <c r="I1022" i="9"/>
  <c r="G1022" i="9"/>
  <c r="L1021" i="9"/>
  <c r="H1021" i="9"/>
  <c r="I1021" i="9"/>
  <c r="L1019" i="9"/>
  <c r="H1019" i="9"/>
  <c r="F1019" i="9"/>
  <c r="G1019" i="9"/>
  <c r="L1018" i="9"/>
  <c r="H1018" i="9"/>
  <c r="G1018" i="9"/>
  <c r="F1018" i="9"/>
  <c r="L1017" i="9"/>
  <c r="H1017" i="9"/>
  <c r="G1017" i="9"/>
  <c r="F1017" i="9"/>
  <c r="L1016" i="9"/>
  <c r="H1016" i="9"/>
  <c r="I1016" i="9"/>
  <c r="G1016" i="9"/>
  <c r="L1015" i="9"/>
  <c r="H1015" i="9"/>
  <c r="G1015" i="9"/>
  <c r="F1015" i="9"/>
  <c r="L1014" i="9"/>
  <c r="I1014" i="9"/>
  <c r="H1014" i="9"/>
  <c r="G1014" i="9"/>
  <c r="F1014" i="9"/>
  <c r="M1013" i="9"/>
  <c r="L1013" i="9"/>
  <c r="H1013" i="9"/>
  <c r="I1013" i="9"/>
  <c r="G1013" i="9"/>
  <c r="L1012" i="9"/>
  <c r="H1012" i="9"/>
  <c r="I1012" i="9"/>
  <c r="L1011" i="9"/>
  <c r="H1011" i="9"/>
  <c r="G1011" i="9"/>
  <c r="F1011" i="9"/>
  <c r="L1010" i="9"/>
  <c r="H1010" i="9"/>
  <c r="I1010" i="9"/>
  <c r="G1010" i="9"/>
  <c r="L1009" i="9"/>
  <c r="H1009" i="9"/>
  <c r="G1009" i="9"/>
  <c r="L1008" i="9"/>
  <c r="H1008" i="9"/>
  <c r="G1008" i="9"/>
  <c r="F1008" i="9"/>
  <c r="L1007" i="9"/>
  <c r="H1007" i="9"/>
  <c r="F1007" i="9"/>
  <c r="G1007" i="9"/>
  <c r="L1006" i="9"/>
  <c r="H1006" i="9"/>
  <c r="I1006" i="9"/>
  <c r="L1005" i="9"/>
  <c r="I1005" i="9"/>
  <c r="H1005" i="9"/>
  <c r="G1005" i="9"/>
  <c r="F1005" i="9"/>
  <c r="L1004" i="9"/>
  <c r="H1004" i="9"/>
  <c r="G1004" i="9"/>
  <c r="F1004" i="9"/>
  <c r="L1003" i="9"/>
  <c r="H1003" i="9"/>
  <c r="G1003" i="9"/>
  <c r="F1003" i="9"/>
  <c r="L1002" i="9"/>
  <c r="H1002" i="9"/>
  <c r="I1002" i="9"/>
  <c r="L1001" i="9"/>
  <c r="H1001" i="9"/>
  <c r="I1001" i="9"/>
  <c r="L1000" i="9"/>
  <c r="H1000" i="9"/>
  <c r="G1000" i="9"/>
  <c r="F1000" i="9"/>
  <c r="L999" i="9"/>
  <c r="H999" i="9"/>
  <c r="G999" i="9"/>
  <c r="F999" i="9"/>
  <c r="L998" i="9"/>
  <c r="H998" i="9"/>
  <c r="I998" i="9"/>
  <c r="L997" i="9"/>
  <c r="H997" i="9"/>
  <c r="I997" i="9"/>
  <c r="L996" i="9"/>
  <c r="H996" i="9"/>
  <c r="G996" i="9"/>
  <c r="F996" i="9"/>
  <c r="L995" i="9"/>
  <c r="H995" i="9"/>
  <c r="G995" i="9"/>
  <c r="F995" i="9"/>
  <c r="L994" i="9"/>
  <c r="H994" i="9"/>
  <c r="I994" i="9"/>
  <c r="L993" i="9"/>
  <c r="H993" i="9"/>
  <c r="I993" i="9"/>
  <c r="L992" i="9"/>
  <c r="H992" i="9"/>
  <c r="G992" i="9"/>
  <c r="F992" i="9"/>
  <c r="L991" i="9"/>
  <c r="H991" i="9"/>
  <c r="G991" i="9"/>
  <c r="F991" i="9"/>
  <c r="L990" i="9"/>
  <c r="H990" i="9"/>
  <c r="I990" i="9"/>
  <c r="G990" i="9"/>
  <c r="L989" i="9"/>
  <c r="H989" i="9"/>
  <c r="I989" i="9"/>
  <c r="L988" i="9"/>
  <c r="H988" i="9"/>
  <c r="G988" i="9"/>
  <c r="F988" i="9"/>
  <c r="L987" i="9"/>
  <c r="H987" i="9"/>
  <c r="G987" i="9"/>
  <c r="F987" i="9"/>
  <c r="L986" i="9"/>
  <c r="H986" i="9"/>
  <c r="I986" i="9"/>
  <c r="L985" i="9"/>
  <c r="H985" i="9"/>
  <c r="I985" i="9"/>
  <c r="L984" i="9"/>
  <c r="H984" i="9"/>
  <c r="G984" i="9"/>
  <c r="F984" i="9"/>
  <c r="L983" i="9"/>
  <c r="H983" i="9"/>
  <c r="G983" i="9"/>
  <c r="F983" i="9"/>
  <c r="L982" i="9"/>
  <c r="H982" i="9"/>
  <c r="I982" i="9"/>
  <c r="L981" i="9"/>
  <c r="H981" i="9"/>
  <c r="I981" i="9"/>
  <c r="M980" i="9"/>
  <c r="L980" i="9"/>
  <c r="H980" i="9"/>
  <c r="G980" i="9"/>
  <c r="F980" i="9"/>
  <c r="L979" i="9"/>
  <c r="H979" i="9"/>
  <c r="I979" i="9"/>
  <c r="L978" i="9"/>
  <c r="H978" i="9"/>
  <c r="L977" i="9"/>
  <c r="H977" i="9"/>
  <c r="L976" i="9"/>
  <c r="I976" i="9"/>
  <c r="H976" i="9"/>
  <c r="G976" i="9"/>
  <c r="F976" i="9"/>
  <c r="L975" i="9"/>
  <c r="H975" i="9"/>
  <c r="I975" i="9"/>
  <c r="N974" i="9"/>
  <c r="L974" i="9"/>
  <c r="H974" i="9"/>
  <c r="L973" i="9"/>
  <c r="H973" i="9"/>
  <c r="G973" i="9"/>
  <c r="F973" i="9"/>
  <c r="L972" i="9"/>
  <c r="H972" i="9"/>
  <c r="I972" i="9"/>
  <c r="L971" i="9"/>
  <c r="H971" i="9"/>
  <c r="I971" i="9"/>
  <c r="L970" i="9"/>
  <c r="H970" i="9"/>
  <c r="L969" i="9"/>
  <c r="H969" i="9"/>
  <c r="G969" i="9"/>
  <c r="F969" i="9"/>
  <c r="L968" i="9"/>
  <c r="H968" i="9"/>
  <c r="I968" i="9"/>
  <c r="G968" i="9"/>
  <c r="F968" i="9"/>
  <c r="L967" i="9"/>
  <c r="H967" i="9"/>
  <c r="F967" i="9"/>
  <c r="G967" i="9"/>
  <c r="L966" i="9"/>
  <c r="H966" i="9"/>
  <c r="G966" i="9"/>
  <c r="L965" i="9"/>
  <c r="I965" i="9"/>
  <c r="H965" i="9"/>
  <c r="F965" i="9"/>
  <c r="G965" i="9"/>
  <c r="L964" i="9"/>
  <c r="H964" i="9"/>
  <c r="I964" i="9"/>
  <c r="G964" i="9"/>
  <c r="L963" i="9"/>
  <c r="H963" i="9"/>
  <c r="I963" i="9"/>
  <c r="L962" i="9"/>
  <c r="H962" i="9"/>
  <c r="L961" i="9"/>
  <c r="H961" i="9"/>
  <c r="G961" i="9"/>
  <c r="F961" i="9"/>
  <c r="L960" i="9"/>
  <c r="I960" i="9"/>
  <c r="H960" i="9"/>
  <c r="G960" i="9"/>
  <c r="F960" i="9"/>
  <c r="L959" i="9"/>
  <c r="H959" i="9"/>
  <c r="F959" i="9"/>
  <c r="G959" i="9"/>
  <c r="L958" i="9"/>
  <c r="H958" i="9"/>
  <c r="L957" i="9"/>
  <c r="H957" i="9"/>
  <c r="G957" i="9"/>
  <c r="L956" i="9"/>
  <c r="H956" i="9"/>
  <c r="I956" i="9"/>
  <c r="L955" i="9"/>
  <c r="H955" i="9"/>
  <c r="I955" i="9"/>
  <c r="G955" i="9"/>
  <c r="L954" i="9"/>
  <c r="H954" i="9"/>
  <c r="G954" i="9"/>
  <c r="L953" i="9"/>
  <c r="H953" i="9"/>
  <c r="F953" i="9"/>
  <c r="G953" i="9"/>
  <c r="L952" i="9"/>
  <c r="H952" i="9"/>
  <c r="G952" i="9"/>
  <c r="F952" i="9"/>
  <c r="L951" i="9"/>
  <c r="H951" i="9"/>
  <c r="I951" i="9"/>
  <c r="G951" i="9"/>
  <c r="L950" i="9"/>
  <c r="H950" i="9"/>
  <c r="I950" i="9"/>
  <c r="L949" i="9"/>
  <c r="I949" i="9"/>
  <c r="H949" i="9"/>
  <c r="F949" i="9"/>
  <c r="G949" i="9"/>
  <c r="L948" i="9"/>
  <c r="I948" i="9"/>
  <c r="H948" i="9"/>
  <c r="G948" i="9"/>
  <c r="F948" i="9"/>
  <c r="L947" i="9"/>
  <c r="H947" i="9"/>
  <c r="I947" i="9"/>
  <c r="L946" i="9"/>
  <c r="H946" i="9"/>
  <c r="I946" i="9"/>
  <c r="L945" i="9"/>
  <c r="H945" i="9"/>
  <c r="I945" i="9"/>
  <c r="G945" i="9"/>
  <c r="L944" i="9"/>
  <c r="H944" i="9"/>
  <c r="I944" i="9"/>
  <c r="L943" i="9"/>
  <c r="H943" i="9"/>
  <c r="F943" i="9"/>
  <c r="G943" i="9"/>
  <c r="L942" i="9"/>
  <c r="H942" i="9"/>
  <c r="G942" i="9"/>
  <c r="M941" i="9"/>
  <c r="L941" i="9"/>
  <c r="H941" i="9"/>
  <c r="G941" i="9"/>
  <c r="F941" i="9"/>
  <c r="L940" i="9"/>
  <c r="H940" i="9"/>
  <c r="G940" i="9"/>
  <c r="F940" i="9"/>
  <c r="L939" i="9"/>
  <c r="H939" i="9"/>
  <c r="L938" i="9"/>
  <c r="H938" i="9"/>
  <c r="G938" i="9"/>
  <c r="F938" i="9"/>
  <c r="L937" i="9"/>
  <c r="H937" i="9"/>
  <c r="G937" i="9"/>
  <c r="F937" i="9"/>
  <c r="L936" i="9"/>
  <c r="I936" i="9"/>
  <c r="H936" i="9"/>
  <c r="G936" i="9"/>
  <c r="F936" i="9"/>
  <c r="L935" i="9"/>
  <c r="H935" i="9"/>
  <c r="L934" i="9"/>
  <c r="I934" i="9"/>
  <c r="H934" i="9"/>
  <c r="G934" i="9"/>
  <c r="F934" i="9"/>
  <c r="L933" i="9"/>
  <c r="H933" i="9"/>
  <c r="G933" i="9"/>
  <c r="F933" i="9"/>
  <c r="L932" i="9"/>
  <c r="H932" i="9"/>
  <c r="I932" i="9"/>
  <c r="L931" i="9"/>
  <c r="H931" i="9"/>
  <c r="L930" i="9"/>
  <c r="H930" i="9"/>
  <c r="G930" i="9"/>
  <c r="F930" i="9"/>
  <c r="L929" i="9"/>
  <c r="H929" i="9"/>
  <c r="G929" i="9"/>
  <c r="F929" i="9"/>
  <c r="L928" i="9"/>
  <c r="H928" i="9"/>
  <c r="G928" i="9"/>
  <c r="F928" i="9"/>
  <c r="L927" i="9"/>
  <c r="H927" i="9"/>
  <c r="L926" i="9"/>
  <c r="H926" i="9"/>
  <c r="G926" i="9"/>
  <c r="F926" i="9"/>
  <c r="L925" i="9"/>
  <c r="H925" i="9"/>
  <c r="G925" i="9"/>
  <c r="F925" i="9"/>
  <c r="L924" i="9"/>
  <c r="I924" i="9"/>
  <c r="H924" i="9"/>
  <c r="G924" i="9"/>
  <c r="F924" i="9"/>
  <c r="L923" i="9"/>
  <c r="H923" i="9"/>
  <c r="L922" i="9"/>
  <c r="I922" i="9"/>
  <c r="H922" i="9"/>
  <c r="G922" i="9"/>
  <c r="F922" i="9"/>
  <c r="L921" i="9"/>
  <c r="H921" i="9"/>
  <c r="G921" i="9"/>
  <c r="F921" i="9"/>
  <c r="L920" i="9"/>
  <c r="H920" i="9"/>
  <c r="I920" i="9"/>
  <c r="L919" i="9"/>
  <c r="H919" i="9"/>
  <c r="L918" i="9"/>
  <c r="H918" i="9"/>
  <c r="G918" i="9"/>
  <c r="F918" i="9"/>
  <c r="L917" i="9"/>
  <c r="H917" i="9"/>
  <c r="I917" i="9"/>
  <c r="L916" i="9"/>
  <c r="H916" i="9"/>
  <c r="I916" i="9"/>
  <c r="L915" i="9"/>
  <c r="H915" i="9"/>
  <c r="L914" i="9"/>
  <c r="H914" i="9"/>
  <c r="G914" i="9"/>
  <c r="F914" i="9"/>
  <c r="L913" i="9"/>
  <c r="H913" i="9"/>
  <c r="I913" i="9"/>
  <c r="G913" i="9"/>
  <c r="L912" i="9"/>
  <c r="H912" i="9"/>
  <c r="F912" i="9"/>
  <c r="G912" i="9"/>
  <c r="L911" i="9"/>
  <c r="H911" i="9"/>
  <c r="G911" i="9"/>
  <c r="L910" i="9"/>
  <c r="I910" i="9"/>
  <c r="H910" i="9"/>
  <c r="F910" i="9"/>
  <c r="G910" i="9"/>
  <c r="L909" i="9"/>
  <c r="I909" i="9"/>
  <c r="H909" i="9"/>
  <c r="G909" i="9"/>
  <c r="F909" i="9"/>
  <c r="L908" i="9"/>
  <c r="H908" i="9"/>
  <c r="F908" i="9"/>
  <c r="G908" i="9"/>
  <c r="L907" i="9"/>
  <c r="H907" i="9"/>
  <c r="G907" i="9"/>
  <c r="L906" i="9"/>
  <c r="H906" i="9"/>
  <c r="F906" i="9"/>
  <c r="G906" i="9"/>
  <c r="L905" i="9"/>
  <c r="H905" i="9"/>
  <c r="I905" i="9"/>
  <c r="G905" i="9"/>
  <c r="L904" i="9"/>
  <c r="H904" i="9"/>
  <c r="F904" i="9"/>
  <c r="G904" i="9"/>
  <c r="L903" i="9"/>
  <c r="H903" i="9"/>
  <c r="G903" i="9"/>
  <c r="L902" i="9"/>
  <c r="I902" i="9"/>
  <c r="H902" i="9"/>
  <c r="F902" i="9"/>
  <c r="G902" i="9"/>
  <c r="L901" i="9"/>
  <c r="I901" i="9"/>
  <c r="H901" i="9"/>
  <c r="G901" i="9"/>
  <c r="F901" i="9"/>
  <c r="L900" i="9"/>
  <c r="H900" i="9"/>
  <c r="F900" i="9"/>
  <c r="G900" i="9"/>
  <c r="L899" i="9"/>
  <c r="H899" i="9"/>
  <c r="G899" i="9"/>
  <c r="M898" i="9"/>
  <c r="L898" i="9"/>
  <c r="H898" i="9"/>
  <c r="I898" i="9"/>
  <c r="G898" i="9"/>
  <c r="F898" i="9"/>
  <c r="L897" i="9"/>
  <c r="H897" i="9"/>
  <c r="F897" i="9"/>
  <c r="G897" i="9"/>
  <c r="L896" i="9"/>
  <c r="H896" i="9"/>
  <c r="G896" i="9"/>
  <c r="L895" i="9"/>
  <c r="H895" i="9"/>
  <c r="F895" i="9"/>
  <c r="G895" i="9"/>
  <c r="L894" i="9"/>
  <c r="H894" i="9"/>
  <c r="I894" i="9"/>
  <c r="G894" i="9"/>
  <c r="F894" i="9"/>
  <c r="L893" i="9"/>
  <c r="H893" i="9"/>
  <c r="F893" i="9"/>
  <c r="G893" i="9"/>
  <c r="L892" i="9"/>
  <c r="H892" i="9"/>
  <c r="G892" i="9"/>
  <c r="L891" i="9"/>
  <c r="H891" i="9"/>
  <c r="F891" i="9"/>
  <c r="G891" i="9"/>
  <c r="L890" i="9"/>
  <c r="H890" i="9"/>
  <c r="I890" i="9"/>
  <c r="G890" i="9"/>
  <c r="F890" i="9"/>
  <c r="L889" i="9"/>
  <c r="H889" i="9"/>
  <c r="F889" i="9"/>
  <c r="G889" i="9"/>
  <c r="L888" i="9"/>
  <c r="H888" i="9"/>
  <c r="L887" i="9"/>
  <c r="H887" i="9"/>
  <c r="G887" i="9"/>
  <c r="F887" i="9"/>
  <c r="L886" i="9"/>
  <c r="H886" i="9"/>
  <c r="F886" i="9"/>
  <c r="G886" i="9"/>
  <c r="L885" i="9"/>
  <c r="H885" i="9"/>
  <c r="F885" i="9"/>
  <c r="G885" i="9"/>
  <c r="L884" i="9"/>
  <c r="H884" i="9"/>
  <c r="G884" i="9"/>
  <c r="L883" i="9"/>
  <c r="H883" i="9"/>
  <c r="F883" i="9"/>
  <c r="G883" i="9"/>
  <c r="L882" i="9"/>
  <c r="H882" i="9"/>
  <c r="F882" i="9"/>
  <c r="G882" i="9"/>
  <c r="L881" i="9"/>
  <c r="H881" i="9"/>
  <c r="I881" i="9"/>
  <c r="L880" i="9"/>
  <c r="H880" i="9"/>
  <c r="L879" i="9"/>
  <c r="H879" i="9"/>
  <c r="G879" i="9"/>
  <c r="F879" i="9"/>
  <c r="L878" i="9"/>
  <c r="H878" i="9"/>
  <c r="F878" i="9"/>
  <c r="G878" i="9"/>
  <c r="L877" i="9"/>
  <c r="H877" i="9"/>
  <c r="F877" i="9"/>
  <c r="G877" i="9"/>
  <c r="L876" i="9"/>
  <c r="H876" i="9"/>
  <c r="G876" i="9"/>
  <c r="L875" i="9"/>
  <c r="H875" i="9"/>
  <c r="G875" i="9"/>
  <c r="F875" i="9"/>
  <c r="L874" i="9"/>
  <c r="H874" i="9"/>
  <c r="G874" i="9"/>
  <c r="F874" i="9"/>
  <c r="M873" i="9"/>
  <c r="L873" i="9"/>
  <c r="H873" i="9"/>
  <c r="L872" i="9"/>
  <c r="H872" i="9"/>
  <c r="G872" i="9"/>
  <c r="F872" i="9"/>
  <c r="L871" i="9"/>
  <c r="H871" i="9"/>
  <c r="G871" i="9"/>
  <c r="F871" i="9"/>
  <c r="L870" i="9"/>
  <c r="H870" i="9"/>
  <c r="I870" i="9"/>
  <c r="G870" i="9"/>
  <c r="F870" i="9"/>
  <c r="L869" i="9"/>
  <c r="H869" i="9"/>
  <c r="L868" i="9"/>
  <c r="I868" i="9"/>
  <c r="H868" i="9"/>
  <c r="G868" i="9"/>
  <c r="L867" i="9"/>
  <c r="H867" i="9"/>
  <c r="G867" i="9"/>
  <c r="F867" i="9"/>
  <c r="L866" i="9"/>
  <c r="H866" i="9"/>
  <c r="I866" i="9"/>
  <c r="L865" i="9"/>
  <c r="H865" i="9"/>
  <c r="L864" i="9"/>
  <c r="H864" i="9"/>
  <c r="G864" i="9"/>
  <c r="F864" i="9"/>
  <c r="L863" i="9"/>
  <c r="H863" i="9"/>
  <c r="I863" i="9"/>
  <c r="L862" i="9"/>
  <c r="H862" i="9"/>
  <c r="F862" i="9"/>
  <c r="G862" i="9"/>
  <c r="L861" i="9"/>
  <c r="H861" i="9"/>
  <c r="L860" i="9"/>
  <c r="I860" i="9"/>
  <c r="H860" i="9"/>
  <c r="G860" i="9"/>
  <c r="F860" i="9"/>
  <c r="L859" i="9"/>
  <c r="H859" i="9"/>
  <c r="I859" i="9"/>
  <c r="L858" i="9"/>
  <c r="H858" i="9"/>
  <c r="I858" i="9"/>
  <c r="L857" i="9"/>
  <c r="H857" i="9"/>
  <c r="G857" i="9"/>
  <c r="L856" i="9"/>
  <c r="I856" i="9"/>
  <c r="H856" i="9"/>
  <c r="F856" i="9"/>
  <c r="G856" i="9"/>
  <c r="L855" i="9"/>
  <c r="H855" i="9"/>
  <c r="I855" i="9"/>
  <c r="G855" i="9"/>
  <c r="L854" i="9"/>
  <c r="H854" i="9"/>
  <c r="I854" i="9"/>
  <c r="G854" i="9"/>
  <c r="F854" i="9"/>
  <c r="L853" i="9"/>
  <c r="H853" i="9"/>
  <c r="L852" i="9"/>
  <c r="I852" i="9"/>
  <c r="H852" i="9"/>
  <c r="L851" i="9"/>
  <c r="H851" i="9"/>
  <c r="I851" i="9"/>
  <c r="G851" i="9"/>
  <c r="F851" i="9"/>
  <c r="L850" i="9"/>
  <c r="H850" i="9"/>
  <c r="I850" i="9"/>
  <c r="G850" i="9"/>
  <c r="L849" i="9"/>
  <c r="H849" i="9"/>
  <c r="L848" i="9"/>
  <c r="H848" i="9"/>
  <c r="I848" i="9"/>
  <c r="G848" i="9"/>
  <c r="L847" i="9"/>
  <c r="H847" i="9"/>
  <c r="I847" i="9"/>
  <c r="G847" i="9"/>
  <c r="L846" i="9"/>
  <c r="H846" i="9"/>
  <c r="I846" i="9"/>
  <c r="L845" i="9"/>
  <c r="H845" i="9"/>
  <c r="I845" i="9"/>
  <c r="G845" i="9"/>
  <c r="L844" i="9"/>
  <c r="H844" i="9"/>
  <c r="I844" i="9"/>
  <c r="G844" i="9"/>
  <c r="F844" i="9"/>
  <c r="L843" i="9"/>
  <c r="H843" i="9"/>
  <c r="I843" i="9"/>
  <c r="L842" i="9"/>
  <c r="H842" i="9"/>
  <c r="I842" i="9"/>
  <c r="L841" i="9"/>
  <c r="H841" i="9"/>
  <c r="G841" i="9"/>
  <c r="F841" i="9"/>
  <c r="L840" i="9"/>
  <c r="I840" i="9"/>
  <c r="H840" i="9"/>
  <c r="G840" i="9"/>
  <c r="F840" i="9"/>
  <c r="L839" i="9"/>
  <c r="H839" i="9"/>
  <c r="L838" i="9"/>
  <c r="H838" i="9"/>
  <c r="G838" i="9"/>
  <c r="F838" i="9"/>
  <c r="L837" i="9"/>
  <c r="H837" i="9"/>
  <c r="G837" i="9"/>
  <c r="F837" i="9"/>
  <c r="L836" i="9"/>
  <c r="I836" i="9"/>
  <c r="H836" i="9"/>
  <c r="G836" i="9"/>
  <c r="F836" i="9"/>
  <c r="L835" i="9"/>
  <c r="H835" i="9"/>
  <c r="F835" i="9"/>
  <c r="G835" i="9"/>
  <c r="L834" i="9"/>
  <c r="H834" i="9"/>
  <c r="I834" i="9"/>
  <c r="G834" i="9"/>
  <c r="L833" i="9"/>
  <c r="H833" i="9"/>
  <c r="G833" i="9"/>
  <c r="L832" i="9"/>
  <c r="H832" i="9"/>
  <c r="F832" i="9"/>
  <c r="G832" i="9"/>
  <c r="L831" i="9"/>
  <c r="H831" i="9"/>
  <c r="I831" i="9"/>
  <c r="G831" i="9"/>
  <c r="F831" i="9"/>
  <c r="L830" i="9"/>
  <c r="H830" i="9"/>
  <c r="I830" i="9"/>
  <c r="G830" i="9"/>
  <c r="F830" i="9"/>
  <c r="L829" i="9"/>
  <c r="H829" i="9"/>
  <c r="L828" i="9"/>
  <c r="H828" i="9"/>
  <c r="G828" i="9"/>
  <c r="F828" i="9"/>
  <c r="L827" i="9"/>
  <c r="H827" i="9"/>
  <c r="I827" i="9"/>
  <c r="G827" i="9"/>
  <c r="L826" i="9"/>
  <c r="H826" i="9"/>
  <c r="I826" i="9"/>
  <c r="L825" i="9"/>
  <c r="H825" i="9"/>
  <c r="G825" i="9"/>
  <c r="L824" i="9"/>
  <c r="H824" i="9"/>
  <c r="G824" i="9"/>
  <c r="F824" i="9"/>
  <c r="L823" i="9"/>
  <c r="I823" i="9"/>
  <c r="H823" i="9"/>
  <c r="G823" i="9"/>
  <c r="L822" i="9"/>
  <c r="H822" i="9"/>
  <c r="I822" i="9"/>
  <c r="L821" i="9"/>
  <c r="H821" i="9"/>
  <c r="L820" i="9"/>
  <c r="H820" i="9"/>
  <c r="I820" i="9"/>
  <c r="G820" i="9"/>
  <c r="L819" i="9"/>
  <c r="H819" i="9"/>
  <c r="F819" i="9"/>
  <c r="G819" i="9"/>
  <c r="L818" i="9"/>
  <c r="H818" i="9"/>
  <c r="F818" i="9"/>
  <c r="G818" i="9"/>
  <c r="L817" i="9"/>
  <c r="H817" i="9"/>
  <c r="I817" i="9"/>
  <c r="G817" i="9"/>
  <c r="L816" i="9"/>
  <c r="H816" i="9"/>
  <c r="F816" i="9"/>
  <c r="G816" i="9"/>
  <c r="L815" i="9"/>
  <c r="I815" i="9"/>
  <c r="H815" i="9"/>
  <c r="G815" i="9"/>
  <c r="L814" i="9"/>
  <c r="H814" i="9"/>
  <c r="I814" i="9"/>
  <c r="L813" i="9"/>
  <c r="H813" i="9"/>
  <c r="G813" i="9"/>
  <c r="L812" i="9"/>
  <c r="I812" i="9"/>
  <c r="H812" i="9"/>
  <c r="G812" i="9"/>
  <c r="F812" i="9"/>
  <c r="L811" i="9"/>
  <c r="H811" i="9"/>
  <c r="I811" i="9"/>
  <c r="G811" i="9"/>
  <c r="L810" i="9"/>
  <c r="H810" i="9"/>
  <c r="I810" i="9"/>
  <c r="N809" i="9"/>
  <c r="L809" i="9"/>
  <c r="H809" i="9"/>
  <c r="G809" i="9"/>
  <c r="F809" i="9"/>
  <c r="L808" i="9"/>
  <c r="H808" i="9"/>
  <c r="I808" i="9"/>
  <c r="N807" i="9"/>
  <c r="L807" i="9"/>
  <c r="H807" i="9"/>
  <c r="L806" i="9"/>
  <c r="H806" i="9"/>
  <c r="I806" i="9"/>
  <c r="G806" i="9"/>
  <c r="L805" i="9"/>
  <c r="H805" i="9"/>
  <c r="I805" i="9"/>
  <c r="G805" i="9"/>
  <c r="L804" i="9"/>
  <c r="H804" i="9"/>
  <c r="I804" i="9"/>
  <c r="L803" i="9"/>
  <c r="H803" i="9"/>
  <c r="L802" i="9"/>
  <c r="I802" i="9"/>
  <c r="H802" i="9"/>
  <c r="G802" i="9"/>
  <c r="F802" i="9"/>
  <c r="L801" i="9"/>
  <c r="H801" i="9"/>
  <c r="I801" i="9"/>
  <c r="G801" i="9"/>
  <c r="M800" i="9"/>
  <c r="L800" i="9"/>
  <c r="H800" i="9"/>
  <c r="L799" i="9"/>
  <c r="I799" i="9"/>
  <c r="H799" i="9"/>
  <c r="G799" i="9"/>
  <c r="F799" i="9"/>
  <c r="L798" i="9"/>
  <c r="H798" i="9"/>
  <c r="I798" i="9"/>
  <c r="L797" i="9"/>
  <c r="H797" i="9"/>
  <c r="I797" i="9"/>
  <c r="L796" i="9"/>
  <c r="H796" i="9"/>
  <c r="L795" i="9"/>
  <c r="H795" i="9"/>
  <c r="G795" i="9"/>
  <c r="F795" i="9"/>
  <c r="L794" i="9"/>
  <c r="H794" i="9"/>
  <c r="I794" i="9"/>
  <c r="N793" i="9"/>
  <c r="L793" i="9"/>
  <c r="H793" i="9"/>
  <c r="N792" i="9"/>
  <c r="L792" i="9"/>
  <c r="H792" i="9"/>
  <c r="I792" i="9"/>
  <c r="L791" i="9"/>
  <c r="H791" i="9"/>
  <c r="F791" i="9"/>
  <c r="G791" i="9"/>
  <c r="L790" i="9"/>
  <c r="H790" i="9"/>
  <c r="G790" i="9"/>
  <c r="L789" i="9"/>
  <c r="H789" i="9"/>
  <c r="G789" i="9"/>
  <c r="F789" i="9"/>
  <c r="L788" i="9"/>
  <c r="H788" i="9"/>
  <c r="I788" i="9"/>
  <c r="G788" i="9"/>
  <c r="L787" i="9"/>
  <c r="H787" i="9"/>
  <c r="I787" i="9"/>
  <c r="G787" i="9"/>
  <c r="F787" i="9"/>
  <c r="L786" i="9"/>
  <c r="H786" i="9"/>
  <c r="L785" i="9"/>
  <c r="I785" i="9"/>
  <c r="H785" i="9"/>
  <c r="L784" i="9"/>
  <c r="H784" i="9"/>
  <c r="I784" i="9"/>
  <c r="L783" i="9"/>
  <c r="H783" i="9"/>
  <c r="I783" i="9"/>
  <c r="L782" i="9"/>
  <c r="H782" i="9"/>
  <c r="G782" i="9"/>
  <c r="L781" i="9"/>
  <c r="H781" i="9"/>
  <c r="G781" i="9"/>
  <c r="F781" i="9"/>
  <c r="L780" i="9"/>
  <c r="H780" i="9"/>
  <c r="I780" i="9"/>
  <c r="L779" i="9"/>
  <c r="H779" i="9"/>
  <c r="I779" i="9"/>
  <c r="L778" i="9"/>
  <c r="H778" i="9"/>
  <c r="L777" i="9"/>
  <c r="H777" i="9"/>
  <c r="G777" i="9"/>
  <c r="F777" i="9"/>
  <c r="L776" i="9"/>
  <c r="I776" i="9"/>
  <c r="H776" i="9"/>
  <c r="G776" i="9"/>
  <c r="F776" i="9"/>
  <c r="L775" i="9"/>
  <c r="H775" i="9"/>
  <c r="F775" i="9"/>
  <c r="G775" i="9"/>
  <c r="L774" i="9"/>
  <c r="H774" i="9"/>
  <c r="G774" i="9"/>
  <c r="L773" i="9"/>
  <c r="H773" i="9"/>
  <c r="G773" i="9"/>
  <c r="F773" i="9"/>
  <c r="N772" i="9"/>
  <c r="L772" i="9"/>
  <c r="H772" i="9"/>
  <c r="I772" i="9"/>
  <c r="N771" i="9"/>
  <c r="L771" i="9"/>
  <c r="I771" i="9"/>
  <c r="H771" i="9"/>
  <c r="G771" i="9"/>
  <c r="F771" i="9"/>
  <c r="L770" i="9"/>
  <c r="H770" i="9"/>
  <c r="G770" i="9"/>
  <c r="F770" i="9"/>
  <c r="L769" i="9"/>
  <c r="H769" i="9"/>
  <c r="I769" i="9"/>
  <c r="L768" i="9"/>
  <c r="H768" i="9"/>
  <c r="L767" i="9"/>
  <c r="H767" i="9"/>
  <c r="G767" i="9"/>
  <c r="F767" i="9"/>
  <c r="L766" i="9"/>
  <c r="I766" i="9"/>
  <c r="H766" i="9"/>
  <c r="G766" i="9"/>
  <c r="F766" i="9"/>
  <c r="L765" i="9"/>
  <c r="H765" i="9"/>
  <c r="F765" i="9"/>
  <c r="G765" i="9"/>
  <c r="L764" i="9"/>
  <c r="H764" i="9"/>
  <c r="G764" i="9"/>
  <c r="L763" i="9"/>
  <c r="H763" i="9"/>
  <c r="F763" i="9"/>
  <c r="G763" i="9"/>
  <c r="L762" i="9"/>
  <c r="H762" i="9"/>
  <c r="I762" i="9"/>
  <c r="L761" i="9"/>
  <c r="H761" i="9"/>
  <c r="I761" i="9"/>
  <c r="L760" i="9"/>
  <c r="H760" i="9"/>
  <c r="I760" i="9"/>
  <c r="L759" i="9"/>
  <c r="H759" i="9"/>
  <c r="F759" i="9"/>
  <c r="G759" i="9"/>
  <c r="L758" i="9"/>
  <c r="H758" i="9"/>
  <c r="I758" i="9"/>
  <c r="G758" i="9"/>
  <c r="L757" i="9"/>
  <c r="H757" i="9"/>
  <c r="I757" i="9"/>
  <c r="G757" i="9"/>
  <c r="F757" i="9"/>
  <c r="L756" i="9"/>
  <c r="H756" i="9"/>
  <c r="M755" i="9"/>
  <c r="L755" i="9"/>
  <c r="H755" i="9"/>
  <c r="I755" i="9"/>
  <c r="L754" i="9"/>
  <c r="H754" i="9"/>
  <c r="I754" i="9"/>
  <c r="G754" i="9"/>
  <c r="L753" i="9"/>
  <c r="H753" i="9"/>
  <c r="L752" i="9"/>
  <c r="H752" i="9"/>
  <c r="G752" i="9"/>
  <c r="F752" i="9"/>
  <c r="L751" i="9"/>
  <c r="H751" i="9"/>
  <c r="I751" i="9"/>
  <c r="G751" i="9"/>
  <c r="L750" i="9"/>
  <c r="H750" i="9"/>
  <c r="I750" i="9"/>
  <c r="L749" i="9"/>
  <c r="H749" i="9"/>
  <c r="L748" i="9"/>
  <c r="H748" i="9"/>
  <c r="G748" i="9"/>
  <c r="F748" i="9"/>
  <c r="L747" i="9"/>
  <c r="I747" i="9"/>
  <c r="H747" i="9"/>
  <c r="G747" i="9"/>
  <c r="F747" i="9"/>
  <c r="L746" i="9"/>
  <c r="H746" i="9"/>
  <c r="I746" i="9"/>
  <c r="L745" i="9"/>
  <c r="H745" i="9"/>
  <c r="I745" i="9"/>
  <c r="G745" i="9"/>
  <c r="L744" i="9"/>
  <c r="I744" i="9"/>
  <c r="H744" i="9"/>
  <c r="G744" i="9"/>
  <c r="F744" i="9"/>
  <c r="L743" i="9"/>
  <c r="H743" i="9"/>
  <c r="I743" i="9"/>
  <c r="L742" i="9"/>
  <c r="H742" i="9"/>
  <c r="I742" i="9"/>
  <c r="G742" i="9"/>
  <c r="L741" i="9"/>
  <c r="H741" i="9"/>
  <c r="L740" i="9"/>
  <c r="H740" i="9"/>
  <c r="G740" i="9"/>
  <c r="F740" i="9"/>
  <c r="L739" i="9"/>
  <c r="H739" i="9"/>
  <c r="I739" i="9"/>
  <c r="G739" i="9"/>
  <c r="F739" i="9"/>
  <c r="L738" i="9"/>
  <c r="H738" i="9"/>
  <c r="I738" i="9"/>
  <c r="G738" i="9"/>
  <c r="F738" i="9"/>
  <c r="L737" i="9"/>
  <c r="H737" i="9"/>
  <c r="L736" i="9"/>
  <c r="H736" i="9"/>
  <c r="I736" i="9"/>
  <c r="G736" i="9"/>
  <c r="L735" i="9"/>
  <c r="I735" i="9"/>
  <c r="H735" i="9"/>
  <c r="G735" i="9"/>
  <c r="F735" i="9"/>
  <c r="L734" i="9"/>
  <c r="H734" i="9"/>
  <c r="I734" i="9"/>
  <c r="G734" i="9"/>
  <c r="L733" i="9"/>
  <c r="H733" i="9"/>
  <c r="L732" i="9"/>
  <c r="H732" i="9"/>
  <c r="I732" i="9"/>
  <c r="G732" i="9"/>
  <c r="L731" i="9"/>
  <c r="I731" i="9"/>
  <c r="H731" i="9"/>
  <c r="G731" i="9"/>
  <c r="F731" i="9"/>
  <c r="L730" i="9"/>
  <c r="H730" i="9"/>
  <c r="I730" i="9"/>
  <c r="L729" i="9"/>
  <c r="H729" i="9"/>
  <c r="L728" i="9"/>
  <c r="H728" i="9"/>
  <c r="G728" i="9"/>
  <c r="F728" i="9"/>
  <c r="L727" i="9"/>
  <c r="H727" i="9"/>
  <c r="L726" i="9"/>
  <c r="H726" i="9"/>
  <c r="L725" i="9"/>
  <c r="H725" i="9"/>
  <c r="G725" i="9"/>
  <c r="L724" i="9"/>
  <c r="H724" i="9"/>
  <c r="G724" i="9"/>
  <c r="F724" i="9"/>
  <c r="L723" i="9"/>
  <c r="H723" i="9"/>
  <c r="L722" i="9"/>
  <c r="H722" i="9"/>
  <c r="I722" i="9"/>
  <c r="G722" i="9"/>
  <c r="L721" i="9"/>
  <c r="H721" i="9"/>
  <c r="G721" i="9"/>
  <c r="L720" i="9"/>
  <c r="H720" i="9"/>
  <c r="F720" i="9"/>
  <c r="G720" i="9"/>
  <c r="L719" i="9"/>
  <c r="H719" i="9"/>
  <c r="F719" i="9"/>
  <c r="G719" i="9"/>
  <c r="L718" i="9"/>
  <c r="H718" i="9"/>
  <c r="I718" i="9"/>
  <c r="G718" i="9"/>
  <c r="L717" i="9"/>
  <c r="H717" i="9"/>
  <c r="I717" i="9"/>
  <c r="G717" i="9"/>
  <c r="L716" i="9"/>
  <c r="I716" i="9"/>
  <c r="H716" i="9"/>
  <c r="F716" i="9"/>
  <c r="G716" i="9"/>
  <c r="L715" i="9"/>
  <c r="I715" i="9"/>
  <c r="H715" i="9"/>
  <c r="G715" i="9"/>
  <c r="F715" i="9"/>
  <c r="L714" i="9"/>
  <c r="H714" i="9"/>
  <c r="I714" i="9"/>
  <c r="G714" i="9"/>
  <c r="L713" i="9"/>
  <c r="H713" i="9"/>
  <c r="L712" i="9"/>
  <c r="I712" i="9"/>
  <c r="H712" i="9"/>
  <c r="G712" i="9"/>
  <c r="F712" i="9"/>
  <c r="L711" i="9"/>
  <c r="I711" i="9"/>
  <c r="H711" i="9"/>
  <c r="G711" i="9"/>
  <c r="F711" i="9"/>
  <c r="L710" i="9"/>
  <c r="H710" i="9"/>
  <c r="I710" i="9"/>
  <c r="L709" i="9"/>
  <c r="H709" i="9"/>
  <c r="L708" i="9"/>
  <c r="H708" i="9"/>
  <c r="F708" i="9"/>
  <c r="G708" i="9"/>
  <c r="L707" i="9"/>
  <c r="H707" i="9"/>
  <c r="G707" i="9"/>
  <c r="F707" i="9"/>
  <c r="M706" i="9"/>
  <c r="L706" i="9"/>
  <c r="H706" i="9"/>
  <c r="L705" i="9"/>
  <c r="I705" i="9"/>
  <c r="H705" i="9"/>
  <c r="G705" i="9"/>
  <c r="F705" i="9"/>
  <c r="L704" i="9"/>
  <c r="H704" i="9"/>
  <c r="F704" i="9"/>
  <c r="G704" i="9"/>
  <c r="L703" i="9"/>
  <c r="H703" i="9"/>
  <c r="I703" i="9"/>
  <c r="L702" i="9"/>
  <c r="H702" i="9"/>
  <c r="G702" i="9"/>
  <c r="L701" i="9"/>
  <c r="H701" i="9"/>
  <c r="F701" i="9"/>
  <c r="G701" i="9"/>
  <c r="L700" i="9"/>
  <c r="H700" i="9"/>
  <c r="I700" i="9"/>
  <c r="G700" i="9"/>
  <c r="F700" i="9"/>
  <c r="L699" i="9"/>
  <c r="H699" i="9"/>
  <c r="I699" i="9"/>
  <c r="G699" i="9"/>
  <c r="F699" i="9"/>
  <c r="L698" i="9"/>
  <c r="H698" i="9"/>
  <c r="G698" i="9"/>
  <c r="L697" i="9"/>
  <c r="H697" i="9"/>
  <c r="I697" i="9"/>
  <c r="L696" i="9"/>
  <c r="H696" i="9"/>
  <c r="I696" i="9"/>
  <c r="G696" i="9"/>
  <c r="L695" i="9"/>
  <c r="H695" i="9"/>
  <c r="I695" i="9"/>
  <c r="L694" i="9"/>
  <c r="H694" i="9"/>
  <c r="I694" i="9"/>
  <c r="G694" i="9"/>
  <c r="L693" i="9"/>
  <c r="H693" i="9"/>
  <c r="G693" i="9"/>
  <c r="F693" i="9"/>
  <c r="L692" i="9"/>
  <c r="H692" i="9"/>
  <c r="G692" i="9"/>
  <c r="F692" i="9"/>
  <c r="L691" i="9"/>
  <c r="H691" i="9"/>
  <c r="I691" i="9"/>
  <c r="G691" i="9"/>
  <c r="L690" i="9"/>
  <c r="H690" i="9"/>
  <c r="L689" i="9"/>
  <c r="I689" i="9"/>
  <c r="H689" i="9"/>
  <c r="G689" i="9"/>
  <c r="F689" i="9"/>
  <c r="L688" i="9"/>
  <c r="H688" i="9"/>
  <c r="F688" i="9"/>
  <c r="G688" i="9"/>
  <c r="L687" i="9"/>
  <c r="H687" i="9"/>
  <c r="I687" i="9"/>
  <c r="L686" i="9"/>
  <c r="H686" i="9"/>
  <c r="L685" i="9"/>
  <c r="I685" i="9"/>
  <c r="H685" i="9"/>
  <c r="F685" i="9"/>
  <c r="G685" i="9"/>
  <c r="L684" i="9"/>
  <c r="I684" i="9"/>
  <c r="H684" i="9"/>
  <c r="F684" i="9"/>
  <c r="G684" i="9"/>
  <c r="L683" i="9"/>
  <c r="H683" i="9"/>
  <c r="I683" i="9"/>
  <c r="G683" i="9"/>
  <c r="L682" i="9"/>
  <c r="H682" i="9"/>
  <c r="L681" i="9"/>
  <c r="H681" i="9"/>
  <c r="G681" i="9"/>
  <c r="F681" i="9"/>
  <c r="L680" i="9"/>
  <c r="H680" i="9"/>
  <c r="I680" i="9"/>
  <c r="L679" i="9"/>
  <c r="H679" i="9"/>
  <c r="I679" i="9"/>
  <c r="L678" i="9"/>
  <c r="H678" i="9"/>
  <c r="L677" i="9"/>
  <c r="I677" i="9"/>
  <c r="H677" i="9"/>
  <c r="F677" i="9"/>
  <c r="G677" i="9"/>
  <c r="L676" i="9"/>
  <c r="I676" i="9"/>
  <c r="H676" i="9"/>
  <c r="F676" i="9"/>
  <c r="G676" i="9"/>
  <c r="L675" i="9"/>
  <c r="H675" i="9"/>
  <c r="I675" i="9"/>
  <c r="G675" i="9"/>
  <c r="L674" i="9"/>
  <c r="H674" i="9"/>
  <c r="G674" i="9"/>
  <c r="L673" i="9"/>
  <c r="I673" i="9"/>
  <c r="H673" i="9"/>
  <c r="F673" i="9"/>
  <c r="G673" i="9"/>
  <c r="L672" i="9"/>
  <c r="I672" i="9"/>
  <c r="H672" i="9"/>
  <c r="G672" i="9"/>
  <c r="F672" i="9"/>
  <c r="L671" i="9"/>
  <c r="H671" i="9"/>
  <c r="I671" i="9"/>
  <c r="G671" i="9"/>
  <c r="F671" i="9"/>
  <c r="L670" i="9"/>
  <c r="H670" i="9"/>
  <c r="L669" i="9"/>
  <c r="I669" i="9"/>
  <c r="H669" i="9"/>
  <c r="G669" i="9"/>
  <c r="F669" i="9"/>
  <c r="L668" i="9"/>
  <c r="H668" i="9"/>
  <c r="I668" i="9"/>
  <c r="G668" i="9"/>
  <c r="L667" i="9"/>
  <c r="H667" i="9"/>
  <c r="I667" i="9"/>
  <c r="G667" i="9"/>
  <c r="L666" i="9"/>
  <c r="H666" i="9"/>
  <c r="G666" i="9"/>
  <c r="L665" i="9"/>
  <c r="H665" i="9"/>
  <c r="G665" i="9"/>
  <c r="F665" i="9"/>
  <c r="L664" i="9"/>
  <c r="I664" i="9"/>
  <c r="H664" i="9"/>
  <c r="F664" i="9"/>
  <c r="G664" i="9"/>
  <c r="L663" i="9"/>
  <c r="H663" i="9"/>
  <c r="I663" i="9"/>
  <c r="G663" i="9"/>
  <c r="F663" i="9"/>
  <c r="L662" i="9"/>
  <c r="H662" i="9"/>
  <c r="L661" i="9"/>
  <c r="H661" i="9"/>
  <c r="F661" i="9"/>
  <c r="G661" i="9"/>
  <c r="L660" i="9"/>
  <c r="H660" i="9"/>
  <c r="I660" i="9"/>
  <c r="L659" i="9"/>
  <c r="H659" i="9"/>
  <c r="I659" i="9"/>
  <c r="L658" i="9"/>
  <c r="H658" i="9"/>
  <c r="G658" i="9"/>
  <c r="L657" i="9"/>
  <c r="H657" i="9"/>
  <c r="F657" i="9"/>
  <c r="G657" i="9"/>
  <c r="L656" i="9"/>
  <c r="H656" i="9"/>
  <c r="I656" i="9"/>
  <c r="G656" i="9"/>
  <c r="L655" i="9"/>
  <c r="H655" i="9"/>
  <c r="I655" i="9"/>
  <c r="G655" i="9"/>
  <c r="M654" i="9"/>
  <c r="L654" i="9"/>
  <c r="I654" i="9"/>
  <c r="H654" i="9"/>
  <c r="F654" i="9"/>
  <c r="G654" i="9"/>
  <c r="L653" i="9"/>
  <c r="I653" i="9"/>
  <c r="H653" i="9"/>
  <c r="G653" i="9"/>
  <c r="F653" i="9"/>
  <c r="L652" i="9"/>
  <c r="H652" i="9"/>
  <c r="I652" i="9"/>
  <c r="G652" i="9"/>
  <c r="F652" i="9"/>
  <c r="L651" i="9"/>
  <c r="H651" i="9"/>
  <c r="L650" i="9"/>
  <c r="H650" i="9"/>
  <c r="G650" i="9"/>
  <c r="F650" i="9"/>
  <c r="L649" i="9"/>
  <c r="H649" i="9"/>
  <c r="I649" i="9"/>
  <c r="G649" i="9"/>
  <c r="F649" i="9"/>
  <c r="L648" i="9"/>
  <c r="H648" i="9"/>
  <c r="I648" i="9"/>
  <c r="L647" i="9"/>
  <c r="H647" i="9"/>
  <c r="G647" i="9"/>
  <c r="M646" i="9"/>
  <c r="L646" i="9"/>
  <c r="H646" i="9"/>
  <c r="I646" i="9"/>
  <c r="G646" i="9"/>
  <c r="L645" i="9"/>
  <c r="H645" i="9"/>
  <c r="I645" i="9"/>
  <c r="G645" i="9"/>
  <c r="F645" i="9"/>
  <c r="L644" i="9"/>
  <c r="H644" i="9"/>
  <c r="G644" i="9"/>
  <c r="M643" i="9"/>
  <c r="L643" i="9"/>
  <c r="H643" i="9"/>
  <c r="I643" i="9"/>
  <c r="G643" i="9"/>
  <c r="L642" i="9"/>
  <c r="H642" i="9"/>
  <c r="I642" i="9"/>
  <c r="L641" i="9"/>
  <c r="H641" i="9"/>
  <c r="L640" i="9"/>
  <c r="I640" i="9"/>
  <c r="H640" i="9"/>
  <c r="G640" i="9"/>
  <c r="F640" i="9"/>
  <c r="L639" i="9"/>
  <c r="H639" i="9"/>
  <c r="G639" i="9"/>
  <c r="F639" i="9"/>
  <c r="L638" i="9"/>
  <c r="H638" i="9"/>
  <c r="I638" i="9"/>
  <c r="L637" i="9"/>
  <c r="H637" i="9"/>
  <c r="L636" i="9"/>
  <c r="H636" i="9"/>
  <c r="G636" i="9"/>
  <c r="F636" i="9"/>
  <c r="L635" i="9"/>
  <c r="I635" i="9"/>
  <c r="H635" i="9"/>
  <c r="G635" i="9"/>
  <c r="F635" i="9"/>
  <c r="L634" i="9"/>
  <c r="H634" i="9"/>
  <c r="I634" i="9"/>
  <c r="G634" i="9"/>
  <c r="F634" i="9"/>
  <c r="L633" i="9"/>
  <c r="H633" i="9"/>
  <c r="L632" i="9"/>
  <c r="H632" i="9"/>
  <c r="G632" i="9"/>
  <c r="F632" i="9"/>
  <c r="L631" i="9"/>
  <c r="H631" i="9"/>
  <c r="I631" i="9"/>
  <c r="L630" i="9"/>
  <c r="H630" i="9"/>
  <c r="I630" i="9"/>
  <c r="G630" i="9"/>
  <c r="F630" i="9"/>
  <c r="L629" i="9"/>
  <c r="H629" i="9"/>
  <c r="L628" i="9"/>
  <c r="I628" i="9"/>
  <c r="H628" i="9"/>
  <c r="G628" i="9"/>
  <c r="F628" i="9"/>
  <c r="L627" i="9"/>
  <c r="H627" i="9"/>
  <c r="I627" i="9"/>
  <c r="L626" i="9"/>
  <c r="H626" i="9"/>
  <c r="I626" i="9"/>
  <c r="L625" i="9"/>
  <c r="H625" i="9"/>
  <c r="L624" i="9"/>
  <c r="H624" i="9"/>
  <c r="G624" i="9"/>
  <c r="F624" i="9"/>
  <c r="L623" i="9"/>
  <c r="I623" i="9"/>
  <c r="H623" i="9"/>
  <c r="G623" i="9"/>
  <c r="F623" i="9"/>
  <c r="L622" i="9"/>
  <c r="H622" i="9"/>
  <c r="I622" i="9"/>
  <c r="L621" i="9"/>
  <c r="H621" i="9"/>
  <c r="L620" i="9"/>
  <c r="H620" i="9"/>
  <c r="G620" i="9"/>
  <c r="F620" i="9"/>
  <c r="L619" i="9"/>
  <c r="H619" i="9"/>
  <c r="I619" i="9"/>
  <c r="L618" i="9"/>
  <c r="H618" i="9"/>
  <c r="I618" i="9"/>
  <c r="L617" i="9"/>
  <c r="H617" i="9"/>
  <c r="L616" i="9"/>
  <c r="H616" i="9"/>
  <c r="G616" i="9"/>
  <c r="F616" i="9"/>
  <c r="L615" i="9"/>
  <c r="H615" i="9"/>
  <c r="I615" i="9"/>
  <c r="G615" i="9"/>
  <c r="F615" i="9"/>
  <c r="L614" i="9"/>
  <c r="H614" i="9"/>
  <c r="I614" i="9"/>
  <c r="L613" i="9"/>
  <c r="H613" i="9"/>
  <c r="L612" i="9"/>
  <c r="H612" i="9"/>
  <c r="G612" i="9"/>
  <c r="F612" i="9"/>
  <c r="L611" i="9"/>
  <c r="H611" i="9"/>
  <c r="I611" i="9"/>
  <c r="L610" i="9"/>
  <c r="H610" i="9"/>
  <c r="I610" i="9"/>
  <c r="L609" i="9"/>
  <c r="H609" i="9"/>
  <c r="L608" i="9"/>
  <c r="I608" i="9"/>
  <c r="H608" i="9"/>
  <c r="G608" i="9"/>
  <c r="F608" i="9"/>
  <c r="L607" i="9"/>
  <c r="H607" i="9"/>
  <c r="I607" i="9"/>
  <c r="G607" i="9"/>
  <c r="F607" i="9"/>
  <c r="L606" i="9"/>
  <c r="H606" i="9"/>
  <c r="I606" i="9"/>
  <c r="G606" i="9"/>
  <c r="F606" i="9"/>
  <c r="L605" i="9"/>
  <c r="H605" i="9"/>
  <c r="L604" i="9"/>
  <c r="H604" i="9"/>
  <c r="G604" i="9"/>
  <c r="F604" i="9"/>
  <c r="L603" i="9"/>
  <c r="H603" i="9"/>
  <c r="I603" i="9"/>
  <c r="L602" i="9"/>
  <c r="H602" i="9"/>
  <c r="I602" i="9"/>
  <c r="L601" i="9"/>
  <c r="H601" i="9"/>
  <c r="L600" i="9"/>
  <c r="I600" i="9"/>
  <c r="H600" i="9"/>
  <c r="G600" i="9"/>
  <c r="F600" i="9"/>
  <c r="L599" i="9"/>
  <c r="H599" i="9"/>
  <c r="G599" i="9"/>
  <c r="F599" i="9"/>
  <c r="L598" i="9"/>
  <c r="H598" i="9"/>
  <c r="I598" i="9"/>
  <c r="L597" i="9"/>
  <c r="H597" i="9"/>
  <c r="L596" i="9"/>
  <c r="H596" i="9"/>
  <c r="G596" i="9"/>
  <c r="F596" i="9"/>
  <c r="L595" i="9"/>
  <c r="I595" i="9"/>
  <c r="H595" i="9"/>
  <c r="G595" i="9"/>
  <c r="F595" i="9"/>
  <c r="L594" i="9"/>
  <c r="H594" i="9"/>
  <c r="L593" i="9"/>
  <c r="H593" i="9"/>
  <c r="G593" i="9"/>
  <c r="F593" i="9"/>
  <c r="L592" i="9"/>
  <c r="I592" i="9"/>
  <c r="H592" i="9"/>
  <c r="G592" i="9"/>
  <c r="F592" i="9"/>
  <c r="N591" i="9"/>
  <c r="L591" i="9"/>
  <c r="H591" i="9"/>
  <c r="I591" i="9"/>
  <c r="L590" i="9"/>
  <c r="H590" i="9"/>
  <c r="I590" i="9"/>
  <c r="L589" i="9"/>
  <c r="H589" i="9"/>
  <c r="N588" i="9"/>
  <c r="L588" i="9"/>
  <c r="H588" i="9"/>
  <c r="I588" i="9"/>
  <c r="L587" i="9"/>
  <c r="I587" i="9"/>
  <c r="H587" i="9"/>
  <c r="G587" i="9"/>
  <c r="F587" i="9"/>
  <c r="L586" i="9"/>
  <c r="H586" i="9"/>
  <c r="N585" i="9"/>
  <c r="L585" i="9"/>
  <c r="H585" i="9"/>
  <c r="I585" i="9"/>
  <c r="L584" i="9"/>
  <c r="H584" i="9"/>
  <c r="G584" i="9"/>
  <c r="F584" i="9"/>
  <c r="L583" i="9"/>
  <c r="H583" i="9"/>
  <c r="L582" i="9"/>
  <c r="H582" i="9"/>
  <c r="I582" i="9"/>
  <c r="L581" i="9"/>
  <c r="H581" i="9"/>
  <c r="I581" i="9"/>
  <c r="L580" i="9"/>
  <c r="H580" i="9"/>
  <c r="I580" i="9"/>
  <c r="L579" i="9"/>
  <c r="H579" i="9"/>
  <c r="L578" i="9"/>
  <c r="H578" i="9"/>
  <c r="F578" i="9"/>
  <c r="G578" i="9"/>
  <c r="L577" i="9"/>
  <c r="H577" i="9"/>
  <c r="I577" i="9"/>
  <c r="G577" i="9"/>
  <c r="L576" i="9"/>
  <c r="H576" i="9"/>
  <c r="F576" i="9"/>
  <c r="G576" i="9"/>
  <c r="L575" i="9"/>
  <c r="H575" i="9"/>
  <c r="G575" i="9"/>
  <c r="L574" i="9"/>
  <c r="H574" i="9"/>
  <c r="F574" i="9"/>
  <c r="G574" i="9"/>
  <c r="L573" i="9"/>
  <c r="H573" i="9"/>
  <c r="I573" i="9"/>
  <c r="M572" i="9"/>
  <c r="L572" i="9"/>
  <c r="H572" i="9"/>
  <c r="L571" i="9"/>
  <c r="H571" i="9"/>
  <c r="G571" i="9"/>
  <c r="F571" i="9"/>
  <c r="L570" i="9"/>
  <c r="H570" i="9"/>
  <c r="I570" i="9"/>
  <c r="M569" i="9"/>
  <c r="L569" i="9"/>
  <c r="H569" i="9"/>
  <c r="I569" i="9"/>
  <c r="G569" i="9"/>
  <c r="F569" i="9"/>
  <c r="L568" i="9"/>
  <c r="I568" i="9"/>
  <c r="H568" i="9"/>
  <c r="G568" i="9"/>
  <c r="F568" i="9"/>
  <c r="L567" i="9"/>
  <c r="H567" i="9"/>
  <c r="I567" i="9"/>
  <c r="L566" i="9"/>
  <c r="H566" i="9"/>
  <c r="I566" i="9"/>
  <c r="G566" i="9"/>
  <c r="F566" i="9"/>
  <c r="L565" i="9"/>
  <c r="H565" i="9"/>
  <c r="L564" i="9"/>
  <c r="I564" i="9"/>
  <c r="H564" i="9"/>
  <c r="G564" i="9"/>
  <c r="F564" i="9"/>
  <c r="L563" i="9"/>
  <c r="H563" i="9"/>
  <c r="I563" i="9"/>
  <c r="L562" i="9"/>
  <c r="H562" i="9"/>
  <c r="I562" i="9"/>
  <c r="G562" i="9"/>
  <c r="F562" i="9"/>
  <c r="L561" i="9"/>
  <c r="H561" i="9"/>
  <c r="L560" i="9"/>
  <c r="I560" i="9"/>
  <c r="H560" i="9"/>
  <c r="G560" i="9"/>
  <c r="F560" i="9"/>
  <c r="L559" i="9"/>
  <c r="H559" i="9"/>
  <c r="I559" i="9"/>
  <c r="L558" i="9"/>
  <c r="H558" i="9"/>
  <c r="I558" i="9"/>
  <c r="G558" i="9"/>
  <c r="F558" i="9"/>
  <c r="L557" i="9"/>
  <c r="H557" i="9"/>
  <c r="G557" i="9"/>
  <c r="L556" i="9"/>
  <c r="H556" i="9"/>
  <c r="I556" i="9"/>
  <c r="L555" i="9"/>
  <c r="H555" i="9"/>
  <c r="I555" i="9"/>
  <c r="G555" i="9"/>
  <c r="F555" i="9"/>
  <c r="L554" i="9"/>
  <c r="H554" i="9"/>
  <c r="I554" i="9"/>
  <c r="L553" i="9"/>
  <c r="H553" i="9"/>
  <c r="L552" i="9"/>
  <c r="H552" i="9"/>
  <c r="I552" i="9"/>
  <c r="L551" i="9"/>
  <c r="H551" i="9"/>
  <c r="I551" i="9"/>
  <c r="L550" i="9"/>
  <c r="H550" i="9"/>
  <c r="F550" i="9"/>
  <c r="G550" i="9"/>
  <c r="L549" i="9"/>
  <c r="H549" i="9"/>
  <c r="G549" i="9"/>
  <c r="L548" i="9"/>
  <c r="I548" i="9"/>
  <c r="H548" i="9"/>
  <c r="G548" i="9"/>
  <c r="F548" i="9"/>
  <c r="L547" i="9"/>
  <c r="H547" i="9"/>
  <c r="I547" i="9"/>
  <c r="L546" i="9"/>
  <c r="H546" i="9"/>
  <c r="I546" i="9"/>
  <c r="G546" i="9"/>
  <c r="F546" i="9"/>
  <c r="M545" i="9"/>
  <c r="L545" i="9"/>
  <c r="H545" i="9"/>
  <c r="I545" i="9"/>
  <c r="L544" i="9"/>
  <c r="H544" i="9"/>
  <c r="I544" i="9"/>
  <c r="G544" i="9"/>
  <c r="F544" i="9"/>
  <c r="M543" i="9"/>
  <c r="L543" i="9"/>
  <c r="H543" i="9"/>
  <c r="G543" i="9"/>
  <c r="L542" i="9"/>
  <c r="H542" i="9"/>
  <c r="I542" i="9"/>
  <c r="G542" i="9"/>
  <c r="L541" i="9"/>
  <c r="H541" i="9"/>
  <c r="I541" i="9"/>
  <c r="L540" i="9"/>
  <c r="H540" i="9"/>
  <c r="I540" i="9"/>
  <c r="L539" i="9"/>
  <c r="H539" i="9"/>
  <c r="G539" i="9"/>
  <c r="L538" i="9"/>
  <c r="I538" i="9"/>
  <c r="H538" i="9"/>
  <c r="G538" i="9"/>
  <c r="F538" i="9"/>
  <c r="M537" i="9"/>
  <c r="L537" i="9"/>
  <c r="H537" i="9"/>
  <c r="I537" i="9"/>
  <c r="L536" i="9"/>
  <c r="H536" i="9"/>
  <c r="G536" i="9"/>
  <c r="L535" i="9"/>
  <c r="I535" i="9"/>
  <c r="H535" i="9"/>
  <c r="G535" i="9"/>
  <c r="F535" i="9"/>
  <c r="L534" i="9"/>
  <c r="H534" i="9"/>
  <c r="I534" i="9"/>
  <c r="G534" i="9"/>
  <c r="F534" i="9"/>
  <c r="L533" i="9"/>
  <c r="H533" i="9"/>
  <c r="I533" i="9"/>
  <c r="L532" i="9"/>
  <c r="H532" i="9"/>
  <c r="L531" i="9"/>
  <c r="H531" i="9"/>
  <c r="I531" i="9"/>
  <c r="L530" i="9"/>
  <c r="H530" i="9"/>
  <c r="I530" i="9"/>
  <c r="G530" i="9"/>
  <c r="L529" i="9"/>
  <c r="H529" i="9"/>
  <c r="F529" i="9"/>
  <c r="G529" i="9"/>
  <c r="L528" i="9"/>
  <c r="H528" i="9"/>
  <c r="G528" i="9"/>
  <c r="L527" i="9"/>
  <c r="H527" i="9"/>
  <c r="I527" i="9"/>
  <c r="L526" i="9"/>
  <c r="H526" i="9"/>
  <c r="I526" i="9"/>
  <c r="G526" i="9"/>
  <c r="L525" i="9"/>
  <c r="H525" i="9"/>
  <c r="I525" i="9"/>
  <c r="L524" i="9"/>
  <c r="H524" i="9"/>
  <c r="L523" i="9"/>
  <c r="H523" i="9"/>
  <c r="I523" i="9"/>
  <c r="G523" i="9"/>
  <c r="L522" i="9"/>
  <c r="H522" i="9"/>
  <c r="I522" i="9"/>
  <c r="L521" i="9"/>
  <c r="I521" i="9"/>
  <c r="H521" i="9"/>
  <c r="L520" i="9"/>
  <c r="H520" i="9"/>
  <c r="G520" i="9"/>
  <c r="L519" i="9"/>
  <c r="I519" i="9"/>
  <c r="H519" i="9"/>
  <c r="G519" i="9"/>
  <c r="F519" i="9"/>
  <c r="L518" i="9"/>
  <c r="H518" i="9"/>
  <c r="I518" i="9"/>
  <c r="L517" i="9"/>
  <c r="H517" i="9"/>
  <c r="I517" i="9"/>
  <c r="L516" i="9"/>
  <c r="H516" i="9"/>
  <c r="L515" i="9"/>
  <c r="H515" i="9"/>
  <c r="G515" i="9"/>
  <c r="F515" i="9"/>
  <c r="L514" i="9"/>
  <c r="H514" i="9"/>
  <c r="I514" i="9"/>
  <c r="L513" i="9"/>
  <c r="H513" i="9"/>
  <c r="I513" i="9"/>
  <c r="G513" i="9"/>
  <c r="L512" i="9"/>
  <c r="H512" i="9"/>
  <c r="L511" i="9"/>
  <c r="H511" i="9"/>
  <c r="I511" i="9"/>
  <c r="G511" i="9"/>
  <c r="F511" i="9"/>
  <c r="L510" i="9"/>
  <c r="H510" i="9"/>
  <c r="I510" i="9"/>
  <c r="L509" i="9"/>
  <c r="I509" i="9"/>
  <c r="H509" i="9"/>
  <c r="G509" i="9"/>
  <c r="F509" i="9"/>
  <c r="L508" i="9"/>
  <c r="H508" i="9"/>
  <c r="L507" i="9"/>
  <c r="H507" i="9"/>
  <c r="I507" i="9"/>
  <c r="G507" i="9"/>
  <c r="L506" i="9"/>
  <c r="H506" i="9"/>
  <c r="I506" i="9"/>
  <c r="L505" i="9"/>
  <c r="H505" i="9"/>
  <c r="F505" i="9"/>
  <c r="G505" i="9"/>
  <c r="M504" i="9"/>
  <c r="L504" i="9"/>
  <c r="H504" i="9"/>
  <c r="I504" i="9"/>
  <c r="M503" i="9"/>
  <c r="L503" i="9"/>
  <c r="H503" i="9"/>
  <c r="I503" i="9"/>
  <c r="L502" i="9"/>
  <c r="H502" i="9"/>
  <c r="L501" i="9"/>
  <c r="H501" i="9"/>
  <c r="I501" i="9"/>
  <c r="L500" i="9"/>
  <c r="H500" i="9"/>
  <c r="I500" i="9"/>
  <c r="L499" i="9"/>
  <c r="H499" i="9"/>
  <c r="I499" i="9"/>
  <c r="L498" i="9"/>
  <c r="H498" i="9"/>
  <c r="I498" i="9"/>
  <c r="L497" i="9"/>
  <c r="H497" i="9"/>
  <c r="I497" i="9"/>
  <c r="G497" i="9"/>
  <c r="L496" i="9"/>
  <c r="H496" i="9"/>
  <c r="I496" i="9"/>
  <c r="G496" i="9"/>
  <c r="L495" i="9"/>
  <c r="H495" i="9"/>
  <c r="F495" i="9"/>
  <c r="G495" i="9"/>
  <c r="L494" i="9"/>
  <c r="H494" i="9"/>
  <c r="I494" i="9"/>
  <c r="L493" i="9"/>
  <c r="H493" i="9"/>
  <c r="I493" i="9"/>
  <c r="G493" i="9"/>
  <c r="L492" i="9"/>
  <c r="H492" i="9"/>
  <c r="I492" i="9"/>
  <c r="G492" i="9"/>
  <c r="L491" i="9"/>
  <c r="H491" i="9"/>
  <c r="F491" i="9"/>
  <c r="G491" i="9"/>
  <c r="M490" i="9"/>
  <c r="L490" i="9"/>
  <c r="H490" i="9"/>
  <c r="I490" i="9"/>
  <c r="G490" i="9"/>
  <c r="F490" i="9"/>
  <c r="L489" i="9"/>
  <c r="H489" i="9"/>
  <c r="I489" i="9"/>
  <c r="L488" i="9"/>
  <c r="I488" i="9"/>
  <c r="H488" i="9"/>
  <c r="G488" i="9"/>
  <c r="F488" i="9"/>
  <c r="L487" i="9"/>
  <c r="H487" i="9"/>
  <c r="L486" i="9"/>
  <c r="H486" i="9"/>
  <c r="I486" i="9"/>
  <c r="G486" i="9"/>
  <c r="F486" i="9"/>
  <c r="M485" i="9"/>
  <c r="L485" i="9"/>
  <c r="H485" i="9"/>
  <c r="I485" i="9"/>
  <c r="G485" i="9"/>
  <c r="F485" i="9"/>
  <c r="L484" i="9"/>
  <c r="H484" i="9"/>
  <c r="L483" i="9"/>
  <c r="I483" i="9"/>
  <c r="H483" i="9"/>
  <c r="G483" i="9"/>
  <c r="F483" i="9"/>
  <c r="L482" i="9"/>
  <c r="H482" i="9"/>
  <c r="I482" i="9"/>
  <c r="L481" i="9"/>
  <c r="I481" i="9"/>
  <c r="H481" i="9"/>
  <c r="G481" i="9"/>
  <c r="F481" i="9"/>
  <c r="L480" i="9"/>
  <c r="H480" i="9"/>
  <c r="L479" i="9"/>
  <c r="I479" i="9"/>
  <c r="H479" i="9"/>
  <c r="G479" i="9"/>
  <c r="F479" i="9"/>
  <c r="L478" i="9"/>
  <c r="H478" i="9"/>
  <c r="I478" i="9"/>
  <c r="L477" i="9"/>
  <c r="I477" i="9"/>
  <c r="H477" i="9"/>
  <c r="G477" i="9"/>
  <c r="F477" i="9"/>
  <c r="L476" i="9"/>
  <c r="H476" i="9"/>
  <c r="L475" i="9"/>
  <c r="I475" i="9"/>
  <c r="H475" i="9"/>
  <c r="G475" i="9"/>
  <c r="F475" i="9"/>
  <c r="L474" i="9"/>
  <c r="H474" i="9"/>
  <c r="I474" i="9"/>
  <c r="L473" i="9"/>
  <c r="I473" i="9"/>
  <c r="H473" i="9"/>
  <c r="G473" i="9"/>
  <c r="F473" i="9"/>
  <c r="L472" i="9"/>
  <c r="H472" i="9"/>
  <c r="I472" i="9"/>
  <c r="G472" i="9"/>
  <c r="F472" i="9"/>
  <c r="L471" i="9"/>
  <c r="I471" i="9"/>
  <c r="H471" i="9"/>
  <c r="G471" i="9"/>
  <c r="F471" i="9"/>
  <c r="L470" i="9"/>
  <c r="H470" i="9"/>
  <c r="I470" i="9"/>
  <c r="L469" i="9"/>
  <c r="I469" i="9"/>
  <c r="H469" i="9"/>
  <c r="G469" i="9"/>
  <c r="F469" i="9"/>
  <c r="L468" i="9"/>
  <c r="H468" i="9"/>
  <c r="G468" i="9"/>
  <c r="L467" i="9"/>
  <c r="H467" i="9"/>
  <c r="G467" i="9"/>
  <c r="F467" i="9"/>
  <c r="L466" i="9"/>
  <c r="H466" i="9"/>
  <c r="I466" i="9"/>
  <c r="L465" i="9"/>
  <c r="H465" i="9"/>
  <c r="I465" i="9"/>
  <c r="L464" i="9"/>
  <c r="H464" i="9"/>
  <c r="I464" i="9"/>
  <c r="G464" i="9"/>
  <c r="F464" i="9"/>
  <c r="L463" i="9"/>
  <c r="H463" i="9"/>
  <c r="I463" i="9"/>
  <c r="G463" i="9"/>
  <c r="F463" i="9"/>
  <c r="L462" i="9"/>
  <c r="H462" i="9"/>
  <c r="I462" i="9"/>
  <c r="L461" i="9"/>
  <c r="H461" i="9"/>
  <c r="F461" i="9"/>
  <c r="G461" i="9"/>
  <c r="L460" i="9"/>
  <c r="H460" i="9"/>
  <c r="G460" i="9"/>
  <c r="L459" i="9"/>
  <c r="H459" i="9"/>
  <c r="I459" i="9"/>
  <c r="G459" i="9"/>
  <c r="F459" i="9"/>
  <c r="L458" i="9"/>
  <c r="H458" i="9"/>
  <c r="I458" i="9"/>
  <c r="G458" i="9"/>
  <c r="F458" i="9"/>
  <c r="L457" i="9"/>
  <c r="H457" i="9"/>
  <c r="F457" i="9"/>
  <c r="G457" i="9"/>
  <c r="L456" i="9"/>
  <c r="H456" i="9"/>
  <c r="G456" i="9"/>
  <c r="L455" i="9"/>
  <c r="H455" i="9"/>
  <c r="I455" i="9"/>
  <c r="G455" i="9"/>
  <c r="F455" i="9"/>
  <c r="L454" i="9"/>
  <c r="H454" i="9"/>
  <c r="I454" i="9"/>
  <c r="G454" i="9"/>
  <c r="F454" i="9"/>
  <c r="L453" i="9"/>
  <c r="H453" i="9"/>
  <c r="F453" i="9"/>
  <c r="G453" i="9"/>
  <c r="L452" i="9"/>
  <c r="H452" i="9"/>
  <c r="G452" i="9"/>
  <c r="L451" i="9"/>
  <c r="H451" i="9"/>
  <c r="I451" i="9"/>
  <c r="G451" i="9"/>
  <c r="L450" i="9"/>
  <c r="H450" i="9"/>
  <c r="I450" i="9"/>
  <c r="G450" i="9"/>
  <c r="L449" i="9"/>
  <c r="H449" i="9"/>
  <c r="F449" i="9"/>
  <c r="G449" i="9"/>
  <c r="L448" i="9"/>
  <c r="H448" i="9"/>
  <c r="G448" i="9"/>
  <c r="L447" i="9"/>
  <c r="H447" i="9"/>
  <c r="I447" i="9"/>
  <c r="G447" i="9"/>
  <c r="F447" i="9"/>
  <c r="L446" i="9"/>
  <c r="H446" i="9"/>
  <c r="I446" i="9"/>
  <c r="G446" i="9"/>
  <c r="F446" i="9"/>
  <c r="L445" i="9"/>
  <c r="H445" i="9"/>
  <c r="F445" i="9"/>
  <c r="G445" i="9"/>
  <c r="L444" i="9"/>
  <c r="H444" i="9"/>
  <c r="G444" i="9"/>
  <c r="L443" i="9"/>
  <c r="H443" i="9"/>
  <c r="I443" i="9"/>
  <c r="G443" i="9"/>
  <c r="L442" i="9"/>
  <c r="H442" i="9"/>
  <c r="I442" i="9"/>
  <c r="G442" i="9"/>
  <c r="L441" i="9"/>
  <c r="H441" i="9"/>
  <c r="F441" i="9"/>
  <c r="G441" i="9"/>
  <c r="L440" i="9"/>
  <c r="H440" i="9"/>
  <c r="G440" i="9"/>
  <c r="M439" i="9"/>
  <c r="L439" i="9"/>
  <c r="H439" i="9"/>
  <c r="I439" i="9"/>
  <c r="G439" i="9"/>
  <c r="F439" i="9"/>
  <c r="L438" i="9"/>
  <c r="H438" i="9"/>
  <c r="F438" i="9"/>
  <c r="G438" i="9"/>
  <c r="L437" i="9"/>
  <c r="H437" i="9"/>
  <c r="G437" i="9"/>
  <c r="L436" i="9"/>
  <c r="H436" i="9"/>
  <c r="I436" i="9"/>
  <c r="G436" i="9"/>
  <c r="F436" i="9"/>
  <c r="L435" i="9"/>
  <c r="H435" i="9"/>
  <c r="I435" i="9"/>
  <c r="L434" i="9"/>
  <c r="I434" i="9"/>
  <c r="H434" i="9"/>
  <c r="F434" i="9"/>
  <c r="G434" i="9"/>
  <c r="L433" i="9"/>
  <c r="H433" i="9"/>
  <c r="L432" i="9"/>
  <c r="H432" i="9"/>
  <c r="I432" i="9"/>
  <c r="L431" i="9"/>
  <c r="H431" i="9"/>
  <c r="I431" i="9"/>
  <c r="L430" i="9"/>
  <c r="H430" i="9"/>
  <c r="I430" i="9"/>
  <c r="L429" i="9"/>
  <c r="H429" i="9"/>
  <c r="G429" i="9"/>
  <c r="L428" i="9"/>
  <c r="H428" i="9"/>
  <c r="F428" i="9"/>
  <c r="G428" i="9"/>
  <c r="L427" i="9"/>
  <c r="H427" i="9"/>
  <c r="I427" i="9"/>
  <c r="G427" i="9"/>
  <c r="L426" i="9"/>
  <c r="I426" i="9"/>
  <c r="H426" i="9"/>
  <c r="G426" i="9"/>
  <c r="F426" i="9"/>
  <c r="L425" i="9"/>
  <c r="H425" i="9"/>
  <c r="L424" i="9"/>
  <c r="H424" i="9"/>
  <c r="I424" i="9"/>
  <c r="L423" i="9"/>
  <c r="H423" i="9"/>
  <c r="I423" i="9"/>
  <c r="G423" i="9"/>
  <c r="F423" i="9"/>
  <c r="L422" i="9"/>
  <c r="H422" i="9"/>
  <c r="F422" i="9"/>
  <c r="G422" i="9"/>
  <c r="L421" i="9"/>
  <c r="H421" i="9"/>
  <c r="L420" i="9"/>
  <c r="I420" i="9"/>
  <c r="H420" i="9"/>
  <c r="G420" i="9"/>
  <c r="F420" i="9"/>
  <c r="M419" i="9"/>
  <c r="L419" i="9"/>
  <c r="H419" i="9"/>
  <c r="G419" i="9"/>
  <c r="F419" i="9"/>
  <c r="L418" i="9"/>
  <c r="H418" i="9"/>
  <c r="L417" i="9"/>
  <c r="H417" i="9"/>
  <c r="I417" i="9"/>
  <c r="L416" i="9"/>
  <c r="H416" i="9"/>
  <c r="I416" i="9"/>
  <c r="L415" i="9"/>
  <c r="I415" i="9"/>
  <c r="H415" i="9"/>
  <c r="G415" i="9"/>
  <c r="F415" i="9"/>
  <c r="L414" i="9"/>
  <c r="H414" i="9"/>
  <c r="L413" i="9"/>
  <c r="H413" i="9"/>
  <c r="I413" i="9"/>
  <c r="L412" i="9"/>
  <c r="H412" i="9"/>
  <c r="I412" i="9"/>
  <c r="L411" i="9"/>
  <c r="H411" i="9"/>
  <c r="G411" i="9"/>
  <c r="F411" i="9"/>
  <c r="L410" i="9"/>
  <c r="H410" i="9"/>
  <c r="L409" i="9"/>
  <c r="H409" i="9"/>
  <c r="I409" i="9"/>
  <c r="G409" i="9"/>
  <c r="F409" i="9"/>
  <c r="M408" i="9"/>
  <c r="L408" i="9"/>
  <c r="I408" i="9"/>
  <c r="H408" i="9"/>
  <c r="G408" i="9"/>
  <c r="F408" i="9"/>
  <c r="L407" i="9"/>
  <c r="H407" i="9"/>
  <c r="I407" i="9"/>
  <c r="G407" i="9"/>
  <c r="F407" i="9"/>
  <c r="L406" i="9"/>
  <c r="H406" i="9"/>
  <c r="I406" i="9"/>
  <c r="G406" i="9"/>
  <c r="F406" i="9"/>
  <c r="L405" i="9"/>
  <c r="H405" i="9"/>
  <c r="I405" i="9"/>
  <c r="G405" i="9"/>
  <c r="F405" i="9"/>
  <c r="L404" i="9"/>
  <c r="H404" i="9"/>
  <c r="F404" i="9"/>
  <c r="G404" i="9"/>
  <c r="L403" i="9"/>
  <c r="H403" i="9"/>
  <c r="G403" i="9"/>
  <c r="L402" i="9"/>
  <c r="I402" i="9"/>
  <c r="H402" i="9"/>
  <c r="G402" i="9"/>
  <c r="F402" i="9"/>
  <c r="L401" i="9"/>
  <c r="H401" i="9"/>
  <c r="I401" i="9"/>
  <c r="L400" i="9"/>
  <c r="H400" i="9"/>
  <c r="I400" i="9"/>
  <c r="L399" i="9"/>
  <c r="H399" i="9"/>
  <c r="I399" i="9"/>
  <c r="G399" i="9"/>
  <c r="F399" i="9"/>
  <c r="L398" i="9"/>
  <c r="H398" i="9"/>
  <c r="I398" i="9"/>
  <c r="G398" i="9"/>
  <c r="L397" i="9"/>
  <c r="H397" i="9"/>
  <c r="I397" i="9"/>
  <c r="L396" i="9"/>
  <c r="H396" i="9"/>
  <c r="I396" i="9"/>
  <c r="G396" i="9"/>
  <c r="F396" i="9"/>
  <c r="L395" i="9"/>
  <c r="H395" i="9"/>
  <c r="L394" i="9"/>
  <c r="I394" i="9"/>
  <c r="H394" i="9"/>
  <c r="G394" i="9"/>
  <c r="F394" i="9"/>
  <c r="L393" i="9"/>
  <c r="H393" i="9"/>
  <c r="I393" i="9"/>
  <c r="L392" i="9"/>
  <c r="H392" i="9"/>
  <c r="I392" i="9"/>
  <c r="L391" i="9"/>
  <c r="H391" i="9"/>
  <c r="I391" i="9"/>
  <c r="G391" i="9"/>
  <c r="F391" i="9"/>
  <c r="L390" i="9"/>
  <c r="H390" i="9"/>
  <c r="I390" i="9"/>
  <c r="L389" i="9"/>
  <c r="H389" i="9"/>
  <c r="I389" i="9"/>
  <c r="L388" i="9"/>
  <c r="H388" i="9"/>
  <c r="I388" i="9"/>
  <c r="L387" i="9"/>
  <c r="H387" i="9"/>
  <c r="L386" i="9"/>
  <c r="H386" i="9"/>
  <c r="I386" i="9"/>
  <c r="L385" i="9"/>
  <c r="H385" i="9"/>
  <c r="I385" i="9"/>
  <c r="L384" i="9"/>
  <c r="H384" i="9"/>
  <c r="G384" i="9"/>
  <c r="F384" i="9"/>
  <c r="L383" i="9"/>
  <c r="H383" i="9"/>
  <c r="L382" i="9"/>
  <c r="H382" i="9"/>
  <c r="I382" i="9"/>
  <c r="L381" i="9"/>
  <c r="H381" i="9"/>
  <c r="I381" i="9"/>
  <c r="L380" i="9"/>
  <c r="H380" i="9"/>
  <c r="I380" i="9"/>
  <c r="L379" i="9"/>
  <c r="H379" i="9"/>
  <c r="L378" i="9"/>
  <c r="H378" i="9"/>
  <c r="I378" i="9"/>
  <c r="L377" i="9"/>
  <c r="H377" i="9"/>
  <c r="I377" i="9"/>
  <c r="L376" i="9"/>
  <c r="H376" i="9"/>
  <c r="G376" i="9"/>
  <c r="F376" i="9"/>
  <c r="L375" i="9"/>
  <c r="H375" i="9"/>
  <c r="L374" i="9"/>
  <c r="H374" i="9"/>
  <c r="I374" i="9"/>
  <c r="M373" i="9"/>
  <c r="L373" i="9"/>
  <c r="H373" i="9"/>
  <c r="I373" i="9"/>
  <c r="M372" i="9"/>
  <c r="L372" i="9"/>
  <c r="H372" i="9"/>
  <c r="I372" i="9"/>
  <c r="L371" i="9"/>
  <c r="H371" i="9"/>
  <c r="I371" i="9"/>
  <c r="L370" i="9"/>
  <c r="H370" i="9"/>
  <c r="I370" i="9"/>
  <c r="L369" i="9"/>
  <c r="H369" i="9"/>
  <c r="L368" i="9"/>
  <c r="H368" i="9"/>
  <c r="I368" i="9"/>
  <c r="L367" i="9"/>
  <c r="H367" i="9"/>
  <c r="I367" i="9"/>
  <c r="L366" i="9"/>
  <c r="H366" i="9"/>
  <c r="I366" i="9"/>
  <c r="G366" i="9"/>
  <c r="L365" i="9"/>
  <c r="H365" i="9"/>
  <c r="L364" i="9"/>
  <c r="I364" i="9"/>
  <c r="H364" i="9"/>
  <c r="G364" i="9"/>
  <c r="F364" i="9"/>
  <c r="M363" i="9"/>
  <c r="L363" i="9"/>
  <c r="H363" i="9"/>
  <c r="G363" i="9"/>
  <c r="F363" i="9"/>
  <c r="L362" i="9"/>
  <c r="H362" i="9"/>
  <c r="L361" i="9"/>
  <c r="H361" i="9"/>
  <c r="I361" i="9"/>
  <c r="L360" i="9"/>
  <c r="H360" i="9"/>
  <c r="I360" i="9"/>
  <c r="L359" i="9"/>
  <c r="H359" i="9"/>
  <c r="G359" i="9"/>
  <c r="F359" i="9"/>
  <c r="L358" i="9"/>
  <c r="H358" i="9"/>
  <c r="M357" i="9"/>
  <c r="L357" i="9"/>
  <c r="H357" i="9"/>
  <c r="I357" i="9"/>
  <c r="L356" i="9"/>
  <c r="I356" i="9"/>
  <c r="H356" i="9"/>
  <c r="F356" i="9"/>
  <c r="G356" i="9"/>
  <c r="L355" i="9"/>
  <c r="H355" i="9"/>
  <c r="I355" i="9"/>
  <c r="G355" i="9"/>
  <c r="L354" i="9"/>
  <c r="H354" i="9"/>
  <c r="I354" i="9"/>
  <c r="L353" i="9"/>
  <c r="H353" i="9"/>
  <c r="L352" i="9"/>
  <c r="H352" i="9"/>
  <c r="I352" i="9"/>
  <c r="L351" i="9"/>
  <c r="H351" i="9"/>
  <c r="L350" i="9"/>
  <c r="H350" i="9"/>
  <c r="I350" i="9"/>
  <c r="G350" i="9"/>
  <c r="F350" i="9"/>
  <c r="L349" i="9"/>
  <c r="H349" i="9"/>
  <c r="I349" i="9"/>
  <c r="G349" i="9"/>
  <c r="L348" i="9"/>
  <c r="H348" i="9"/>
  <c r="F348" i="9"/>
  <c r="G348" i="9"/>
  <c r="L347" i="9"/>
  <c r="H347" i="9"/>
  <c r="I347" i="9"/>
  <c r="G347" i="9"/>
  <c r="L346" i="9"/>
  <c r="H346" i="9"/>
  <c r="I346" i="9"/>
  <c r="L345" i="9"/>
  <c r="H345" i="9"/>
  <c r="L344" i="9"/>
  <c r="H344" i="9"/>
  <c r="I344" i="9"/>
  <c r="G344" i="9"/>
  <c r="F344" i="9"/>
  <c r="M343" i="9"/>
  <c r="L343" i="9"/>
  <c r="H343" i="9"/>
  <c r="I343" i="9"/>
  <c r="G343" i="9"/>
  <c r="F343" i="9"/>
  <c r="L342" i="9"/>
  <c r="H342" i="9"/>
  <c r="I342" i="9"/>
  <c r="G342" i="9"/>
  <c r="L341" i="9"/>
  <c r="H341" i="9"/>
  <c r="F341" i="9"/>
  <c r="G341" i="9"/>
  <c r="L340" i="9"/>
  <c r="H340" i="9"/>
  <c r="I340" i="9"/>
  <c r="G340" i="9"/>
  <c r="M339" i="9"/>
  <c r="L339" i="9"/>
  <c r="H339" i="9"/>
  <c r="L338" i="9"/>
  <c r="H338" i="9"/>
  <c r="I338" i="9"/>
  <c r="G338" i="9"/>
  <c r="L337" i="9"/>
  <c r="H337" i="9"/>
  <c r="L336" i="9"/>
  <c r="H336" i="9"/>
  <c r="I336" i="9"/>
  <c r="G336" i="9"/>
  <c r="L335" i="9"/>
  <c r="H335" i="9"/>
  <c r="L334" i="9"/>
  <c r="H334" i="9"/>
  <c r="I334" i="9"/>
  <c r="G334" i="9"/>
  <c r="F334" i="9"/>
  <c r="L333" i="9"/>
  <c r="H333" i="9"/>
  <c r="I333" i="9"/>
  <c r="L332" i="9"/>
  <c r="I332" i="9"/>
  <c r="H332" i="9"/>
  <c r="G332" i="9"/>
  <c r="L331" i="9"/>
  <c r="H331" i="9"/>
  <c r="I331" i="9"/>
  <c r="G331" i="9"/>
  <c r="F331" i="9"/>
  <c r="L330" i="9"/>
  <c r="H330" i="9"/>
  <c r="I330" i="9"/>
  <c r="G330" i="9"/>
  <c r="F330" i="9"/>
  <c r="L329" i="9"/>
  <c r="H329" i="9"/>
  <c r="G329" i="9"/>
  <c r="F329" i="9"/>
  <c r="L328" i="9"/>
  <c r="I328" i="9"/>
  <c r="H328" i="9"/>
  <c r="G328" i="9"/>
  <c r="F328" i="9"/>
  <c r="L327" i="9"/>
  <c r="H327" i="9"/>
  <c r="I327" i="9"/>
  <c r="L326" i="9"/>
  <c r="H326" i="9"/>
  <c r="I326" i="9"/>
  <c r="L325" i="9"/>
  <c r="H325" i="9"/>
  <c r="F325" i="9"/>
  <c r="G325" i="9"/>
  <c r="L324" i="9"/>
  <c r="H324" i="9"/>
  <c r="I324" i="9"/>
  <c r="L323" i="9"/>
  <c r="H323" i="9"/>
  <c r="I323" i="9"/>
  <c r="G323" i="9"/>
  <c r="L322" i="9"/>
  <c r="H322" i="9"/>
  <c r="I322" i="9"/>
  <c r="L321" i="9"/>
  <c r="H321" i="9"/>
  <c r="G321" i="9"/>
  <c r="F321" i="9"/>
  <c r="L320" i="9"/>
  <c r="I320" i="9"/>
  <c r="H320" i="9"/>
  <c r="G320" i="9"/>
  <c r="F320" i="9"/>
  <c r="L319" i="9"/>
  <c r="H319" i="9"/>
  <c r="I319" i="9"/>
  <c r="L318" i="9"/>
  <c r="H318" i="9"/>
  <c r="I318" i="9"/>
  <c r="L317" i="9"/>
  <c r="H317" i="9"/>
  <c r="F317" i="9"/>
  <c r="G317" i="9"/>
  <c r="L316" i="9"/>
  <c r="H316" i="9"/>
  <c r="I316" i="9"/>
  <c r="L315" i="9"/>
  <c r="H315" i="9"/>
  <c r="I315" i="9"/>
  <c r="L314" i="9"/>
  <c r="H314" i="9"/>
  <c r="G314" i="9"/>
  <c r="F314" i="9"/>
  <c r="L313" i="9"/>
  <c r="H313" i="9"/>
  <c r="F313" i="9"/>
  <c r="G313" i="9"/>
  <c r="L312" i="9"/>
  <c r="H312" i="9"/>
  <c r="I312" i="9"/>
  <c r="L311" i="9"/>
  <c r="H311" i="9"/>
  <c r="I311" i="9"/>
  <c r="L310" i="9"/>
  <c r="H310" i="9"/>
  <c r="G310" i="9"/>
  <c r="F310" i="9"/>
  <c r="L309" i="9"/>
  <c r="H309" i="9"/>
  <c r="G309" i="9"/>
  <c r="F309" i="9"/>
  <c r="L308" i="9"/>
  <c r="H308" i="9"/>
  <c r="I308" i="9"/>
  <c r="G308" i="9"/>
  <c r="L307" i="9"/>
  <c r="H307" i="9"/>
  <c r="I307" i="9"/>
  <c r="L306" i="9"/>
  <c r="I306" i="9"/>
  <c r="H306" i="9"/>
  <c r="G306" i="9"/>
  <c r="F306" i="9"/>
  <c r="L305" i="9"/>
  <c r="H305" i="9"/>
  <c r="G305" i="9"/>
  <c r="F305" i="9"/>
  <c r="L304" i="9"/>
  <c r="H304" i="9"/>
  <c r="I304" i="9"/>
  <c r="G304" i="9"/>
  <c r="L303" i="9"/>
  <c r="H303" i="9"/>
  <c r="I303" i="9"/>
  <c r="G303" i="9"/>
  <c r="L302" i="9"/>
  <c r="H302" i="9"/>
  <c r="I302" i="9"/>
  <c r="G302" i="9"/>
  <c r="F302" i="9"/>
  <c r="L301" i="9"/>
  <c r="H301" i="9"/>
  <c r="G301" i="9"/>
  <c r="F301" i="9"/>
  <c r="L300" i="9"/>
  <c r="I300" i="9"/>
  <c r="H300" i="9"/>
  <c r="G300" i="9"/>
  <c r="F300" i="9"/>
  <c r="L299" i="9"/>
  <c r="H299" i="9"/>
  <c r="I299" i="9"/>
  <c r="G299" i="9"/>
  <c r="F299" i="9"/>
  <c r="L298" i="9"/>
  <c r="H298" i="9"/>
  <c r="I298" i="9"/>
  <c r="G298" i="9"/>
  <c r="F298" i="9"/>
  <c r="L297" i="9"/>
  <c r="H297" i="9"/>
  <c r="G297" i="9"/>
  <c r="F297" i="9"/>
  <c r="L296" i="9"/>
  <c r="H296" i="9"/>
  <c r="I296" i="9"/>
  <c r="L295" i="9"/>
  <c r="H295" i="9"/>
  <c r="I295" i="9"/>
  <c r="G295" i="9"/>
  <c r="F295" i="9"/>
  <c r="L294" i="9"/>
  <c r="H294" i="9"/>
  <c r="I294" i="9"/>
  <c r="N293" i="9"/>
  <c r="L293" i="9"/>
  <c r="H293" i="9"/>
  <c r="I293" i="9"/>
  <c r="G293" i="9"/>
  <c r="F293" i="9"/>
  <c r="L292" i="9"/>
  <c r="H292" i="9"/>
  <c r="I292" i="9"/>
  <c r="L291" i="9"/>
  <c r="H291" i="9"/>
  <c r="I291" i="9"/>
  <c r="L290" i="9"/>
  <c r="H290" i="9"/>
  <c r="G290" i="9"/>
  <c r="F290" i="9"/>
  <c r="L289" i="9"/>
  <c r="H289" i="9"/>
  <c r="I289" i="9"/>
  <c r="L288" i="9"/>
  <c r="H288" i="9"/>
  <c r="I288" i="9"/>
  <c r="L287" i="9"/>
  <c r="H287" i="9"/>
  <c r="I287" i="9"/>
  <c r="L286" i="9"/>
  <c r="H286" i="9"/>
  <c r="G286" i="9"/>
  <c r="F286" i="9"/>
  <c r="L285" i="9"/>
  <c r="H285" i="9"/>
  <c r="I285" i="9"/>
  <c r="G285" i="9"/>
  <c r="F285" i="9"/>
  <c r="L284" i="9"/>
  <c r="H284" i="9"/>
  <c r="I284" i="9"/>
  <c r="G284" i="9"/>
  <c r="F284" i="9"/>
  <c r="L283" i="9"/>
  <c r="H283" i="9"/>
  <c r="F283" i="9"/>
  <c r="G283" i="9"/>
  <c r="L282" i="9"/>
  <c r="H282" i="9"/>
  <c r="F282" i="9"/>
  <c r="G282" i="9"/>
  <c r="L281" i="9"/>
  <c r="H281" i="9"/>
  <c r="I281" i="9"/>
  <c r="L280" i="9"/>
  <c r="H280" i="9"/>
  <c r="I280" i="9"/>
  <c r="L279" i="9"/>
  <c r="H279" i="9"/>
  <c r="I279" i="9"/>
  <c r="G279" i="9"/>
  <c r="F279" i="9"/>
  <c r="M278" i="9"/>
  <c r="L278" i="9"/>
  <c r="H278" i="9"/>
  <c r="I278" i="9"/>
  <c r="G278" i="9"/>
  <c r="F278" i="9"/>
  <c r="L277" i="9"/>
  <c r="H277" i="9"/>
  <c r="I277" i="9"/>
  <c r="G277" i="9"/>
  <c r="F277" i="9"/>
  <c r="L276" i="9"/>
  <c r="H276" i="9"/>
  <c r="I276" i="9"/>
  <c r="G276" i="9"/>
  <c r="F276" i="9"/>
  <c r="L275" i="9"/>
  <c r="H275" i="9"/>
  <c r="I275" i="9"/>
  <c r="G275" i="9"/>
  <c r="L274" i="9"/>
  <c r="H274" i="9"/>
  <c r="F274" i="9"/>
  <c r="G274" i="9"/>
  <c r="L273" i="9"/>
  <c r="H273" i="9"/>
  <c r="I273" i="9"/>
  <c r="L272" i="9"/>
  <c r="H272" i="9"/>
  <c r="F272" i="9"/>
  <c r="G272" i="9"/>
  <c r="L271" i="9"/>
  <c r="H271" i="9"/>
  <c r="G271" i="9"/>
  <c r="F271" i="9"/>
  <c r="L270" i="9"/>
  <c r="H270" i="9"/>
  <c r="G270" i="9"/>
  <c r="F270" i="9"/>
  <c r="L269" i="9"/>
  <c r="H269" i="9"/>
  <c r="I269" i="9"/>
  <c r="G269" i="9"/>
  <c r="L268" i="9"/>
  <c r="H268" i="9"/>
  <c r="G268" i="9"/>
  <c r="F268" i="9"/>
  <c r="L267" i="9"/>
  <c r="H267" i="9"/>
  <c r="G267" i="9"/>
  <c r="F267" i="9"/>
  <c r="L266" i="9"/>
  <c r="H266" i="9"/>
  <c r="I266" i="9"/>
  <c r="G266" i="9"/>
  <c r="L265" i="9"/>
  <c r="H265" i="9"/>
  <c r="I265" i="9"/>
  <c r="G265" i="9"/>
  <c r="F265" i="9"/>
  <c r="L264" i="9"/>
  <c r="H264" i="9"/>
  <c r="I264" i="9"/>
  <c r="G264" i="9"/>
  <c r="L263" i="9"/>
  <c r="H263" i="9"/>
  <c r="G263" i="9"/>
  <c r="F263" i="9"/>
  <c r="L262" i="9"/>
  <c r="I262" i="9"/>
  <c r="H262" i="9"/>
  <c r="G262" i="9"/>
  <c r="F262" i="9"/>
  <c r="L261" i="9"/>
  <c r="H261" i="9"/>
  <c r="I261" i="9"/>
  <c r="G261" i="9"/>
  <c r="F261" i="9"/>
  <c r="L260" i="9"/>
  <c r="H260" i="9"/>
  <c r="I260" i="9"/>
  <c r="L259" i="9"/>
  <c r="H259" i="9"/>
  <c r="F259" i="9"/>
  <c r="G259" i="9"/>
  <c r="L258" i="9"/>
  <c r="H258" i="9"/>
  <c r="G258" i="9"/>
  <c r="F258" i="9"/>
  <c r="L257" i="9"/>
  <c r="H257" i="9"/>
  <c r="I257" i="9"/>
  <c r="L256" i="9"/>
  <c r="H256" i="9"/>
  <c r="I256" i="9"/>
  <c r="M255" i="9"/>
  <c r="L255" i="9"/>
  <c r="H255" i="9"/>
  <c r="G255" i="9"/>
  <c r="F255" i="9"/>
  <c r="M254" i="9"/>
  <c r="L254" i="9"/>
  <c r="H254" i="9"/>
  <c r="I254" i="9"/>
  <c r="L253" i="9"/>
  <c r="H253" i="9"/>
  <c r="G253" i="9"/>
  <c r="F253" i="9"/>
  <c r="L252" i="9"/>
  <c r="H252" i="9"/>
  <c r="I252" i="9"/>
  <c r="L251" i="9"/>
  <c r="H251" i="9"/>
  <c r="I251" i="9"/>
  <c r="G251" i="9"/>
  <c r="F251" i="9"/>
  <c r="L250" i="9"/>
  <c r="H250" i="9"/>
  <c r="F250" i="9"/>
  <c r="G250" i="9"/>
  <c r="L249" i="9"/>
  <c r="H249" i="9"/>
  <c r="G249" i="9"/>
  <c r="F249" i="9"/>
  <c r="L248" i="9"/>
  <c r="H248" i="9"/>
  <c r="G248" i="9"/>
  <c r="F248" i="9"/>
  <c r="N247" i="9"/>
  <c r="L247" i="9"/>
  <c r="H247" i="9"/>
  <c r="I247" i="9"/>
  <c r="L246" i="9"/>
  <c r="H246" i="9"/>
  <c r="G246" i="9"/>
  <c r="F246" i="9"/>
  <c r="N245" i="9"/>
  <c r="L245" i="9"/>
  <c r="H245" i="9"/>
  <c r="I245" i="9"/>
  <c r="G245" i="9"/>
  <c r="F245" i="9"/>
  <c r="L244" i="9"/>
  <c r="H244" i="9"/>
  <c r="F244" i="9"/>
  <c r="G244" i="9"/>
  <c r="L243" i="9"/>
  <c r="H243" i="9"/>
  <c r="F243" i="9"/>
  <c r="G243" i="9"/>
  <c r="L242" i="9"/>
  <c r="H242" i="9"/>
  <c r="I242" i="9"/>
  <c r="G242" i="9"/>
  <c r="F242" i="9"/>
  <c r="L241" i="9"/>
  <c r="H241" i="9"/>
  <c r="I241" i="9"/>
  <c r="G241" i="9"/>
  <c r="F241" i="9"/>
  <c r="L240" i="9"/>
  <c r="H240" i="9"/>
  <c r="I240" i="9"/>
  <c r="G240" i="9"/>
  <c r="F240" i="9"/>
  <c r="L239" i="9"/>
  <c r="H239" i="9"/>
  <c r="G239" i="9"/>
  <c r="F239" i="9"/>
  <c r="L238" i="9"/>
  <c r="H238" i="9"/>
  <c r="G238" i="9"/>
  <c r="F238" i="9"/>
  <c r="L237" i="9"/>
  <c r="H237" i="9"/>
  <c r="I237" i="9"/>
  <c r="G237" i="9"/>
  <c r="F237" i="9"/>
  <c r="M236" i="9"/>
  <c r="L236" i="9"/>
  <c r="H236" i="9"/>
  <c r="I236" i="9"/>
  <c r="G236" i="9"/>
  <c r="F236" i="9"/>
  <c r="L235" i="9"/>
  <c r="H235" i="9"/>
  <c r="I235" i="9"/>
  <c r="G235" i="9"/>
  <c r="F235" i="9"/>
  <c r="L234" i="9"/>
  <c r="H234" i="9"/>
  <c r="I234" i="9"/>
  <c r="G234" i="9"/>
  <c r="F234" i="9"/>
  <c r="L233" i="9"/>
  <c r="H233" i="9"/>
  <c r="I233" i="9"/>
  <c r="G233" i="9"/>
  <c r="F233" i="9"/>
  <c r="L232" i="9"/>
  <c r="H232" i="9"/>
  <c r="G232" i="9"/>
  <c r="F232" i="9"/>
  <c r="L231" i="9"/>
  <c r="H231" i="9"/>
  <c r="G231" i="9"/>
  <c r="F231" i="9"/>
  <c r="L230" i="9"/>
  <c r="H230" i="9"/>
  <c r="I230" i="9"/>
  <c r="L229" i="9"/>
  <c r="H229" i="9"/>
  <c r="I229" i="9"/>
  <c r="L228" i="9"/>
  <c r="H228" i="9"/>
  <c r="G228" i="9"/>
  <c r="F228" i="9"/>
  <c r="L227" i="9"/>
  <c r="H227" i="9"/>
  <c r="G227" i="9"/>
  <c r="F227" i="9"/>
  <c r="L226" i="9"/>
  <c r="H226" i="9"/>
  <c r="I226" i="9"/>
  <c r="G226" i="9"/>
  <c r="F226" i="9"/>
  <c r="L225" i="9"/>
  <c r="H225" i="9"/>
  <c r="F225" i="9"/>
  <c r="G225" i="9"/>
  <c r="L224" i="9"/>
  <c r="H224" i="9"/>
  <c r="G224" i="9"/>
  <c r="F224" i="9"/>
  <c r="L223" i="9"/>
  <c r="H223" i="9"/>
  <c r="G223" i="9"/>
  <c r="F223" i="9"/>
  <c r="L222" i="9"/>
  <c r="H222" i="9"/>
  <c r="I222" i="9"/>
  <c r="L221" i="9"/>
  <c r="H221" i="9"/>
  <c r="I221" i="9"/>
  <c r="G221" i="9"/>
  <c r="F221" i="9"/>
  <c r="L220" i="9"/>
  <c r="H220" i="9"/>
  <c r="I220" i="9"/>
  <c r="G220" i="9"/>
  <c r="F220" i="9"/>
  <c r="L219" i="9"/>
  <c r="H219" i="9"/>
  <c r="F219" i="9"/>
  <c r="G219" i="9"/>
  <c r="L218" i="9"/>
  <c r="H218" i="9"/>
  <c r="I218" i="9"/>
  <c r="L217" i="9"/>
  <c r="H217" i="9"/>
  <c r="I217" i="9"/>
  <c r="G217" i="9"/>
  <c r="F217" i="9"/>
  <c r="L216" i="9"/>
  <c r="H216" i="9"/>
  <c r="G216" i="9"/>
  <c r="F216" i="9"/>
  <c r="L215" i="9"/>
  <c r="H215" i="9"/>
  <c r="I215" i="9"/>
  <c r="L214" i="9"/>
  <c r="H214" i="9"/>
  <c r="I214" i="9"/>
  <c r="L213" i="9"/>
  <c r="I213" i="9"/>
  <c r="H213" i="9"/>
  <c r="G213" i="9"/>
  <c r="F213" i="9"/>
  <c r="L212" i="9"/>
  <c r="H212" i="9"/>
  <c r="G212" i="9"/>
  <c r="F212" i="9"/>
  <c r="L211" i="9"/>
  <c r="I211" i="9"/>
  <c r="H211" i="9"/>
  <c r="G211" i="9"/>
  <c r="F211" i="9"/>
  <c r="L210" i="9"/>
  <c r="H210" i="9"/>
  <c r="I210" i="9"/>
  <c r="L209" i="9"/>
  <c r="I209" i="9"/>
  <c r="H209" i="9"/>
  <c r="G209" i="9"/>
  <c r="F209" i="9"/>
  <c r="L208" i="9"/>
  <c r="H208" i="9"/>
  <c r="G208" i="9"/>
  <c r="F208" i="9"/>
  <c r="L207" i="9"/>
  <c r="I207" i="9"/>
  <c r="H207" i="9"/>
  <c r="G207" i="9"/>
  <c r="F207" i="9"/>
  <c r="L206" i="9"/>
  <c r="H206" i="9"/>
  <c r="I206" i="9"/>
  <c r="G206" i="9"/>
  <c r="L205" i="9"/>
  <c r="I205" i="9"/>
  <c r="H205" i="9"/>
  <c r="F205" i="9"/>
  <c r="G205" i="9"/>
  <c r="L204" i="9"/>
  <c r="H204" i="9"/>
  <c r="G204" i="9"/>
  <c r="F204" i="9"/>
  <c r="L203" i="9"/>
  <c r="I203" i="9"/>
  <c r="H203" i="9"/>
  <c r="G203" i="9"/>
  <c r="F203" i="9"/>
  <c r="L202" i="9"/>
  <c r="H202" i="9"/>
  <c r="I202" i="9"/>
  <c r="L201" i="9"/>
  <c r="I201" i="9"/>
  <c r="H201" i="9"/>
  <c r="G201" i="9"/>
  <c r="F201" i="9"/>
  <c r="M200" i="9"/>
  <c r="L200" i="9"/>
  <c r="H200" i="9"/>
  <c r="I200" i="9"/>
  <c r="G200" i="9"/>
  <c r="F200" i="9"/>
  <c r="L199" i="9"/>
  <c r="H199" i="9"/>
  <c r="I199" i="9"/>
  <c r="L198" i="9"/>
  <c r="H198" i="9"/>
  <c r="G198" i="9"/>
  <c r="F198" i="9"/>
  <c r="L197" i="9"/>
  <c r="H197" i="9"/>
  <c r="G197" i="9"/>
  <c r="F197" i="9"/>
  <c r="L196" i="9"/>
  <c r="H196" i="9"/>
  <c r="I196" i="9"/>
  <c r="G196" i="9"/>
  <c r="F196" i="9"/>
  <c r="L195" i="9"/>
  <c r="H195" i="9"/>
  <c r="I195" i="9"/>
  <c r="N194" i="9"/>
  <c r="L194" i="9"/>
  <c r="H194" i="9"/>
  <c r="G194" i="9"/>
  <c r="F194" i="9"/>
  <c r="L193" i="9"/>
  <c r="H193" i="9"/>
  <c r="G193" i="9"/>
  <c r="F193" i="9"/>
  <c r="L192" i="9"/>
  <c r="H192" i="9"/>
  <c r="I192" i="9"/>
  <c r="L191" i="9"/>
  <c r="H191" i="9"/>
  <c r="I191" i="9"/>
  <c r="L190" i="9"/>
  <c r="H190" i="9"/>
  <c r="F190" i="9"/>
  <c r="G190" i="9"/>
  <c r="L189" i="9"/>
  <c r="H189" i="9"/>
  <c r="F189" i="9"/>
  <c r="G189" i="9"/>
  <c r="L188" i="9"/>
  <c r="H188" i="9"/>
  <c r="I188" i="9"/>
  <c r="G188" i="9"/>
  <c r="L187" i="9"/>
  <c r="H187" i="9"/>
  <c r="I187" i="9"/>
  <c r="L186" i="9"/>
  <c r="H186" i="9"/>
  <c r="I186" i="9"/>
  <c r="L185" i="9"/>
  <c r="H185" i="9"/>
  <c r="I185" i="9"/>
  <c r="L184" i="9"/>
  <c r="H184" i="9"/>
  <c r="I184" i="9"/>
  <c r="L183" i="9"/>
  <c r="H183" i="9"/>
  <c r="F183" i="9"/>
  <c r="G183" i="9"/>
  <c r="L182" i="9"/>
  <c r="H182" i="9"/>
  <c r="F182" i="9"/>
  <c r="G182" i="9"/>
  <c r="L181" i="9"/>
  <c r="H181" i="9"/>
  <c r="I181" i="9"/>
  <c r="L180" i="9"/>
  <c r="H180" i="9"/>
  <c r="I180" i="9"/>
  <c r="L179" i="9"/>
  <c r="H179" i="9"/>
  <c r="G179" i="9"/>
  <c r="F179" i="9"/>
  <c r="L178" i="9"/>
  <c r="H178" i="9"/>
  <c r="G178" i="9"/>
  <c r="F178" i="9"/>
  <c r="L177" i="9"/>
  <c r="H177" i="9"/>
  <c r="I177" i="9"/>
  <c r="G177" i="9"/>
  <c r="F177" i="9"/>
  <c r="M176" i="9"/>
  <c r="L176" i="9"/>
  <c r="H176" i="9"/>
  <c r="I176" i="9"/>
  <c r="G176" i="9"/>
  <c r="F176" i="9"/>
  <c r="M175" i="9"/>
  <c r="L175" i="9"/>
  <c r="H175" i="9"/>
  <c r="I175" i="9"/>
  <c r="G175" i="9"/>
  <c r="F175" i="9"/>
  <c r="L174" i="9"/>
  <c r="H174" i="9"/>
  <c r="I174" i="9"/>
  <c r="L173" i="9"/>
  <c r="H173" i="9"/>
  <c r="I173" i="9"/>
  <c r="L172" i="9"/>
  <c r="H172" i="9"/>
  <c r="I172" i="9"/>
  <c r="G172" i="9"/>
  <c r="L171" i="9"/>
  <c r="H171" i="9"/>
  <c r="I171" i="9"/>
  <c r="L170" i="9"/>
  <c r="H170" i="9"/>
  <c r="I170" i="9"/>
  <c r="L169" i="9"/>
  <c r="H169" i="9"/>
  <c r="G169" i="9"/>
  <c r="F169" i="9"/>
  <c r="L168" i="9"/>
  <c r="H168" i="9"/>
  <c r="G168" i="9"/>
  <c r="F168" i="9"/>
  <c r="L167" i="9"/>
  <c r="I167" i="9"/>
  <c r="H167" i="9"/>
  <c r="G167" i="9"/>
  <c r="F167" i="9"/>
  <c r="L166" i="9"/>
  <c r="H166" i="9"/>
  <c r="I166" i="9"/>
  <c r="L165" i="9"/>
  <c r="H165" i="9"/>
  <c r="I165" i="9"/>
  <c r="G165" i="9"/>
  <c r="L164" i="9"/>
  <c r="H164" i="9"/>
  <c r="G164" i="9"/>
  <c r="F164" i="9"/>
  <c r="L163" i="9"/>
  <c r="H163" i="9"/>
  <c r="I163" i="9"/>
  <c r="G163" i="9"/>
  <c r="F163" i="9"/>
  <c r="L162" i="9"/>
  <c r="H162" i="9"/>
  <c r="I162" i="9"/>
  <c r="L161" i="9"/>
  <c r="H161" i="9"/>
  <c r="G161" i="9"/>
  <c r="F161" i="9"/>
  <c r="L160" i="9"/>
  <c r="H160" i="9"/>
  <c r="G160" i="9"/>
  <c r="F160" i="9"/>
  <c r="L159" i="9"/>
  <c r="H159" i="9"/>
  <c r="I159" i="9"/>
  <c r="L158" i="9"/>
  <c r="H158" i="9"/>
  <c r="I158" i="9"/>
  <c r="L157" i="9"/>
  <c r="I157" i="9"/>
  <c r="H157" i="9"/>
  <c r="G157" i="9"/>
  <c r="F157" i="9"/>
  <c r="L156" i="9"/>
  <c r="H156" i="9"/>
  <c r="G156" i="9"/>
  <c r="F156" i="9"/>
  <c r="L155" i="9"/>
  <c r="H155" i="9"/>
  <c r="I155" i="9"/>
  <c r="L154" i="9"/>
  <c r="H154" i="9"/>
  <c r="I154" i="9"/>
  <c r="G154" i="9"/>
  <c r="L153" i="9"/>
  <c r="H153" i="9"/>
  <c r="I153" i="9"/>
  <c r="G153" i="9"/>
  <c r="L152" i="9"/>
  <c r="H152" i="9"/>
  <c r="G152" i="9"/>
  <c r="F152" i="9"/>
  <c r="L151" i="9"/>
  <c r="H151" i="9"/>
  <c r="I151" i="9"/>
  <c r="L150" i="9"/>
  <c r="H150" i="9"/>
  <c r="I150" i="9"/>
  <c r="L149" i="9"/>
  <c r="H149" i="9"/>
  <c r="G149" i="9"/>
  <c r="F149" i="9"/>
  <c r="L148" i="9"/>
  <c r="H148" i="9"/>
  <c r="G148" i="9"/>
  <c r="F148" i="9"/>
  <c r="L147" i="9"/>
  <c r="H147" i="9"/>
  <c r="G147" i="9"/>
  <c r="F147" i="9"/>
  <c r="L146" i="9"/>
  <c r="H146" i="9"/>
  <c r="I146" i="9"/>
  <c r="L145" i="9"/>
  <c r="H145" i="9"/>
  <c r="G145" i="9"/>
  <c r="F145" i="9"/>
  <c r="L144" i="9"/>
  <c r="H144" i="9"/>
  <c r="G144" i="9"/>
  <c r="F144" i="9"/>
  <c r="L143" i="9"/>
  <c r="H143" i="9"/>
  <c r="I143" i="9"/>
  <c r="G143" i="9"/>
  <c r="F143" i="9"/>
  <c r="L142" i="9"/>
  <c r="H142" i="9"/>
  <c r="I142" i="9"/>
  <c r="L141" i="9"/>
  <c r="I141" i="9"/>
  <c r="H141" i="9"/>
  <c r="G141" i="9"/>
  <c r="F141" i="9"/>
  <c r="L140" i="9"/>
  <c r="H140" i="9"/>
  <c r="G140" i="9"/>
  <c r="F140" i="9"/>
  <c r="L139" i="9"/>
  <c r="I139" i="9"/>
  <c r="H139" i="9"/>
  <c r="G139" i="9"/>
  <c r="F139" i="9"/>
  <c r="L138" i="9"/>
  <c r="H138" i="9"/>
  <c r="I138" i="9"/>
  <c r="G138" i="9"/>
  <c r="F138" i="9"/>
  <c r="M137" i="9"/>
  <c r="L137" i="9"/>
  <c r="H137" i="9"/>
  <c r="I137" i="9"/>
  <c r="G137" i="9"/>
  <c r="F137" i="9"/>
  <c r="L136" i="9"/>
  <c r="H136" i="9"/>
  <c r="I136" i="9"/>
  <c r="L135" i="9"/>
  <c r="H135" i="9"/>
  <c r="I135" i="9"/>
  <c r="G135" i="9"/>
  <c r="L134" i="9"/>
  <c r="H134" i="9"/>
  <c r="I134" i="9"/>
  <c r="L133" i="9"/>
  <c r="H133" i="9"/>
  <c r="G133" i="9"/>
  <c r="F133" i="9"/>
  <c r="L132" i="9"/>
  <c r="I132" i="9"/>
  <c r="H132" i="9"/>
  <c r="G132" i="9"/>
  <c r="F132" i="9"/>
  <c r="M131" i="9"/>
  <c r="L131" i="9"/>
  <c r="I131" i="9"/>
  <c r="H131" i="9"/>
  <c r="G131" i="9"/>
  <c r="F131" i="9"/>
  <c r="L130" i="9"/>
  <c r="H130" i="9"/>
  <c r="G130" i="9"/>
  <c r="F130" i="9"/>
  <c r="L129" i="9"/>
  <c r="H129" i="9"/>
  <c r="I129" i="9"/>
  <c r="L128" i="9"/>
  <c r="H128" i="9"/>
  <c r="I128" i="9"/>
  <c r="L127" i="9"/>
  <c r="I127" i="9"/>
  <c r="H127" i="9"/>
  <c r="G127" i="9"/>
  <c r="F127" i="9"/>
  <c r="L126" i="9"/>
  <c r="H126" i="9"/>
  <c r="G126" i="9"/>
  <c r="F126" i="9"/>
  <c r="M125" i="9"/>
  <c r="L125" i="9"/>
  <c r="H125" i="9"/>
  <c r="I125" i="9"/>
  <c r="G125" i="9"/>
  <c r="F125" i="9"/>
  <c r="M124" i="9"/>
  <c r="L124" i="9"/>
  <c r="H124" i="9"/>
  <c r="I124" i="9"/>
  <c r="G124" i="9"/>
  <c r="F124" i="9"/>
  <c r="L123" i="9"/>
  <c r="H123" i="9"/>
  <c r="G123" i="9"/>
  <c r="F123" i="9"/>
  <c r="L122" i="9"/>
  <c r="H122" i="9"/>
  <c r="I122" i="9"/>
  <c r="G122" i="9"/>
  <c r="L121" i="9"/>
  <c r="I121" i="9"/>
  <c r="H121" i="9"/>
  <c r="F121" i="9"/>
  <c r="G121" i="9"/>
  <c r="L120" i="9"/>
  <c r="H120" i="9"/>
  <c r="G120" i="9"/>
  <c r="F120" i="9"/>
  <c r="L119" i="9"/>
  <c r="H119" i="9"/>
  <c r="I119" i="9"/>
  <c r="G119" i="9"/>
  <c r="F119" i="9"/>
  <c r="L118" i="9"/>
  <c r="H118" i="9"/>
  <c r="I118" i="9"/>
  <c r="L117" i="9"/>
  <c r="I117" i="9"/>
  <c r="H117" i="9"/>
  <c r="G117" i="9"/>
  <c r="F117" i="9"/>
  <c r="L116" i="9"/>
  <c r="H116" i="9"/>
  <c r="I116" i="9"/>
  <c r="G116" i="9"/>
  <c r="F116" i="9"/>
  <c r="L115" i="9"/>
  <c r="H115" i="9"/>
  <c r="I115" i="9"/>
  <c r="G115" i="9"/>
  <c r="F115" i="9"/>
  <c r="L114" i="9"/>
  <c r="H114" i="9"/>
  <c r="I114" i="9"/>
  <c r="G114" i="9"/>
  <c r="F114" i="9"/>
  <c r="L113" i="9"/>
  <c r="H113" i="9"/>
  <c r="F113" i="9"/>
  <c r="G113" i="9"/>
  <c r="L112" i="9"/>
  <c r="H112" i="9"/>
  <c r="G112" i="9"/>
  <c r="F112" i="9"/>
  <c r="L111" i="9"/>
  <c r="I111" i="9"/>
  <c r="H111" i="9"/>
  <c r="G111" i="9"/>
  <c r="F111" i="9"/>
  <c r="L110" i="9"/>
  <c r="H110" i="9"/>
  <c r="I110" i="9"/>
  <c r="G110" i="9"/>
  <c r="F110" i="9"/>
  <c r="L109" i="9"/>
  <c r="H109" i="9"/>
  <c r="F109" i="9"/>
  <c r="G109" i="9"/>
  <c r="L108" i="9"/>
  <c r="H108" i="9"/>
  <c r="I108" i="9"/>
  <c r="G108" i="9"/>
  <c r="L107" i="9"/>
  <c r="H107" i="9"/>
  <c r="I107" i="9"/>
  <c r="G107" i="9"/>
  <c r="F107" i="9"/>
  <c r="L106" i="9"/>
  <c r="H106" i="9"/>
  <c r="I106" i="9"/>
  <c r="G106" i="9"/>
  <c r="F106" i="9"/>
  <c r="L105" i="9"/>
  <c r="H105" i="9"/>
  <c r="I105" i="9"/>
  <c r="G105" i="9"/>
  <c r="F105" i="9"/>
  <c r="L104" i="9"/>
  <c r="H104" i="9"/>
  <c r="G104" i="9"/>
  <c r="F104" i="9"/>
  <c r="L103" i="9"/>
  <c r="H103" i="9"/>
  <c r="G103" i="9"/>
  <c r="F103" i="9"/>
  <c r="L102" i="9"/>
  <c r="H102" i="9"/>
  <c r="I102" i="9"/>
  <c r="G102" i="9"/>
  <c r="L101" i="9"/>
  <c r="H101" i="9"/>
  <c r="I101" i="9"/>
  <c r="L100" i="9"/>
  <c r="H100" i="9"/>
  <c r="G100" i="9"/>
  <c r="F100" i="9"/>
  <c r="L99" i="9"/>
  <c r="H99" i="9"/>
  <c r="I99" i="9"/>
  <c r="L98" i="9"/>
  <c r="H98" i="9"/>
  <c r="I98" i="9"/>
  <c r="G98" i="9"/>
  <c r="L97" i="9"/>
  <c r="H97" i="9"/>
  <c r="I97" i="9"/>
  <c r="G97" i="9"/>
  <c r="F97" i="9"/>
  <c r="L96" i="9"/>
  <c r="H96" i="9"/>
  <c r="G96" i="9"/>
  <c r="F96" i="9"/>
  <c r="L95" i="9"/>
  <c r="I95" i="9"/>
  <c r="H95" i="9"/>
  <c r="G95" i="9"/>
  <c r="F95" i="9"/>
  <c r="L94" i="9"/>
  <c r="H94" i="9"/>
  <c r="I94" i="9"/>
  <c r="G94" i="9"/>
  <c r="F94" i="9"/>
  <c r="L93" i="9"/>
  <c r="H93" i="9"/>
  <c r="I93" i="9"/>
  <c r="L92" i="9"/>
  <c r="H92" i="9"/>
  <c r="G92" i="9"/>
  <c r="F92" i="9"/>
  <c r="L91" i="9"/>
  <c r="H91" i="9"/>
  <c r="I91" i="9"/>
  <c r="G91" i="9"/>
  <c r="F91" i="9"/>
  <c r="L90" i="9"/>
  <c r="H90" i="9"/>
  <c r="I90" i="9"/>
  <c r="G90" i="9"/>
  <c r="F90" i="9"/>
  <c r="L89" i="9"/>
  <c r="H89" i="9"/>
  <c r="I89" i="9"/>
  <c r="G89" i="9"/>
  <c r="F89" i="9"/>
  <c r="L88" i="9"/>
  <c r="H88" i="9"/>
  <c r="G88" i="9"/>
  <c r="F88" i="9"/>
  <c r="L87" i="9"/>
  <c r="H87" i="9"/>
  <c r="I87" i="9"/>
  <c r="G87" i="9"/>
  <c r="F87" i="9"/>
  <c r="L86" i="9"/>
  <c r="H86" i="9"/>
  <c r="I86" i="9"/>
  <c r="G86" i="9"/>
  <c r="F86" i="9"/>
  <c r="L85" i="9"/>
  <c r="H85" i="9"/>
  <c r="F85" i="9"/>
  <c r="G85" i="9"/>
  <c r="L84" i="9"/>
  <c r="H84" i="9"/>
  <c r="G84" i="9"/>
  <c r="F84" i="9"/>
  <c r="L83" i="9"/>
  <c r="I83" i="9"/>
  <c r="H83" i="9"/>
  <c r="G83" i="9"/>
  <c r="F83" i="9"/>
  <c r="L82" i="9"/>
  <c r="H82" i="9"/>
  <c r="I82" i="9"/>
  <c r="G82" i="9"/>
  <c r="F82" i="9"/>
  <c r="L81" i="9"/>
  <c r="H81" i="9"/>
  <c r="F81" i="9"/>
  <c r="G81" i="9"/>
  <c r="L80" i="9"/>
  <c r="H80" i="9"/>
  <c r="F80" i="9"/>
  <c r="G80" i="9"/>
  <c r="L79" i="9"/>
  <c r="I79" i="9"/>
  <c r="H79" i="9"/>
  <c r="G79" i="9"/>
  <c r="F79" i="9"/>
  <c r="L78" i="9"/>
  <c r="H78" i="9"/>
  <c r="I78" i="9"/>
  <c r="L77" i="9"/>
  <c r="H77" i="9"/>
  <c r="I77" i="9"/>
  <c r="G77" i="9"/>
  <c r="F77" i="9"/>
  <c r="L76" i="9"/>
  <c r="H76" i="9"/>
  <c r="G76" i="9"/>
  <c r="F76" i="9"/>
  <c r="L75" i="9"/>
  <c r="H75" i="9"/>
  <c r="I75" i="9"/>
  <c r="G75" i="9"/>
  <c r="F75" i="9"/>
  <c r="L74" i="9"/>
  <c r="H74" i="9"/>
  <c r="I74" i="9"/>
  <c r="G74" i="9"/>
  <c r="F74" i="9"/>
  <c r="L73" i="9"/>
  <c r="H73" i="9"/>
  <c r="I73" i="9"/>
  <c r="G73" i="9"/>
  <c r="F73" i="9"/>
  <c r="L72" i="9"/>
  <c r="H72" i="9"/>
  <c r="G72" i="9"/>
  <c r="F72" i="9"/>
  <c r="L71" i="9"/>
  <c r="H71" i="9"/>
  <c r="F71" i="9"/>
  <c r="G71" i="9"/>
  <c r="L70" i="9"/>
  <c r="H70" i="9"/>
  <c r="I70" i="9"/>
  <c r="G70" i="9"/>
  <c r="F70" i="9"/>
  <c r="L69" i="9"/>
  <c r="H69" i="9"/>
  <c r="I69" i="9"/>
  <c r="L68" i="9"/>
  <c r="H68" i="9"/>
  <c r="F68" i="9"/>
  <c r="G68" i="9"/>
  <c r="L67" i="9"/>
  <c r="I67" i="9"/>
  <c r="H67" i="9"/>
  <c r="G67" i="9"/>
  <c r="L66" i="9"/>
  <c r="H66" i="9"/>
  <c r="I66" i="9"/>
  <c r="G66" i="9"/>
  <c r="F66" i="9"/>
  <c r="L65" i="9"/>
  <c r="H65" i="9"/>
  <c r="I65" i="9"/>
  <c r="L64" i="9"/>
  <c r="H64" i="9"/>
  <c r="G64" i="9"/>
  <c r="F64" i="9"/>
  <c r="L63" i="9"/>
  <c r="H63" i="9"/>
  <c r="I63" i="9"/>
  <c r="G63" i="9"/>
  <c r="L62" i="9"/>
  <c r="H62" i="9"/>
  <c r="I62" i="9"/>
  <c r="G62" i="9"/>
  <c r="F62" i="9"/>
  <c r="L61" i="9"/>
  <c r="H61" i="9"/>
  <c r="I61" i="9"/>
  <c r="L60" i="9"/>
  <c r="H60" i="9"/>
  <c r="G60" i="9"/>
  <c r="F60" i="9"/>
  <c r="L59" i="9"/>
  <c r="H59" i="9"/>
  <c r="I59" i="9"/>
  <c r="G59" i="9"/>
  <c r="F59" i="9"/>
  <c r="L58" i="9"/>
  <c r="H58" i="9"/>
  <c r="I58" i="9"/>
  <c r="G58" i="9"/>
  <c r="L57" i="9"/>
  <c r="H57" i="9"/>
  <c r="I57" i="9"/>
  <c r="L56" i="9"/>
  <c r="H56" i="9"/>
  <c r="G56" i="9"/>
  <c r="F56" i="9"/>
  <c r="L55" i="9"/>
  <c r="H55" i="9"/>
  <c r="I55" i="9"/>
  <c r="G55" i="9"/>
  <c r="L54" i="9"/>
  <c r="H54" i="9"/>
  <c r="I54" i="9"/>
  <c r="G54" i="9"/>
  <c r="L53" i="9"/>
  <c r="H53" i="9"/>
  <c r="F53" i="9"/>
  <c r="G53" i="9"/>
  <c r="L52" i="9"/>
  <c r="H52" i="9"/>
  <c r="G52" i="9"/>
  <c r="F52" i="9"/>
  <c r="L51" i="9"/>
  <c r="I51" i="9"/>
  <c r="H51" i="9"/>
  <c r="G51" i="9"/>
  <c r="F51" i="9"/>
  <c r="L50" i="9"/>
  <c r="H50" i="9"/>
  <c r="I50" i="9"/>
  <c r="G50" i="9"/>
  <c r="F50" i="9"/>
  <c r="M49" i="9"/>
  <c r="L49" i="9"/>
  <c r="H49" i="9"/>
  <c r="I49" i="9"/>
  <c r="G49" i="9"/>
  <c r="F49" i="9"/>
  <c r="L48" i="9"/>
  <c r="H48" i="9"/>
  <c r="I48" i="9"/>
  <c r="L47" i="9"/>
  <c r="H47" i="9"/>
  <c r="I47" i="9"/>
  <c r="G47" i="9"/>
  <c r="L46" i="9"/>
  <c r="H46" i="9"/>
  <c r="F46" i="9"/>
  <c r="G46" i="9"/>
  <c r="L45" i="9"/>
  <c r="H45" i="9"/>
  <c r="G45" i="9"/>
  <c r="F45" i="9"/>
  <c r="L44" i="9"/>
  <c r="I44" i="9"/>
  <c r="H44" i="9"/>
  <c r="G44" i="9"/>
  <c r="F44" i="9"/>
  <c r="L43" i="9"/>
  <c r="H43" i="9"/>
  <c r="I43" i="9"/>
  <c r="G43" i="9"/>
  <c r="F43" i="9"/>
  <c r="L42" i="9"/>
  <c r="H42" i="9"/>
  <c r="I42" i="9"/>
  <c r="G42" i="9"/>
  <c r="F42" i="9"/>
  <c r="L41" i="9"/>
  <c r="H41" i="9"/>
  <c r="I41" i="9"/>
  <c r="G41" i="9"/>
  <c r="F41" i="9"/>
  <c r="L40" i="9"/>
  <c r="H40" i="9"/>
  <c r="I40" i="9"/>
  <c r="L39" i="9"/>
  <c r="H39" i="9"/>
  <c r="I39" i="9"/>
  <c r="L38" i="9"/>
  <c r="H38" i="9"/>
  <c r="F38" i="9"/>
  <c r="G38" i="9"/>
  <c r="L37" i="9"/>
  <c r="H37" i="9"/>
  <c r="G37" i="9"/>
  <c r="F37" i="9"/>
  <c r="L36" i="9"/>
  <c r="I36" i="9"/>
  <c r="H36" i="9"/>
  <c r="G36" i="9"/>
  <c r="F36" i="9"/>
  <c r="M35" i="9"/>
  <c r="L35" i="9"/>
  <c r="H35" i="9"/>
  <c r="I35" i="9"/>
  <c r="G35" i="9"/>
  <c r="F35" i="9"/>
  <c r="L34" i="9"/>
  <c r="H34" i="9"/>
  <c r="G34" i="9"/>
  <c r="F34" i="9"/>
  <c r="L33" i="9"/>
  <c r="H33" i="9"/>
  <c r="I33" i="9"/>
  <c r="L32" i="9"/>
  <c r="H32" i="9"/>
  <c r="I32" i="9"/>
  <c r="L31" i="9"/>
  <c r="H31" i="9"/>
  <c r="I31" i="9"/>
  <c r="G31" i="9"/>
  <c r="F31" i="9"/>
  <c r="L30" i="9"/>
  <c r="H30" i="9"/>
  <c r="G30" i="9"/>
  <c r="F30" i="9"/>
  <c r="L29" i="9"/>
  <c r="H29" i="9"/>
  <c r="G29" i="9"/>
  <c r="F29" i="9"/>
  <c r="L28" i="9"/>
  <c r="H28" i="9"/>
  <c r="I28" i="9"/>
  <c r="L27" i="9"/>
  <c r="H27" i="9"/>
  <c r="I27" i="9"/>
  <c r="L26" i="9"/>
  <c r="H26" i="9"/>
  <c r="I26" i="9"/>
  <c r="G26" i="9"/>
  <c r="F26" i="9"/>
  <c r="L25" i="9"/>
  <c r="H25" i="9"/>
  <c r="G25" i="9"/>
  <c r="F25" i="9"/>
  <c r="L24" i="9"/>
  <c r="H24" i="9"/>
  <c r="I24" i="9"/>
  <c r="L23" i="9"/>
  <c r="H23" i="9"/>
  <c r="I23" i="9"/>
  <c r="G23" i="9"/>
  <c r="F23" i="9"/>
  <c r="L22" i="9"/>
  <c r="H22" i="9"/>
  <c r="I22" i="9"/>
  <c r="G22" i="9"/>
  <c r="F22" i="9"/>
  <c r="L21" i="9"/>
  <c r="H21" i="9"/>
  <c r="I21" i="9"/>
  <c r="G21" i="9"/>
  <c r="F21" i="9"/>
  <c r="L20" i="9"/>
  <c r="H20" i="9"/>
  <c r="I20" i="9"/>
  <c r="G20" i="9"/>
  <c r="F20" i="9"/>
  <c r="L19" i="9"/>
  <c r="H19" i="9"/>
  <c r="F19" i="9"/>
  <c r="G19" i="9"/>
  <c r="L18" i="9"/>
  <c r="H18" i="9"/>
  <c r="F18" i="9"/>
  <c r="G18" i="9"/>
  <c r="L17" i="9"/>
  <c r="I17" i="9"/>
  <c r="H17" i="9"/>
  <c r="G17" i="9"/>
  <c r="F17" i="9"/>
  <c r="L16" i="9"/>
  <c r="H16" i="9"/>
  <c r="I16" i="9"/>
  <c r="G16" i="9"/>
  <c r="M15" i="9"/>
  <c r="L15" i="9"/>
  <c r="H15" i="9"/>
  <c r="I15" i="9"/>
  <c r="G15" i="9"/>
  <c r="F15" i="9"/>
  <c r="L14" i="9"/>
  <c r="H14" i="9"/>
  <c r="I14" i="9"/>
  <c r="G14" i="9"/>
  <c r="F14" i="9"/>
  <c r="M13" i="9"/>
  <c r="L13" i="9"/>
  <c r="H13" i="9"/>
  <c r="I13" i="9"/>
  <c r="G13" i="9"/>
  <c r="F13" i="9"/>
  <c r="L12" i="9"/>
  <c r="H12" i="9"/>
  <c r="G12" i="9"/>
  <c r="F12" i="9"/>
  <c r="L11" i="9"/>
  <c r="I11" i="9"/>
  <c r="H11" i="9"/>
  <c r="G11" i="9"/>
  <c r="F11" i="9"/>
  <c r="L10" i="9"/>
  <c r="H10" i="9"/>
  <c r="I10" i="9"/>
  <c r="L9" i="9"/>
  <c r="H9" i="9"/>
  <c r="I9" i="9"/>
  <c r="L8" i="9"/>
  <c r="H8" i="9"/>
  <c r="F8" i="9"/>
  <c r="G8" i="9"/>
  <c r="M7" i="9"/>
  <c r="L7" i="9"/>
  <c r="H7" i="9"/>
  <c r="I7" i="9"/>
  <c r="G7" i="9"/>
  <c r="F7" i="9"/>
  <c r="L6" i="9"/>
  <c r="H6" i="9"/>
  <c r="I6" i="9"/>
  <c r="G6" i="9"/>
  <c r="F6" i="9"/>
  <c r="L717" i="7"/>
  <c r="H717" i="7"/>
  <c r="I717" i="7"/>
  <c r="L282" i="7"/>
  <c r="H282" i="7"/>
  <c r="G282" i="7"/>
  <c r="F282" i="7"/>
  <c r="L464" i="7"/>
  <c r="H464" i="7"/>
  <c r="L131" i="7"/>
  <c r="H131" i="7"/>
  <c r="L736" i="7"/>
  <c r="H736" i="7"/>
  <c r="L300" i="7"/>
  <c r="H300" i="7"/>
  <c r="L485" i="7"/>
  <c r="H485" i="7"/>
  <c r="L143" i="7"/>
  <c r="H143" i="7"/>
  <c r="L299" i="7"/>
  <c r="H299" i="7"/>
  <c r="L484" i="7"/>
  <c r="H484" i="7"/>
  <c r="G484" i="7"/>
  <c r="F484" i="7"/>
  <c r="L298" i="7"/>
  <c r="H298" i="7"/>
  <c r="L483" i="7"/>
  <c r="H483" i="7"/>
  <c r="I483" i="7"/>
  <c r="L132" i="7"/>
  <c r="H132" i="7"/>
  <c r="G132" i="7"/>
  <c r="F132" i="7"/>
  <c r="L730" i="7"/>
  <c r="H730" i="7"/>
  <c r="L297" i="7"/>
  <c r="H297" i="7"/>
  <c r="G297" i="7"/>
  <c r="F297" i="7"/>
  <c r="L482" i="7"/>
  <c r="H482" i="7"/>
  <c r="I482" i="7"/>
  <c r="L133" i="7"/>
  <c r="H133" i="7"/>
  <c r="L716" i="7"/>
  <c r="H716" i="7"/>
  <c r="I716" i="7"/>
  <c r="L281" i="7"/>
  <c r="H281" i="7"/>
  <c r="G281" i="7"/>
  <c r="F281" i="7"/>
  <c r="L463" i="7"/>
  <c r="H463" i="7"/>
  <c r="I463" i="7"/>
  <c r="L136" i="7"/>
  <c r="H136" i="7"/>
  <c r="I136" i="7"/>
  <c r="L280" i="7"/>
  <c r="H280" i="7"/>
  <c r="L462" i="7"/>
  <c r="H462" i="7"/>
  <c r="L135" i="7"/>
  <c r="H135" i="7"/>
  <c r="G135" i="7"/>
  <c r="F135" i="7"/>
  <c r="L715" i="7"/>
  <c r="H715" i="7"/>
  <c r="L279" i="7"/>
  <c r="H279" i="7"/>
  <c r="L461" i="7"/>
  <c r="H461" i="7"/>
  <c r="L130" i="7"/>
  <c r="H130" i="7"/>
  <c r="L714" i="7"/>
  <c r="H714" i="7"/>
  <c r="I714" i="7"/>
  <c r="L278" i="7"/>
  <c r="H278" i="7"/>
  <c r="L460" i="7"/>
  <c r="H460" i="7"/>
  <c r="L134" i="7"/>
  <c r="H134" i="7"/>
  <c r="L159" i="7"/>
  <c r="H159" i="7"/>
  <c r="L140" i="7"/>
  <c r="H140" i="7"/>
  <c r="L1009" i="7"/>
  <c r="H1009" i="7"/>
  <c r="G1009" i="7"/>
  <c r="L819" i="7"/>
  <c r="H819" i="7"/>
  <c r="G819" i="7"/>
  <c r="F819" i="7"/>
  <c r="L277" i="7"/>
  <c r="H277" i="7"/>
  <c r="I277" i="7"/>
  <c r="L105" i="7"/>
  <c r="H105" i="7"/>
  <c r="I105" i="7"/>
  <c r="G105" i="7"/>
  <c r="F105" i="7"/>
  <c r="L104" i="7"/>
  <c r="H104" i="7"/>
  <c r="I104" i="7"/>
  <c r="G104" i="7"/>
  <c r="F104" i="7"/>
  <c r="L103" i="7"/>
  <c r="H103" i="7"/>
  <c r="I103" i="7"/>
  <c r="G103" i="7"/>
  <c r="F103" i="7"/>
  <c r="L197" i="7"/>
  <c r="H197" i="7"/>
  <c r="I197" i="7"/>
  <c r="L195" i="7"/>
  <c r="H195" i="7"/>
  <c r="G195" i="7"/>
  <c r="F195" i="7"/>
  <c r="L341" i="7"/>
  <c r="H341" i="7"/>
  <c r="I341" i="7"/>
  <c r="L340" i="7"/>
  <c r="H340" i="7"/>
  <c r="G340" i="7"/>
  <c r="F340" i="7"/>
  <c r="L729" i="7"/>
  <c r="H729" i="7"/>
  <c r="L713" i="7"/>
  <c r="H713" i="7"/>
  <c r="I713" i="7"/>
  <c r="L864" i="7"/>
  <c r="H864" i="7"/>
  <c r="I864" i="7"/>
  <c r="L862" i="7"/>
  <c r="H862" i="7"/>
  <c r="I862" i="7"/>
  <c r="L459" i="7"/>
  <c r="H459" i="7"/>
  <c r="L142" i="7"/>
  <c r="H142" i="7"/>
  <c r="G142" i="7"/>
  <c r="F142" i="7"/>
  <c r="L339" i="7"/>
  <c r="H339" i="7"/>
  <c r="I339" i="7"/>
  <c r="L728" i="7"/>
  <c r="H728" i="7"/>
  <c r="G728" i="7"/>
  <c r="F728" i="7"/>
  <c r="L481" i="7"/>
  <c r="H481" i="7"/>
  <c r="I481" i="7"/>
  <c r="L296" i="7"/>
  <c r="H296" i="7"/>
  <c r="I296" i="7"/>
  <c r="L712" i="7"/>
  <c r="H712" i="7"/>
  <c r="L458" i="7"/>
  <c r="H458" i="7"/>
  <c r="G458" i="7"/>
  <c r="F458" i="7"/>
  <c r="L276" i="7"/>
  <c r="H276" i="7"/>
  <c r="I276" i="7"/>
  <c r="L196" i="7"/>
  <c r="H196" i="7"/>
  <c r="G196" i="7"/>
  <c r="F196" i="7"/>
  <c r="L194" i="7"/>
  <c r="H194" i="7"/>
  <c r="I194" i="7"/>
  <c r="L863" i="7"/>
  <c r="H863" i="7"/>
  <c r="G863" i="7"/>
  <c r="F863" i="7"/>
  <c r="L861" i="7"/>
  <c r="H861" i="7"/>
  <c r="I861" i="7"/>
  <c r="M624" i="7"/>
  <c r="L624" i="7"/>
  <c r="H624" i="7"/>
  <c r="I624" i="7"/>
  <c r="L383" i="7"/>
  <c r="H383" i="7"/>
  <c r="L118" i="7"/>
  <c r="H118" i="7"/>
  <c r="G118" i="7"/>
  <c r="F118" i="7"/>
  <c r="L111" i="7"/>
  <c r="H111" i="7"/>
  <c r="L531" i="7"/>
  <c r="H531" i="7"/>
  <c r="I531" i="7"/>
  <c r="L530" i="7"/>
  <c r="H530" i="7"/>
  <c r="L752" i="7"/>
  <c r="H752" i="7"/>
  <c r="N376" i="7"/>
  <c r="H376" i="7"/>
  <c r="L519" i="7"/>
  <c r="H519" i="7"/>
  <c r="G519" i="7"/>
  <c r="F519" i="7"/>
  <c r="L763" i="7"/>
  <c r="H763" i="7"/>
  <c r="L751" i="7"/>
  <c r="H751" i="7"/>
  <c r="N741" i="7"/>
  <c r="L741" i="7"/>
  <c r="H741" i="7"/>
  <c r="I741" i="7"/>
  <c r="N740" i="7"/>
  <c r="H740" i="7"/>
  <c r="I740" i="7"/>
  <c r="L1026" i="7"/>
  <c r="H1026" i="7"/>
  <c r="L1020" i="7"/>
  <c r="H1020" i="7"/>
  <c r="G1020" i="7"/>
  <c r="F1020" i="7"/>
  <c r="L117" i="7"/>
  <c r="H117" i="7"/>
  <c r="L110" i="7"/>
  <c r="H110" i="7"/>
  <c r="L529" i="7"/>
  <c r="H529" i="7"/>
  <c r="I529" i="7"/>
  <c r="G529" i="7"/>
  <c r="F529" i="7"/>
  <c r="N518" i="7"/>
  <c r="L518" i="7"/>
  <c r="H518" i="7"/>
  <c r="I518" i="7"/>
  <c r="L384" i="7"/>
  <c r="H384" i="7"/>
  <c r="I384" i="7"/>
  <c r="L116" i="7"/>
  <c r="H116" i="7"/>
  <c r="I116" i="7"/>
  <c r="L517" i="7"/>
  <c r="H517" i="7"/>
  <c r="L711" i="7"/>
  <c r="H711" i="7"/>
  <c r="I711" i="7"/>
  <c r="L275" i="7"/>
  <c r="H275" i="7"/>
  <c r="I275" i="7"/>
  <c r="L457" i="7"/>
  <c r="H457" i="7"/>
  <c r="L149" i="7"/>
  <c r="H149" i="7"/>
  <c r="I149" i="7"/>
  <c r="L49" i="7"/>
  <c r="H49" i="7"/>
  <c r="I49" i="7"/>
  <c r="L545" i="7"/>
  <c r="H545" i="7"/>
  <c r="G545" i="7"/>
  <c r="L543" i="7"/>
  <c r="H543" i="7"/>
  <c r="G543" i="7"/>
  <c r="L977" i="7"/>
  <c r="H977" i="7"/>
  <c r="I977" i="7"/>
  <c r="G977" i="7"/>
  <c r="L972" i="7"/>
  <c r="H972" i="7"/>
  <c r="I972" i="7"/>
  <c r="G972" i="7"/>
  <c r="L1008" i="7"/>
  <c r="H1008" i="7"/>
  <c r="G1008" i="7"/>
  <c r="L992" i="7"/>
  <c r="H992" i="7"/>
  <c r="G992" i="7"/>
  <c r="L930" i="7"/>
  <c r="H930" i="7"/>
  <c r="F930" i="7"/>
  <c r="G930" i="7"/>
  <c r="L922" i="7"/>
  <c r="H922" i="7"/>
  <c r="I922" i="7"/>
  <c r="G922" i="7"/>
  <c r="L967" i="7"/>
  <c r="H967" i="7"/>
  <c r="F967" i="7"/>
  <c r="G967" i="7"/>
  <c r="L951" i="7"/>
  <c r="H951" i="7"/>
  <c r="I951" i="7"/>
  <c r="G951" i="7"/>
  <c r="L811" i="7"/>
  <c r="H811" i="7"/>
  <c r="I811" i="7"/>
  <c r="M710" i="7"/>
  <c r="L710" i="7"/>
  <c r="H710" i="7"/>
  <c r="L274" i="7"/>
  <c r="H274" i="7"/>
  <c r="L456" i="7"/>
  <c r="H456" i="7"/>
  <c r="M102" i="7"/>
  <c r="L102" i="7"/>
  <c r="H102" i="7"/>
  <c r="I102" i="7"/>
  <c r="G102" i="7"/>
  <c r="F102" i="7"/>
  <c r="L727" i="7"/>
  <c r="H727" i="7"/>
  <c r="L295" i="7"/>
  <c r="H295" i="7"/>
  <c r="L480" i="7"/>
  <c r="H480" i="7"/>
  <c r="L148" i="7"/>
  <c r="H148" i="7"/>
  <c r="L273" i="7"/>
  <c r="H273" i="7"/>
  <c r="L455" i="7"/>
  <c r="H455" i="7"/>
  <c r="I455" i="7"/>
  <c r="L810" i="7"/>
  <c r="H810" i="7"/>
  <c r="I810" i="7"/>
  <c r="L709" i="7"/>
  <c r="H709" i="7"/>
  <c r="I709" i="7"/>
  <c r="L272" i="7"/>
  <c r="H272" i="7"/>
  <c r="L454" i="7"/>
  <c r="H454" i="7"/>
  <c r="L147" i="7"/>
  <c r="H147" i="7"/>
  <c r="L708" i="7"/>
  <c r="H708" i="7"/>
  <c r="L271" i="7"/>
  <c r="H271" i="7"/>
  <c r="L453" i="7"/>
  <c r="H453" i="7"/>
  <c r="I453" i="7"/>
  <c r="L146" i="7"/>
  <c r="H146" i="7"/>
  <c r="I146" i="7"/>
  <c r="L1076" i="7"/>
  <c r="H1076" i="7"/>
  <c r="G1076" i="7"/>
  <c r="L1051" i="7"/>
  <c r="H1051" i="7"/>
  <c r="G1051" i="7"/>
  <c r="L623" i="7"/>
  <c r="H623" i="7"/>
  <c r="L584" i="7"/>
  <c r="H584" i="7"/>
  <c r="I584" i="7"/>
  <c r="L884" i="7"/>
  <c r="H884" i="7"/>
  <c r="F884" i="7"/>
  <c r="G884" i="7"/>
  <c r="L190" i="7"/>
  <c r="H190" i="7"/>
  <c r="G190" i="7"/>
  <c r="L452" i="7"/>
  <c r="H452" i="7"/>
  <c r="L270" i="7"/>
  <c r="H270" i="7"/>
  <c r="L451" i="7"/>
  <c r="H451" i="7"/>
  <c r="L269" i="7"/>
  <c r="H269" i="7"/>
  <c r="L991" i="7"/>
  <c r="H991" i="7"/>
  <c r="I991" i="7"/>
  <c r="G991" i="7"/>
  <c r="L950" i="7"/>
  <c r="H950" i="7"/>
  <c r="I950" i="7"/>
  <c r="G950" i="7"/>
  <c r="L707" i="7"/>
  <c r="H707" i="7"/>
  <c r="I707" i="7"/>
  <c r="L450" i="7"/>
  <c r="H450" i="7"/>
  <c r="L268" i="7"/>
  <c r="H268" i="7"/>
  <c r="L622" i="7"/>
  <c r="H622" i="7"/>
  <c r="M583" i="7"/>
  <c r="L583" i="7"/>
  <c r="H583" i="7"/>
  <c r="I583" i="7"/>
  <c r="L183" i="7"/>
  <c r="H183" i="7"/>
  <c r="G183" i="7"/>
  <c r="M1050" i="7"/>
  <c r="L1050" i="7"/>
  <c r="H1050" i="7"/>
  <c r="I1050" i="7"/>
  <c r="G1050" i="7"/>
  <c r="L883" i="7"/>
  <c r="H883" i="7"/>
  <c r="G883" i="7"/>
  <c r="L267" i="7"/>
  <c r="H267" i="7"/>
  <c r="I267" i="7"/>
  <c r="L449" i="7"/>
  <c r="H449" i="7"/>
  <c r="L1028" i="7"/>
  <c r="H1028" i="7"/>
  <c r="I1028" i="7"/>
  <c r="G1028" i="7"/>
  <c r="L858" i="7"/>
  <c r="H858" i="7"/>
  <c r="G858" i="7"/>
  <c r="L854" i="7"/>
  <c r="H854" i="7"/>
  <c r="I854" i="7"/>
  <c r="G854" i="7"/>
  <c r="F854" i="7"/>
  <c r="L809" i="7"/>
  <c r="H809" i="7"/>
  <c r="I809" i="7"/>
  <c r="G809" i="7"/>
  <c r="M582" i="7"/>
  <c r="L582" i="7"/>
  <c r="H582" i="7"/>
  <c r="I582" i="7"/>
  <c r="L1075" i="7"/>
  <c r="H1075" i="7"/>
  <c r="G1075" i="7"/>
  <c r="L1049" i="7"/>
  <c r="H1049" i="7"/>
  <c r="I1049" i="7"/>
  <c r="G1049" i="7"/>
  <c r="L882" i="7"/>
  <c r="H882" i="7"/>
  <c r="F882" i="7"/>
  <c r="G882" i="7"/>
  <c r="L990" i="7"/>
  <c r="H990" i="7"/>
  <c r="G990" i="7"/>
  <c r="L706" i="7"/>
  <c r="H706" i="7"/>
  <c r="L266" i="7"/>
  <c r="H266" i="7"/>
  <c r="L448" i="7"/>
  <c r="H448" i="7"/>
  <c r="L1027" i="7"/>
  <c r="H1027" i="7"/>
  <c r="G1027" i="7"/>
  <c r="L650" i="7"/>
  <c r="H650" i="7"/>
  <c r="I650" i="7"/>
  <c r="G650" i="7"/>
  <c r="L853" i="7"/>
  <c r="H853" i="7"/>
  <c r="F853" i="7"/>
  <c r="G853" i="7"/>
  <c r="L808" i="7"/>
  <c r="H808" i="7"/>
  <c r="G808" i="7"/>
  <c r="L13" i="7"/>
  <c r="H13" i="7"/>
  <c r="I13" i="7"/>
  <c r="L1017" i="7"/>
  <c r="H1017" i="7"/>
  <c r="G1017" i="7"/>
  <c r="L265" i="7"/>
  <c r="H265" i="7"/>
  <c r="L447" i="7"/>
  <c r="H447" i="7"/>
  <c r="L1048" i="7"/>
  <c r="H1048" i="7"/>
  <c r="I1048" i="7"/>
  <c r="G1048" i="7"/>
  <c r="L581" i="7"/>
  <c r="H581" i="7"/>
  <c r="G581" i="7"/>
  <c r="F581" i="7"/>
  <c r="L12" i="7"/>
  <c r="H12" i="7"/>
  <c r="I12" i="7"/>
  <c r="L921" i="7"/>
  <c r="H921" i="7"/>
  <c r="I921" i="7"/>
  <c r="G921" i="7"/>
  <c r="L949" i="7"/>
  <c r="H949" i="7"/>
  <c r="G949" i="7"/>
  <c r="L705" i="7"/>
  <c r="H705" i="7"/>
  <c r="G705" i="7"/>
  <c r="F705" i="7"/>
  <c r="L446" i="7"/>
  <c r="H446" i="7"/>
  <c r="L264" i="7"/>
  <c r="H264" i="7"/>
  <c r="L534" i="7"/>
  <c r="H534" i="7"/>
  <c r="I534" i="7"/>
  <c r="L621" i="7"/>
  <c r="H621" i="7"/>
  <c r="I621" i="7"/>
  <c r="L580" i="7"/>
  <c r="H580" i="7"/>
  <c r="G580" i="7"/>
  <c r="F580" i="7"/>
  <c r="L189" i="7"/>
  <c r="H189" i="7"/>
  <c r="I189" i="7"/>
  <c r="G189" i="7"/>
  <c r="L182" i="7"/>
  <c r="H182" i="7"/>
  <c r="I182" i="7"/>
  <c r="G182" i="7"/>
  <c r="L366" i="7"/>
  <c r="H366" i="7"/>
  <c r="G366" i="7"/>
  <c r="F366" i="7"/>
  <c r="L263" i="7"/>
  <c r="H263" i="7"/>
  <c r="I263" i="7"/>
  <c r="L445" i="7"/>
  <c r="H445" i="7"/>
  <c r="L704" i="7"/>
  <c r="H704" i="7"/>
  <c r="G704" i="7"/>
  <c r="F704" i="7"/>
  <c r="L354" i="7"/>
  <c r="H354" i="7"/>
  <c r="G354" i="7"/>
  <c r="F354" i="7"/>
  <c r="L881" i="7"/>
  <c r="H881" i="7"/>
  <c r="G881" i="7"/>
  <c r="L17" i="7"/>
  <c r="H17" i="7"/>
  <c r="I17" i="7"/>
  <c r="L11" i="7"/>
  <c r="H11" i="7"/>
  <c r="I11" i="7"/>
  <c r="L1074" i="7"/>
  <c r="H1074" i="7"/>
  <c r="F1074" i="7"/>
  <c r="G1074" i="7"/>
  <c r="L1047" i="7"/>
  <c r="H1047" i="7"/>
  <c r="F1047" i="7"/>
  <c r="G1047" i="7"/>
  <c r="L620" i="7"/>
  <c r="H620" i="7"/>
  <c r="G620" i="7"/>
  <c r="F620" i="7"/>
  <c r="M579" i="7"/>
  <c r="H579" i="7"/>
  <c r="G579" i="7"/>
  <c r="F579" i="7"/>
  <c r="M807" i="7"/>
  <c r="L807" i="7"/>
  <c r="H807" i="7"/>
  <c r="G807" i="7"/>
  <c r="F807" i="7"/>
  <c r="L353" i="7"/>
  <c r="H353" i="7"/>
  <c r="G353" i="7"/>
  <c r="F353" i="7"/>
  <c r="L444" i="7"/>
  <c r="H444" i="7"/>
  <c r="L262" i="7"/>
  <c r="H262" i="7"/>
  <c r="I262" i="7"/>
  <c r="L1078" i="7"/>
  <c r="H1078" i="7"/>
  <c r="I1078" i="7"/>
  <c r="L627" i="7"/>
  <c r="H627" i="7"/>
  <c r="G627" i="7"/>
  <c r="F627" i="7"/>
  <c r="L16" i="7"/>
  <c r="H16" i="7"/>
  <c r="I16" i="7"/>
  <c r="L10" i="7"/>
  <c r="H10" i="7"/>
  <c r="I10" i="7"/>
  <c r="L541" i="7"/>
  <c r="H541" i="7"/>
  <c r="I541" i="7"/>
  <c r="L538" i="7"/>
  <c r="H538" i="7"/>
  <c r="I538" i="7"/>
  <c r="L188" i="7"/>
  <c r="H188" i="7"/>
  <c r="I188" i="7"/>
  <c r="G188" i="7"/>
  <c r="L181" i="7"/>
  <c r="H181" i="7"/>
  <c r="I181" i="7"/>
  <c r="G181" i="7"/>
  <c r="L1016" i="7"/>
  <c r="H1016" i="7"/>
  <c r="F1016" i="7"/>
  <c r="G1016" i="7"/>
  <c r="L880" i="7"/>
  <c r="H880" i="7"/>
  <c r="I880" i="7"/>
  <c r="G880" i="7"/>
  <c r="L15" i="7"/>
  <c r="H15" i="7"/>
  <c r="I15" i="7"/>
  <c r="L9" i="7"/>
  <c r="H9" i="7"/>
  <c r="I9" i="7"/>
  <c r="L1007" i="7"/>
  <c r="H1007" i="7"/>
  <c r="G1007" i="7"/>
  <c r="L989" i="7"/>
  <c r="H989" i="7"/>
  <c r="G989" i="7"/>
  <c r="L920" i="7"/>
  <c r="H920" i="7"/>
  <c r="F920" i="7"/>
  <c r="G920" i="7"/>
  <c r="L966" i="7"/>
  <c r="H966" i="7"/>
  <c r="G966" i="7"/>
  <c r="L948" i="7"/>
  <c r="H948" i="7"/>
  <c r="G948" i="7"/>
  <c r="M806" i="7"/>
  <c r="L806" i="7"/>
  <c r="H806" i="7"/>
  <c r="I806" i="7"/>
  <c r="L703" i="7"/>
  <c r="H703" i="7"/>
  <c r="L443" i="7"/>
  <c r="H443" i="7"/>
  <c r="I443" i="7"/>
  <c r="L261" i="7"/>
  <c r="H261" i="7"/>
  <c r="G261" i="7"/>
  <c r="F261" i="7"/>
  <c r="L101" i="7"/>
  <c r="H101" i="7"/>
  <c r="I101" i="7"/>
  <c r="G101" i="7"/>
  <c r="F101" i="7"/>
  <c r="M100" i="7"/>
  <c r="L100" i="7"/>
  <c r="H100" i="7"/>
  <c r="I100" i="7"/>
  <c r="G100" i="7"/>
  <c r="F100" i="7"/>
  <c r="M726" i="7"/>
  <c r="L726" i="7"/>
  <c r="H726" i="7"/>
  <c r="I726" i="7"/>
  <c r="L294" i="7"/>
  <c r="H294" i="7"/>
  <c r="I294" i="7"/>
  <c r="L479" i="7"/>
  <c r="H479" i="7"/>
  <c r="L156" i="7"/>
  <c r="H156" i="7"/>
  <c r="L702" i="7"/>
  <c r="H702" i="7"/>
  <c r="I702" i="7"/>
  <c r="L260" i="7"/>
  <c r="H260" i="7"/>
  <c r="L442" i="7"/>
  <c r="H442" i="7"/>
  <c r="L157" i="7"/>
  <c r="H157" i="7"/>
  <c r="G157" i="7"/>
  <c r="F157" i="7"/>
  <c r="L701" i="7"/>
  <c r="H701" i="7"/>
  <c r="I701" i="7"/>
  <c r="L259" i="7"/>
  <c r="H259" i="7"/>
  <c r="I259" i="7"/>
  <c r="L441" i="7"/>
  <c r="H441" i="7"/>
  <c r="L141" i="7"/>
  <c r="H141" i="7"/>
  <c r="L258" i="7"/>
  <c r="H258" i="7"/>
  <c r="I258" i="7"/>
  <c r="L145" i="7"/>
  <c r="H145" i="7"/>
  <c r="L725" i="7"/>
  <c r="H725" i="7"/>
  <c r="L293" i="7"/>
  <c r="H293" i="7"/>
  <c r="G293" i="7"/>
  <c r="F293" i="7"/>
  <c r="L478" i="7"/>
  <c r="H478" i="7"/>
  <c r="I478" i="7"/>
  <c r="L154" i="7"/>
  <c r="H154" i="7"/>
  <c r="I154" i="7"/>
  <c r="L724" i="7"/>
  <c r="H724" i="7"/>
  <c r="L292" i="7"/>
  <c r="H292" i="7"/>
  <c r="L477" i="7"/>
  <c r="H477" i="7"/>
  <c r="I477" i="7"/>
  <c r="L151" i="7"/>
  <c r="H151" i="7"/>
  <c r="L723" i="7"/>
  <c r="H723" i="7"/>
  <c r="L291" i="7"/>
  <c r="H291" i="7"/>
  <c r="G291" i="7"/>
  <c r="F291" i="7"/>
  <c r="L476" i="7"/>
  <c r="H476" i="7"/>
  <c r="I476" i="7"/>
  <c r="L150" i="7"/>
  <c r="H150" i="7"/>
  <c r="I150" i="7"/>
  <c r="L722" i="7"/>
  <c r="H722" i="7"/>
  <c r="L290" i="7"/>
  <c r="H290" i="7"/>
  <c r="L475" i="7"/>
  <c r="H475" i="7"/>
  <c r="I475" i="7"/>
  <c r="L155" i="7"/>
  <c r="H155" i="7"/>
  <c r="L721" i="7"/>
  <c r="H721" i="7"/>
  <c r="L289" i="7"/>
  <c r="H289" i="7"/>
  <c r="G289" i="7"/>
  <c r="F289" i="7"/>
  <c r="L474" i="7"/>
  <c r="H474" i="7"/>
  <c r="I474" i="7"/>
  <c r="L152" i="7"/>
  <c r="H152" i="7"/>
  <c r="I152" i="7"/>
  <c r="L363" i="7"/>
  <c r="H363" i="7"/>
  <c r="I363" i="7"/>
  <c r="L352" i="7"/>
  <c r="H352" i="7"/>
  <c r="L257" i="7"/>
  <c r="H257" i="7"/>
  <c r="L99" i="7"/>
  <c r="H99" i="7"/>
  <c r="I99" i="7"/>
  <c r="G99" i="7"/>
  <c r="F99" i="7"/>
  <c r="L486" i="7"/>
  <c r="H486" i="7"/>
  <c r="L301" i="7"/>
  <c r="H301" i="7"/>
  <c r="L122" i="7"/>
  <c r="H122" i="7"/>
  <c r="I122" i="7"/>
  <c r="L375" i="7"/>
  <c r="H375" i="7"/>
  <c r="L662" i="7"/>
  <c r="H662" i="7"/>
  <c r="L1025" i="7"/>
  <c r="H1025" i="7"/>
  <c r="L21" i="7"/>
  <c r="H21" i="7"/>
  <c r="I21" i="7"/>
  <c r="L516" i="7"/>
  <c r="H516" i="7"/>
  <c r="L929" i="7"/>
  <c r="H929" i="7"/>
  <c r="F929" i="7"/>
  <c r="G929" i="7"/>
  <c r="L1006" i="7"/>
  <c r="H1006" i="7"/>
  <c r="F1006" i="7"/>
  <c r="G1006" i="7"/>
  <c r="L947" i="7"/>
  <c r="H947" i="7"/>
  <c r="F947" i="7"/>
  <c r="G947" i="7"/>
  <c r="L700" i="7"/>
  <c r="H700" i="7"/>
  <c r="G700" i="7"/>
  <c r="F700" i="7"/>
  <c r="L256" i="7"/>
  <c r="H256" i="7"/>
  <c r="L440" i="7"/>
  <c r="H440" i="7"/>
  <c r="G440" i="7"/>
  <c r="F440" i="7"/>
  <c r="L98" i="7"/>
  <c r="H98" i="7"/>
  <c r="I98" i="7"/>
  <c r="G98" i="7"/>
  <c r="F98" i="7"/>
  <c r="L97" i="7"/>
  <c r="H97" i="7"/>
  <c r="I97" i="7"/>
  <c r="G97" i="7"/>
  <c r="F97" i="7"/>
  <c r="L123" i="7"/>
  <c r="H123" i="7"/>
  <c r="I123" i="7"/>
  <c r="L852" i="7"/>
  <c r="H852" i="7"/>
  <c r="F852" i="7"/>
  <c r="G852" i="7"/>
  <c r="L699" i="7"/>
  <c r="H699" i="7"/>
  <c r="G699" i="7"/>
  <c r="L255" i="7"/>
  <c r="H255" i="7"/>
  <c r="F255" i="7"/>
  <c r="G255" i="7"/>
  <c r="L439" i="7"/>
  <c r="H439" i="7"/>
  <c r="G439" i="7"/>
  <c r="L158" i="7"/>
  <c r="H158" i="7"/>
  <c r="F158" i="7"/>
  <c r="G158" i="7"/>
  <c r="L619" i="7"/>
  <c r="H619" i="7"/>
  <c r="G619" i="7"/>
  <c r="L587" i="7"/>
  <c r="H587" i="7"/>
  <c r="F587" i="7"/>
  <c r="G587" i="7"/>
  <c r="L578" i="7"/>
  <c r="H578" i="7"/>
  <c r="G578" i="7"/>
  <c r="L1092" i="7"/>
  <c r="H1092" i="7"/>
  <c r="G1092" i="7"/>
  <c r="L1086" i="7"/>
  <c r="H1086" i="7"/>
  <c r="F1086" i="7"/>
  <c r="G1086" i="7"/>
  <c r="L818" i="7"/>
  <c r="H818" i="7"/>
  <c r="G818" i="7"/>
  <c r="L851" i="7"/>
  <c r="H851" i="7"/>
  <c r="F851" i="7"/>
  <c r="G851" i="7"/>
  <c r="L1073" i="7"/>
  <c r="H1073" i="7"/>
  <c r="G1073" i="7"/>
  <c r="L817" i="7"/>
  <c r="H817" i="7"/>
  <c r="F817" i="7"/>
  <c r="G817" i="7"/>
  <c r="L43" i="7"/>
  <c r="H43" i="7"/>
  <c r="G43" i="7"/>
  <c r="L32" i="7"/>
  <c r="H32" i="7"/>
  <c r="F32" i="7"/>
  <c r="G32" i="7"/>
  <c r="L577" i="7"/>
  <c r="H577" i="7"/>
  <c r="I577" i="7"/>
  <c r="G577" i="7"/>
  <c r="L31" i="7"/>
  <c r="H31" i="7"/>
  <c r="F31" i="7"/>
  <c r="G31" i="7"/>
  <c r="L805" i="7"/>
  <c r="H805" i="7"/>
  <c r="G805" i="7"/>
  <c r="L816" i="7"/>
  <c r="H816" i="7"/>
  <c r="F816" i="7"/>
  <c r="G816" i="7"/>
  <c r="L1091" i="7"/>
  <c r="H1091" i="7"/>
  <c r="G1091" i="7"/>
  <c r="L1085" i="7"/>
  <c r="H1085" i="7"/>
  <c r="F1085" i="7"/>
  <c r="G1085" i="7"/>
  <c r="M815" i="7"/>
  <c r="L815" i="7"/>
  <c r="H815" i="7"/>
  <c r="F815" i="7"/>
  <c r="G815" i="7"/>
  <c r="L1090" i="7"/>
  <c r="H1090" i="7"/>
  <c r="F1090" i="7"/>
  <c r="G1090" i="7"/>
  <c r="L1084" i="7"/>
  <c r="H1084" i="7"/>
  <c r="I1084" i="7"/>
  <c r="G1084" i="7"/>
  <c r="L850" i="7"/>
  <c r="H850" i="7"/>
  <c r="F850" i="7"/>
  <c r="G850" i="7"/>
  <c r="L254" i="7"/>
  <c r="H254" i="7"/>
  <c r="F254" i="7"/>
  <c r="G254" i="7"/>
  <c r="L544" i="7"/>
  <c r="H544" i="7"/>
  <c r="G544" i="7"/>
  <c r="L542" i="7"/>
  <c r="H542" i="7"/>
  <c r="F542" i="7"/>
  <c r="G542" i="7"/>
  <c r="L899" i="7"/>
  <c r="H899" i="7"/>
  <c r="I899" i="7"/>
  <c r="G899" i="7"/>
  <c r="L438" i="7"/>
  <c r="H438" i="7"/>
  <c r="F438" i="7"/>
  <c r="G438" i="7"/>
  <c r="L253" i="7"/>
  <c r="H253" i="7"/>
  <c r="I253" i="7"/>
  <c r="G253" i="7"/>
  <c r="L804" i="7"/>
  <c r="H804" i="7"/>
  <c r="G804" i="7"/>
  <c r="L898" i="7"/>
  <c r="H898" i="7"/>
  <c r="F898" i="7"/>
  <c r="G898" i="7"/>
  <c r="L362" i="7"/>
  <c r="H362" i="7"/>
  <c r="I362" i="7"/>
  <c r="G362" i="7"/>
  <c r="M849" i="7"/>
  <c r="L849" i="7"/>
  <c r="H849" i="7"/>
  <c r="G849" i="7"/>
  <c r="L34" i="7"/>
  <c r="H34" i="7"/>
  <c r="G34" i="7"/>
  <c r="L180" i="7"/>
  <c r="H180" i="7"/>
  <c r="G180" i="7"/>
  <c r="L814" i="7"/>
  <c r="H814" i="7"/>
  <c r="G814" i="7"/>
  <c r="L42" i="7"/>
  <c r="H42" i="7"/>
  <c r="G42" i="7"/>
  <c r="L30" i="7"/>
  <c r="H30" i="7"/>
  <c r="I30" i="7"/>
  <c r="G30" i="7"/>
  <c r="L1072" i="7"/>
  <c r="H1072" i="7"/>
  <c r="G1072" i="7"/>
  <c r="L848" i="7"/>
  <c r="H848" i="7"/>
  <c r="G848" i="7"/>
  <c r="L41" i="7"/>
  <c r="H41" i="7"/>
  <c r="I41" i="7"/>
  <c r="G41" i="7"/>
  <c r="L29" i="7"/>
  <c r="H29" i="7"/>
  <c r="F29" i="7"/>
  <c r="G29" i="7"/>
  <c r="L44" i="7"/>
  <c r="H44" i="7"/>
  <c r="G44" i="7"/>
  <c r="L28" i="7"/>
  <c r="H28" i="7"/>
  <c r="F28" i="7"/>
  <c r="G28" i="7"/>
  <c r="L847" i="7"/>
  <c r="H847" i="7"/>
  <c r="I847" i="7"/>
  <c r="G847" i="7"/>
  <c r="L40" i="7"/>
  <c r="H40" i="7"/>
  <c r="I40" i="7"/>
  <c r="G40" i="7"/>
  <c r="L27" i="7"/>
  <c r="H27" i="7"/>
  <c r="G27" i="7"/>
  <c r="L39" i="7"/>
  <c r="H39" i="7"/>
  <c r="I39" i="7"/>
  <c r="G39" i="7"/>
  <c r="L846" i="7"/>
  <c r="H846" i="7"/>
  <c r="G846" i="7"/>
  <c r="M26" i="7"/>
  <c r="H26" i="7"/>
  <c r="G26" i="7"/>
  <c r="L879" i="7"/>
  <c r="H879" i="7"/>
  <c r="G879" i="7"/>
  <c r="L1018" i="7"/>
  <c r="H1018" i="7"/>
  <c r="I1018" i="7"/>
  <c r="G1018" i="7"/>
  <c r="L1015" i="7"/>
  <c r="H1015" i="7"/>
  <c r="G1015" i="7"/>
  <c r="L540" i="7"/>
  <c r="H540" i="7"/>
  <c r="L537" i="7"/>
  <c r="H537" i="7"/>
  <c r="L618" i="7"/>
  <c r="H618" i="7"/>
  <c r="L576" i="7"/>
  <c r="H576" i="7"/>
  <c r="L1010" i="7"/>
  <c r="H1010" i="7"/>
  <c r="I1010" i="7"/>
  <c r="G1010" i="7"/>
  <c r="L968" i="7"/>
  <c r="H968" i="7"/>
  <c r="I968" i="7"/>
  <c r="G968" i="7"/>
  <c r="L351" i="7"/>
  <c r="H351" i="7"/>
  <c r="F351" i="7"/>
  <c r="G351" i="7"/>
  <c r="L765" i="7"/>
  <c r="H765" i="7"/>
  <c r="I765" i="7"/>
  <c r="G765" i="7"/>
  <c r="L698" i="7"/>
  <c r="H698" i="7"/>
  <c r="I698" i="7"/>
  <c r="L252" i="7"/>
  <c r="H252" i="7"/>
  <c r="I252" i="7"/>
  <c r="L437" i="7"/>
  <c r="H437" i="7"/>
  <c r="L179" i="7"/>
  <c r="H179" i="7"/>
  <c r="I179" i="7"/>
  <c r="L617" i="7"/>
  <c r="H617" i="7"/>
  <c r="G617" i="7"/>
  <c r="L38" i="7"/>
  <c r="H38" i="7"/>
  <c r="I38" i="7"/>
  <c r="G38" i="7"/>
  <c r="L25" i="7"/>
  <c r="H25" i="7"/>
  <c r="F25" i="7"/>
  <c r="G25" i="7"/>
  <c r="L845" i="7"/>
  <c r="H845" i="7"/>
  <c r="I845" i="7"/>
  <c r="G845" i="7"/>
  <c r="L803" i="7"/>
  <c r="H803" i="7"/>
  <c r="F803" i="7"/>
  <c r="G803" i="7"/>
  <c r="L1089" i="7"/>
  <c r="H1089" i="7"/>
  <c r="I1089" i="7"/>
  <c r="G1089" i="7"/>
  <c r="L1083" i="7"/>
  <c r="H1083" i="7"/>
  <c r="G1083" i="7"/>
  <c r="L697" i="7"/>
  <c r="H697" i="7"/>
  <c r="G697" i="7"/>
  <c r="F697" i="7"/>
  <c r="L251" i="7"/>
  <c r="H251" i="7"/>
  <c r="L436" i="7"/>
  <c r="H436" i="7"/>
  <c r="I436" i="7"/>
  <c r="L897" i="7"/>
  <c r="H897" i="7"/>
  <c r="I897" i="7"/>
  <c r="G897" i="7"/>
  <c r="F897" i="7"/>
  <c r="L802" i="7"/>
  <c r="H802" i="7"/>
  <c r="I802" i="7"/>
  <c r="G802" i="7"/>
  <c r="L24" i="7"/>
  <c r="H24" i="7"/>
  <c r="G24" i="7"/>
  <c r="L616" i="7"/>
  <c r="H616" i="7"/>
  <c r="I616" i="7"/>
  <c r="L844" i="7"/>
  <c r="H844" i="7"/>
  <c r="L813" i="7"/>
  <c r="H813" i="7"/>
  <c r="L37" i="7"/>
  <c r="H37" i="7"/>
  <c r="I37" i="7"/>
  <c r="L33" i="7"/>
  <c r="H33" i="7"/>
  <c r="L905" i="7"/>
  <c r="H905" i="7"/>
  <c r="L575" i="7"/>
  <c r="H575" i="7"/>
  <c r="M801" i="7"/>
  <c r="L801" i="7"/>
  <c r="H801" i="7"/>
  <c r="L696" i="7"/>
  <c r="H696" i="7"/>
  <c r="L250" i="7"/>
  <c r="H250" i="7"/>
  <c r="G250" i="7"/>
  <c r="F250" i="7"/>
  <c r="L435" i="7"/>
  <c r="H435" i="7"/>
  <c r="I435" i="7"/>
  <c r="L144" i="7"/>
  <c r="H144" i="7"/>
  <c r="I144" i="7"/>
  <c r="L695" i="7"/>
  <c r="H695" i="7"/>
  <c r="L249" i="7"/>
  <c r="H249" i="7"/>
  <c r="G249" i="7"/>
  <c r="F249" i="7"/>
  <c r="L434" i="7"/>
  <c r="H434" i="7"/>
  <c r="I434" i="7"/>
  <c r="L153" i="7"/>
  <c r="H153" i="7"/>
  <c r="I153" i="7"/>
  <c r="L433" i="7"/>
  <c r="H433" i="7"/>
  <c r="G433" i="7"/>
  <c r="F433" i="7"/>
  <c r="L96" i="7"/>
  <c r="H96" i="7"/>
  <c r="I96" i="7"/>
  <c r="G96" i="7"/>
  <c r="F96" i="7"/>
  <c r="M95" i="7"/>
  <c r="L95" i="7"/>
  <c r="H95" i="7"/>
  <c r="I95" i="7"/>
  <c r="G95" i="7"/>
  <c r="F95" i="7"/>
  <c r="L94" i="7"/>
  <c r="H94" i="7"/>
  <c r="I94" i="7"/>
  <c r="G94" i="7"/>
  <c r="F94" i="7"/>
  <c r="L1005" i="7"/>
  <c r="H1005" i="7"/>
  <c r="G1005" i="7"/>
  <c r="L988" i="7"/>
  <c r="H988" i="7"/>
  <c r="F988" i="7"/>
  <c r="G988" i="7"/>
  <c r="L719" i="7"/>
  <c r="H719" i="7"/>
  <c r="L469" i="7"/>
  <c r="H469" i="7"/>
  <c r="G469" i="7"/>
  <c r="F469" i="7"/>
  <c r="L93" i="7"/>
  <c r="H93" i="7"/>
  <c r="I93" i="7"/>
  <c r="G93" i="7"/>
  <c r="F93" i="7"/>
  <c r="L946" i="7"/>
  <c r="H946" i="7"/>
  <c r="F946" i="7"/>
  <c r="G946" i="7"/>
  <c r="L1004" i="7"/>
  <c r="H1004" i="7"/>
  <c r="G1004" i="7"/>
  <c r="L987" i="7"/>
  <c r="H987" i="7"/>
  <c r="F987" i="7"/>
  <c r="G987" i="7"/>
  <c r="L694" i="7"/>
  <c r="H694" i="7"/>
  <c r="L432" i="7"/>
  <c r="H432" i="7"/>
  <c r="L248" i="7"/>
  <c r="H248" i="7"/>
  <c r="I248" i="7"/>
  <c r="L92" i="7"/>
  <c r="H92" i="7"/>
  <c r="I92" i="7"/>
  <c r="G92" i="7"/>
  <c r="F92" i="7"/>
  <c r="L1003" i="7"/>
  <c r="H1003" i="7"/>
  <c r="G1003" i="7"/>
  <c r="L986" i="7"/>
  <c r="H986" i="7"/>
  <c r="F986" i="7"/>
  <c r="G986" i="7"/>
  <c r="L431" i="7"/>
  <c r="H431" i="7"/>
  <c r="I431" i="7"/>
  <c r="L247" i="7"/>
  <c r="H247" i="7"/>
  <c r="G247" i="7"/>
  <c r="F247" i="7"/>
  <c r="L350" i="7"/>
  <c r="H350" i="7"/>
  <c r="L91" i="7"/>
  <c r="H91" i="7"/>
  <c r="I91" i="7"/>
  <c r="G91" i="7"/>
  <c r="F91" i="7"/>
  <c r="L693" i="7"/>
  <c r="H693" i="7"/>
  <c r="L430" i="7"/>
  <c r="H430" i="7"/>
  <c r="L90" i="7"/>
  <c r="H90" i="7"/>
  <c r="I90" i="7"/>
  <c r="G90" i="7"/>
  <c r="F90" i="7"/>
  <c r="L692" i="7"/>
  <c r="H692" i="7"/>
  <c r="L429" i="7"/>
  <c r="H429" i="7"/>
  <c r="L288" i="7"/>
  <c r="H288" i="7"/>
  <c r="G288" i="7"/>
  <c r="F288" i="7"/>
  <c r="L128" i="7"/>
  <c r="H128" i="7"/>
  <c r="L246" i="7"/>
  <c r="H246" i="7"/>
  <c r="I246" i="7"/>
  <c r="L129" i="7"/>
  <c r="H129" i="7"/>
  <c r="L245" i="7"/>
  <c r="H245" i="7"/>
  <c r="L163" i="7"/>
  <c r="H163" i="7"/>
  <c r="L800" i="7"/>
  <c r="H800" i="7"/>
  <c r="M720" i="7"/>
  <c r="L720" i="7"/>
  <c r="H720" i="7"/>
  <c r="L287" i="7"/>
  <c r="H287" i="7"/>
  <c r="I287" i="7"/>
  <c r="L473" i="7"/>
  <c r="H473" i="7"/>
  <c r="G473" i="7"/>
  <c r="F473" i="7"/>
  <c r="L244" i="7"/>
  <c r="H244" i="7"/>
  <c r="I244" i="7"/>
  <c r="L428" i="7"/>
  <c r="H428" i="7"/>
  <c r="L332" i="7"/>
  <c r="H332" i="7"/>
  <c r="I332" i="7"/>
  <c r="L843" i="7"/>
  <c r="H843" i="7"/>
  <c r="I843" i="7"/>
  <c r="L799" i="7"/>
  <c r="H799" i="7"/>
  <c r="I799" i="7"/>
  <c r="L1033" i="7"/>
  <c r="H1033" i="7"/>
  <c r="I1033" i="7"/>
  <c r="G1033" i="7"/>
  <c r="L615" i="7"/>
  <c r="H615" i="7"/>
  <c r="G615" i="7"/>
  <c r="F615" i="7"/>
  <c r="L574" i="7"/>
  <c r="H574" i="7"/>
  <c r="I574" i="7"/>
  <c r="L243" i="7"/>
  <c r="H243" i="7"/>
  <c r="L691" i="7"/>
  <c r="H691" i="7"/>
  <c r="I691" i="7"/>
  <c r="L427" i="7"/>
  <c r="H427" i="7"/>
  <c r="I427" i="7"/>
  <c r="L842" i="7"/>
  <c r="H842" i="7"/>
  <c r="L798" i="7"/>
  <c r="H798" i="7"/>
  <c r="L690" i="7"/>
  <c r="H690" i="7"/>
  <c r="I690" i="7"/>
  <c r="L426" i="7"/>
  <c r="H426" i="7"/>
  <c r="I426" i="7"/>
  <c r="L841" i="7"/>
  <c r="H841" i="7"/>
  <c r="I841" i="7"/>
  <c r="M797" i="7"/>
  <c r="L797" i="7"/>
  <c r="H797" i="7"/>
  <c r="L331" i="7"/>
  <c r="H331" i="7"/>
  <c r="M689" i="7"/>
  <c r="L689" i="7"/>
  <c r="H689" i="7"/>
  <c r="I689" i="7"/>
  <c r="L425" i="7"/>
  <c r="H425" i="7"/>
  <c r="I425" i="7"/>
  <c r="L242" i="7"/>
  <c r="H242" i="7"/>
  <c r="I242" i="7"/>
  <c r="L796" i="7"/>
  <c r="H796" i="7"/>
  <c r="I796" i="7"/>
  <c r="L325" i="7"/>
  <c r="H325" i="7"/>
  <c r="L840" i="7"/>
  <c r="H840" i="7"/>
  <c r="I840" i="7"/>
  <c r="L795" i="7"/>
  <c r="H795" i="7"/>
  <c r="I795" i="7"/>
  <c r="L1032" i="7"/>
  <c r="H1032" i="7"/>
  <c r="I1032" i="7"/>
  <c r="G1032" i="7"/>
  <c r="L573" i="7"/>
  <c r="H573" i="7"/>
  <c r="I573" i="7"/>
  <c r="L794" i="7"/>
  <c r="H794" i="7"/>
  <c r="I794" i="7"/>
  <c r="L361" i="7"/>
  <c r="H361" i="7"/>
  <c r="F361" i="7"/>
  <c r="G361" i="7"/>
  <c r="M688" i="7"/>
  <c r="H688" i="7"/>
  <c r="I688" i="7"/>
  <c r="L424" i="7"/>
  <c r="H424" i="7"/>
  <c r="L241" i="7"/>
  <c r="H241" i="7"/>
  <c r="L687" i="7"/>
  <c r="H687" i="7"/>
  <c r="L240" i="7"/>
  <c r="H240" i="7"/>
  <c r="I240" i="7"/>
  <c r="L423" i="7"/>
  <c r="H423" i="7"/>
  <c r="I423" i="7"/>
  <c r="L839" i="7"/>
  <c r="H839" i="7"/>
  <c r="I839" i="7"/>
  <c r="M793" i="7"/>
  <c r="L793" i="7"/>
  <c r="H793" i="7"/>
  <c r="L904" i="7"/>
  <c r="H904" i="7"/>
  <c r="F904" i="7"/>
  <c r="G904" i="7"/>
  <c r="L1031" i="7"/>
  <c r="H1031" i="7"/>
  <c r="I1031" i="7"/>
  <c r="G1031" i="7"/>
  <c r="L614" i="7"/>
  <c r="H614" i="7"/>
  <c r="I614" i="7"/>
  <c r="L572" i="7"/>
  <c r="H572" i="7"/>
  <c r="I572" i="7"/>
  <c r="L750" i="7"/>
  <c r="H750" i="7"/>
  <c r="L374" i="7"/>
  <c r="H374" i="7"/>
  <c r="L739" i="7"/>
  <c r="H739" i="7"/>
  <c r="I739" i="7"/>
  <c r="L1024" i="7"/>
  <c r="H1024" i="7"/>
  <c r="I1024" i="7"/>
  <c r="L515" i="7"/>
  <c r="H515" i="7"/>
  <c r="I515" i="7"/>
  <c r="L668" i="7"/>
  <c r="H668" i="7"/>
  <c r="L965" i="7"/>
  <c r="H965" i="7"/>
  <c r="F965" i="7"/>
  <c r="G965" i="7"/>
  <c r="L945" i="7"/>
  <c r="H945" i="7"/>
  <c r="G945" i="7"/>
  <c r="L1002" i="7"/>
  <c r="H1002" i="7"/>
  <c r="F1002" i="7"/>
  <c r="G1002" i="7"/>
  <c r="L985" i="7"/>
  <c r="H985" i="7"/>
  <c r="G985" i="7"/>
  <c r="L928" i="7"/>
  <c r="H928" i="7"/>
  <c r="G928" i="7"/>
  <c r="L919" i="7"/>
  <c r="H919" i="7"/>
  <c r="F919" i="7"/>
  <c r="G919" i="7"/>
  <c r="L472" i="7"/>
  <c r="H472" i="7"/>
  <c r="L686" i="7"/>
  <c r="H686" i="7"/>
  <c r="I686" i="7"/>
  <c r="L422" i="7"/>
  <c r="H422" i="7"/>
  <c r="I422" i="7"/>
  <c r="L89" i="7"/>
  <c r="H89" i="7"/>
  <c r="I89" i="7"/>
  <c r="G89" i="7"/>
  <c r="F89" i="7"/>
  <c r="M88" i="7"/>
  <c r="L88" i="7"/>
  <c r="H88" i="7"/>
  <c r="I88" i="7"/>
  <c r="G88" i="7"/>
  <c r="F88" i="7"/>
  <c r="L139" i="7"/>
  <c r="H139" i="7"/>
  <c r="I139" i="7"/>
  <c r="M857" i="7"/>
  <c r="L857" i="7"/>
  <c r="H857" i="7"/>
  <c r="F857" i="7"/>
  <c r="G857" i="7"/>
  <c r="L901" i="7"/>
  <c r="H901" i="7"/>
  <c r="I901" i="7"/>
  <c r="G901" i="7"/>
  <c r="M885" i="7"/>
  <c r="H885" i="7"/>
  <c r="G885" i="7"/>
  <c r="L14" i="7"/>
  <c r="H14" i="7"/>
  <c r="I14" i="7"/>
  <c r="L585" i="7"/>
  <c r="H585" i="7"/>
  <c r="I585" i="7"/>
  <c r="L187" i="7"/>
  <c r="H187" i="7"/>
  <c r="I187" i="7"/>
  <c r="L685" i="7"/>
  <c r="H685" i="7"/>
  <c r="I685" i="7"/>
  <c r="G685" i="7"/>
  <c r="L421" i="7"/>
  <c r="H421" i="7"/>
  <c r="G421" i="7"/>
  <c r="L239" i="7"/>
  <c r="H239" i="7"/>
  <c r="G239" i="7"/>
  <c r="M792" i="7"/>
  <c r="L792" i="7"/>
  <c r="H792" i="7"/>
  <c r="I792" i="7"/>
  <c r="L651" i="7"/>
  <c r="H651" i="7"/>
  <c r="F651" i="7"/>
  <c r="G651" i="7"/>
  <c r="L1071" i="7"/>
  <c r="H1071" i="7"/>
  <c r="I1071" i="7"/>
  <c r="G1071" i="7"/>
  <c r="L1046" i="7"/>
  <c r="H1046" i="7"/>
  <c r="I1046" i="7"/>
  <c r="G1046" i="7"/>
  <c r="L613" i="7"/>
  <c r="H613" i="7"/>
  <c r="I613" i="7"/>
  <c r="L571" i="7"/>
  <c r="H571" i="7"/>
  <c r="L878" i="7"/>
  <c r="H878" i="7"/>
  <c r="G878" i="7"/>
  <c r="L420" i="7"/>
  <c r="H420" i="7"/>
  <c r="L238" i="7"/>
  <c r="H238" i="7"/>
  <c r="G238" i="7"/>
  <c r="F238" i="7"/>
  <c r="L570" i="7"/>
  <c r="H570" i="7"/>
  <c r="G570" i="7"/>
  <c r="F570" i="7"/>
  <c r="L1045" i="7"/>
  <c r="H1045" i="7"/>
  <c r="I1045" i="7"/>
  <c r="G1045" i="7"/>
  <c r="L877" i="7"/>
  <c r="H877" i="7"/>
  <c r="F877" i="7"/>
  <c r="G877" i="7"/>
  <c r="L419" i="7"/>
  <c r="H419" i="7"/>
  <c r="I419" i="7"/>
  <c r="L237" i="7"/>
  <c r="H237" i="7"/>
  <c r="L791" i="7"/>
  <c r="H791" i="7"/>
  <c r="L896" i="7"/>
  <c r="H896" i="7"/>
  <c r="I896" i="7"/>
  <c r="G896" i="7"/>
  <c r="L1030" i="7"/>
  <c r="H1030" i="7"/>
  <c r="L236" i="7"/>
  <c r="H236" i="7"/>
  <c r="L876" i="7"/>
  <c r="H876" i="7"/>
  <c r="G876" i="7"/>
  <c r="L178" i="7"/>
  <c r="H178" i="7"/>
  <c r="I178" i="7"/>
  <c r="L900" i="7"/>
  <c r="H900" i="7"/>
  <c r="G900" i="7"/>
  <c r="L569" i="7"/>
  <c r="H569" i="7"/>
  <c r="G569" i="7"/>
  <c r="F569" i="7"/>
  <c r="L790" i="7"/>
  <c r="H790" i="7"/>
  <c r="L1029" i="7"/>
  <c r="H1029" i="7"/>
  <c r="I1029" i="7"/>
  <c r="L47" i="7"/>
  <c r="H47" i="7"/>
  <c r="L235" i="7"/>
  <c r="H235" i="7"/>
  <c r="G235" i="7"/>
  <c r="F235" i="7"/>
  <c r="L875" i="7"/>
  <c r="H875" i="7"/>
  <c r="G875" i="7"/>
  <c r="L568" i="7"/>
  <c r="H568" i="7"/>
  <c r="L46" i="7"/>
  <c r="H46" i="7"/>
  <c r="L234" i="7"/>
  <c r="H234" i="7"/>
  <c r="G234" i="7"/>
  <c r="F234" i="7"/>
  <c r="L944" i="7"/>
  <c r="H944" i="7"/>
  <c r="F944" i="7"/>
  <c r="G944" i="7"/>
  <c r="L324" i="7"/>
  <c r="H324" i="7"/>
  <c r="I324" i="7"/>
  <c r="L1013" i="7"/>
  <c r="H1013" i="7"/>
  <c r="L684" i="7"/>
  <c r="H684" i="7"/>
  <c r="G684" i="7"/>
  <c r="F684" i="7"/>
  <c r="L418" i="7"/>
  <c r="H418" i="7"/>
  <c r="L1070" i="7"/>
  <c r="H1070" i="7"/>
  <c r="I1070" i="7"/>
  <c r="G1070" i="7"/>
  <c r="L1044" i="7"/>
  <c r="H1044" i="7"/>
  <c r="I1044" i="7"/>
  <c r="G1044" i="7"/>
  <c r="L612" i="7"/>
  <c r="H612" i="7"/>
  <c r="G612" i="7"/>
  <c r="F612" i="7"/>
  <c r="L567" i="7"/>
  <c r="H567" i="7"/>
  <c r="G567" i="7"/>
  <c r="F567" i="7"/>
  <c r="L417" i="7"/>
  <c r="H417" i="7"/>
  <c r="G417" i="7"/>
  <c r="F417" i="7"/>
  <c r="L233" i="7"/>
  <c r="H233" i="7"/>
  <c r="I233" i="7"/>
  <c r="L1069" i="7"/>
  <c r="H1069" i="7"/>
  <c r="I1069" i="7"/>
  <c r="G1069" i="7"/>
  <c r="L1043" i="7"/>
  <c r="H1043" i="7"/>
  <c r="I1043" i="7"/>
  <c r="G1043" i="7"/>
  <c r="L908" i="7"/>
  <c r="H908" i="7"/>
  <c r="G908" i="7"/>
  <c r="L903" i="7"/>
  <c r="H903" i="7"/>
  <c r="G903" i="7"/>
  <c r="L611" i="7"/>
  <c r="H611" i="7"/>
  <c r="G611" i="7"/>
  <c r="F611" i="7"/>
  <c r="L566" i="7"/>
  <c r="H566" i="7"/>
  <c r="I566" i="7"/>
  <c r="L749" i="7"/>
  <c r="H749" i="7"/>
  <c r="I749" i="7"/>
  <c r="L528" i="7"/>
  <c r="H528" i="7"/>
  <c r="L514" i="7"/>
  <c r="H514" i="7"/>
  <c r="G514" i="7"/>
  <c r="F514" i="7"/>
  <c r="L666" i="7"/>
  <c r="H666" i="7"/>
  <c r="I666" i="7"/>
  <c r="L748" i="7"/>
  <c r="H748" i="7"/>
  <c r="L382" i="7"/>
  <c r="H382" i="7"/>
  <c r="I382" i="7"/>
  <c r="L373" i="7"/>
  <c r="H373" i="7"/>
  <c r="L659" i="7"/>
  <c r="H659" i="7"/>
  <c r="G659" i="7"/>
  <c r="F659" i="7"/>
  <c r="L747" i="7"/>
  <c r="H747" i="7"/>
  <c r="L667" i="7"/>
  <c r="H667" i="7"/>
  <c r="G667" i="7"/>
  <c r="F667" i="7"/>
  <c r="L513" i="7"/>
  <c r="H513" i="7"/>
  <c r="N1014" i="7"/>
  <c r="L1014" i="7"/>
  <c r="H1014" i="7"/>
  <c r="L762" i="7"/>
  <c r="H762" i="7"/>
  <c r="I762" i="7"/>
  <c r="L746" i="7"/>
  <c r="H746" i="7"/>
  <c r="L381" i="7"/>
  <c r="H381" i="7"/>
  <c r="L372" i="7"/>
  <c r="H372" i="7"/>
  <c r="L109" i="7"/>
  <c r="H109" i="7"/>
  <c r="L527" i="7"/>
  <c r="H527" i="7"/>
  <c r="G527" i="7"/>
  <c r="F527" i="7"/>
  <c r="L512" i="7"/>
  <c r="H512" i="7"/>
  <c r="G512" i="7"/>
  <c r="F512" i="7"/>
  <c r="L665" i="7"/>
  <c r="H665" i="7"/>
  <c r="I665" i="7"/>
  <c r="L761" i="7"/>
  <c r="H761" i="7"/>
  <c r="G761" i="7"/>
  <c r="F761" i="7"/>
  <c r="L745" i="7"/>
  <c r="H745" i="7"/>
  <c r="I745" i="7"/>
  <c r="L511" i="7"/>
  <c r="H511" i="7"/>
  <c r="I511" i="7"/>
  <c r="L976" i="7"/>
  <c r="H976" i="7"/>
  <c r="F976" i="7"/>
  <c r="G976" i="7"/>
  <c r="L971" i="7"/>
  <c r="H971" i="7"/>
  <c r="I971" i="7"/>
  <c r="G971" i="7"/>
  <c r="L1001" i="7"/>
  <c r="H1001" i="7"/>
  <c r="G1001" i="7"/>
  <c r="L984" i="7"/>
  <c r="H984" i="7"/>
  <c r="F984" i="7"/>
  <c r="G984" i="7"/>
  <c r="L927" i="7"/>
  <c r="H927" i="7"/>
  <c r="I927" i="7"/>
  <c r="G927" i="7"/>
  <c r="L918" i="7"/>
  <c r="H918" i="7"/>
  <c r="G918" i="7"/>
  <c r="L964" i="7"/>
  <c r="H964" i="7"/>
  <c r="F964" i="7"/>
  <c r="G964" i="7"/>
  <c r="L943" i="7"/>
  <c r="H943" i="7"/>
  <c r="I943" i="7"/>
  <c r="G943" i="7"/>
  <c r="L416" i="7"/>
  <c r="H416" i="7"/>
  <c r="I416" i="7"/>
  <c r="L232" i="7"/>
  <c r="H232" i="7"/>
  <c r="L106" i="7"/>
  <c r="H106" i="7"/>
  <c r="I106" i="7"/>
  <c r="G106" i="7"/>
  <c r="F106" i="7"/>
  <c r="L87" i="7"/>
  <c r="H87" i="7"/>
  <c r="I87" i="7"/>
  <c r="G87" i="7"/>
  <c r="F87" i="7"/>
  <c r="M86" i="7"/>
  <c r="L86" i="7"/>
  <c r="H86" i="7"/>
  <c r="I86" i="7"/>
  <c r="G86" i="7"/>
  <c r="F86" i="7"/>
  <c r="L983" i="7"/>
  <c r="H983" i="7"/>
  <c r="F983" i="7"/>
  <c r="G983" i="7"/>
  <c r="L789" i="7"/>
  <c r="H789" i="7"/>
  <c r="L470" i="7"/>
  <c r="H470" i="7"/>
  <c r="G470" i="7"/>
  <c r="F470" i="7"/>
  <c r="L127" i="7"/>
  <c r="H127" i="7"/>
  <c r="G127" i="7"/>
  <c r="F127" i="7"/>
  <c r="L126" i="7"/>
  <c r="H126" i="7"/>
  <c r="I126" i="7"/>
  <c r="L124" i="7"/>
  <c r="H124" i="7"/>
  <c r="L125" i="7"/>
  <c r="H125" i="7"/>
  <c r="G125" i="7"/>
  <c r="F125" i="7"/>
  <c r="L1042" i="7"/>
  <c r="H1042" i="7"/>
  <c r="I1042" i="7"/>
  <c r="G1042" i="7"/>
  <c r="L895" i="7"/>
  <c r="H895" i="7"/>
  <c r="G895" i="7"/>
  <c r="L874" i="7"/>
  <c r="H874" i="7"/>
  <c r="F874" i="7"/>
  <c r="G874" i="7"/>
  <c r="L610" i="7"/>
  <c r="H610" i="7"/>
  <c r="I610" i="7"/>
  <c r="L565" i="7"/>
  <c r="H565" i="7"/>
  <c r="L838" i="7"/>
  <c r="H838" i="7"/>
  <c r="G838" i="7"/>
  <c r="L788" i="7"/>
  <c r="H788" i="7"/>
  <c r="G788" i="7"/>
  <c r="L415" i="7"/>
  <c r="H415" i="7"/>
  <c r="L644" i="7"/>
  <c r="H644" i="7"/>
  <c r="L609" i="7"/>
  <c r="H609" i="7"/>
  <c r="G609" i="7"/>
  <c r="F609" i="7"/>
  <c r="L1068" i="7"/>
  <c r="H1068" i="7"/>
  <c r="I1068" i="7"/>
  <c r="G1068" i="7"/>
  <c r="L51" i="7"/>
  <c r="H51" i="7"/>
  <c r="G51" i="7"/>
  <c r="L138" i="7"/>
  <c r="H138" i="7"/>
  <c r="G138" i="7"/>
  <c r="F138" i="7"/>
  <c r="L137" i="7"/>
  <c r="H137" i="7"/>
  <c r="G137" i="7"/>
  <c r="F137" i="7"/>
  <c r="L608" i="7"/>
  <c r="H608" i="7"/>
  <c r="G608" i="7"/>
  <c r="F608" i="7"/>
  <c r="L564" i="7"/>
  <c r="H564" i="7"/>
  <c r="L1067" i="7"/>
  <c r="H1067" i="7"/>
  <c r="I1067" i="7"/>
  <c r="G1067" i="7"/>
  <c r="L1041" i="7"/>
  <c r="H1041" i="7"/>
  <c r="I1041" i="7"/>
  <c r="G1041" i="7"/>
  <c r="L907" i="7"/>
  <c r="H907" i="7"/>
  <c r="G907" i="7"/>
  <c r="L837" i="7"/>
  <c r="H837" i="7"/>
  <c r="G837" i="7"/>
  <c r="L787" i="7"/>
  <c r="H787" i="7"/>
  <c r="G787" i="7"/>
  <c r="L360" i="7"/>
  <c r="H360" i="7"/>
  <c r="I360" i="7"/>
  <c r="G360" i="7"/>
  <c r="L349" i="7"/>
  <c r="H349" i="7"/>
  <c r="I349" i="7"/>
  <c r="G349" i="7"/>
  <c r="L323" i="7"/>
  <c r="H323" i="7"/>
  <c r="L231" i="7"/>
  <c r="H231" i="7"/>
  <c r="L414" i="7"/>
  <c r="H414" i="7"/>
  <c r="I414" i="7"/>
  <c r="L643" i="7"/>
  <c r="H643" i="7"/>
  <c r="I643" i="7"/>
  <c r="L786" i="7"/>
  <c r="H786" i="7"/>
  <c r="G786" i="7"/>
  <c r="L563" i="7"/>
  <c r="H563" i="7"/>
  <c r="G563" i="7"/>
  <c r="F563" i="7"/>
  <c r="L322" i="7"/>
  <c r="H322" i="7"/>
  <c r="I322" i="7"/>
  <c r="L642" i="7"/>
  <c r="H642" i="7"/>
  <c r="L894" i="7"/>
  <c r="H894" i="7"/>
  <c r="I894" i="7"/>
  <c r="G894" i="7"/>
  <c r="L1066" i="7"/>
  <c r="H1066" i="7"/>
  <c r="I1066" i="7"/>
  <c r="G1066" i="7"/>
  <c r="L607" i="7"/>
  <c r="H607" i="7"/>
  <c r="I607" i="7"/>
  <c r="L836" i="7"/>
  <c r="H836" i="7"/>
  <c r="G836" i="7"/>
  <c r="M641" i="7"/>
  <c r="L641" i="7"/>
  <c r="H641" i="7"/>
  <c r="I641" i="7"/>
  <c r="M321" i="7"/>
  <c r="H321" i="7"/>
  <c r="L640" i="7"/>
  <c r="H640" i="7"/>
  <c r="I640" i="7"/>
  <c r="L606" i="7"/>
  <c r="H606" i="7"/>
  <c r="L562" i="7"/>
  <c r="H562" i="7"/>
  <c r="L348" i="7"/>
  <c r="H348" i="7"/>
  <c r="I348" i="7"/>
  <c r="L835" i="7"/>
  <c r="H835" i="7"/>
  <c r="G835" i="7"/>
  <c r="L785" i="7"/>
  <c r="H785" i="7"/>
  <c r="G785" i="7"/>
  <c r="L320" i="7"/>
  <c r="H320" i="7"/>
  <c r="I320" i="7"/>
  <c r="L639" i="7"/>
  <c r="H639" i="7"/>
  <c r="I639" i="7"/>
  <c r="L315" i="7"/>
  <c r="H315" i="7"/>
  <c r="N526" i="7"/>
  <c r="L526" i="7"/>
  <c r="H526" i="7"/>
  <c r="I526" i="7"/>
  <c r="N510" i="7"/>
  <c r="L510" i="7"/>
  <c r="H510" i="7"/>
  <c r="L760" i="7"/>
  <c r="H760" i="7"/>
  <c r="L744" i="7"/>
  <c r="H744" i="7"/>
  <c r="I744" i="7"/>
  <c r="N634" i="7"/>
  <c r="H634" i="7"/>
  <c r="N509" i="7"/>
  <c r="H509" i="7"/>
  <c r="I509" i="7"/>
  <c r="L911" i="7"/>
  <c r="H911" i="7"/>
  <c r="G911" i="7"/>
  <c r="L1000" i="7"/>
  <c r="H1000" i="7"/>
  <c r="G1000" i="7"/>
  <c r="L963" i="7"/>
  <c r="H963" i="7"/>
  <c r="I963" i="7"/>
  <c r="G963" i="7"/>
  <c r="L942" i="7"/>
  <c r="H942" i="7"/>
  <c r="G942" i="7"/>
  <c r="L230" i="7"/>
  <c r="H230" i="7"/>
  <c r="L413" i="7"/>
  <c r="H413" i="7"/>
  <c r="G413" i="7"/>
  <c r="F413" i="7"/>
  <c r="L683" i="7"/>
  <c r="H683" i="7"/>
  <c r="G683" i="7"/>
  <c r="F683" i="7"/>
  <c r="L638" i="7"/>
  <c r="H638" i="7"/>
  <c r="G638" i="7"/>
  <c r="F638" i="7"/>
  <c r="L319" i="7"/>
  <c r="H319" i="7"/>
  <c r="L85" i="7"/>
  <c r="H85" i="7"/>
  <c r="I85" i="7"/>
  <c r="G85" i="7"/>
  <c r="F85" i="7"/>
  <c r="M84" i="7"/>
  <c r="L84" i="7"/>
  <c r="H84" i="7"/>
  <c r="I84" i="7"/>
  <c r="G84" i="7"/>
  <c r="F84" i="7"/>
  <c r="L834" i="7"/>
  <c r="H834" i="7"/>
  <c r="L1088" i="7"/>
  <c r="H1088" i="7"/>
  <c r="L1082" i="7"/>
  <c r="H1082" i="7"/>
  <c r="L893" i="7"/>
  <c r="H893" i="7"/>
  <c r="G893" i="7"/>
  <c r="L873" i="7"/>
  <c r="H873" i="7"/>
  <c r="F873" i="7"/>
  <c r="G873" i="7"/>
  <c r="L1065" i="7"/>
  <c r="H1065" i="7"/>
  <c r="I1065" i="7"/>
  <c r="G1065" i="7"/>
  <c r="M605" i="7"/>
  <c r="L605" i="7"/>
  <c r="H605" i="7"/>
  <c r="G605" i="7"/>
  <c r="F605" i="7"/>
  <c r="L561" i="7"/>
  <c r="H561" i="7"/>
  <c r="I561" i="7"/>
  <c r="L637" i="7"/>
  <c r="H637" i="7"/>
  <c r="L833" i="7"/>
  <c r="H833" i="7"/>
  <c r="G833" i="7"/>
  <c r="F833" i="7"/>
  <c r="L330" i="7"/>
  <c r="H330" i="7"/>
  <c r="I330" i="7"/>
  <c r="L318" i="7"/>
  <c r="H318" i="7"/>
  <c r="I318" i="7"/>
  <c r="L1087" i="7"/>
  <c r="H1087" i="7"/>
  <c r="I1087" i="7"/>
  <c r="L1081" i="7"/>
  <c r="H1081" i="7"/>
  <c r="L36" i="7"/>
  <c r="H36" i="7"/>
  <c r="L23" i="7"/>
  <c r="H23" i="7"/>
  <c r="L832" i="7"/>
  <c r="H832" i="7"/>
  <c r="L856" i="7"/>
  <c r="H856" i="7"/>
  <c r="G856" i="7"/>
  <c r="F856" i="7"/>
  <c r="L784" i="7"/>
  <c r="H784" i="7"/>
  <c r="L35" i="7"/>
  <c r="H35" i="7"/>
  <c r="I35" i="7"/>
  <c r="L783" i="7"/>
  <c r="H783" i="7"/>
  <c r="N759" i="7"/>
  <c r="L759" i="7"/>
  <c r="H759" i="7"/>
  <c r="N380" i="7"/>
  <c r="L380" i="7"/>
  <c r="H380" i="7"/>
  <c r="L658" i="7"/>
  <c r="H658" i="7"/>
  <c r="L931" i="7"/>
  <c r="H931" i="7"/>
  <c r="G931" i="7"/>
  <c r="L962" i="7"/>
  <c r="H962" i="7"/>
  <c r="G962" i="7"/>
  <c r="L782" i="7"/>
  <c r="H782" i="7"/>
  <c r="F782" i="7"/>
  <c r="G782" i="7"/>
  <c r="L682" i="7"/>
  <c r="H682" i="7"/>
  <c r="I682" i="7"/>
  <c r="L412" i="7"/>
  <c r="H412" i="7"/>
  <c r="I412" i="7"/>
  <c r="L229" i="7"/>
  <c r="H229" i="7"/>
  <c r="G229" i="7"/>
  <c r="F229" i="7"/>
  <c r="L648" i="7"/>
  <c r="H648" i="7"/>
  <c r="G648" i="7"/>
  <c r="F648" i="7"/>
  <c r="L636" i="7"/>
  <c r="H636" i="7"/>
  <c r="I636" i="7"/>
  <c r="L83" i="7"/>
  <c r="H83" i="7"/>
  <c r="I83" i="7"/>
  <c r="G83" i="7"/>
  <c r="F83" i="7"/>
  <c r="L999" i="7"/>
  <c r="H999" i="7"/>
  <c r="G999" i="7"/>
  <c r="L982" i="7"/>
  <c r="H982" i="7"/>
  <c r="G982" i="7"/>
  <c r="L681" i="7"/>
  <c r="H681" i="7"/>
  <c r="G681" i="7"/>
  <c r="F681" i="7"/>
  <c r="L411" i="7"/>
  <c r="H411" i="7"/>
  <c r="G411" i="7"/>
  <c r="F411" i="7"/>
  <c r="L228" i="7"/>
  <c r="H228" i="7"/>
  <c r="L831" i="7"/>
  <c r="H831" i="7"/>
  <c r="I831" i="7"/>
  <c r="L830" i="7"/>
  <c r="H830" i="7"/>
  <c r="L549" i="7"/>
  <c r="H549" i="7"/>
  <c r="I549" i="7"/>
  <c r="L548" i="7"/>
  <c r="H548" i="7"/>
  <c r="I548" i="7"/>
  <c r="L680" i="7"/>
  <c r="H680" i="7"/>
  <c r="I680" i="7"/>
  <c r="L547" i="7"/>
  <c r="H547" i="7"/>
  <c r="G547" i="7"/>
  <c r="F547" i="7"/>
  <c r="L546" i="7"/>
  <c r="H546" i="7"/>
  <c r="G546" i="7"/>
  <c r="F546" i="7"/>
  <c r="L337" i="7"/>
  <c r="H337" i="7"/>
  <c r="G337" i="7"/>
  <c r="F337" i="7"/>
  <c r="L335" i="7"/>
  <c r="H335" i="7"/>
  <c r="G335" i="7"/>
  <c r="F335" i="7"/>
  <c r="L1012" i="7"/>
  <c r="H1012" i="7"/>
  <c r="G1012" i="7"/>
  <c r="L161" i="7"/>
  <c r="H161" i="7"/>
  <c r="G161" i="7"/>
  <c r="F161" i="7"/>
  <c r="L160" i="7"/>
  <c r="H160" i="7"/>
  <c r="L162" i="7"/>
  <c r="H162" i="7"/>
  <c r="G162" i="7"/>
  <c r="F162" i="7"/>
  <c r="L336" i="7"/>
  <c r="H336" i="7"/>
  <c r="L334" i="7"/>
  <c r="H334" i="7"/>
  <c r="L758" i="7"/>
  <c r="H758" i="7"/>
  <c r="G758" i="7"/>
  <c r="F758" i="7"/>
  <c r="L657" i="7"/>
  <c r="H657" i="7"/>
  <c r="L653" i="7"/>
  <c r="H653" i="7"/>
  <c r="G653" i="7"/>
  <c r="F653" i="7"/>
  <c r="L115" i="7"/>
  <c r="H115" i="7"/>
  <c r="L525" i="7"/>
  <c r="H525" i="7"/>
  <c r="I525" i="7"/>
  <c r="L371" i="7"/>
  <c r="H371" i="7"/>
  <c r="I371" i="7"/>
  <c r="L961" i="7"/>
  <c r="H961" i="7"/>
  <c r="I961" i="7"/>
  <c r="G961" i="7"/>
  <c r="L941" i="7"/>
  <c r="H941" i="7"/>
  <c r="F941" i="7"/>
  <c r="G941" i="7"/>
  <c r="L926" i="7"/>
  <c r="H926" i="7"/>
  <c r="F926" i="7"/>
  <c r="G926" i="7"/>
  <c r="L917" i="7"/>
  <c r="H917" i="7"/>
  <c r="I917" i="7"/>
  <c r="G917" i="7"/>
  <c r="L679" i="7"/>
  <c r="H679" i="7"/>
  <c r="G679" i="7"/>
  <c r="F679" i="7"/>
  <c r="L410" i="7"/>
  <c r="H410" i="7"/>
  <c r="L227" i="7"/>
  <c r="H227" i="7"/>
  <c r="G227" i="7"/>
  <c r="F227" i="7"/>
  <c r="L829" i="7"/>
  <c r="H829" i="7"/>
  <c r="L82" i="7"/>
  <c r="H82" i="7"/>
  <c r="I82" i="7"/>
  <c r="G82" i="7"/>
  <c r="F82" i="7"/>
  <c r="M81" i="7"/>
  <c r="L81" i="7"/>
  <c r="H81" i="7"/>
  <c r="I81" i="7"/>
  <c r="G81" i="7"/>
  <c r="F81" i="7"/>
  <c r="L19" i="7"/>
  <c r="H19" i="7"/>
  <c r="G19" i="7"/>
  <c r="F19" i="7"/>
  <c r="L738" i="7"/>
  <c r="H738" i="7"/>
  <c r="I738" i="7"/>
  <c r="N757" i="7"/>
  <c r="L757" i="7"/>
  <c r="H757" i="7"/>
  <c r="G757" i="7"/>
  <c r="F757" i="7"/>
  <c r="N756" i="7"/>
  <c r="H756" i="7"/>
  <c r="L660" i="7"/>
  <c r="H660" i="7"/>
  <c r="I660" i="7"/>
  <c r="L656" i="7"/>
  <c r="H656" i="7"/>
  <c r="G656" i="7"/>
  <c r="F656" i="7"/>
  <c r="L633" i="7"/>
  <c r="H633" i="7"/>
  <c r="G633" i="7"/>
  <c r="F633" i="7"/>
  <c r="L314" i="7"/>
  <c r="H314" i="7"/>
  <c r="G314" i="7"/>
  <c r="F314" i="7"/>
  <c r="N313" i="7"/>
  <c r="H313" i="7"/>
  <c r="L1023" i="7"/>
  <c r="H1023" i="7"/>
  <c r="I1023" i="7"/>
  <c r="L1019" i="7"/>
  <c r="H1019" i="7"/>
  <c r="G1019" i="7"/>
  <c r="F1019" i="7"/>
  <c r="L508" i="7"/>
  <c r="H508" i="7"/>
  <c r="L370" i="7"/>
  <c r="H370" i="7"/>
  <c r="L114" i="7"/>
  <c r="H114" i="7"/>
  <c r="L113" i="7"/>
  <c r="H113" i="7"/>
  <c r="G113" i="7"/>
  <c r="F113" i="7"/>
  <c r="L860" i="7"/>
  <c r="H860" i="7"/>
  <c r="G860" i="7"/>
  <c r="F860" i="7"/>
  <c r="L1064" i="7"/>
  <c r="H1064" i="7"/>
  <c r="G1064" i="7"/>
  <c r="L906" i="7"/>
  <c r="H906" i="7"/>
  <c r="G906" i="7"/>
  <c r="L1040" i="7"/>
  <c r="H1040" i="7"/>
  <c r="F1040" i="7"/>
  <c r="G1040" i="7"/>
  <c r="L902" i="7"/>
  <c r="H902" i="7"/>
  <c r="F902" i="7"/>
  <c r="G902" i="7"/>
  <c r="L892" i="7"/>
  <c r="H892" i="7"/>
  <c r="F892" i="7"/>
  <c r="G892" i="7"/>
  <c r="L872" i="7"/>
  <c r="H872" i="7"/>
  <c r="F872" i="7"/>
  <c r="G872" i="7"/>
  <c r="L535" i="7"/>
  <c r="H535" i="7"/>
  <c r="I535" i="7"/>
  <c r="L533" i="7"/>
  <c r="H533" i="7"/>
  <c r="G533" i="7"/>
  <c r="F533" i="7"/>
  <c r="L186" i="7"/>
  <c r="H186" i="7"/>
  <c r="I186" i="7"/>
  <c r="L177" i="7"/>
  <c r="H177" i="7"/>
  <c r="I177" i="7"/>
  <c r="L50" i="7"/>
  <c r="H50" i="7"/>
  <c r="I50" i="7"/>
  <c r="L539" i="7"/>
  <c r="H539" i="7"/>
  <c r="I539" i="7"/>
  <c r="L536" i="7"/>
  <c r="H536" i="7"/>
  <c r="I536" i="7"/>
  <c r="L998" i="7"/>
  <c r="H998" i="7"/>
  <c r="F998" i="7"/>
  <c r="G998" i="7"/>
  <c r="L981" i="7"/>
  <c r="H981" i="7"/>
  <c r="F981" i="7"/>
  <c r="G981" i="7"/>
  <c r="L960" i="7"/>
  <c r="H960" i="7"/>
  <c r="F960" i="7"/>
  <c r="G960" i="7"/>
  <c r="L940" i="7"/>
  <c r="H940" i="7"/>
  <c r="I940" i="7"/>
  <c r="G940" i="7"/>
  <c r="L781" i="7"/>
  <c r="H781" i="7"/>
  <c r="I781" i="7"/>
  <c r="L365" i="7"/>
  <c r="H365" i="7"/>
  <c r="G365" i="7"/>
  <c r="F365" i="7"/>
  <c r="L678" i="7"/>
  <c r="H678" i="7"/>
  <c r="G678" i="7"/>
  <c r="F678" i="7"/>
  <c r="L226" i="7"/>
  <c r="H226" i="7"/>
  <c r="G226" i="7"/>
  <c r="F226" i="7"/>
  <c r="L409" i="7"/>
  <c r="H409" i="7"/>
  <c r="I409" i="7"/>
  <c r="L647" i="7"/>
  <c r="H647" i="7"/>
  <c r="G647" i="7"/>
  <c r="F647" i="7"/>
  <c r="L329" i="7"/>
  <c r="H329" i="7"/>
  <c r="I329" i="7"/>
  <c r="M359" i="7"/>
  <c r="L359" i="7"/>
  <c r="H359" i="7"/>
  <c r="I359" i="7"/>
  <c r="M347" i="7"/>
  <c r="H347" i="7"/>
  <c r="G347" i="7"/>
  <c r="F347" i="7"/>
  <c r="M80" i="7"/>
  <c r="L80" i="7"/>
  <c r="H80" i="7"/>
  <c r="I80" i="7"/>
  <c r="G80" i="7"/>
  <c r="F80" i="7"/>
  <c r="L1063" i="7"/>
  <c r="H1063" i="7"/>
  <c r="I1063" i="7"/>
  <c r="G1063" i="7"/>
  <c r="L604" i="7"/>
  <c r="H604" i="7"/>
  <c r="G604" i="7"/>
  <c r="F604" i="7"/>
  <c r="L225" i="7"/>
  <c r="H225" i="7"/>
  <c r="G225" i="7"/>
  <c r="F225" i="7"/>
  <c r="L408" i="7"/>
  <c r="H408" i="7"/>
  <c r="G408" i="7"/>
  <c r="F408" i="7"/>
  <c r="L828" i="7"/>
  <c r="H828" i="7"/>
  <c r="G828" i="7"/>
  <c r="F828" i="7"/>
  <c r="L1062" i="7"/>
  <c r="H1062" i="7"/>
  <c r="I1062" i="7"/>
  <c r="G1062" i="7"/>
  <c r="L1039" i="7"/>
  <c r="H1039" i="7"/>
  <c r="I1039" i="7"/>
  <c r="G1039" i="7"/>
  <c r="L603" i="7"/>
  <c r="H603" i="7"/>
  <c r="G603" i="7"/>
  <c r="F603" i="7"/>
  <c r="L560" i="7"/>
  <c r="H560" i="7"/>
  <c r="I560" i="7"/>
  <c r="L646" i="7"/>
  <c r="H646" i="7"/>
  <c r="I646" i="7"/>
  <c r="L328" i="7"/>
  <c r="H328" i="7"/>
  <c r="G328" i="7"/>
  <c r="F328" i="7"/>
  <c r="L827" i="7"/>
  <c r="H827" i="7"/>
  <c r="I827" i="7"/>
  <c r="L780" i="7"/>
  <c r="H780" i="7"/>
  <c r="G780" i="7"/>
  <c r="F780" i="7"/>
  <c r="L358" i="7"/>
  <c r="H358" i="7"/>
  <c r="I358" i="7"/>
  <c r="L346" i="7"/>
  <c r="H346" i="7"/>
  <c r="G346" i="7"/>
  <c r="F346" i="7"/>
  <c r="L677" i="7"/>
  <c r="H677" i="7"/>
  <c r="G677" i="7"/>
  <c r="F677" i="7"/>
  <c r="L224" i="7"/>
  <c r="H224" i="7"/>
  <c r="I224" i="7"/>
  <c r="L407" i="7"/>
  <c r="H407" i="7"/>
  <c r="I407" i="7"/>
  <c r="L185" i="7"/>
  <c r="H185" i="7"/>
  <c r="I185" i="7"/>
  <c r="G185" i="7"/>
  <c r="L176" i="7"/>
  <c r="H176" i="7"/>
  <c r="I176" i="7"/>
  <c r="G176" i="7"/>
  <c r="L327" i="7"/>
  <c r="H327" i="7"/>
  <c r="G327" i="7"/>
  <c r="F327" i="7"/>
  <c r="L317" i="7"/>
  <c r="H317" i="7"/>
  <c r="I317" i="7"/>
  <c r="L635" i="7"/>
  <c r="H635" i="7"/>
  <c r="I635" i="7"/>
  <c r="L602" i="7"/>
  <c r="H602" i="7"/>
  <c r="L559" i="7"/>
  <c r="H559" i="7"/>
  <c r="L223" i="7"/>
  <c r="H223" i="7"/>
  <c r="I223" i="7"/>
  <c r="L406" i="7"/>
  <c r="H406" i="7"/>
  <c r="G406" i="7"/>
  <c r="F406" i="7"/>
  <c r="L779" i="7"/>
  <c r="H779" i="7"/>
  <c r="I779" i="7"/>
  <c r="L1061" i="7"/>
  <c r="H1061" i="7"/>
  <c r="I1061" i="7"/>
  <c r="G1061" i="7"/>
  <c r="L601" i="7"/>
  <c r="H601" i="7"/>
  <c r="I601" i="7"/>
  <c r="L645" i="7"/>
  <c r="H645" i="7"/>
  <c r="G645" i="7"/>
  <c r="F645" i="7"/>
  <c r="L326" i="7"/>
  <c r="H326" i="7"/>
  <c r="I326" i="7"/>
  <c r="L405" i="7"/>
  <c r="H405" i="7"/>
  <c r="I405" i="7"/>
  <c r="L222" i="7"/>
  <c r="H222" i="7"/>
  <c r="I222" i="7"/>
  <c r="L357" i="7"/>
  <c r="H357" i="7"/>
  <c r="I357" i="7"/>
  <c r="L345" i="7"/>
  <c r="H345" i="7"/>
  <c r="I345" i="7"/>
  <c r="L826" i="7"/>
  <c r="H826" i="7"/>
  <c r="I826" i="7"/>
  <c r="L778" i="7"/>
  <c r="H778" i="7"/>
  <c r="I778" i="7"/>
  <c r="L871" i="7"/>
  <c r="H871" i="7"/>
  <c r="F871" i="7"/>
  <c r="G871" i="7"/>
  <c r="L1060" i="7"/>
  <c r="H1060" i="7"/>
  <c r="I1060" i="7"/>
  <c r="G1060" i="7"/>
  <c r="L1038" i="7"/>
  <c r="H1038" i="7"/>
  <c r="I1038" i="7"/>
  <c r="G1038" i="7"/>
  <c r="L600" i="7"/>
  <c r="H600" i="7"/>
  <c r="G600" i="7"/>
  <c r="F600" i="7"/>
  <c r="L558" i="7"/>
  <c r="H558" i="7"/>
  <c r="I558" i="7"/>
  <c r="L777" i="7"/>
  <c r="H777" i="7"/>
  <c r="I777" i="7"/>
  <c r="L221" i="7"/>
  <c r="H221" i="7"/>
  <c r="G221" i="7"/>
  <c r="F221" i="7"/>
  <c r="L404" i="7"/>
  <c r="H404" i="7"/>
  <c r="G404" i="7"/>
  <c r="F404" i="7"/>
  <c r="L1059" i="7"/>
  <c r="H1059" i="7"/>
  <c r="I1059" i="7"/>
  <c r="G1059" i="7"/>
  <c r="L599" i="7"/>
  <c r="H599" i="7"/>
  <c r="G599" i="7"/>
  <c r="F599" i="7"/>
  <c r="L1058" i="7"/>
  <c r="H1058" i="7"/>
  <c r="I1058" i="7"/>
  <c r="G1058" i="7"/>
  <c r="L598" i="7"/>
  <c r="H598" i="7"/>
  <c r="I598" i="7"/>
  <c r="L557" i="7"/>
  <c r="H557" i="7"/>
  <c r="G557" i="7"/>
  <c r="F557" i="7"/>
  <c r="L403" i="7"/>
  <c r="H403" i="7"/>
  <c r="G403" i="7"/>
  <c r="F403" i="7"/>
  <c r="L776" i="7"/>
  <c r="H776" i="7"/>
  <c r="I776" i="7"/>
  <c r="L379" i="7"/>
  <c r="H379" i="7"/>
  <c r="G379" i="7"/>
  <c r="F379" i="7"/>
  <c r="L507" i="7"/>
  <c r="H507" i="7"/>
  <c r="L524" i="7"/>
  <c r="H524" i="7"/>
  <c r="G524" i="7"/>
  <c r="F524" i="7"/>
  <c r="L523" i="7"/>
  <c r="H523" i="7"/>
  <c r="G523" i="7"/>
  <c r="F523" i="7"/>
  <c r="L1022" i="7"/>
  <c r="H1022" i="7"/>
  <c r="G1022" i="7"/>
  <c r="F1022" i="7"/>
  <c r="L506" i="7"/>
  <c r="H506" i="7"/>
  <c r="I506" i="7"/>
  <c r="L369" i="7"/>
  <c r="H369" i="7"/>
  <c r="G369" i="7"/>
  <c r="F369" i="7"/>
  <c r="L378" i="7"/>
  <c r="H378" i="7"/>
  <c r="I378" i="7"/>
  <c r="L368" i="7"/>
  <c r="H368" i="7"/>
  <c r="G368" i="7"/>
  <c r="F368" i="7"/>
  <c r="L505" i="7"/>
  <c r="H505" i="7"/>
  <c r="I505" i="7"/>
  <c r="L220" i="7"/>
  <c r="H220" i="7"/>
  <c r="G220" i="7"/>
  <c r="F220" i="7"/>
  <c r="L402" i="7"/>
  <c r="H402" i="7"/>
  <c r="I402" i="7"/>
  <c r="L79" i="7"/>
  <c r="H79" i="7"/>
  <c r="I79" i="7"/>
  <c r="G79" i="7"/>
  <c r="F79" i="7"/>
  <c r="M78" i="7"/>
  <c r="L78" i="7"/>
  <c r="H78" i="7"/>
  <c r="I78" i="7"/>
  <c r="G78" i="7"/>
  <c r="F78" i="7"/>
  <c r="L631" i="7"/>
  <c r="H631" i="7"/>
  <c r="L886" i="7"/>
  <c r="H886" i="7"/>
  <c r="F886" i="7"/>
  <c r="G886" i="7"/>
  <c r="L556" i="7"/>
  <c r="H556" i="7"/>
  <c r="I556" i="7"/>
  <c r="L48" i="7"/>
  <c r="H48" i="7"/>
  <c r="F48" i="7"/>
  <c r="G48" i="7"/>
  <c r="M812" i="7"/>
  <c r="L812" i="7"/>
  <c r="H812" i="7"/>
  <c r="F812" i="7"/>
  <c r="G812" i="7"/>
  <c r="L586" i="7"/>
  <c r="H586" i="7"/>
  <c r="G586" i="7"/>
  <c r="F586" i="7"/>
  <c r="L775" i="7"/>
  <c r="H775" i="7"/>
  <c r="G775" i="7"/>
  <c r="L219" i="7"/>
  <c r="H219" i="7"/>
  <c r="L1053" i="7"/>
  <c r="H1053" i="7"/>
  <c r="F1053" i="7"/>
  <c r="G1053" i="7"/>
  <c r="L591" i="7"/>
  <c r="H591" i="7"/>
  <c r="I591" i="7"/>
  <c r="L820" i="7"/>
  <c r="H820" i="7"/>
  <c r="I820" i="7"/>
  <c r="G820" i="7"/>
  <c r="L401" i="7"/>
  <c r="H401" i="7"/>
  <c r="I401" i="7"/>
  <c r="L218" i="7"/>
  <c r="H218" i="7"/>
  <c r="I218" i="7"/>
  <c r="L628" i="7"/>
  <c r="H628" i="7"/>
  <c r="G628" i="7"/>
  <c r="F628" i="7"/>
  <c r="L855" i="7"/>
  <c r="H855" i="7"/>
  <c r="F855" i="7"/>
  <c r="G855" i="7"/>
  <c r="L626" i="7"/>
  <c r="H626" i="7"/>
  <c r="G626" i="7"/>
  <c r="F626" i="7"/>
  <c r="L590" i="7"/>
  <c r="H590" i="7"/>
  <c r="G590" i="7"/>
  <c r="F590" i="7"/>
  <c r="M774" i="7"/>
  <c r="H774" i="7"/>
  <c r="G774" i="7"/>
  <c r="F774" i="7"/>
  <c r="L217" i="7"/>
  <c r="H217" i="7"/>
  <c r="I217" i="7"/>
  <c r="L400" i="7"/>
  <c r="H400" i="7"/>
  <c r="I400" i="7"/>
  <c r="L1077" i="7"/>
  <c r="H1077" i="7"/>
  <c r="F1077" i="7"/>
  <c r="G1077" i="7"/>
  <c r="L625" i="7"/>
  <c r="H625" i="7"/>
  <c r="G625" i="7"/>
  <c r="F625" i="7"/>
  <c r="L589" i="7"/>
  <c r="H589" i="7"/>
  <c r="I589" i="7"/>
  <c r="L468" i="7"/>
  <c r="H468" i="7"/>
  <c r="L285" i="7"/>
  <c r="H285" i="7"/>
  <c r="I285" i="7"/>
  <c r="L597" i="7"/>
  <c r="H597" i="7"/>
  <c r="G597" i="7"/>
  <c r="F597" i="7"/>
  <c r="L216" i="7"/>
  <c r="H216" i="7"/>
  <c r="I216" i="7"/>
  <c r="L1052" i="7"/>
  <c r="H1052" i="7"/>
  <c r="F1052" i="7"/>
  <c r="G1052" i="7"/>
  <c r="L588" i="7"/>
  <c r="H588" i="7"/>
  <c r="G588" i="7"/>
  <c r="F588" i="7"/>
  <c r="L467" i="7"/>
  <c r="H467" i="7"/>
  <c r="I467" i="7"/>
  <c r="L215" i="7"/>
  <c r="H215" i="7"/>
  <c r="G215" i="7"/>
  <c r="F215" i="7"/>
  <c r="L664" i="7"/>
  <c r="H664" i="7"/>
  <c r="G664" i="7"/>
  <c r="F664" i="7"/>
  <c r="L466" i="7"/>
  <c r="H466" i="7"/>
  <c r="I466" i="7"/>
  <c r="L284" i="7"/>
  <c r="H284" i="7"/>
  <c r="I284" i="7"/>
  <c r="M77" i="7"/>
  <c r="L77" i="7"/>
  <c r="H77" i="7"/>
  <c r="I77" i="7"/>
  <c r="G77" i="7"/>
  <c r="F77" i="7"/>
  <c r="M76" i="7"/>
  <c r="L76" i="7"/>
  <c r="H76" i="7"/>
  <c r="I76" i="7"/>
  <c r="G76" i="7"/>
  <c r="F76" i="7"/>
  <c r="L755" i="7"/>
  <c r="H755" i="7"/>
  <c r="I755" i="7"/>
  <c r="L367" i="7"/>
  <c r="H367" i="7"/>
  <c r="G367" i="7"/>
  <c r="F367" i="7"/>
  <c r="L997" i="7"/>
  <c r="H997" i="7"/>
  <c r="F997" i="7"/>
  <c r="G997" i="7"/>
  <c r="L980" i="7"/>
  <c r="H980" i="7"/>
  <c r="F980" i="7"/>
  <c r="G980" i="7"/>
  <c r="L959" i="7"/>
  <c r="H959" i="7"/>
  <c r="F959" i="7"/>
  <c r="G959" i="7"/>
  <c r="L939" i="7"/>
  <c r="H939" i="7"/>
  <c r="F939" i="7"/>
  <c r="G939" i="7"/>
  <c r="L676" i="7"/>
  <c r="H676" i="7"/>
  <c r="G676" i="7"/>
  <c r="F676" i="7"/>
  <c r="L214" i="7"/>
  <c r="H214" i="7"/>
  <c r="G214" i="7"/>
  <c r="F214" i="7"/>
  <c r="L399" i="7"/>
  <c r="H399" i="7"/>
  <c r="I399" i="7"/>
  <c r="L75" i="7"/>
  <c r="H75" i="7"/>
  <c r="I75" i="7"/>
  <c r="G75" i="7"/>
  <c r="F75" i="7"/>
  <c r="L74" i="7"/>
  <c r="H74" i="7"/>
  <c r="I74" i="7"/>
  <c r="G74" i="7"/>
  <c r="F74" i="7"/>
  <c r="L925" i="7"/>
  <c r="H925" i="7"/>
  <c r="F925" i="7"/>
  <c r="G925" i="7"/>
  <c r="L916" i="7"/>
  <c r="H916" i="7"/>
  <c r="I916" i="7"/>
  <c r="G916" i="7"/>
  <c r="L996" i="7"/>
  <c r="H996" i="7"/>
  <c r="F996" i="7"/>
  <c r="G996" i="7"/>
  <c r="L979" i="7"/>
  <c r="H979" i="7"/>
  <c r="I979" i="7"/>
  <c r="G979" i="7"/>
  <c r="L958" i="7"/>
  <c r="H958" i="7"/>
  <c r="I958" i="7"/>
  <c r="G958" i="7"/>
  <c r="L938" i="7"/>
  <c r="H938" i="7"/>
  <c r="I938" i="7"/>
  <c r="G938" i="7"/>
  <c r="L675" i="7"/>
  <c r="H675" i="7"/>
  <c r="G675" i="7"/>
  <c r="F675" i="7"/>
  <c r="L213" i="7"/>
  <c r="H213" i="7"/>
  <c r="I213" i="7"/>
  <c r="L73" i="7"/>
  <c r="H73" i="7"/>
  <c r="I73" i="7"/>
  <c r="G73" i="7"/>
  <c r="F73" i="7"/>
  <c r="L773" i="7"/>
  <c r="H773" i="7"/>
  <c r="F773" i="7"/>
  <c r="G773" i="7"/>
  <c r="L1057" i="7"/>
  <c r="H1057" i="7"/>
  <c r="I1057" i="7"/>
  <c r="G1057" i="7"/>
  <c r="L1037" i="7"/>
  <c r="H1037" i="7"/>
  <c r="I1037" i="7"/>
  <c r="G1037" i="7"/>
  <c r="L891" i="7"/>
  <c r="H891" i="7"/>
  <c r="F891" i="7"/>
  <c r="G891" i="7"/>
  <c r="L596" i="7"/>
  <c r="H596" i="7"/>
  <c r="G596" i="7"/>
  <c r="F596" i="7"/>
  <c r="L555" i="7"/>
  <c r="H555" i="7"/>
  <c r="G555" i="7"/>
  <c r="F555" i="7"/>
  <c r="L825" i="7"/>
  <c r="H825" i="7"/>
  <c r="F825" i="7"/>
  <c r="G825" i="7"/>
  <c r="L772" i="7"/>
  <c r="H772" i="7"/>
  <c r="F772" i="7"/>
  <c r="G772" i="7"/>
  <c r="L286" i="7"/>
  <c r="H286" i="7"/>
  <c r="I286" i="7"/>
  <c r="L471" i="7"/>
  <c r="H471" i="7"/>
  <c r="G471" i="7"/>
  <c r="F471" i="7"/>
  <c r="L824" i="7"/>
  <c r="H824" i="7"/>
  <c r="I824" i="7"/>
  <c r="L771" i="7"/>
  <c r="H771" i="7"/>
  <c r="G771" i="7"/>
  <c r="F771" i="7"/>
  <c r="L356" i="7"/>
  <c r="H356" i="7"/>
  <c r="I356" i="7"/>
  <c r="L344" i="7"/>
  <c r="H344" i="7"/>
  <c r="G344" i="7"/>
  <c r="F344" i="7"/>
  <c r="L823" i="7"/>
  <c r="H823" i="7"/>
  <c r="G823" i="7"/>
  <c r="F823" i="7"/>
  <c r="L770" i="7"/>
  <c r="H770" i="7"/>
  <c r="I770" i="7"/>
  <c r="L913" i="7"/>
  <c r="H913" i="7"/>
  <c r="F913" i="7"/>
  <c r="G913" i="7"/>
  <c r="L910" i="7"/>
  <c r="H910" i="7"/>
  <c r="I910" i="7"/>
  <c r="G910" i="7"/>
  <c r="L655" i="7"/>
  <c r="H655" i="7"/>
  <c r="I655" i="7"/>
  <c r="L654" i="7"/>
  <c r="H654" i="7"/>
  <c r="I654" i="7"/>
  <c r="L769" i="7"/>
  <c r="H769" i="7"/>
  <c r="I769" i="7"/>
  <c r="M355" i="7"/>
  <c r="L355" i="7"/>
  <c r="H355" i="7"/>
  <c r="I355" i="7"/>
  <c r="L343" i="7"/>
  <c r="H343" i="7"/>
  <c r="G343" i="7"/>
  <c r="F343" i="7"/>
  <c r="L822" i="7"/>
  <c r="H822" i="7"/>
  <c r="G822" i="7"/>
  <c r="F822" i="7"/>
  <c r="L975" i="7"/>
  <c r="H975" i="7"/>
  <c r="I975" i="7"/>
  <c r="G975" i="7"/>
  <c r="L937" i="7"/>
  <c r="H937" i="7"/>
  <c r="F937" i="7"/>
  <c r="G937" i="7"/>
  <c r="L674" i="7"/>
  <c r="H674" i="7"/>
  <c r="G674" i="7"/>
  <c r="F674" i="7"/>
  <c r="L212" i="7"/>
  <c r="H212" i="7"/>
  <c r="G212" i="7"/>
  <c r="F212" i="7"/>
  <c r="L398" i="7"/>
  <c r="H398" i="7"/>
  <c r="G398" i="7"/>
  <c r="F398" i="7"/>
  <c r="L72" i="7"/>
  <c r="H72" i="7"/>
  <c r="I72" i="7"/>
  <c r="G72" i="7"/>
  <c r="F72" i="7"/>
  <c r="L211" i="7"/>
  <c r="H211" i="7"/>
  <c r="G211" i="7"/>
  <c r="F211" i="7"/>
  <c r="L397" i="7"/>
  <c r="H397" i="7"/>
  <c r="I397" i="7"/>
  <c r="L71" i="7"/>
  <c r="H71" i="7"/>
  <c r="I71" i="7"/>
  <c r="G71" i="7"/>
  <c r="F71" i="7"/>
  <c r="L70" i="7"/>
  <c r="H70" i="7"/>
  <c r="I70" i="7"/>
  <c r="G70" i="7"/>
  <c r="F70" i="7"/>
  <c r="L652" i="7"/>
  <c r="H652" i="7"/>
  <c r="I652" i="7"/>
  <c r="L112" i="7"/>
  <c r="H112" i="7"/>
  <c r="G112" i="7"/>
  <c r="F112" i="7"/>
  <c r="L210" i="7"/>
  <c r="H210" i="7"/>
  <c r="I210" i="7"/>
  <c r="L69" i="7"/>
  <c r="H69" i="7"/>
  <c r="I69" i="7"/>
  <c r="G69" i="7"/>
  <c r="F69" i="7"/>
  <c r="L995" i="7"/>
  <c r="H995" i="7"/>
  <c r="F995" i="7"/>
  <c r="G995" i="7"/>
  <c r="L978" i="7"/>
  <c r="H978" i="7"/>
  <c r="F978" i="7"/>
  <c r="G978" i="7"/>
  <c r="L957" i="7"/>
  <c r="H957" i="7"/>
  <c r="I957" i="7"/>
  <c r="G957" i="7"/>
  <c r="L936" i="7"/>
  <c r="H936" i="7"/>
  <c r="F936" i="7"/>
  <c r="G936" i="7"/>
  <c r="L673" i="7"/>
  <c r="H673" i="7"/>
  <c r="I673" i="7"/>
  <c r="L209" i="7"/>
  <c r="H209" i="7"/>
  <c r="G209" i="7"/>
  <c r="F209" i="7"/>
  <c r="L68" i="7"/>
  <c r="H68" i="7"/>
  <c r="I68" i="7"/>
  <c r="G68" i="7"/>
  <c r="F68" i="7"/>
  <c r="L924" i="7"/>
  <c r="H924" i="7"/>
  <c r="I924" i="7"/>
  <c r="G924" i="7"/>
  <c r="L915" i="7"/>
  <c r="H915" i="7"/>
  <c r="I915" i="7"/>
  <c r="G915" i="7"/>
  <c r="L956" i="7"/>
  <c r="H956" i="7"/>
  <c r="F956" i="7"/>
  <c r="G956" i="7"/>
  <c r="L935" i="7"/>
  <c r="H935" i="7"/>
  <c r="I935" i="7"/>
  <c r="G935" i="7"/>
  <c r="L672" i="7"/>
  <c r="H672" i="7"/>
  <c r="I672" i="7"/>
  <c r="L208" i="7"/>
  <c r="H208" i="7"/>
  <c r="I208" i="7"/>
  <c r="L67" i="7"/>
  <c r="H67" i="7"/>
  <c r="I67" i="7"/>
  <c r="G67" i="7"/>
  <c r="F67" i="7"/>
  <c r="L207" i="7"/>
  <c r="H207" i="7"/>
  <c r="I207" i="7"/>
  <c r="L870" i="7"/>
  <c r="H870" i="7"/>
  <c r="F870" i="7"/>
  <c r="G870" i="7"/>
  <c r="L396" i="7"/>
  <c r="H396" i="7"/>
  <c r="G396" i="7"/>
  <c r="F396" i="7"/>
  <c r="L206" i="7"/>
  <c r="H206" i="7"/>
  <c r="G206" i="7"/>
  <c r="F206" i="7"/>
  <c r="L395" i="7"/>
  <c r="H395" i="7"/>
  <c r="G395" i="7"/>
  <c r="F395" i="7"/>
  <c r="L890" i="7"/>
  <c r="H890" i="7"/>
  <c r="F890" i="7"/>
  <c r="G890" i="7"/>
  <c r="L869" i="7"/>
  <c r="H869" i="7"/>
  <c r="F869" i="7"/>
  <c r="G869" i="7"/>
  <c r="L394" i="7"/>
  <c r="H394" i="7"/>
  <c r="G394" i="7"/>
  <c r="F394" i="7"/>
  <c r="L184" i="7"/>
  <c r="H184" i="7"/>
  <c r="I184" i="7"/>
  <c r="L175" i="7"/>
  <c r="H175" i="7"/>
  <c r="I175" i="7"/>
  <c r="L868" i="7"/>
  <c r="H868" i="7"/>
  <c r="F868" i="7"/>
  <c r="G868" i="7"/>
  <c r="L1056" i="7"/>
  <c r="H1056" i="7"/>
  <c r="I1056" i="7"/>
  <c r="G1056" i="7"/>
  <c r="L1036" i="7"/>
  <c r="H1036" i="7"/>
  <c r="I1036" i="7"/>
  <c r="G1036" i="7"/>
  <c r="L595" i="7"/>
  <c r="H595" i="7"/>
  <c r="G595" i="7"/>
  <c r="F595" i="7"/>
  <c r="L554" i="7"/>
  <c r="H554" i="7"/>
  <c r="G554" i="7"/>
  <c r="F554" i="7"/>
  <c r="L393" i="7"/>
  <c r="H393" i="7"/>
  <c r="G393" i="7"/>
  <c r="F393" i="7"/>
  <c r="L205" i="7"/>
  <c r="H205" i="7"/>
  <c r="G205" i="7"/>
  <c r="F205" i="7"/>
  <c r="L1055" i="7"/>
  <c r="H1055" i="7"/>
  <c r="I1055" i="7"/>
  <c r="G1055" i="7"/>
  <c r="L1035" i="7"/>
  <c r="H1035" i="7"/>
  <c r="I1035" i="7"/>
  <c r="G1035" i="7"/>
  <c r="L594" i="7"/>
  <c r="H594" i="7"/>
  <c r="G594" i="7"/>
  <c r="F594" i="7"/>
  <c r="L553" i="7"/>
  <c r="H553" i="7"/>
  <c r="I553" i="7"/>
  <c r="L593" i="7"/>
  <c r="H593" i="7"/>
  <c r="G593" i="7"/>
  <c r="F593" i="7"/>
  <c r="L552" i="7"/>
  <c r="H552" i="7"/>
  <c r="I552" i="7"/>
  <c r="L768" i="7"/>
  <c r="H768" i="7"/>
  <c r="I768" i="7"/>
  <c r="L204" i="7"/>
  <c r="H204" i="7"/>
  <c r="G204" i="7"/>
  <c r="F204" i="7"/>
  <c r="L1054" i="7"/>
  <c r="H1054" i="7"/>
  <c r="I1054" i="7"/>
  <c r="G1054" i="7"/>
  <c r="L1034" i="7"/>
  <c r="H1034" i="7"/>
  <c r="I1034" i="7"/>
  <c r="G1034" i="7"/>
  <c r="L592" i="7"/>
  <c r="H592" i="7"/>
  <c r="I592" i="7"/>
  <c r="L551" i="7"/>
  <c r="H551" i="7"/>
  <c r="G551" i="7"/>
  <c r="F551" i="7"/>
  <c r="L754" i="7"/>
  <c r="H754" i="7"/>
  <c r="G754" i="7"/>
  <c r="F754" i="7"/>
  <c r="L504" i="7"/>
  <c r="H504" i="7"/>
  <c r="I504" i="7"/>
  <c r="L970" i="7"/>
  <c r="H970" i="7"/>
  <c r="F970" i="7"/>
  <c r="G970" i="7"/>
  <c r="L914" i="7"/>
  <c r="H914" i="7"/>
  <c r="F914" i="7"/>
  <c r="G914" i="7"/>
  <c r="L955" i="7"/>
  <c r="H955" i="7"/>
  <c r="I955" i="7"/>
  <c r="G955" i="7"/>
  <c r="L934" i="7"/>
  <c r="H934" i="7"/>
  <c r="F934" i="7"/>
  <c r="G934" i="7"/>
  <c r="L392" i="7"/>
  <c r="H392" i="7"/>
  <c r="G392" i="7"/>
  <c r="F392" i="7"/>
  <c r="L203" i="7"/>
  <c r="H203" i="7"/>
  <c r="G203" i="7"/>
  <c r="F203" i="7"/>
  <c r="L66" i="7"/>
  <c r="H66" i="7"/>
  <c r="I66" i="7"/>
  <c r="G66" i="7"/>
  <c r="F66" i="7"/>
  <c r="M65" i="7"/>
  <c r="L65" i="7"/>
  <c r="H65" i="7"/>
  <c r="I65" i="7"/>
  <c r="G65" i="7"/>
  <c r="F65" i="7"/>
  <c r="L753" i="7"/>
  <c r="H753" i="7"/>
  <c r="G753" i="7"/>
  <c r="F753" i="7"/>
  <c r="L503" i="7"/>
  <c r="H503" i="7"/>
  <c r="I503" i="7"/>
  <c r="L889" i="7"/>
  <c r="H889" i="7"/>
  <c r="G889" i="7"/>
  <c r="F889" i="7"/>
  <c r="L974" i="7"/>
  <c r="H974" i="7"/>
  <c r="F974" i="7"/>
  <c r="G974" i="7"/>
  <c r="L969" i="7"/>
  <c r="H969" i="7"/>
  <c r="I969" i="7"/>
  <c r="G969" i="7"/>
  <c r="L994" i="7"/>
  <c r="H994" i="7"/>
  <c r="F994" i="7"/>
  <c r="G994" i="7"/>
  <c r="L954" i="7"/>
  <c r="H954" i="7"/>
  <c r="F954" i="7"/>
  <c r="G954" i="7"/>
  <c r="L933" i="7"/>
  <c r="H933" i="7"/>
  <c r="F933" i="7"/>
  <c r="G933" i="7"/>
  <c r="L391" i="7"/>
  <c r="H391" i="7"/>
  <c r="I391" i="7"/>
  <c r="L202" i="7"/>
  <c r="H202" i="7"/>
  <c r="G202" i="7"/>
  <c r="F202" i="7"/>
  <c r="L64" i="7"/>
  <c r="H64" i="7"/>
  <c r="I64" i="7"/>
  <c r="G64" i="7"/>
  <c r="F64" i="7"/>
  <c r="L63" i="7"/>
  <c r="H63" i="7"/>
  <c r="I63" i="7"/>
  <c r="G63" i="7"/>
  <c r="F63" i="7"/>
  <c r="L62" i="7"/>
  <c r="H62" i="7"/>
  <c r="I62" i="7"/>
  <c r="G62" i="7"/>
  <c r="F62" i="7"/>
  <c r="L743" i="7"/>
  <c r="H743" i="7"/>
  <c r="G743" i="7"/>
  <c r="F743" i="7"/>
  <c r="L522" i="7"/>
  <c r="H522" i="7"/>
  <c r="I522" i="7"/>
  <c r="L502" i="7"/>
  <c r="H502" i="7"/>
  <c r="G502" i="7"/>
  <c r="F502" i="7"/>
  <c r="L932" i="7"/>
  <c r="H932" i="7"/>
  <c r="I932" i="7"/>
  <c r="G932" i="7"/>
  <c r="L390" i="7"/>
  <c r="H390" i="7"/>
  <c r="G390" i="7"/>
  <c r="F390" i="7"/>
  <c r="L7" i="7"/>
  <c r="H7" i="7"/>
  <c r="I7" i="7"/>
  <c r="G7" i="7"/>
  <c r="F7" i="7"/>
  <c r="M61" i="7"/>
  <c r="L61" i="7"/>
  <c r="H61" i="7"/>
  <c r="I61" i="7"/>
  <c r="G61" i="7"/>
  <c r="F61" i="7"/>
  <c r="L20" i="7"/>
  <c r="H20" i="7"/>
  <c r="G20" i="7"/>
  <c r="F20" i="7"/>
  <c r="L501" i="7"/>
  <c r="H501" i="7"/>
  <c r="G501" i="7"/>
  <c r="F501" i="7"/>
  <c r="L389" i="7"/>
  <c r="H389" i="7"/>
  <c r="I389" i="7"/>
  <c r="L767" i="7"/>
  <c r="H767" i="7"/>
  <c r="G767" i="7"/>
  <c r="F767" i="7"/>
  <c r="L60" i="7"/>
  <c r="H60" i="7"/>
  <c r="I60" i="7"/>
  <c r="G60" i="7"/>
  <c r="F60" i="7"/>
  <c r="L821" i="7"/>
  <c r="H821" i="7"/>
  <c r="I821" i="7"/>
  <c r="L500" i="7"/>
  <c r="H500" i="7"/>
  <c r="I500" i="7"/>
  <c r="L912" i="7"/>
  <c r="H912" i="7"/>
  <c r="G912" i="7"/>
  <c r="F912" i="7"/>
  <c r="L909" i="7"/>
  <c r="H909" i="7"/>
  <c r="G909" i="7"/>
  <c r="F909" i="7"/>
  <c r="L201" i="7"/>
  <c r="H201" i="7"/>
  <c r="G201" i="7"/>
  <c r="F201" i="7"/>
  <c r="L388" i="7"/>
  <c r="H388" i="7"/>
  <c r="G388" i="7"/>
  <c r="F388" i="7"/>
  <c r="L59" i="7"/>
  <c r="H59" i="7"/>
  <c r="I59" i="7"/>
  <c r="G59" i="7"/>
  <c r="F59" i="7"/>
  <c r="L671" i="7"/>
  <c r="H671" i="7"/>
  <c r="G671" i="7"/>
  <c r="F671" i="7"/>
  <c r="L200" i="7"/>
  <c r="H200" i="7"/>
  <c r="G200" i="7"/>
  <c r="F200" i="7"/>
  <c r="L387" i="7"/>
  <c r="H387" i="7"/>
  <c r="I387" i="7"/>
  <c r="L58" i="7"/>
  <c r="H58" i="7"/>
  <c r="I58" i="7"/>
  <c r="G58" i="7"/>
  <c r="F58" i="7"/>
  <c r="L57" i="7"/>
  <c r="H57" i="7"/>
  <c r="I57" i="7"/>
  <c r="G57" i="7"/>
  <c r="F57" i="7"/>
  <c r="L867" i="7"/>
  <c r="H867" i="7"/>
  <c r="F867" i="7"/>
  <c r="G867" i="7"/>
  <c r="L342" i="7"/>
  <c r="H342" i="7"/>
  <c r="I342" i="7"/>
  <c r="G342" i="7"/>
  <c r="L766" i="7"/>
  <c r="H766" i="7"/>
  <c r="F766" i="7"/>
  <c r="G766" i="7"/>
  <c r="L521" i="7"/>
  <c r="H521" i="7"/>
  <c r="I521" i="7"/>
  <c r="L499" i="7"/>
  <c r="H499" i="7"/>
  <c r="I499" i="7"/>
  <c r="L888" i="7"/>
  <c r="H888" i="7"/>
  <c r="I888" i="7"/>
  <c r="G888" i="7"/>
  <c r="L866" i="7"/>
  <c r="H866" i="7"/>
  <c r="F866" i="7"/>
  <c r="G866" i="7"/>
  <c r="L973" i="7"/>
  <c r="H973" i="7"/>
  <c r="F973" i="7"/>
  <c r="G973" i="7"/>
  <c r="L993" i="7"/>
  <c r="H993" i="7"/>
  <c r="I993" i="7"/>
  <c r="G993" i="7"/>
  <c r="L953" i="7"/>
  <c r="H953" i="7"/>
  <c r="F953" i="7"/>
  <c r="G953" i="7"/>
  <c r="L923" i="7"/>
  <c r="H923" i="7"/>
  <c r="F923" i="7"/>
  <c r="G923" i="7"/>
  <c r="L718" i="7"/>
  <c r="H718" i="7"/>
  <c r="G718" i="7"/>
  <c r="F718" i="7"/>
  <c r="L283" i="7"/>
  <c r="H283" i="7"/>
  <c r="G283" i="7"/>
  <c r="F283" i="7"/>
  <c r="L465" i="7"/>
  <c r="H465" i="7"/>
  <c r="I465" i="7"/>
  <c r="L107" i="7"/>
  <c r="H107" i="7"/>
  <c r="I107" i="7"/>
  <c r="G107" i="7"/>
  <c r="F107" i="7"/>
  <c r="M6" i="7"/>
  <c r="H6" i="7"/>
  <c r="I6" i="7"/>
  <c r="G6" i="7"/>
  <c r="F6" i="7"/>
  <c r="L56" i="7"/>
  <c r="H56" i="7"/>
  <c r="I56" i="7"/>
  <c r="G56" i="7"/>
  <c r="F56" i="7"/>
  <c r="M55" i="7"/>
  <c r="L55" i="7"/>
  <c r="H55" i="7"/>
  <c r="I55" i="7"/>
  <c r="G55" i="7"/>
  <c r="F55" i="7"/>
  <c r="L1021" i="7"/>
  <c r="H1021" i="7"/>
  <c r="I1021" i="7"/>
  <c r="L520" i="7"/>
  <c r="H520" i="7"/>
  <c r="G520" i="7"/>
  <c r="F520" i="7"/>
  <c r="L498" i="7"/>
  <c r="H498" i="7"/>
  <c r="G498" i="7"/>
  <c r="F498" i="7"/>
  <c r="L377" i="7"/>
  <c r="H377" i="7"/>
  <c r="G377" i="7"/>
  <c r="F377" i="7"/>
  <c r="L887" i="7"/>
  <c r="H887" i="7"/>
  <c r="I887" i="7"/>
  <c r="G887" i="7"/>
  <c r="L952" i="7"/>
  <c r="H952" i="7"/>
  <c r="F952" i="7"/>
  <c r="G952" i="7"/>
  <c r="L670" i="7"/>
  <c r="H670" i="7"/>
  <c r="G670" i="7"/>
  <c r="F670" i="7"/>
  <c r="L199" i="7"/>
  <c r="H199" i="7"/>
  <c r="G199" i="7"/>
  <c r="F199" i="7"/>
  <c r="L386" i="7"/>
  <c r="H386" i="7"/>
  <c r="I386" i="7"/>
  <c r="L54" i="7"/>
  <c r="H54" i="7"/>
  <c r="F54" i="7"/>
  <c r="G54" i="7"/>
  <c r="M53" i="7"/>
  <c r="H53" i="7"/>
  <c r="I53" i="7"/>
  <c r="G53" i="7"/>
  <c r="F53" i="7"/>
  <c r="N1615" i="1"/>
  <c r="L1615" i="1"/>
  <c r="I1629" i="1"/>
  <c r="G1628" i="1"/>
  <c r="F1628" i="1"/>
  <c r="G1627" i="1"/>
  <c r="F1627" i="1"/>
  <c r="I1626" i="1"/>
  <c r="I1633" i="1"/>
  <c r="G1632" i="1"/>
  <c r="F1632" i="1"/>
  <c r="G1631" i="1"/>
  <c r="F1631" i="1"/>
  <c r="I1630" i="1"/>
  <c r="I1625" i="1"/>
  <c r="I1619" i="1"/>
  <c r="I1620" i="1"/>
  <c r="I1621" i="1"/>
  <c r="I1618" i="1"/>
  <c r="I1614" i="1"/>
  <c r="I1611" i="1"/>
  <c r="I1612" i="1"/>
  <c r="I1608" i="1"/>
  <c r="F1607" i="1"/>
  <c r="I1605" i="1"/>
  <c r="F1604" i="1"/>
  <c r="I1603" i="1"/>
  <c r="I1602" i="1"/>
  <c r="F1601" i="1"/>
  <c r="I1599" i="1"/>
  <c r="G1598" i="1"/>
  <c r="F1598" i="1"/>
  <c r="I1595" i="1"/>
  <c r="G1594" i="1"/>
  <c r="F1594" i="1"/>
  <c r="G1593" i="1"/>
  <c r="F1593" i="1"/>
  <c r="I1592" i="1"/>
  <c r="I1597" i="1"/>
  <c r="I1609" i="1"/>
  <c r="G1596" i="1"/>
  <c r="F1596" i="1"/>
  <c r="I1610" i="1"/>
  <c r="I1793" i="1"/>
  <c r="F1791" i="1"/>
  <c r="I1790" i="1"/>
  <c r="I1796" i="1"/>
  <c r="I1789" i="1"/>
  <c r="I1788" i="1"/>
  <c r="I1764" i="1"/>
  <c r="I1762" i="1"/>
  <c r="I1761" i="1"/>
  <c r="I1768" i="1"/>
  <c r="F1766" i="1"/>
  <c r="I1765" i="1"/>
  <c r="I1772" i="1"/>
  <c r="I1770" i="1"/>
  <c r="I1769" i="1"/>
  <c r="I1776" i="1"/>
  <c r="F1774" i="1"/>
  <c r="I1773" i="1"/>
  <c r="I1779" i="1"/>
  <c r="I1780" i="1"/>
  <c r="I1778" i="1"/>
  <c r="I1783" i="1"/>
  <c r="F1782" i="1"/>
  <c r="I1786" i="1"/>
  <c r="F1785" i="1"/>
  <c r="I1797" i="1"/>
  <c r="F1795" i="1"/>
  <c r="I1794" i="1"/>
  <c r="I1760" i="1"/>
  <c r="F1759" i="1"/>
  <c r="I1758" i="1"/>
  <c r="I1729" i="1"/>
  <c r="I1730" i="1"/>
  <c r="F1728" i="1"/>
  <c r="I807" i="7"/>
  <c r="L347" i="7"/>
  <c r="O364" i="7"/>
  <c r="L756" i="7"/>
  <c r="O764" i="7"/>
  <c r="L509" i="7"/>
  <c r="O532" i="7"/>
  <c r="L321" i="7"/>
  <c r="O333" i="7"/>
  <c r="L885" i="7"/>
  <c r="O1011" i="7"/>
  <c r="L376" i="7"/>
  <c r="O385" i="7"/>
  <c r="L6" i="7"/>
  <c r="O8" i="7"/>
  <c r="L579" i="7"/>
  <c r="O632" i="7"/>
  <c r="L53" i="7"/>
  <c r="O108" i="7"/>
  <c r="L774" i="7"/>
  <c r="O859" i="7"/>
  <c r="L313" i="7"/>
  <c r="O316" i="7"/>
  <c r="L634" i="7"/>
  <c r="O649" i="7"/>
  <c r="L740" i="7"/>
  <c r="O742" i="7"/>
  <c r="L688" i="7"/>
  <c r="O737" i="7"/>
  <c r="I567" i="7"/>
  <c r="I203" i="7"/>
  <c r="G607" i="7"/>
  <c r="F607" i="7"/>
  <c r="I946" i="7"/>
  <c r="G329" i="7"/>
  <c r="F329" i="7"/>
  <c r="G139" i="7"/>
  <c r="F139" i="7"/>
  <c r="F650" i="7"/>
  <c r="G821" i="7"/>
  <c r="F821" i="7"/>
  <c r="G688" i="7"/>
  <c r="F688" i="7"/>
  <c r="G573" i="7"/>
  <c r="F573" i="7"/>
  <c r="I71" i="9"/>
  <c r="I103" i="9"/>
  <c r="I109" i="9"/>
  <c r="G171" i="9"/>
  <c r="F171" i="9"/>
  <c r="G173" i="9"/>
  <c r="F173" i="9"/>
  <c r="I223" i="9"/>
  <c r="I227" i="9"/>
  <c r="I248" i="9"/>
  <c r="I272" i="9"/>
  <c r="G281" i="9"/>
  <c r="F281" i="9"/>
  <c r="G289" i="9"/>
  <c r="F289" i="9"/>
  <c r="G294" i="9"/>
  <c r="F294" i="9"/>
  <c r="G316" i="9"/>
  <c r="F316" i="9"/>
  <c r="G322" i="9"/>
  <c r="F322" i="9"/>
  <c r="G354" i="9"/>
  <c r="F354" i="9"/>
  <c r="I359" i="9"/>
  <c r="G361" i="9"/>
  <c r="F361" i="9"/>
  <c r="G370" i="9"/>
  <c r="F370" i="9"/>
  <c r="I376" i="9"/>
  <c r="G380" i="9"/>
  <c r="F380" i="9"/>
  <c r="I384" i="9"/>
  <c r="G388" i="9"/>
  <c r="F388" i="9"/>
  <c r="I419" i="9"/>
  <c r="F442" i="9"/>
  <c r="F443" i="9"/>
  <c r="F450" i="9"/>
  <c r="F451" i="9"/>
  <c r="G501" i="9"/>
  <c r="F501" i="9"/>
  <c r="I515" i="9"/>
  <c r="G533" i="9"/>
  <c r="F533" i="9"/>
  <c r="G537" i="9"/>
  <c r="F537" i="9"/>
  <c r="G540" i="9"/>
  <c r="F540" i="9"/>
  <c r="G545" i="9"/>
  <c r="F545" i="9"/>
  <c r="I550" i="9"/>
  <c r="G554" i="9"/>
  <c r="F554" i="9"/>
  <c r="G556" i="9"/>
  <c r="F556" i="9"/>
  <c r="I571" i="9"/>
  <c r="G580" i="9"/>
  <c r="F580" i="9"/>
  <c r="I584" i="9"/>
  <c r="G618" i="9"/>
  <c r="F618" i="9"/>
  <c r="G619" i="9"/>
  <c r="F619" i="9"/>
  <c r="I639" i="9"/>
  <c r="I728" i="9"/>
  <c r="G730" i="9"/>
  <c r="F730" i="9"/>
  <c r="G792" i="9"/>
  <c r="F792" i="9"/>
  <c r="G794" i="9"/>
  <c r="F794" i="9"/>
  <c r="G804" i="9"/>
  <c r="F804" i="9"/>
  <c r="G808" i="9"/>
  <c r="F808" i="9"/>
  <c r="G863" i="9"/>
  <c r="F863" i="9"/>
  <c r="I871" i="9"/>
  <c r="I874" i="9"/>
  <c r="I878" i="9"/>
  <c r="I891" i="9"/>
  <c r="I928" i="9"/>
  <c r="I929" i="9"/>
  <c r="I940" i="9"/>
  <c r="I1037" i="9"/>
  <c r="F1037" i="9"/>
  <c r="G40" i="9"/>
  <c r="F40" i="9"/>
  <c r="G48" i="9"/>
  <c r="F48" i="9"/>
  <c r="G57" i="9"/>
  <c r="F57" i="9"/>
  <c r="G65" i="9"/>
  <c r="F65" i="9"/>
  <c r="G78" i="9"/>
  <c r="F78" i="9"/>
  <c r="G93" i="9"/>
  <c r="F93" i="9"/>
  <c r="F98" i="9"/>
  <c r="G99" i="9"/>
  <c r="F99" i="9"/>
  <c r="I147" i="9"/>
  <c r="G151" i="9"/>
  <c r="F151" i="9"/>
  <c r="G159" i="9"/>
  <c r="F159" i="9"/>
  <c r="I198" i="9"/>
  <c r="F957" i="9"/>
  <c r="I957" i="9"/>
  <c r="I1036" i="9"/>
  <c r="G1036" i="9"/>
  <c r="F1036" i="9"/>
  <c r="G1069" i="9"/>
  <c r="F1069" i="9"/>
  <c r="I1069" i="9"/>
  <c r="G768" i="7"/>
  <c r="F768" i="7"/>
  <c r="G405" i="7"/>
  <c r="F405" i="7"/>
  <c r="F16" i="9"/>
  <c r="G39" i="9"/>
  <c r="F39" i="9"/>
  <c r="I189" i="9"/>
  <c r="F206" i="9"/>
  <c r="G247" i="9"/>
  <c r="F247" i="9"/>
  <c r="G252" i="9"/>
  <c r="F252" i="9"/>
  <c r="I255" i="9"/>
  <c r="G296" i="9"/>
  <c r="F296" i="9"/>
  <c r="I310" i="9"/>
  <c r="G312" i="9"/>
  <c r="F312" i="9"/>
  <c r="G318" i="9"/>
  <c r="F318" i="9"/>
  <c r="I348" i="9"/>
  <c r="I363" i="9"/>
  <c r="I411" i="9"/>
  <c r="I428" i="9"/>
  <c r="G432" i="9"/>
  <c r="F432" i="9"/>
  <c r="I461" i="9"/>
  <c r="I576" i="9"/>
  <c r="I593" i="9"/>
  <c r="I599" i="9"/>
  <c r="I604" i="9"/>
  <c r="I612" i="9"/>
  <c r="G614" i="9"/>
  <c r="F614" i="9"/>
  <c r="I624" i="9"/>
  <c r="G631" i="9"/>
  <c r="F631" i="9"/>
  <c r="G648" i="9"/>
  <c r="F648" i="9"/>
  <c r="F675" i="9"/>
  <c r="I681" i="9"/>
  <c r="F683" i="9"/>
  <c r="I719" i="9"/>
  <c r="I720" i="9"/>
  <c r="I724" i="9"/>
  <c r="I752" i="9"/>
  <c r="I781" i="9"/>
  <c r="F806" i="9"/>
  <c r="G810" i="9"/>
  <c r="F810" i="9"/>
  <c r="G814" i="9"/>
  <c r="F814" i="9"/>
  <c r="I819" i="9"/>
  <c r="G822" i="9"/>
  <c r="F822" i="9"/>
  <c r="I838" i="9"/>
  <c r="F848" i="9"/>
  <c r="I883" i="9"/>
  <c r="I887" i="9"/>
  <c r="I926" i="9"/>
  <c r="I938" i="9"/>
  <c r="I943" i="9"/>
  <c r="I978" i="9"/>
  <c r="G978" i="9"/>
  <c r="F978" i="9"/>
  <c r="I1009" i="9"/>
  <c r="F1009" i="9"/>
  <c r="G769" i="7"/>
  <c r="F769" i="7"/>
  <c r="G738" i="7"/>
  <c r="F738" i="7"/>
  <c r="G9" i="9"/>
  <c r="F9" i="9"/>
  <c r="G27" i="9"/>
  <c r="F27" i="9"/>
  <c r="G28" i="9"/>
  <c r="F28" i="9"/>
  <c r="I123" i="9"/>
  <c r="F135" i="9"/>
  <c r="F154" i="9"/>
  <c r="G155" i="9"/>
  <c r="F155" i="9"/>
  <c r="I179" i="9"/>
  <c r="G181" i="9"/>
  <c r="F181" i="9"/>
  <c r="I183" i="9"/>
  <c r="F188" i="9"/>
  <c r="G222" i="9"/>
  <c r="F222" i="9"/>
  <c r="F323" i="9"/>
  <c r="G326" i="9"/>
  <c r="F326" i="9"/>
  <c r="I457" i="9"/>
  <c r="F492" i="9"/>
  <c r="F493" i="9"/>
  <c r="F714" i="9"/>
  <c r="F718" i="9"/>
  <c r="F722" i="9"/>
  <c r="G746" i="9"/>
  <c r="F746" i="9"/>
  <c r="G755" i="9"/>
  <c r="F755" i="9"/>
  <c r="G762" i="9"/>
  <c r="F762" i="9"/>
  <c r="G783" i="9"/>
  <c r="F783" i="9"/>
  <c r="G784" i="9"/>
  <c r="F784" i="9"/>
  <c r="G826" i="9"/>
  <c r="F826" i="9"/>
  <c r="F905" i="9"/>
  <c r="G1031" i="9"/>
  <c r="F1031" i="9"/>
  <c r="I1031" i="9"/>
  <c r="G1075" i="9"/>
  <c r="F1075" i="9"/>
  <c r="I1075" i="9"/>
  <c r="I1096" i="9"/>
  <c r="I1101" i="9"/>
  <c r="I1111" i="9"/>
  <c r="I1126" i="9"/>
  <c r="I1132" i="9"/>
  <c r="I1139" i="9"/>
  <c r="I1143" i="9"/>
  <c r="I1146" i="9"/>
  <c r="I1160" i="9"/>
  <c r="I1173" i="9"/>
  <c r="I1220" i="9"/>
  <c r="I1229" i="9"/>
  <c r="I1262" i="9"/>
  <c r="I1291" i="9"/>
  <c r="I1320" i="9"/>
  <c r="I1440" i="9"/>
  <c r="I1470" i="9"/>
  <c r="G1616" i="9"/>
  <c r="F1616" i="9"/>
  <c r="G1626" i="9"/>
  <c r="F1626" i="9"/>
  <c r="I1631" i="9"/>
  <c r="I1635" i="9"/>
  <c r="I1643" i="9"/>
  <c r="G1654" i="9"/>
  <c r="F1654" i="9"/>
  <c r="G1655" i="9"/>
  <c r="F1655" i="9"/>
  <c r="I1677" i="9"/>
  <c r="G1690" i="9"/>
  <c r="F1690" i="9"/>
  <c r="I1698" i="9"/>
  <c r="I1703" i="9"/>
  <c r="I1713" i="9"/>
  <c r="I1721" i="9"/>
  <c r="G1723" i="9"/>
  <c r="F1723" i="9"/>
  <c r="I1729" i="9"/>
  <c r="G1731" i="9"/>
  <c r="F1731" i="9"/>
  <c r="G1736" i="9"/>
  <c r="F1736" i="9"/>
  <c r="G1739" i="9"/>
  <c r="F1739" i="9"/>
  <c r="I1752" i="9"/>
  <c r="I1764" i="9"/>
  <c r="I1779" i="9"/>
  <c r="I1785" i="9"/>
  <c r="G979" i="9"/>
  <c r="F979" i="9"/>
  <c r="I980" i="9"/>
  <c r="I1007" i="9"/>
  <c r="I1018" i="9"/>
  <c r="I1023" i="9"/>
  <c r="G1025" i="9"/>
  <c r="F1025" i="9"/>
  <c r="I1026" i="9"/>
  <c r="I1027" i="9"/>
  <c r="I1030" i="9"/>
  <c r="I1057" i="9"/>
  <c r="I1081" i="9"/>
  <c r="F1108" i="9"/>
  <c r="I1113" i="9"/>
  <c r="I1175" i="9"/>
  <c r="G1211" i="9"/>
  <c r="F1211" i="9"/>
  <c r="I1217" i="9"/>
  <c r="I1236" i="9"/>
  <c r="I1244" i="9"/>
  <c r="G1331" i="9"/>
  <c r="F1331" i="9"/>
  <c r="F1337" i="9"/>
  <c r="F1349" i="9"/>
  <c r="I1360" i="9"/>
  <c r="G1362" i="9"/>
  <c r="F1362" i="9"/>
  <c r="I1368" i="9"/>
  <c r="G1370" i="9"/>
  <c r="F1370" i="9"/>
  <c r="I1376" i="9"/>
  <c r="G1378" i="9"/>
  <c r="F1378" i="9"/>
  <c r="G1385" i="9"/>
  <c r="F1385" i="9"/>
  <c r="I1391" i="9"/>
  <c r="G1393" i="9"/>
  <c r="F1393" i="9"/>
  <c r="I1399" i="9"/>
  <c r="I1407" i="9"/>
  <c r="F1414" i="9"/>
  <c r="I1426" i="9"/>
  <c r="F1430" i="9"/>
  <c r="I1482" i="9"/>
  <c r="G1484" i="9"/>
  <c r="F1484" i="9"/>
  <c r="I1493" i="9"/>
  <c r="G1498" i="9"/>
  <c r="F1498" i="9"/>
  <c r="I1505" i="9"/>
  <c r="G1512" i="9"/>
  <c r="F1512" i="9"/>
  <c r="I1542" i="9"/>
  <c r="I1543" i="9"/>
  <c r="G1554" i="9"/>
  <c r="F1554" i="9"/>
  <c r="G1580" i="9"/>
  <c r="F1580" i="9"/>
  <c r="G1599" i="9"/>
  <c r="F1599" i="9"/>
  <c r="F1658" i="9"/>
  <c r="F1659" i="9"/>
  <c r="I1017" i="9"/>
  <c r="I1056" i="9"/>
  <c r="I1109" i="9"/>
  <c r="G1118" i="9"/>
  <c r="F1118" i="9"/>
  <c r="G1336" i="9"/>
  <c r="F1336" i="9"/>
  <c r="F1341" i="9"/>
  <c r="G1358" i="9"/>
  <c r="F1358" i="9"/>
  <c r="G1417" i="9"/>
  <c r="F1417" i="9"/>
  <c r="G1428" i="9"/>
  <c r="F1428" i="9"/>
  <c r="G1431" i="9"/>
  <c r="F1431" i="9"/>
  <c r="G1461" i="9"/>
  <c r="F1461" i="9"/>
  <c r="G1465" i="9"/>
  <c r="F1465" i="9"/>
  <c r="G1478" i="9"/>
  <c r="F1478" i="9"/>
  <c r="G1507" i="9"/>
  <c r="F1507" i="9"/>
  <c r="G1508" i="9"/>
  <c r="F1508" i="9"/>
  <c r="G1511" i="9"/>
  <c r="F1511" i="9"/>
  <c r="F1530" i="9"/>
  <c r="F1541" i="9"/>
  <c r="F1549" i="9"/>
  <c r="G1553" i="9"/>
  <c r="F1553" i="9"/>
  <c r="G1630" i="9"/>
  <c r="F1630" i="9"/>
  <c r="G1642" i="9"/>
  <c r="F1642" i="9"/>
  <c r="G1663" i="9"/>
  <c r="F1663" i="9"/>
  <c r="G1676" i="9"/>
  <c r="F1676" i="9"/>
  <c r="I1685" i="9"/>
  <c r="I1689" i="9"/>
  <c r="I1709" i="9"/>
  <c r="I1772" i="9"/>
  <c r="I1775" i="9"/>
  <c r="I1783" i="9"/>
  <c r="G1786" i="9"/>
  <c r="F1786" i="9"/>
  <c r="G652" i="7"/>
  <c r="F652" i="7"/>
  <c r="G355" i="7"/>
  <c r="F355" i="7"/>
  <c r="G345" i="7"/>
  <c r="F345" i="7"/>
  <c r="G827" i="7"/>
  <c r="F827" i="7"/>
  <c r="G248" i="7"/>
  <c r="F248" i="7"/>
  <c r="G799" i="7"/>
  <c r="F799" i="7"/>
  <c r="F972" i="7"/>
  <c r="F977" i="7"/>
  <c r="G689" i="7"/>
  <c r="F689" i="7"/>
  <c r="I547" i="7"/>
  <c r="F971" i="7"/>
  <c r="I920" i="7"/>
  <c r="I195" i="7"/>
  <c r="G277" i="7"/>
  <c r="F277" i="7"/>
  <c r="F342" i="7"/>
  <c r="G755" i="7"/>
  <c r="F755" i="7"/>
  <c r="F820" i="7"/>
  <c r="G591" i="7"/>
  <c r="F591" i="7"/>
  <c r="G357" i="7"/>
  <c r="F357" i="7"/>
  <c r="G326" i="7"/>
  <c r="F326" i="7"/>
  <c r="G665" i="7"/>
  <c r="F665" i="7"/>
  <c r="G796" i="7"/>
  <c r="F796" i="7"/>
  <c r="G427" i="7"/>
  <c r="F427" i="7"/>
  <c r="G416" i="7"/>
  <c r="F416" i="7"/>
  <c r="I964" i="7"/>
  <c r="G382" i="7"/>
  <c r="F382" i="7"/>
  <c r="I570" i="7"/>
  <c r="G435" i="7"/>
  <c r="F435" i="7"/>
  <c r="F887" i="7"/>
  <c r="G500" i="7"/>
  <c r="F500" i="7"/>
  <c r="G552" i="7"/>
  <c r="F552" i="7"/>
  <c r="I625" i="7"/>
  <c r="I546" i="7"/>
  <c r="I137" i="7"/>
  <c r="I609" i="7"/>
  <c r="I877" i="7"/>
  <c r="I987" i="7"/>
  <c r="I852" i="7"/>
  <c r="I620" i="7"/>
  <c r="G518" i="7"/>
  <c r="F518" i="7"/>
  <c r="G673" i="7"/>
  <c r="F673" i="7"/>
  <c r="G224" i="7"/>
  <c r="F224" i="7"/>
  <c r="I337" i="7"/>
  <c r="I605" i="7"/>
  <c r="F39" i="7"/>
  <c r="I579" i="7"/>
  <c r="G263" i="7"/>
  <c r="F263" i="7"/>
  <c r="F950" i="7"/>
  <c r="F991" i="7"/>
  <c r="G146" i="7"/>
  <c r="F146" i="7"/>
  <c r="G864" i="7"/>
  <c r="F864" i="7"/>
  <c r="I819" i="7"/>
  <c r="G286" i="7"/>
  <c r="F286" i="7"/>
  <c r="I944" i="7"/>
  <c r="I238" i="7"/>
  <c r="I803" i="7"/>
  <c r="F899" i="7"/>
  <c r="G707" i="7"/>
  <c r="F707" i="7"/>
  <c r="G716" i="7"/>
  <c r="F716" i="7"/>
  <c r="G386" i="7"/>
  <c r="F386" i="7"/>
  <c r="G1021" i="7"/>
  <c r="F1021" i="7"/>
  <c r="G522" i="7"/>
  <c r="F522" i="7"/>
  <c r="I782" i="7"/>
  <c r="I125" i="7"/>
  <c r="F943" i="7"/>
  <c r="F927" i="7"/>
  <c r="G252" i="7"/>
  <c r="F252" i="7"/>
  <c r="L26" i="7"/>
  <c r="O45" i="7"/>
  <c r="F41" i="7"/>
  <c r="I587" i="7"/>
  <c r="I440" i="7"/>
  <c r="G453" i="7"/>
  <c r="F453" i="7"/>
  <c r="G810" i="7"/>
  <c r="F810" i="7"/>
  <c r="G455" i="7"/>
  <c r="F455" i="7"/>
  <c r="I29" i="9"/>
  <c r="F47" i="9"/>
  <c r="F54" i="9"/>
  <c r="F55" i="9"/>
  <c r="G101" i="9"/>
  <c r="F101" i="9"/>
  <c r="F102" i="9"/>
  <c r="G129" i="9"/>
  <c r="F129" i="9"/>
  <c r="G134" i="9"/>
  <c r="F134" i="9"/>
  <c r="G136" i="9"/>
  <c r="F136" i="9"/>
  <c r="I161" i="9"/>
  <c r="G187" i="9"/>
  <c r="F187" i="9"/>
  <c r="G191" i="9"/>
  <c r="F191" i="9"/>
  <c r="I193" i="9"/>
  <c r="I238" i="9"/>
  <c r="I258" i="9"/>
  <c r="I268" i="9"/>
  <c r="I270" i="9"/>
  <c r="I314" i="9"/>
  <c r="F336" i="9"/>
  <c r="I341" i="9"/>
  <c r="F398" i="9"/>
  <c r="I404" i="9"/>
  <c r="G465" i="9"/>
  <c r="F465" i="9"/>
  <c r="I467" i="9"/>
  <c r="I495" i="9"/>
  <c r="G503" i="9"/>
  <c r="F503" i="9"/>
  <c r="G504" i="9"/>
  <c r="F504" i="9"/>
  <c r="F507" i="9"/>
  <c r="G517" i="9"/>
  <c r="F517" i="9"/>
  <c r="G525" i="9"/>
  <c r="F525" i="9"/>
  <c r="F526" i="9"/>
  <c r="F530" i="9"/>
  <c r="G531" i="9"/>
  <c r="F531" i="9"/>
  <c r="F542" i="9"/>
  <c r="G552" i="9"/>
  <c r="F552" i="9"/>
  <c r="G582" i="9"/>
  <c r="F582" i="9"/>
  <c r="G590" i="9"/>
  <c r="F590" i="9"/>
  <c r="G602" i="9"/>
  <c r="F602" i="9"/>
  <c r="G603" i="9"/>
  <c r="F603" i="9"/>
  <c r="G610" i="9"/>
  <c r="F610" i="9"/>
  <c r="G611" i="9"/>
  <c r="F611" i="9"/>
  <c r="G626" i="9"/>
  <c r="F626" i="9"/>
  <c r="G627" i="9"/>
  <c r="F627" i="9"/>
  <c r="F643" i="9"/>
  <c r="F646" i="9"/>
  <c r="F655" i="9"/>
  <c r="F656" i="9"/>
  <c r="G659" i="9"/>
  <c r="F659" i="9"/>
  <c r="G660" i="9"/>
  <c r="F660" i="9"/>
  <c r="F667" i="9"/>
  <c r="F668" i="9"/>
  <c r="G679" i="9"/>
  <c r="F679" i="9"/>
  <c r="G680" i="9"/>
  <c r="F680" i="9"/>
  <c r="G687" i="9"/>
  <c r="F687" i="9"/>
  <c r="G695" i="9"/>
  <c r="F695" i="9"/>
  <c r="G703" i="9"/>
  <c r="F703" i="9"/>
  <c r="G401" i="7"/>
  <c r="F401" i="7"/>
  <c r="I638" i="7"/>
  <c r="G324" i="7"/>
  <c r="F324" i="7"/>
  <c r="G515" i="7"/>
  <c r="F515" i="7"/>
  <c r="G259" i="7"/>
  <c r="F259" i="7"/>
  <c r="F809" i="7"/>
  <c r="G339" i="7"/>
  <c r="F339" i="7"/>
  <c r="G714" i="7"/>
  <c r="F714" i="7"/>
  <c r="G483" i="7"/>
  <c r="F483" i="7"/>
  <c r="I25" i="9"/>
  <c r="G32" i="9"/>
  <c r="F32" i="9"/>
  <c r="G33" i="9"/>
  <c r="F33" i="9"/>
  <c r="G61" i="9"/>
  <c r="F61" i="9"/>
  <c r="I145" i="9"/>
  <c r="I149" i="9"/>
  <c r="I169" i="9"/>
  <c r="I219" i="9"/>
  <c r="I231" i="9"/>
  <c r="G254" i="9"/>
  <c r="F254" i="9"/>
  <c r="G260" i="9"/>
  <c r="F260" i="9"/>
  <c r="I274" i="9"/>
  <c r="G291" i="9"/>
  <c r="F291" i="9"/>
  <c r="F303" i="9"/>
  <c r="G346" i="9"/>
  <c r="F346" i="9"/>
  <c r="G352" i="9"/>
  <c r="F352" i="9"/>
  <c r="G368" i="9"/>
  <c r="F368" i="9"/>
  <c r="G372" i="9"/>
  <c r="F372" i="9"/>
  <c r="G373" i="9"/>
  <c r="F373" i="9"/>
  <c r="G374" i="9"/>
  <c r="F374" i="9"/>
  <c r="G378" i="9"/>
  <c r="F378" i="9"/>
  <c r="G382" i="9"/>
  <c r="F382" i="9"/>
  <c r="G386" i="9"/>
  <c r="F386" i="9"/>
  <c r="G390" i="9"/>
  <c r="F390" i="9"/>
  <c r="G392" i="9"/>
  <c r="F392" i="9"/>
  <c r="G400" i="9"/>
  <c r="F400" i="9"/>
  <c r="G413" i="9"/>
  <c r="F413" i="9"/>
  <c r="G417" i="9"/>
  <c r="F417" i="9"/>
  <c r="G424" i="9"/>
  <c r="F424" i="9"/>
  <c r="G727" i="9"/>
  <c r="F727" i="9"/>
  <c r="I727" i="9"/>
  <c r="F917" i="7"/>
  <c r="F894" i="7"/>
  <c r="G762" i="7"/>
  <c r="F762" i="7"/>
  <c r="G666" i="7"/>
  <c r="F666" i="7"/>
  <c r="I235" i="7"/>
  <c r="G1029" i="7"/>
  <c r="F1029" i="7"/>
  <c r="I113" i="9"/>
  <c r="F122" i="9"/>
  <c r="G256" i="9"/>
  <c r="F256" i="9"/>
  <c r="G257" i="9"/>
  <c r="F257" i="9"/>
  <c r="F269" i="9"/>
  <c r="G287" i="9"/>
  <c r="F287" i="9"/>
  <c r="F496" i="9"/>
  <c r="I505" i="9"/>
  <c r="I529" i="9"/>
  <c r="I574" i="9"/>
  <c r="I578" i="9"/>
  <c r="I616" i="9"/>
  <c r="I632" i="9"/>
  <c r="I650" i="9"/>
  <c r="I661" i="9"/>
  <c r="I688" i="9"/>
  <c r="I693" i="9"/>
  <c r="I704" i="9"/>
  <c r="I723" i="9"/>
  <c r="G723" i="9"/>
  <c r="F723" i="9"/>
  <c r="I726" i="9"/>
  <c r="G726" i="9"/>
  <c r="F726" i="9"/>
  <c r="G397" i="7"/>
  <c r="F397" i="7"/>
  <c r="G824" i="7"/>
  <c r="F824" i="7"/>
  <c r="G400" i="7"/>
  <c r="F400" i="7"/>
  <c r="G37" i="7"/>
  <c r="F37" i="7"/>
  <c r="F40" i="7"/>
  <c r="F847" i="7"/>
  <c r="G811" i="7"/>
  <c r="F811" i="7"/>
  <c r="G229" i="9"/>
  <c r="F229" i="9"/>
  <c r="G230" i="9"/>
  <c r="F230" i="9"/>
  <c r="I422" i="9"/>
  <c r="F427" i="9"/>
  <c r="I438" i="9"/>
  <c r="I441" i="9"/>
  <c r="I445" i="9"/>
  <c r="I449" i="9"/>
  <c r="I453" i="9"/>
  <c r="I491" i="9"/>
  <c r="F577" i="9"/>
  <c r="I596" i="9"/>
  <c r="G598" i="9"/>
  <c r="F598" i="9"/>
  <c r="I620" i="9"/>
  <c r="G622" i="9"/>
  <c r="F622" i="9"/>
  <c r="I636" i="9"/>
  <c r="G638" i="9"/>
  <c r="F638" i="9"/>
  <c r="I657" i="9"/>
  <c r="I665" i="9"/>
  <c r="I692" i="9"/>
  <c r="I701" i="9"/>
  <c r="I707" i="9"/>
  <c r="I708" i="9"/>
  <c r="G710" i="9"/>
  <c r="F710" i="9"/>
  <c r="G743" i="9"/>
  <c r="F743" i="9"/>
  <c r="I748" i="9"/>
  <c r="G750" i="9"/>
  <c r="F750" i="9"/>
  <c r="F758" i="9"/>
  <c r="I763" i="9"/>
  <c r="I770" i="9"/>
  <c r="I777" i="9"/>
  <c r="G779" i="9"/>
  <c r="F779" i="9"/>
  <c r="G780" i="9"/>
  <c r="F780" i="9"/>
  <c r="F788" i="9"/>
  <c r="I795" i="9"/>
  <c r="G797" i="9"/>
  <c r="F797" i="9"/>
  <c r="G798" i="9"/>
  <c r="F798" i="9"/>
  <c r="F805" i="9"/>
  <c r="F811" i="9"/>
  <c r="I824" i="9"/>
  <c r="F827" i="9"/>
  <c r="I832" i="9"/>
  <c r="I835" i="9"/>
  <c r="G842" i="9"/>
  <c r="F842" i="9"/>
  <c r="G843" i="9"/>
  <c r="F843" i="9"/>
  <c r="G846" i="9"/>
  <c r="F846" i="9"/>
  <c r="F855" i="9"/>
  <c r="G858" i="9"/>
  <c r="F858" i="9"/>
  <c r="G859" i="9"/>
  <c r="F859" i="9"/>
  <c r="I867" i="9"/>
  <c r="I875" i="9"/>
  <c r="I882" i="9"/>
  <c r="I886" i="9"/>
  <c r="I895" i="9"/>
  <c r="I918" i="9"/>
  <c r="G920" i="9"/>
  <c r="F920" i="9"/>
  <c r="I921" i="9"/>
  <c r="I925" i="9"/>
  <c r="I930" i="9"/>
  <c r="G932" i="9"/>
  <c r="F932" i="9"/>
  <c r="I961" i="9"/>
  <c r="G963" i="9"/>
  <c r="F963" i="9"/>
  <c r="I973" i="9"/>
  <c r="I983" i="9"/>
  <c r="G985" i="9"/>
  <c r="F985" i="9"/>
  <c r="G986" i="9"/>
  <c r="F986" i="9"/>
  <c r="I987" i="9"/>
  <c r="G989" i="9"/>
  <c r="F989" i="9"/>
  <c r="I991" i="9"/>
  <c r="G993" i="9"/>
  <c r="F993" i="9"/>
  <c r="I999" i="9"/>
  <c r="G1001" i="9"/>
  <c r="F1001" i="9"/>
  <c r="I1003" i="9"/>
  <c r="I1011" i="9"/>
  <c r="G1021" i="9"/>
  <c r="F1021" i="9"/>
  <c r="G1071" i="9"/>
  <c r="F1071" i="9"/>
  <c r="I1088" i="9"/>
  <c r="I1112" i="9"/>
  <c r="I1136" i="9"/>
  <c r="G1138" i="9"/>
  <c r="F1138" i="9"/>
  <c r="I1140" i="9"/>
  <c r="G1150" i="9"/>
  <c r="F1150" i="9"/>
  <c r="I1152" i="9"/>
  <c r="I1174" i="9"/>
  <c r="F1179" i="9"/>
  <c r="I1179" i="9"/>
  <c r="G1186" i="9"/>
  <c r="F1186" i="9"/>
  <c r="I1187" i="9"/>
  <c r="I1200" i="9"/>
  <c r="G1200" i="9"/>
  <c r="F1200" i="9"/>
  <c r="F834" i="9"/>
  <c r="F913" i="9"/>
  <c r="I1162" i="9"/>
  <c r="G1162" i="9"/>
  <c r="F1162" i="9"/>
  <c r="F1194" i="9"/>
  <c r="I1194" i="9"/>
  <c r="I767" i="9"/>
  <c r="G769" i="9"/>
  <c r="F769" i="9"/>
  <c r="G772" i="9"/>
  <c r="F772" i="9"/>
  <c r="I773" i="9"/>
  <c r="I789" i="9"/>
  <c r="I809" i="9"/>
  <c r="I816" i="9"/>
  <c r="I828" i="9"/>
  <c r="I837" i="9"/>
  <c r="I841" i="9"/>
  <c r="I864" i="9"/>
  <c r="G866" i="9"/>
  <c r="F866" i="9"/>
  <c r="I872" i="9"/>
  <c r="I879" i="9"/>
  <c r="G881" i="9"/>
  <c r="F881" i="9"/>
  <c r="I906" i="9"/>
  <c r="I914" i="9"/>
  <c r="G916" i="9"/>
  <c r="F916" i="9"/>
  <c r="I933" i="9"/>
  <c r="I937" i="9"/>
  <c r="I941" i="9"/>
  <c r="I952" i="9"/>
  <c r="I953" i="9"/>
  <c r="I969" i="9"/>
  <c r="G971" i="9"/>
  <c r="F971" i="9"/>
  <c r="G981" i="9"/>
  <c r="F981" i="9"/>
  <c r="I995" i="9"/>
  <c r="G997" i="9"/>
  <c r="F997" i="9"/>
  <c r="F1010" i="9"/>
  <c r="F1013" i="9"/>
  <c r="G1029" i="9"/>
  <c r="F1029" i="9"/>
  <c r="I1038" i="9"/>
  <c r="I1064" i="9"/>
  <c r="I1065" i="9"/>
  <c r="I1073" i="9"/>
  <c r="I1077" i="9"/>
  <c r="I1084" i="9"/>
  <c r="I1085" i="9"/>
  <c r="I1093" i="9"/>
  <c r="I1097" i="9"/>
  <c r="I1105" i="9"/>
  <c r="G1107" i="9"/>
  <c r="F1107" i="9"/>
  <c r="I1127" i="9"/>
  <c r="I1128" i="9"/>
  <c r="I1144" i="9"/>
  <c r="G1158" i="9"/>
  <c r="F1158" i="9"/>
  <c r="I1164" i="9"/>
  <c r="I1168" i="9"/>
  <c r="G1171" i="9"/>
  <c r="F1171" i="9"/>
  <c r="I1171" i="9"/>
  <c r="F1183" i="9"/>
  <c r="I1183" i="9"/>
  <c r="G1193" i="9"/>
  <c r="F1193" i="9"/>
  <c r="I1193" i="9"/>
  <c r="I1201" i="9"/>
  <c r="G1201" i="9"/>
  <c r="F1201" i="9"/>
  <c r="I740" i="9"/>
  <c r="I759" i="9"/>
  <c r="F955" i="9"/>
  <c r="F964" i="9"/>
  <c r="F990" i="9"/>
  <c r="F1016" i="9"/>
  <c r="F1022" i="9"/>
  <c r="G1048" i="9"/>
  <c r="F1048" i="9"/>
  <c r="G1052" i="9"/>
  <c r="F1052" i="9"/>
  <c r="G1055" i="9"/>
  <c r="F1055" i="9"/>
  <c r="F1063" i="9"/>
  <c r="G1163" i="9"/>
  <c r="F1163" i="9"/>
  <c r="I1163" i="9"/>
  <c r="F1178" i="9"/>
  <c r="G1182" i="9"/>
  <c r="F1182" i="9"/>
  <c r="I1182" i="9"/>
  <c r="F1185" i="9"/>
  <c r="I1215" i="9"/>
  <c r="G1215" i="9"/>
  <c r="F1215" i="9"/>
  <c r="F1196" i="9"/>
  <c r="I1198" i="9"/>
  <c r="I1216" i="9"/>
  <c r="I1219" i="9"/>
  <c r="I1223" i="9"/>
  <c r="G1225" i="9"/>
  <c r="F1225" i="9"/>
  <c r="G1228" i="9"/>
  <c r="F1228" i="9"/>
  <c r="F1232" i="9"/>
  <c r="I1237" i="9"/>
  <c r="G1242" i="9"/>
  <c r="F1242" i="9"/>
  <c r="I1248" i="9"/>
  <c r="G1250" i="9"/>
  <c r="F1250" i="9"/>
  <c r="G1251" i="9"/>
  <c r="F1251" i="9"/>
  <c r="G1252" i="9"/>
  <c r="F1252" i="9"/>
  <c r="I1256" i="9"/>
  <c r="G1258" i="9"/>
  <c r="F1258" i="9"/>
  <c r="G1279" i="9"/>
  <c r="F1279" i="9"/>
  <c r="I1287" i="9"/>
  <c r="G1289" i="9"/>
  <c r="F1289" i="9"/>
  <c r="G1290" i="9"/>
  <c r="F1290" i="9"/>
  <c r="I1303" i="9"/>
  <c r="I1311" i="9"/>
  <c r="I1325" i="9"/>
  <c r="F1328" i="9"/>
  <c r="F1340" i="9"/>
  <c r="F1344" i="9"/>
  <c r="F1359" i="9"/>
  <c r="I1367" i="9"/>
  <c r="I1372" i="9"/>
  <c r="G1374" i="9"/>
  <c r="F1374" i="9"/>
  <c r="G1375" i="9"/>
  <c r="F1375" i="9"/>
  <c r="I1390" i="9"/>
  <c r="I1395" i="9"/>
  <c r="G1397" i="9"/>
  <c r="F1397" i="9"/>
  <c r="G1398" i="9"/>
  <c r="F1398" i="9"/>
  <c r="G1405" i="9"/>
  <c r="F1405" i="9"/>
  <c r="G1406" i="9"/>
  <c r="F1406" i="9"/>
  <c r="I1423" i="9"/>
  <c r="I1433" i="9"/>
  <c r="G1435" i="9"/>
  <c r="F1435" i="9"/>
  <c r="G1436" i="9"/>
  <c r="F1436" i="9"/>
  <c r="I1439" i="9"/>
  <c r="G1453" i="9"/>
  <c r="F1453" i="9"/>
  <c r="I1469" i="9"/>
  <c r="G1469" i="9"/>
  <c r="F1469" i="9"/>
  <c r="F1524" i="9"/>
  <c r="I1524" i="9"/>
  <c r="I1534" i="9"/>
  <c r="G1534" i="9"/>
  <c r="F1534" i="9"/>
  <c r="I1572" i="9"/>
  <c r="G1572" i="9"/>
  <c r="F1572" i="9"/>
  <c r="G1481" i="9"/>
  <c r="F1481" i="9"/>
  <c r="I1481" i="9"/>
  <c r="I1500" i="9"/>
  <c r="G1500" i="9"/>
  <c r="F1500" i="9"/>
  <c r="I1504" i="9"/>
  <c r="G1504" i="9"/>
  <c r="F1504" i="9"/>
  <c r="I1523" i="9"/>
  <c r="F1523" i="9"/>
  <c r="G1539" i="9"/>
  <c r="F1539" i="9"/>
  <c r="I1539" i="9"/>
  <c r="G1218" i="9"/>
  <c r="F1218" i="9"/>
  <c r="I1226" i="9"/>
  <c r="I1233" i="9"/>
  <c r="I1295" i="9"/>
  <c r="I1307" i="9"/>
  <c r="I1321" i="9"/>
  <c r="I1364" i="9"/>
  <c r="G1366" i="9"/>
  <c r="F1366" i="9"/>
  <c r="I1380" i="9"/>
  <c r="G1382" i="9"/>
  <c r="F1382" i="9"/>
  <c r="I1387" i="9"/>
  <c r="G1389" i="9"/>
  <c r="F1389" i="9"/>
  <c r="G1413" i="9"/>
  <c r="F1413" i="9"/>
  <c r="I1427" i="9"/>
  <c r="G1449" i="9"/>
  <c r="F1449" i="9"/>
  <c r="I1451" i="9"/>
  <c r="I1471" i="9"/>
  <c r="G1471" i="9"/>
  <c r="F1471" i="9"/>
  <c r="I1488" i="9"/>
  <c r="G1488" i="9"/>
  <c r="F1488" i="9"/>
  <c r="I1533" i="9"/>
  <c r="F1533" i="9"/>
  <c r="I1565" i="9"/>
  <c r="G1565" i="9"/>
  <c r="F1565" i="9"/>
  <c r="I1206" i="9"/>
  <c r="I1212" i="9"/>
  <c r="I1213" i="9"/>
  <c r="F1243" i="9"/>
  <c r="I1275" i="9"/>
  <c r="I1283" i="9"/>
  <c r="I1312" i="9"/>
  <c r="I1317" i="9"/>
  <c r="F1443" i="9"/>
  <c r="G1454" i="9"/>
  <c r="F1454" i="9"/>
  <c r="I1454" i="9"/>
  <c r="I1499" i="9"/>
  <c r="G1499" i="9"/>
  <c r="F1499" i="9"/>
  <c r="I1503" i="9"/>
  <c r="G1503" i="9"/>
  <c r="F1503" i="9"/>
  <c r="G1555" i="9"/>
  <c r="F1555" i="9"/>
  <c r="I1555" i="9"/>
  <c r="F1573" i="9"/>
  <c r="I1573" i="9"/>
  <c r="I1477" i="9"/>
  <c r="I1532" i="9"/>
  <c r="F1538" i="9"/>
  <c r="F1557" i="9"/>
  <c r="F1562" i="9"/>
  <c r="F1576" i="9"/>
  <c r="F1577" i="9"/>
  <c r="F1613" i="9"/>
  <c r="G1615" i="9"/>
  <c r="F1615" i="9"/>
  <c r="F1638" i="9"/>
  <c r="F1639" i="9"/>
  <c r="I1644" i="9"/>
  <c r="F1646" i="9"/>
  <c r="F1650" i="9"/>
  <c r="F1672" i="9"/>
  <c r="I1674" i="9"/>
  <c r="G1704" i="9"/>
  <c r="F1704" i="9"/>
  <c r="G1705" i="9"/>
  <c r="F1705" i="9"/>
  <c r="G1708" i="9"/>
  <c r="F1708" i="9"/>
  <c r="G1716" i="9"/>
  <c r="F1716" i="9"/>
  <c r="G1743" i="9"/>
  <c r="F1743" i="9"/>
  <c r="G1747" i="9"/>
  <c r="F1747" i="9"/>
  <c r="G1751" i="9"/>
  <c r="F1751" i="9"/>
  <c r="G1759" i="9"/>
  <c r="F1759" i="9"/>
  <c r="G1763" i="9"/>
  <c r="F1763" i="9"/>
  <c r="G1767" i="9"/>
  <c r="F1767" i="9"/>
  <c r="G1771" i="9"/>
  <c r="F1771" i="9"/>
  <c r="F1800" i="9"/>
  <c r="G1612" i="9"/>
  <c r="F1612" i="9"/>
  <c r="G1620" i="9"/>
  <c r="F1620" i="9"/>
  <c r="G1621" i="9"/>
  <c r="F1621" i="9"/>
  <c r="G1647" i="9"/>
  <c r="F1647" i="9"/>
  <c r="G1651" i="9"/>
  <c r="F1651" i="9"/>
  <c r="I1656" i="9"/>
  <c r="I1660" i="9"/>
  <c r="G1671" i="9"/>
  <c r="F1671" i="9"/>
  <c r="G1695" i="9"/>
  <c r="F1695" i="9"/>
  <c r="G1697" i="9"/>
  <c r="F1697" i="9"/>
  <c r="G1701" i="9"/>
  <c r="F1701" i="9"/>
  <c r="G1702" i="9"/>
  <c r="F1702" i="9"/>
  <c r="G1715" i="9"/>
  <c r="F1715" i="9"/>
  <c r="G1746" i="9"/>
  <c r="F1746" i="9"/>
  <c r="G1758" i="9"/>
  <c r="F1758" i="9"/>
  <c r="G1766" i="9"/>
  <c r="F1766" i="9"/>
  <c r="G1778" i="9"/>
  <c r="F1778" i="9"/>
  <c r="I1458" i="9"/>
  <c r="I1466" i="9"/>
  <c r="I1509" i="9"/>
  <c r="G1514" i="9"/>
  <c r="F1514" i="9"/>
  <c r="I1559" i="9"/>
  <c r="I1563" i="9"/>
  <c r="I1578" i="9"/>
  <c r="I1625" i="9"/>
  <c r="I1628" i="9"/>
  <c r="I1640" i="9"/>
  <c r="I1648" i="9"/>
  <c r="I1664" i="9"/>
  <c r="I1692" i="9"/>
  <c r="G1711" i="9"/>
  <c r="F1711" i="9"/>
  <c r="G1712" i="9"/>
  <c r="F1712" i="9"/>
  <c r="G1718" i="9"/>
  <c r="F1718" i="9"/>
  <c r="I1724" i="9"/>
  <c r="G1726" i="9"/>
  <c r="F1726" i="9"/>
  <c r="I1732" i="9"/>
  <c r="G1734" i="9"/>
  <c r="F1734" i="9"/>
  <c r="I1741" i="9"/>
  <c r="I1749" i="9"/>
  <c r="G1754" i="9"/>
  <c r="F1754" i="9"/>
  <c r="G1755" i="9"/>
  <c r="F1755" i="9"/>
  <c r="I1761" i="9"/>
  <c r="I1769" i="9"/>
  <c r="G1774" i="9"/>
  <c r="F1774" i="9"/>
  <c r="I1797" i="9"/>
  <c r="F1614" i="1"/>
  <c r="G1597" i="1"/>
  <c r="F1597" i="1"/>
  <c r="G1599" i="1"/>
  <c r="F1599" i="1"/>
  <c r="G1620" i="1"/>
  <c r="F1620" i="1"/>
  <c r="G1619" i="1"/>
  <c r="F1619" i="1"/>
  <c r="I1727" i="1"/>
  <c r="I1627" i="1"/>
  <c r="G1629" i="1"/>
  <c r="F1629" i="1"/>
  <c r="G1621" i="1"/>
  <c r="F1621" i="1"/>
  <c r="F1778" i="1"/>
  <c r="F1770" i="1"/>
  <c r="G1592" i="1"/>
  <c r="F1592" i="1"/>
  <c r="I1593" i="1"/>
  <c r="G1595" i="1"/>
  <c r="F1595" i="1"/>
  <c r="G1611" i="1"/>
  <c r="F1611" i="1"/>
  <c r="F1618" i="1"/>
  <c r="G1633" i="1"/>
  <c r="F1633" i="1"/>
  <c r="G1626" i="1"/>
  <c r="F1626" i="1"/>
  <c r="I161" i="7"/>
  <c r="G126" i="7"/>
  <c r="F126" i="7"/>
  <c r="G144" i="7"/>
  <c r="F144" i="7"/>
  <c r="G122" i="7"/>
  <c r="F122" i="7"/>
  <c r="G149" i="7"/>
  <c r="F149" i="7"/>
  <c r="I501" i="7"/>
  <c r="I593" i="7"/>
  <c r="G213" i="7"/>
  <c r="F213" i="7"/>
  <c r="I590" i="7"/>
  <c r="I628" i="7"/>
  <c r="I523" i="7"/>
  <c r="I833" i="7"/>
  <c r="F963" i="7"/>
  <c r="I608" i="7"/>
  <c r="I512" i="7"/>
  <c r="I659" i="7"/>
  <c r="G233" i="7"/>
  <c r="F233" i="7"/>
  <c r="F896" i="7"/>
  <c r="G423" i="7"/>
  <c r="F423" i="7"/>
  <c r="G242" i="7"/>
  <c r="F242" i="7"/>
  <c r="G244" i="7"/>
  <c r="F244" i="7"/>
  <c r="G287" i="7"/>
  <c r="F287" i="7"/>
  <c r="I697" i="7"/>
  <c r="F1084" i="7"/>
  <c r="I158" i="7"/>
  <c r="I700" i="7"/>
  <c r="I947" i="7"/>
  <c r="I1006" i="7"/>
  <c r="G621" i="7"/>
  <c r="F621" i="7"/>
  <c r="G709" i="7"/>
  <c r="F709" i="7"/>
  <c r="G740" i="7"/>
  <c r="F740" i="7"/>
  <c r="G741" i="7"/>
  <c r="F741" i="7"/>
  <c r="G531" i="7"/>
  <c r="F531" i="7"/>
  <c r="G465" i="7"/>
  <c r="F465" i="7"/>
  <c r="G521" i="7"/>
  <c r="F521" i="7"/>
  <c r="G208" i="7"/>
  <c r="F208" i="7"/>
  <c r="G467" i="7"/>
  <c r="F467" i="7"/>
  <c r="G216" i="7"/>
  <c r="F216" i="7"/>
  <c r="G525" i="7"/>
  <c r="F525" i="7"/>
  <c r="G610" i="7"/>
  <c r="F610" i="7"/>
  <c r="I127" i="7"/>
  <c r="I983" i="7"/>
  <c r="G614" i="7"/>
  <c r="F614" i="7"/>
  <c r="G153" i="7"/>
  <c r="F153" i="7"/>
  <c r="G434" i="7"/>
  <c r="F434" i="7"/>
  <c r="F253" i="7"/>
  <c r="I1016" i="7"/>
  <c r="F1049" i="7"/>
  <c r="G584" i="7"/>
  <c r="F584" i="7"/>
  <c r="I967" i="7"/>
  <c r="I142" i="7"/>
  <c r="F993" i="7"/>
  <c r="G387" i="7"/>
  <c r="F387" i="7"/>
  <c r="G391" i="7"/>
  <c r="F391" i="7"/>
  <c r="G553" i="7"/>
  <c r="F553" i="7"/>
  <c r="F957" i="7"/>
  <c r="G284" i="7"/>
  <c r="F284" i="7"/>
  <c r="G466" i="7"/>
  <c r="F466" i="7"/>
  <c r="G285" i="7"/>
  <c r="F285" i="7"/>
  <c r="G217" i="7"/>
  <c r="F217" i="7"/>
  <c r="G556" i="7"/>
  <c r="F556" i="7"/>
  <c r="G505" i="7"/>
  <c r="F505" i="7"/>
  <c r="G598" i="7"/>
  <c r="F598" i="7"/>
  <c r="G560" i="7"/>
  <c r="F560" i="7"/>
  <c r="G359" i="7"/>
  <c r="F359" i="7"/>
  <c r="F940" i="7"/>
  <c r="G1023" i="7"/>
  <c r="F1023" i="7"/>
  <c r="G35" i="7"/>
  <c r="F35" i="7"/>
  <c r="G613" i="7"/>
  <c r="F613" i="7"/>
  <c r="G795" i="7"/>
  <c r="F795" i="7"/>
  <c r="G426" i="7"/>
  <c r="F426" i="7"/>
  <c r="I473" i="7"/>
  <c r="G436" i="7"/>
  <c r="F436" i="7"/>
  <c r="I157" i="7"/>
  <c r="G294" i="7"/>
  <c r="F294" i="7"/>
  <c r="F880" i="7"/>
  <c r="F921" i="7"/>
  <c r="G583" i="7"/>
  <c r="F583" i="7"/>
  <c r="F951" i="7"/>
  <c r="G49" i="7"/>
  <c r="F49" i="7"/>
  <c r="I458" i="7"/>
  <c r="G296" i="7"/>
  <c r="F296" i="7"/>
  <c r="I923" i="7"/>
  <c r="F888" i="7"/>
  <c r="G499" i="7"/>
  <c r="F499" i="7"/>
  <c r="F932" i="7"/>
  <c r="F955" i="7"/>
  <c r="G504" i="7"/>
  <c r="F504" i="7"/>
  <c r="I754" i="7"/>
  <c r="G592" i="7"/>
  <c r="F592" i="7"/>
  <c r="I204" i="7"/>
  <c r="G672" i="7"/>
  <c r="F672" i="7"/>
  <c r="F915" i="7"/>
  <c r="F924" i="7"/>
  <c r="G654" i="7"/>
  <c r="F654" i="7"/>
  <c r="G655" i="7"/>
  <c r="F655" i="7"/>
  <c r="G356" i="7"/>
  <c r="F356" i="7"/>
  <c r="F938" i="7"/>
  <c r="F958" i="7"/>
  <c r="F775" i="7"/>
  <c r="I775" i="7"/>
  <c r="I631" i="7"/>
  <c r="G631" i="7"/>
  <c r="F631" i="7"/>
  <c r="I507" i="7"/>
  <c r="G507" i="7"/>
  <c r="F507" i="7"/>
  <c r="G602" i="7"/>
  <c r="F602" i="7"/>
  <c r="I602" i="7"/>
  <c r="I114" i="7"/>
  <c r="G114" i="7"/>
  <c r="F114" i="7"/>
  <c r="G508" i="7"/>
  <c r="F508" i="7"/>
  <c r="I508" i="7"/>
  <c r="G336" i="7"/>
  <c r="F336" i="7"/>
  <c r="I336" i="7"/>
  <c r="G562" i="7"/>
  <c r="F562" i="7"/>
  <c r="I562" i="7"/>
  <c r="F788" i="7"/>
  <c r="I788" i="7"/>
  <c r="G513" i="7"/>
  <c r="F513" i="7"/>
  <c r="I513" i="7"/>
  <c r="G236" i="7"/>
  <c r="F236" i="7"/>
  <c r="I236" i="7"/>
  <c r="I928" i="7"/>
  <c r="F928" i="7"/>
  <c r="I243" i="7"/>
  <c r="G243" i="7"/>
  <c r="F243" i="7"/>
  <c r="G128" i="7"/>
  <c r="F128" i="7"/>
  <c r="I128" i="7"/>
  <c r="I576" i="7"/>
  <c r="G576" i="7"/>
  <c r="F576" i="7"/>
  <c r="G352" i="7"/>
  <c r="F352" i="7"/>
  <c r="I352" i="7"/>
  <c r="I155" i="7"/>
  <c r="G155" i="7"/>
  <c r="F155" i="7"/>
  <c r="G290" i="7"/>
  <c r="F290" i="7"/>
  <c r="I290" i="7"/>
  <c r="I151" i="7"/>
  <c r="G151" i="7"/>
  <c r="F151" i="7"/>
  <c r="G292" i="7"/>
  <c r="F292" i="7"/>
  <c r="I292" i="7"/>
  <c r="I145" i="7"/>
  <c r="G145" i="7"/>
  <c r="F145" i="7"/>
  <c r="G141" i="7"/>
  <c r="F141" i="7"/>
  <c r="I141" i="7"/>
  <c r="I1051" i="7"/>
  <c r="F1051" i="7"/>
  <c r="G210" i="7"/>
  <c r="F210" i="7"/>
  <c r="I468" i="7"/>
  <c r="G468" i="7"/>
  <c r="F468" i="7"/>
  <c r="I219" i="7"/>
  <c r="G219" i="7"/>
  <c r="F219" i="7"/>
  <c r="I756" i="7"/>
  <c r="G756" i="7"/>
  <c r="F756" i="7"/>
  <c r="I1081" i="7"/>
  <c r="G1081" i="7"/>
  <c r="F1081" i="7"/>
  <c r="I232" i="7"/>
  <c r="G232" i="7"/>
  <c r="F232" i="7"/>
  <c r="G750" i="7"/>
  <c r="F750" i="7"/>
  <c r="I750" i="7"/>
  <c r="I24" i="7"/>
  <c r="F24" i="7"/>
  <c r="I699" i="7"/>
  <c r="F699" i="7"/>
  <c r="G444" i="7"/>
  <c r="F444" i="7"/>
  <c r="I444" i="7"/>
  <c r="I448" i="7"/>
  <c r="G448" i="7"/>
  <c r="F448" i="7"/>
  <c r="I706" i="7"/>
  <c r="G706" i="7"/>
  <c r="F706" i="7"/>
  <c r="I623" i="7"/>
  <c r="G623" i="7"/>
  <c r="F623" i="7"/>
  <c r="I545" i="7"/>
  <c r="F545" i="7"/>
  <c r="I729" i="7"/>
  <c r="G729" i="7"/>
  <c r="F729" i="7"/>
  <c r="I298" i="7"/>
  <c r="G298" i="7"/>
  <c r="F298" i="7"/>
  <c r="I909" i="7"/>
  <c r="I390" i="7"/>
  <c r="I743" i="7"/>
  <c r="I974" i="7"/>
  <c r="G503" i="7"/>
  <c r="F503" i="7"/>
  <c r="I956" i="7"/>
  <c r="I559" i="7"/>
  <c r="G559" i="7"/>
  <c r="F559" i="7"/>
  <c r="I1064" i="7"/>
  <c r="F1064" i="7"/>
  <c r="G370" i="7"/>
  <c r="F370" i="7"/>
  <c r="I370" i="7"/>
  <c r="G334" i="7"/>
  <c r="F334" i="7"/>
  <c r="I334" i="7"/>
  <c r="F1012" i="7"/>
  <c r="I1012" i="7"/>
  <c r="F982" i="7"/>
  <c r="I982" i="7"/>
  <c r="G1082" i="7"/>
  <c r="F1082" i="7"/>
  <c r="I1082" i="7"/>
  <c r="I911" i="7"/>
  <c r="F911" i="7"/>
  <c r="I237" i="7"/>
  <c r="G237" i="7"/>
  <c r="F237" i="7"/>
  <c r="F878" i="7"/>
  <c r="I878" i="7"/>
  <c r="I797" i="7"/>
  <c r="G797" i="7"/>
  <c r="F797" i="7"/>
  <c r="I245" i="7"/>
  <c r="G245" i="7"/>
  <c r="F245" i="7"/>
  <c r="I813" i="7"/>
  <c r="G813" i="7"/>
  <c r="F813" i="7"/>
  <c r="I26" i="7"/>
  <c r="F26" i="7"/>
  <c r="I1073" i="7"/>
  <c r="F1073" i="7"/>
  <c r="G257" i="7"/>
  <c r="F257" i="7"/>
  <c r="I257" i="7"/>
  <c r="I260" i="7"/>
  <c r="G260" i="7"/>
  <c r="F260" i="7"/>
  <c r="G156" i="7"/>
  <c r="F156" i="7"/>
  <c r="I156" i="7"/>
  <c r="I452" i="7"/>
  <c r="G452" i="7"/>
  <c r="F452" i="7"/>
  <c r="I543" i="7"/>
  <c r="F543" i="7"/>
  <c r="I763" i="7"/>
  <c r="G763" i="7"/>
  <c r="F763" i="7"/>
  <c r="I520" i="7"/>
  <c r="I973" i="7"/>
  <c r="F969" i="7"/>
  <c r="I914" i="7"/>
  <c r="I594" i="7"/>
  <c r="I554" i="7"/>
  <c r="F935" i="7"/>
  <c r="I212" i="7"/>
  <c r="G313" i="7"/>
  <c r="F313" i="7"/>
  <c r="I313" i="7"/>
  <c r="G228" i="7"/>
  <c r="F228" i="7"/>
  <c r="I228" i="7"/>
  <c r="G784" i="7"/>
  <c r="F784" i="7"/>
  <c r="I784" i="7"/>
  <c r="G381" i="7"/>
  <c r="F381" i="7"/>
  <c r="I381" i="7"/>
  <c r="I418" i="7"/>
  <c r="G418" i="7"/>
  <c r="F418" i="7"/>
  <c r="I798" i="7"/>
  <c r="G798" i="7"/>
  <c r="F798" i="7"/>
  <c r="G693" i="7"/>
  <c r="F693" i="7"/>
  <c r="I693" i="7"/>
  <c r="I617" i="7"/>
  <c r="F617" i="7"/>
  <c r="I662" i="7"/>
  <c r="G662" i="7"/>
  <c r="F662" i="7"/>
  <c r="F948" i="7"/>
  <c r="I948" i="7"/>
  <c r="I266" i="7"/>
  <c r="G266" i="7"/>
  <c r="F266" i="7"/>
  <c r="F1076" i="7"/>
  <c r="I1076" i="7"/>
  <c r="I159" i="7"/>
  <c r="G159" i="7"/>
  <c r="F159" i="7"/>
  <c r="I133" i="7"/>
  <c r="G133" i="7"/>
  <c r="F133" i="7"/>
  <c r="G378" i="7"/>
  <c r="F378" i="7"/>
  <c r="G776" i="7"/>
  <c r="F776" i="7"/>
  <c r="G777" i="7"/>
  <c r="F777" i="7"/>
  <c r="G558" i="7"/>
  <c r="F558" i="7"/>
  <c r="G371" i="7"/>
  <c r="F371" i="7"/>
  <c r="G511" i="7"/>
  <c r="F511" i="7"/>
  <c r="G745" i="7"/>
  <c r="F745" i="7"/>
  <c r="G749" i="7"/>
  <c r="F749" i="7"/>
  <c r="G566" i="7"/>
  <c r="F566" i="7"/>
  <c r="F901" i="7"/>
  <c r="F577" i="7"/>
  <c r="G152" i="7"/>
  <c r="F152" i="7"/>
  <c r="G150" i="7"/>
  <c r="F150" i="7"/>
  <c r="G154" i="7"/>
  <c r="F154" i="7"/>
  <c r="G582" i="7"/>
  <c r="F582" i="7"/>
  <c r="G267" i="7"/>
  <c r="F267" i="7"/>
  <c r="G589" i="7"/>
  <c r="F589" i="7"/>
  <c r="G218" i="7"/>
  <c r="F218" i="7"/>
  <c r="G402" i="7"/>
  <c r="F402" i="7"/>
  <c r="G317" i="7"/>
  <c r="F317" i="7"/>
  <c r="I603" i="7"/>
  <c r="I902" i="7"/>
  <c r="G1087" i="7"/>
  <c r="F1087" i="7"/>
  <c r="G561" i="7"/>
  <c r="F561" i="7"/>
  <c r="G322" i="7"/>
  <c r="F322" i="7"/>
  <c r="I563" i="7"/>
  <c r="I569" i="7"/>
  <c r="G686" i="7"/>
  <c r="F686" i="7"/>
  <c r="G739" i="7"/>
  <c r="F739" i="7"/>
  <c r="I904" i="7"/>
  <c r="G841" i="7"/>
  <c r="F841" i="7"/>
  <c r="G574" i="7"/>
  <c r="F574" i="7"/>
  <c r="I261" i="7"/>
  <c r="I118" i="7"/>
  <c r="I728" i="7"/>
  <c r="I135" i="7"/>
  <c r="G463" i="7"/>
  <c r="F463" i="7"/>
  <c r="G482" i="7"/>
  <c r="F482" i="7"/>
  <c r="I984" i="7"/>
  <c r="I976" i="7"/>
  <c r="I986" i="7"/>
  <c r="I433" i="7"/>
  <c r="F968" i="7"/>
  <c r="F1010" i="7"/>
  <c r="F1018" i="7"/>
  <c r="F30" i="7"/>
  <c r="F362" i="7"/>
  <c r="I289" i="7"/>
  <c r="I291" i="7"/>
  <c r="I293" i="7"/>
  <c r="I705" i="7"/>
  <c r="F1050" i="7"/>
  <c r="I519" i="7"/>
  <c r="I196" i="7"/>
  <c r="I340" i="7"/>
  <c r="G351" i="9"/>
  <c r="F351" i="9"/>
  <c r="I351" i="9"/>
  <c r="G365" i="9"/>
  <c r="F365" i="9"/>
  <c r="I365" i="9"/>
  <c r="G379" i="9"/>
  <c r="F379" i="9"/>
  <c r="I379" i="9"/>
  <c r="G418" i="9"/>
  <c r="F418" i="9"/>
  <c r="I418" i="9"/>
  <c r="G425" i="9"/>
  <c r="F425" i="9"/>
  <c r="I425" i="9"/>
  <c r="F429" i="9"/>
  <c r="I429" i="9"/>
  <c r="F437" i="9"/>
  <c r="I437" i="9"/>
  <c r="F440" i="9"/>
  <c r="I440" i="9"/>
  <c r="F444" i="9"/>
  <c r="I444" i="9"/>
  <c r="F448" i="9"/>
  <c r="I448" i="9"/>
  <c r="F452" i="9"/>
  <c r="I452" i="9"/>
  <c r="F456" i="9"/>
  <c r="I456" i="9"/>
  <c r="F460" i="9"/>
  <c r="I460" i="9"/>
  <c r="G484" i="9"/>
  <c r="F484" i="9"/>
  <c r="I484" i="9"/>
  <c r="G487" i="9"/>
  <c r="F487" i="9"/>
  <c r="I487" i="9"/>
  <c r="F520" i="9"/>
  <c r="I520" i="9"/>
  <c r="F543" i="9"/>
  <c r="I543" i="9"/>
  <c r="G553" i="9"/>
  <c r="F553" i="9"/>
  <c r="I553" i="9"/>
  <c r="G561" i="9"/>
  <c r="F561" i="9"/>
  <c r="I561" i="9"/>
  <c r="G586" i="9"/>
  <c r="F586" i="9"/>
  <c r="I586" i="9"/>
  <c r="I594" i="9"/>
  <c r="G594" i="9"/>
  <c r="F594" i="9"/>
  <c r="G605" i="9"/>
  <c r="F605" i="9"/>
  <c r="I605" i="9"/>
  <c r="G613" i="9"/>
  <c r="F613" i="9"/>
  <c r="I613" i="9"/>
  <c r="G629" i="9"/>
  <c r="F629" i="9"/>
  <c r="I629" i="9"/>
  <c r="F644" i="9"/>
  <c r="I644" i="9"/>
  <c r="F647" i="9"/>
  <c r="I647" i="9"/>
  <c r="F674" i="9"/>
  <c r="I674" i="9"/>
  <c r="G682" i="9"/>
  <c r="F682" i="9"/>
  <c r="I682" i="9"/>
  <c r="G690" i="9"/>
  <c r="F690" i="9"/>
  <c r="I690" i="9"/>
  <c r="G706" i="9"/>
  <c r="F706" i="9"/>
  <c r="I706" i="9"/>
  <c r="I8" i="9"/>
  <c r="G10" i="9"/>
  <c r="F10" i="9"/>
  <c r="I12" i="9"/>
  <c r="I18" i="9"/>
  <c r="G24" i="9"/>
  <c r="F24" i="9"/>
  <c r="I30" i="9"/>
  <c r="I34" i="9"/>
  <c r="I37" i="9"/>
  <c r="I45" i="9"/>
  <c r="I52" i="9"/>
  <c r="I56" i="9"/>
  <c r="I60" i="9"/>
  <c r="I64" i="9"/>
  <c r="I68" i="9"/>
  <c r="I72" i="9"/>
  <c r="I76" i="9"/>
  <c r="I80" i="9"/>
  <c r="I84" i="9"/>
  <c r="I88" i="9"/>
  <c r="I92" i="9"/>
  <c r="I96" i="9"/>
  <c r="I100" i="9"/>
  <c r="I104" i="9"/>
  <c r="I112" i="9"/>
  <c r="G118" i="9"/>
  <c r="F118" i="9"/>
  <c r="I120" i="9"/>
  <c r="I126" i="9"/>
  <c r="G128" i="9"/>
  <c r="F128" i="9"/>
  <c r="I130" i="9"/>
  <c r="I133" i="9"/>
  <c r="I140" i="9"/>
  <c r="G142" i="9"/>
  <c r="F142" i="9"/>
  <c r="I144" i="9"/>
  <c r="G146" i="9"/>
  <c r="F146" i="9"/>
  <c r="I148" i="9"/>
  <c r="G150" i="9"/>
  <c r="F150" i="9"/>
  <c r="I152" i="9"/>
  <c r="I156" i="9"/>
  <c r="G158" i="9"/>
  <c r="F158" i="9"/>
  <c r="I160" i="9"/>
  <c r="G162" i="9"/>
  <c r="F162" i="9"/>
  <c r="I164" i="9"/>
  <c r="G166" i="9"/>
  <c r="F166" i="9"/>
  <c r="I168" i="9"/>
  <c r="G170" i="9"/>
  <c r="F170" i="9"/>
  <c r="G174" i="9"/>
  <c r="F174" i="9"/>
  <c r="I178" i="9"/>
  <c r="G180" i="9"/>
  <c r="F180" i="9"/>
  <c r="I182" i="9"/>
  <c r="I190" i="9"/>
  <c r="G192" i="9"/>
  <c r="F192" i="9"/>
  <c r="I194" i="9"/>
  <c r="G195" i="9"/>
  <c r="F195" i="9"/>
  <c r="I197" i="9"/>
  <c r="G199" i="9"/>
  <c r="F199" i="9"/>
  <c r="G202" i="9"/>
  <c r="F202" i="9"/>
  <c r="I204" i="9"/>
  <c r="I208" i="9"/>
  <c r="G210" i="9"/>
  <c r="F210" i="9"/>
  <c r="I212" i="9"/>
  <c r="G214" i="9"/>
  <c r="F214" i="9"/>
  <c r="I216" i="9"/>
  <c r="G218" i="9"/>
  <c r="F218" i="9"/>
  <c r="I224" i="9"/>
  <c r="I228" i="9"/>
  <c r="I232" i="9"/>
  <c r="I239" i="9"/>
  <c r="I243" i="9"/>
  <c r="I246" i="9"/>
  <c r="I249" i="9"/>
  <c r="I253" i="9"/>
  <c r="I259" i="9"/>
  <c r="I263" i="9"/>
  <c r="I267" i="9"/>
  <c r="I271" i="9"/>
  <c r="G273" i="9"/>
  <c r="F273" i="9"/>
  <c r="G280" i="9"/>
  <c r="F280" i="9"/>
  <c r="I282" i="9"/>
  <c r="I286" i="9"/>
  <c r="G288" i="9"/>
  <c r="F288" i="9"/>
  <c r="I290" i="9"/>
  <c r="G292" i="9"/>
  <c r="F292" i="9"/>
  <c r="I297" i="9"/>
  <c r="I301" i="9"/>
  <c r="I305" i="9"/>
  <c r="G307" i="9"/>
  <c r="F307" i="9"/>
  <c r="I309" i="9"/>
  <c r="G311" i="9"/>
  <c r="F311" i="9"/>
  <c r="I313" i="9"/>
  <c r="G315" i="9"/>
  <c r="F315" i="9"/>
  <c r="I317" i="9"/>
  <c r="G319" i="9"/>
  <c r="F319" i="9"/>
  <c r="I321" i="9"/>
  <c r="I325" i="9"/>
  <c r="G327" i="9"/>
  <c r="F327" i="9"/>
  <c r="I329" i="9"/>
  <c r="I345" i="9"/>
  <c r="G345" i="9"/>
  <c r="F345" i="9"/>
  <c r="G358" i="9"/>
  <c r="F358" i="9"/>
  <c r="I358" i="9"/>
  <c r="G383" i="9"/>
  <c r="F383" i="9"/>
  <c r="I383" i="9"/>
  <c r="F403" i="9"/>
  <c r="I403" i="9"/>
  <c r="G516" i="9"/>
  <c r="F516" i="9"/>
  <c r="I516" i="9"/>
  <c r="G532" i="9"/>
  <c r="F532" i="9"/>
  <c r="I532" i="9"/>
  <c r="F536" i="9"/>
  <c r="I536" i="9"/>
  <c r="F539" i="9"/>
  <c r="I539" i="9"/>
  <c r="G565" i="9"/>
  <c r="F565" i="9"/>
  <c r="I565" i="9"/>
  <c r="G579" i="9"/>
  <c r="F579" i="9"/>
  <c r="I579" i="9"/>
  <c r="I19" i="9"/>
  <c r="I38" i="9"/>
  <c r="I46" i="9"/>
  <c r="I53" i="9"/>
  <c r="I81" i="9"/>
  <c r="I85" i="9"/>
  <c r="I225" i="9"/>
  <c r="I244" i="9"/>
  <c r="I250" i="9"/>
  <c r="I283" i="9"/>
  <c r="F340" i="9"/>
  <c r="F342" i="9"/>
  <c r="G362" i="9"/>
  <c r="F362" i="9"/>
  <c r="I362" i="9"/>
  <c r="G369" i="9"/>
  <c r="F369" i="9"/>
  <c r="I369" i="9"/>
  <c r="G387" i="9"/>
  <c r="F387" i="9"/>
  <c r="I387" i="9"/>
  <c r="G410" i="9"/>
  <c r="F410" i="9"/>
  <c r="I410" i="9"/>
  <c r="G421" i="9"/>
  <c r="F421" i="9"/>
  <c r="I421" i="9"/>
  <c r="G433" i="9"/>
  <c r="F433" i="9"/>
  <c r="I433" i="9"/>
  <c r="F468" i="9"/>
  <c r="I468" i="9"/>
  <c r="G476" i="9"/>
  <c r="F476" i="9"/>
  <c r="I476" i="9"/>
  <c r="G508" i="9"/>
  <c r="F508" i="9"/>
  <c r="I508" i="9"/>
  <c r="G572" i="9"/>
  <c r="F572" i="9"/>
  <c r="I572" i="9"/>
  <c r="F575" i="9"/>
  <c r="I575" i="9"/>
  <c r="G583" i="9"/>
  <c r="F583" i="9"/>
  <c r="I583" i="9"/>
  <c r="G589" i="9"/>
  <c r="F589" i="9"/>
  <c r="I589" i="9"/>
  <c r="G333" i="9"/>
  <c r="F333" i="9"/>
  <c r="I335" i="9"/>
  <c r="G335" i="9"/>
  <c r="F335" i="9"/>
  <c r="G337" i="9"/>
  <c r="F337" i="9"/>
  <c r="I337" i="9"/>
  <c r="I339" i="9"/>
  <c r="G339" i="9"/>
  <c r="F339" i="9"/>
  <c r="F347" i="9"/>
  <c r="F349" i="9"/>
  <c r="I353" i="9"/>
  <c r="G353" i="9"/>
  <c r="F353" i="9"/>
  <c r="G375" i="9"/>
  <c r="F375" i="9"/>
  <c r="I375" i="9"/>
  <c r="G395" i="9"/>
  <c r="F395" i="9"/>
  <c r="I395" i="9"/>
  <c r="G414" i="9"/>
  <c r="F414" i="9"/>
  <c r="I414" i="9"/>
  <c r="G480" i="9"/>
  <c r="F480" i="9"/>
  <c r="I480" i="9"/>
  <c r="G502" i="9"/>
  <c r="F502" i="9"/>
  <c r="I502" i="9"/>
  <c r="G512" i="9"/>
  <c r="F512" i="9"/>
  <c r="I512" i="9"/>
  <c r="G524" i="9"/>
  <c r="F524" i="9"/>
  <c r="I524" i="9"/>
  <c r="F528" i="9"/>
  <c r="I528" i="9"/>
  <c r="F549" i="9"/>
  <c r="I549" i="9"/>
  <c r="F557" i="9"/>
  <c r="I557" i="9"/>
  <c r="F721" i="9"/>
  <c r="I721" i="9"/>
  <c r="G729" i="9"/>
  <c r="F729" i="9"/>
  <c r="I729" i="9"/>
  <c r="G741" i="9"/>
  <c r="F741" i="9"/>
  <c r="I741" i="9"/>
  <c r="F774" i="9"/>
  <c r="I774" i="9"/>
  <c r="F790" i="9"/>
  <c r="I790" i="9"/>
  <c r="F813" i="9"/>
  <c r="I813" i="9"/>
  <c r="G821" i="9"/>
  <c r="F821" i="9"/>
  <c r="I821" i="9"/>
  <c r="G977" i="9"/>
  <c r="F977" i="9"/>
  <c r="I977" i="9"/>
  <c r="G357" i="9"/>
  <c r="F357" i="9"/>
  <c r="G360" i="9"/>
  <c r="F360" i="9"/>
  <c r="G367" i="9"/>
  <c r="F367" i="9"/>
  <c r="G371" i="9"/>
  <c r="F371" i="9"/>
  <c r="G377" i="9"/>
  <c r="F377" i="9"/>
  <c r="G381" i="9"/>
  <c r="F381" i="9"/>
  <c r="G385" i="9"/>
  <c r="F385" i="9"/>
  <c r="G389" i="9"/>
  <c r="F389" i="9"/>
  <c r="G393" i="9"/>
  <c r="F393" i="9"/>
  <c r="G397" i="9"/>
  <c r="F397" i="9"/>
  <c r="G401" i="9"/>
  <c r="F401" i="9"/>
  <c r="G412" i="9"/>
  <c r="F412" i="9"/>
  <c r="G416" i="9"/>
  <c r="F416" i="9"/>
  <c r="G431" i="9"/>
  <c r="F431" i="9"/>
  <c r="G435" i="9"/>
  <c r="F435" i="9"/>
  <c r="G462" i="9"/>
  <c r="F462" i="9"/>
  <c r="G466" i="9"/>
  <c r="F466" i="9"/>
  <c r="G470" i="9"/>
  <c r="F470" i="9"/>
  <c r="G474" i="9"/>
  <c r="F474" i="9"/>
  <c r="G478" i="9"/>
  <c r="F478" i="9"/>
  <c r="G482" i="9"/>
  <c r="F482" i="9"/>
  <c r="G489" i="9"/>
  <c r="F489" i="9"/>
  <c r="G500" i="9"/>
  <c r="F500" i="9"/>
  <c r="G510" i="9"/>
  <c r="F510" i="9"/>
  <c r="G514" i="9"/>
  <c r="F514" i="9"/>
  <c r="G518" i="9"/>
  <c r="F518" i="9"/>
  <c r="G522" i="9"/>
  <c r="F522" i="9"/>
  <c r="G541" i="9"/>
  <c r="F541" i="9"/>
  <c r="G547" i="9"/>
  <c r="F547" i="9"/>
  <c r="G551" i="9"/>
  <c r="F551" i="9"/>
  <c r="G559" i="9"/>
  <c r="F559" i="9"/>
  <c r="G563" i="9"/>
  <c r="F563" i="9"/>
  <c r="G567" i="9"/>
  <c r="F567" i="9"/>
  <c r="G570" i="9"/>
  <c r="F570" i="9"/>
  <c r="G573" i="9"/>
  <c r="F573" i="9"/>
  <c r="G581" i="9"/>
  <c r="F581" i="9"/>
  <c r="G585" i="9"/>
  <c r="F585" i="9"/>
  <c r="G588" i="9"/>
  <c r="F588" i="9"/>
  <c r="G591" i="9"/>
  <c r="F591" i="9"/>
  <c r="G617" i="9"/>
  <c r="F617" i="9"/>
  <c r="I617" i="9"/>
  <c r="G633" i="9"/>
  <c r="F633" i="9"/>
  <c r="I633" i="9"/>
  <c r="G651" i="9"/>
  <c r="F651" i="9"/>
  <c r="I651" i="9"/>
  <c r="G662" i="9"/>
  <c r="F662" i="9"/>
  <c r="I662" i="9"/>
  <c r="G670" i="9"/>
  <c r="F670" i="9"/>
  <c r="I670" i="9"/>
  <c r="G749" i="9"/>
  <c r="F749" i="9"/>
  <c r="I749" i="9"/>
  <c r="G778" i="9"/>
  <c r="F778" i="9"/>
  <c r="I778" i="9"/>
  <c r="G796" i="9"/>
  <c r="F796" i="9"/>
  <c r="I796" i="9"/>
  <c r="G807" i="9"/>
  <c r="F807" i="9"/>
  <c r="I807" i="9"/>
  <c r="F857" i="9"/>
  <c r="I857" i="9"/>
  <c r="F903" i="9"/>
  <c r="I903" i="9"/>
  <c r="G974" i="9"/>
  <c r="F974" i="9"/>
  <c r="I974" i="9"/>
  <c r="G597" i="9"/>
  <c r="F597" i="9"/>
  <c r="I597" i="9"/>
  <c r="G621" i="9"/>
  <c r="F621" i="9"/>
  <c r="I621" i="9"/>
  <c r="G637" i="9"/>
  <c r="F637" i="9"/>
  <c r="I637" i="9"/>
  <c r="G709" i="9"/>
  <c r="F709" i="9"/>
  <c r="I709" i="9"/>
  <c r="G753" i="9"/>
  <c r="F753" i="9"/>
  <c r="I753" i="9"/>
  <c r="G756" i="9"/>
  <c r="F756" i="9"/>
  <c r="I756" i="9"/>
  <c r="F764" i="9"/>
  <c r="I764" i="9"/>
  <c r="G786" i="9"/>
  <c r="F786" i="9"/>
  <c r="I786" i="9"/>
  <c r="G800" i="9"/>
  <c r="F800" i="9"/>
  <c r="I800" i="9"/>
  <c r="G803" i="9"/>
  <c r="F803" i="9"/>
  <c r="I803" i="9"/>
  <c r="F825" i="9"/>
  <c r="I825" i="9"/>
  <c r="F833" i="9"/>
  <c r="I833" i="9"/>
  <c r="I839" i="9"/>
  <c r="G839" i="9"/>
  <c r="F839" i="9"/>
  <c r="G935" i="9"/>
  <c r="F935" i="9"/>
  <c r="I935" i="9"/>
  <c r="G601" i="9"/>
  <c r="F601" i="9"/>
  <c r="I601" i="9"/>
  <c r="G609" i="9"/>
  <c r="F609" i="9"/>
  <c r="I609" i="9"/>
  <c r="G625" i="9"/>
  <c r="F625" i="9"/>
  <c r="I625" i="9"/>
  <c r="G641" i="9"/>
  <c r="F641" i="9"/>
  <c r="I641" i="9"/>
  <c r="F658" i="9"/>
  <c r="I658" i="9"/>
  <c r="F666" i="9"/>
  <c r="I666" i="9"/>
  <c r="G678" i="9"/>
  <c r="F678" i="9"/>
  <c r="I678" i="9"/>
  <c r="G686" i="9"/>
  <c r="F686" i="9"/>
  <c r="I686" i="9"/>
  <c r="F698" i="9"/>
  <c r="I698" i="9"/>
  <c r="F702" i="9"/>
  <c r="I702" i="9"/>
  <c r="G713" i="9"/>
  <c r="F713" i="9"/>
  <c r="I713" i="9"/>
  <c r="F725" i="9"/>
  <c r="I725" i="9"/>
  <c r="G733" i="9"/>
  <c r="F733" i="9"/>
  <c r="I733" i="9"/>
  <c r="G737" i="9"/>
  <c r="F737" i="9"/>
  <c r="I737" i="9"/>
  <c r="G768" i="9"/>
  <c r="F768" i="9"/>
  <c r="I768" i="9"/>
  <c r="F782" i="9"/>
  <c r="I782" i="9"/>
  <c r="G793" i="9"/>
  <c r="F793" i="9"/>
  <c r="I793" i="9"/>
  <c r="G829" i="9"/>
  <c r="F829" i="9"/>
  <c r="I829" i="9"/>
  <c r="G853" i="9"/>
  <c r="F853" i="9"/>
  <c r="I853" i="9"/>
  <c r="G861" i="9"/>
  <c r="F861" i="9"/>
  <c r="I861" i="9"/>
  <c r="G869" i="9"/>
  <c r="F869" i="9"/>
  <c r="I869" i="9"/>
  <c r="F876" i="9"/>
  <c r="I876" i="9"/>
  <c r="F896" i="9"/>
  <c r="I896" i="9"/>
  <c r="F899" i="9"/>
  <c r="I899" i="9"/>
  <c r="G919" i="9"/>
  <c r="F919" i="9"/>
  <c r="I919" i="9"/>
  <c r="G923" i="9"/>
  <c r="F923" i="9"/>
  <c r="I923" i="9"/>
  <c r="G939" i="9"/>
  <c r="F939" i="9"/>
  <c r="I939" i="9"/>
  <c r="F942" i="9"/>
  <c r="I942" i="9"/>
  <c r="F954" i="9"/>
  <c r="I954" i="9"/>
  <c r="F966" i="9"/>
  <c r="I966" i="9"/>
  <c r="G970" i="9"/>
  <c r="F970" i="9"/>
  <c r="I970" i="9"/>
  <c r="I765" i="9"/>
  <c r="I775" i="9"/>
  <c r="I791" i="9"/>
  <c r="I818" i="9"/>
  <c r="G849" i="9"/>
  <c r="F849" i="9"/>
  <c r="I849" i="9"/>
  <c r="G865" i="9"/>
  <c r="F865" i="9"/>
  <c r="I865" i="9"/>
  <c r="G873" i="9"/>
  <c r="F873" i="9"/>
  <c r="I873" i="9"/>
  <c r="G880" i="9"/>
  <c r="F880" i="9"/>
  <c r="I880" i="9"/>
  <c r="F884" i="9"/>
  <c r="I884" i="9"/>
  <c r="F892" i="9"/>
  <c r="I892" i="9"/>
  <c r="F911" i="9"/>
  <c r="I911" i="9"/>
  <c r="G915" i="9"/>
  <c r="F915" i="9"/>
  <c r="I915" i="9"/>
  <c r="G927" i="9"/>
  <c r="F927" i="9"/>
  <c r="I927" i="9"/>
  <c r="G958" i="9"/>
  <c r="F958" i="9"/>
  <c r="I958" i="9"/>
  <c r="G888" i="9"/>
  <c r="F888" i="9"/>
  <c r="I888" i="9"/>
  <c r="F907" i="9"/>
  <c r="I907" i="9"/>
  <c r="G931" i="9"/>
  <c r="F931" i="9"/>
  <c r="I931" i="9"/>
  <c r="G962" i="9"/>
  <c r="F962" i="9"/>
  <c r="I962" i="9"/>
  <c r="G917" i="9"/>
  <c r="F917" i="9"/>
  <c r="G956" i="9"/>
  <c r="F956" i="9"/>
  <c r="G972" i="9"/>
  <c r="F972" i="9"/>
  <c r="G975" i="9"/>
  <c r="F975" i="9"/>
  <c r="G982" i="9"/>
  <c r="F982" i="9"/>
  <c r="I984" i="9"/>
  <c r="I988" i="9"/>
  <c r="I992" i="9"/>
  <c r="G994" i="9"/>
  <c r="F994" i="9"/>
  <c r="I996" i="9"/>
  <c r="G998" i="9"/>
  <c r="F998" i="9"/>
  <c r="I1000" i="9"/>
  <c r="G1002" i="9"/>
  <c r="F1002" i="9"/>
  <c r="I1004" i="9"/>
  <c r="G1006" i="9"/>
  <c r="F1006" i="9"/>
  <c r="I1008" i="9"/>
  <c r="I1015" i="9"/>
  <c r="I1019" i="9"/>
  <c r="I1024" i="9"/>
  <c r="I1028" i="9"/>
  <c r="I1032" i="9"/>
  <c r="I1035" i="9"/>
  <c r="I1039" i="9"/>
  <c r="I1043" i="9"/>
  <c r="I1047" i="9"/>
  <c r="I1051" i="9"/>
  <c r="I1058" i="9"/>
  <c r="I1062" i="9"/>
  <c r="I1066" i="9"/>
  <c r="I1070" i="9"/>
  <c r="I1074" i="9"/>
  <c r="I1086" i="9"/>
  <c r="I1090" i="9"/>
  <c r="I1098" i="9"/>
  <c r="I1102" i="9"/>
  <c r="I1106" i="9"/>
  <c r="I1110" i="9"/>
  <c r="I1117" i="9"/>
  <c r="I1121" i="9"/>
  <c r="I1125" i="9"/>
  <c r="I1129" i="9"/>
  <c r="I1133" i="9"/>
  <c r="I1137" i="9"/>
  <c r="I1141" i="9"/>
  <c r="I1145" i="9"/>
  <c r="G1147" i="9"/>
  <c r="F1147" i="9"/>
  <c r="I862" i="9"/>
  <c r="I877" i="9"/>
  <c r="I885" i="9"/>
  <c r="I889" i="9"/>
  <c r="I893" i="9"/>
  <c r="I897" i="9"/>
  <c r="I900" i="9"/>
  <c r="I904" i="9"/>
  <c r="I908" i="9"/>
  <c r="I912" i="9"/>
  <c r="I959" i="9"/>
  <c r="I967" i="9"/>
  <c r="G1149" i="9"/>
  <c r="F1149" i="9"/>
  <c r="I1149" i="9"/>
  <c r="G1157" i="9"/>
  <c r="F1157" i="9"/>
  <c r="I1157" i="9"/>
  <c r="G1153" i="9"/>
  <c r="F1153" i="9"/>
  <c r="I1153" i="9"/>
  <c r="I1165" i="9"/>
  <c r="G1167" i="9"/>
  <c r="F1167" i="9"/>
  <c r="I1169" i="9"/>
  <c r="I1172" i="9"/>
  <c r="I1176" i="9"/>
  <c r="I1184" i="9"/>
  <c r="I1188" i="9"/>
  <c r="I1191" i="9"/>
  <c r="I1195" i="9"/>
  <c r="I1199" i="9"/>
  <c r="I1203" i="9"/>
  <c r="I1207" i="9"/>
  <c r="I1210" i="9"/>
  <c r="I1214" i="9"/>
  <c r="I1221" i="9"/>
  <c r="I1224" i="9"/>
  <c r="I1230" i="9"/>
  <c r="I1234" i="9"/>
  <c r="I1238" i="9"/>
  <c r="I1241" i="9"/>
  <c r="I1245" i="9"/>
  <c r="G1247" i="9"/>
  <c r="F1247" i="9"/>
  <c r="I1249" i="9"/>
  <c r="I1253" i="9"/>
  <c r="I1257" i="9"/>
  <c r="I1261" i="9"/>
  <c r="G1263" i="9"/>
  <c r="F1263" i="9"/>
  <c r="I1276" i="9"/>
  <c r="G1278" i="9"/>
  <c r="F1278" i="9"/>
  <c r="I1280" i="9"/>
  <c r="I1284" i="9"/>
  <c r="I1288" i="9"/>
  <c r="I1292" i="9"/>
  <c r="I1296" i="9"/>
  <c r="I1304" i="9"/>
  <c r="I1308" i="9"/>
  <c r="I1208" i="9"/>
  <c r="I1246" i="9"/>
  <c r="I1254" i="9"/>
  <c r="I1273" i="9"/>
  <c r="I1309" i="9"/>
  <c r="F1313" i="9"/>
  <c r="F1326" i="9"/>
  <c r="I1326" i="9"/>
  <c r="G1334" i="9"/>
  <c r="F1334" i="9"/>
  <c r="I1334" i="9"/>
  <c r="G1318" i="9"/>
  <c r="F1318" i="9"/>
  <c r="I1318" i="9"/>
  <c r="F1322" i="9"/>
  <c r="I1322" i="9"/>
  <c r="G1330" i="9"/>
  <c r="F1330" i="9"/>
  <c r="I1330" i="9"/>
  <c r="F1548" i="9"/>
  <c r="I1548" i="9"/>
  <c r="F1623" i="9"/>
  <c r="I1623" i="9"/>
  <c r="G1645" i="9"/>
  <c r="F1645" i="9"/>
  <c r="I1645" i="9"/>
  <c r="F1649" i="9"/>
  <c r="I1649" i="9"/>
  <c r="F1665" i="9"/>
  <c r="I1665" i="9"/>
  <c r="G1737" i="9"/>
  <c r="F1737" i="9"/>
  <c r="I1737" i="9"/>
  <c r="I1782" i="9"/>
  <c r="G1782" i="9"/>
  <c r="F1782" i="9"/>
  <c r="I1338" i="9"/>
  <c r="I1342" i="9"/>
  <c r="I1346" i="9"/>
  <c r="I1350" i="9"/>
  <c r="I1353" i="9"/>
  <c r="I1357" i="9"/>
  <c r="I1361" i="9"/>
  <c r="I1365" i="9"/>
  <c r="I1369" i="9"/>
  <c r="I1373" i="9"/>
  <c r="I1377" i="9"/>
  <c r="I1381" i="9"/>
  <c r="I1384" i="9"/>
  <c r="I1388" i="9"/>
  <c r="I1392" i="9"/>
  <c r="I1396" i="9"/>
  <c r="I1400" i="9"/>
  <c r="I1404" i="9"/>
  <c r="I1408" i="9"/>
  <c r="I1420" i="9"/>
  <c r="I1424" i="9"/>
  <c r="I1434" i="9"/>
  <c r="I1441" i="9"/>
  <c r="I1444" i="9"/>
  <c r="I1448" i="9"/>
  <c r="I1455" i="9"/>
  <c r="I1459" i="9"/>
  <c r="I1485" i="9"/>
  <c r="I1486" i="9"/>
  <c r="I1501" i="9"/>
  <c r="I1517" i="9"/>
  <c r="I1521" i="9"/>
  <c r="I1525" i="9"/>
  <c r="I1529" i="9"/>
  <c r="I1535" i="9"/>
  <c r="F1571" i="9"/>
  <c r="I1571" i="9"/>
  <c r="F1583" i="9"/>
  <c r="I1583" i="9"/>
  <c r="I1602" i="9"/>
  <c r="I1606" i="9"/>
  <c r="F1611" i="9"/>
  <c r="I1611" i="9"/>
  <c r="I1618" i="9"/>
  <c r="I1622" i="9"/>
  <c r="I1694" i="9"/>
  <c r="G1694" i="9"/>
  <c r="F1694" i="9"/>
  <c r="I1319" i="9"/>
  <c r="I1327" i="9"/>
  <c r="I1335" i="9"/>
  <c r="I1339" i="9"/>
  <c r="I1343" i="9"/>
  <c r="I1347" i="9"/>
  <c r="I1425" i="9"/>
  <c r="I1445" i="9"/>
  <c r="I1462" i="9"/>
  <c r="G1468" i="9"/>
  <c r="F1468" i="9"/>
  <c r="I1473" i="9"/>
  <c r="G1479" i="9"/>
  <c r="F1479" i="9"/>
  <c r="I1489" i="9"/>
  <c r="I1497" i="9"/>
  <c r="G1506" i="9"/>
  <c r="F1506" i="9"/>
  <c r="I1513" i="9"/>
  <c r="G1540" i="9"/>
  <c r="F1540" i="9"/>
  <c r="G1552" i="9"/>
  <c r="F1552" i="9"/>
  <c r="G1564" i="9"/>
  <c r="F1564" i="9"/>
  <c r="F1567" i="9"/>
  <c r="I1567" i="9"/>
  <c r="I1570" i="9"/>
  <c r="F1575" i="9"/>
  <c r="I1575" i="9"/>
  <c r="F1579" i="9"/>
  <c r="I1579" i="9"/>
  <c r="I1582" i="9"/>
  <c r="I1590" i="9"/>
  <c r="I1594" i="9"/>
  <c r="I1598" i="9"/>
  <c r="I1610" i="9"/>
  <c r="I1614" i="9"/>
  <c r="G1633" i="9"/>
  <c r="F1633" i="9"/>
  <c r="I1633" i="9"/>
  <c r="F1657" i="9"/>
  <c r="I1657" i="9"/>
  <c r="F1661" i="9"/>
  <c r="I1661" i="9"/>
  <c r="I1738" i="9"/>
  <c r="G1738" i="9"/>
  <c r="F1738" i="9"/>
  <c r="G1781" i="9"/>
  <c r="F1781" i="9"/>
  <c r="I1781" i="9"/>
  <c r="G1483" i="9"/>
  <c r="F1483" i="9"/>
  <c r="G1502" i="9"/>
  <c r="F1502" i="9"/>
  <c r="G1518" i="9"/>
  <c r="F1518" i="9"/>
  <c r="G1522" i="9"/>
  <c r="F1522" i="9"/>
  <c r="G1526" i="9"/>
  <c r="F1526" i="9"/>
  <c r="G1536" i="9"/>
  <c r="F1536" i="9"/>
  <c r="F1544" i="9"/>
  <c r="I1544" i="9"/>
  <c r="F1560" i="9"/>
  <c r="I1560" i="9"/>
  <c r="G1603" i="9"/>
  <c r="F1603" i="9"/>
  <c r="G1629" i="9"/>
  <c r="F1629" i="9"/>
  <c r="I1629" i="9"/>
  <c r="G1641" i="9"/>
  <c r="F1641" i="9"/>
  <c r="I1641" i="9"/>
  <c r="F1653" i="9"/>
  <c r="I1653" i="9"/>
  <c r="F1666" i="9"/>
  <c r="I1666" i="9"/>
  <c r="G1693" i="9"/>
  <c r="F1693" i="9"/>
  <c r="I1693" i="9"/>
  <c r="F1679" i="9"/>
  <c r="I1679" i="9"/>
  <c r="I1678" i="9"/>
  <c r="F1686" i="9"/>
  <c r="I1686" i="9"/>
  <c r="G1700" i="9"/>
  <c r="F1700" i="9"/>
  <c r="I1707" i="9"/>
  <c r="I1714" i="9"/>
  <c r="G1722" i="9"/>
  <c r="F1722" i="9"/>
  <c r="I1725" i="9"/>
  <c r="G1730" i="9"/>
  <c r="F1730" i="9"/>
  <c r="I1733" i="9"/>
  <c r="G1742" i="9"/>
  <c r="F1742" i="9"/>
  <c r="I1745" i="9"/>
  <c r="G1750" i="9"/>
  <c r="F1750" i="9"/>
  <c r="I1757" i="9"/>
  <c r="G1762" i="9"/>
  <c r="F1762" i="9"/>
  <c r="I1765" i="9"/>
  <c r="G1770" i="9"/>
  <c r="F1770" i="9"/>
  <c r="I1777" i="9"/>
  <c r="F1790" i="9"/>
  <c r="I1790" i="9"/>
  <c r="I1793" i="9"/>
  <c r="F1798" i="9"/>
  <c r="I1798" i="9"/>
  <c r="I1801" i="9"/>
  <c r="F765" i="7"/>
  <c r="G160" i="7"/>
  <c r="F160" i="7"/>
  <c r="I160" i="7"/>
  <c r="G36" i="7"/>
  <c r="F36" i="7"/>
  <c r="I36" i="7"/>
  <c r="G791" i="7"/>
  <c r="F791" i="7"/>
  <c r="I791" i="7"/>
  <c r="G350" i="7"/>
  <c r="F350" i="7"/>
  <c r="I350" i="7"/>
  <c r="G432" i="7"/>
  <c r="F432" i="7"/>
  <c r="I432" i="7"/>
  <c r="I801" i="7"/>
  <c r="G801" i="7"/>
  <c r="F801" i="7"/>
  <c r="G905" i="7"/>
  <c r="F905" i="7"/>
  <c r="I905" i="7"/>
  <c r="G516" i="7"/>
  <c r="F516" i="7"/>
  <c r="I516" i="7"/>
  <c r="I265" i="7"/>
  <c r="G265" i="7"/>
  <c r="F265" i="7"/>
  <c r="I299" i="7"/>
  <c r="G299" i="7"/>
  <c r="F299" i="7"/>
  <c r="I54" i="7"/>
  <c r="I995" i="7"/>
  <c r="I211" i="7"/>
  <c r="I398" i="7"/>
  <c r="I823" i="7"/>
  <c r="I555" i="7"/>
  <c r="I773" i="7"/>
  <c r="I675" i="7"/>
  <c r="I925" i="7"/>
  <c r="I588" i="7"/>
  <c r="I855" i="7"/>
  <c r="I220" i="7"/>
  <c r="I1022" i="7"/>
  <c r="I379" i="7"/>
  <c r="I404" i="7"/>
  <c r="I871" i="7"/>
  <c r="I645" i="7"/>
  <c r="I406" i="7"/>
  <c r="I408" i="7"/>
  <c r="I225" i="7"/>
  <c r="I604" i="7"/>
  <c r="I226" i="7"/>
  <c r="I678" i="7"/>
  <c r="I872" i="7"/>
  <c r="I633" i="7"/>
  <c r="I941" i="7"/>
  <c r="G380" i="7"/>
  <c r="F380" i="7"/>
  <c r="I380" i="7"/>
  <c r="G760" i="7"/>
  <c r="F760" i="7"/>
  <c r="I760" i="7"/>
  <c r="I109" i="7"/>
  <c r="G109" i="7"/>
  <c r="F109" i="7"/>
  <c r="F908" i="7"/>
  <c r="I908" i="7"/>
  <c r="G687" i="7"/>
  <c r="F687" i="7"/>
  <c r="I687" i="7"/>
  <c r="G129" i="7"/>
  <c r="F129" i="7"/>
  <c r="I129" i="7"/>
  <c r="G844" i="7"/>
  <c r="F844" i="7"/>
  <c r="I844" i="7"/>
  <c r="F180" i="7"/>
  <c r="I180" i="7"/>
  <c r="F881" i="7"/>
  <c r="I881" i="7"/>
  <c r="I456" i="7"/>
  <c r="G456" i="7"/>
  <c r="F456" i="7"/>
  <c r="I992" i="7"/>
  <c r="F992" i="7"/>
  <c r="G485" i="7"/>
  <c r="F485" i="7"/>
  <c r="I485" i="7"/>
  <c r="I131" i="7"/>
  <c r="G131" i="7"/>
  <c r="F131" i="7"/>
  <c r="I393" i="7"/>
  <c r="I670" i="7"/>
  <c r="I283" i="7"/>
  <c r="I954" i="7"/>
  <c r="I934" i="7"/>
  <c r="I868" i="7"/>
  <c r="I396" i="7"/>
  <c r="F975" i="7"/>
  <c r="I913" i="7"/>
  <c r="I996" i="7"/>
  <c r="F916" i="7"/>
  <c r="I812" i="7"/>
  <c r="I403" i="7"/>
  <c r="I600" i="7"/>
  <c r="I327" i="7"/>
  <c r="I346" i="7"/>
  <c r="I647" i="7"/>
  <c r="I981" i="7"/>
  <c r="I998" i="7"/>
  <c r="I860" i="7"/>
  <c r="G657" i="7"/>
  <c r="F657" i="7"/>
  <c r="I657" i="7"/>
  <c r="F962" i="7"/>
  <c r="I962" i="7"/>
  <c r="I23" i="7"/>
  <c r="G23" i="7"/>
  <c r="F23" i="7"/>
  <c r="I834" i="7"/>
  <c r="G834" i="7"/>
  <c r="F834" i="7"/>
  <c r="F785" i="7"/>
  <c r="I785" i="7"/>
  <c r="F787" i="7"/>
  <c r="I787" i="7"/>
  <c r="F838" i="7"/>
  <c r="I838" i="7"/>
  <c r="F903" i="7"/>
  <c r="I903" i="7"/>
  <c r="F875" i="7"/>
  <c r="I875" i="7"/>
  <c r="I876" i="7"/>
  <c r="F876" i="7"/>
  <c r="F421" i="7"/>
  <c r="I421" i="7"/>
  <c r="G241" i="7"/>
  <c r="F241" i="7"/>
  <c r="I241" i="7"/>
  <c r="I428" i="7"/>
  <c r="G428" i="7"/>
  <c r="F428" i="7"/>
  <c r="G692" i="7"/>
  <c r="F692" i="7"/>
  <c r="I692" i="7"/>
  <c r="G694" i="7"/>
  <c r="F694" i="7"/>
  <c r="I694" i="7"/>
  <c r="G115" i="7"/>
  <c r="F115" i="7"/>
  <c r="I115" i="7"/>
  <c r="I1088" i="7"/>
  <c r="G1088" i="7"/>
  <c r="F1088" i="7"/>
  <c r="I907" i="7"/>
  <c r="F907" i="7"/>
  <c r="G644" i="7"/>
  <c r="F644" i="7"/>
  <c r="I644" i="7"/>
  <c r="G790" i="7"/>
  <c r="F790" i="7"/>
  <c r="I790" i="7"/>
  <c r="F1083" i="7"/>
  <c r="I1083" i="7"/>
  <c r="I989" i="7"/>
  <c r="F989" i="7"/>
  <c r="I451" i="7"/>
  <c r="G451" i="7"/>
  <c r="F451" i="7"/>
  <c r="I480" i="7"/>
  <c r="G480" i="7"/>
  <c r="F480" i="7"/>
  <c r="G710" i="7"/>
  <c r="F710" i="7"/>
  <c r="I710" i="7"/>
  <c r="G736" i="7"/>
  <c r="F736" i="7"/>
  <c r="I736" i="7"/>
  <c r="I498" i="7"/>
  <c r="I394" i="7"/>
  <c r="I822" i="7"/>
  <c r="I199" i="7"/>
  <c r="I952" i="7"/>
  <c r="I200" i="7"/>
  <c r="I388" i="7"/>
  <c r="G389" i="7"/>
  <c r="F389" i="7"/>
  <c r="I994" i="7"/>
  <c r="I392" i="7"/>
  <c r="I206" i="7"/>
  <c r="G207" i="7"/>
  <c r="F207" i="7"/>
  <c r="F910" i="7"/>
  <c r="G770" i="7"/>
  <c r="F770" i="7"/>
  <c r="I891" i="7"/>
  <c r="F979" i="7"/>
  <c r="G399" i="7"/>
  <c r="F399" i="7"/>
  <c r="I214" i="7"/>
  <c r="I626" i="7"/>
  <c r="I369" i="7"/>
  <c r="G506" i="7"/>
  <c r="F506" i="7"/>
  <c r="I599" i="7"/>
  <c r="G778" i="7"/>
  <c r="F778" i="7"/>
  <c r="G826" i="7"/>
  <c r="F826" i="7"/>
  <c r="I677" i="7"/>
  <c r="I780" i="7"/>
  <c r="G646" i="7"/>
  <c r="F646" i="7"/>
  <c r="G409" i="7"/>
  <c r="F409" i="7"/>
  <c r="G829" i="7"/>
  <c r="F829" i="7"/>
  <c r="I829" i="7"/>
  <c r="I410" i="7"/>
  <c r="G410" i="7"/>
  <c r="F410" i="7"/>
  <c r="I679" i="7"/>
  <c r="F961" i="7"/>
  <c r="G830" i="7"/>
  <c r="F830" i="7"/>
  <c r="I830" i="7"/>
  <c r="I658" i="7"/>
  <c r="G658" i="7"/>
  <c r="F658" i="7"/>
  <c r="F893" i="7"/>
  <c r="I893" i="7"/>
  <c r="G323" i="7"/>
  <c r="F323" i="7"/>
  <c r="I323" i="7"/>
  <c r="G372" i="7"/>
  <c r="F372" i="7"/>
  <c r="I372" i="7"/>
  <c r="I568" i="7"/>
  <c r="G568" i="7"/>
  <c r="F568" i="7"/>
  <c r="G430" i="7"/>
  <c r="F430" i="7"/>
  <c r="I430" i="7"/>
  <c r="G540" i="7"/>
  <c r="F540" i="7"/>
  <c r="I540" i="7"/>
  <c r="G680" i="7"/>
  <c r="F680" i="7"/>
  <c r="G636" i="7"/>
  <c r="F636" i="7"/>
  <c r="G682" i="7"/>
  <c r="F682" i="7"/>
  <c r="G318" i="7"/>
  <c r="F318" i="7"/>
  <c r="G330" i="7"/>
  <c r="F330" i="7"/>
  <c r="G639" i="7"/>
  <c r="F639" i="7"/>
  <c r="G640" i="7"/>
  <c r="F640" i="7"/>
  <c r="G414" i="7"/>
  <c r="F414" i="7"/>
  <c r="F848" i="7"/>
  <c r="I848" i="7"/>
  <c r="G1025" i="7"/>
  <c r="F1025" i="7"/>
  <c r="I1025" i="7"/>
  <c r="G446" i="7"/>
  <c r="F446" i="7"/>
  <c r="I446" i="7"/>
  <c r="F990" i="7"/>
  <c r="I990" i="7"/>
  <c r="I708" i="7"/>
  <c r="G708" i="7"/>
  <c r="F708" i="7"/>
  <c r="G454" i="7"/>
  <c r="F454" i="7"/>
  <c r="I454" i="7"/>
  <c r="I752" i="7"/>
  <c r="G752" i="7"/>
  <c r="F752" i="7"/>
  <c r="I681" i="7"/>
  <c r="I413" i="7"/>
  <c r="I761" i="7"/>
  <c r="I514" i="7"/>
  <c r="I417" i="7"/>
  <c r="I684" i="7"/>
  <c r="I857" i="7"/>
  <c r="I919" i="7"/>
  <c r="I1002" i="7"/>
  <c r="I965" i="7"/>
  <c r="I361" i="7"/>
  <c r="I615" i="7"/>
  <c r="I988" i="7"/>
  <c r="I249" i="7"/>
  <c r="I29" i="7"/>
  <c r="F42" i="7"/>
  <c r="I42" i="7"/>
  <c r="G375" i="7"/>
  <c r="F375" i="7"/>
  <c r="I375" i="7"/>
  <c r="G703" i="7"/>
  <c r="F703" i="7"/>
  <c r="I703" i="7"/>
  <c r="I445" i="7"/>
  <c r="G445" i="7"/>
  <c r="F445" i="7"/>
  <c r="I148" i="7"/>
  <c r="G148" i="7"/>
  <c r="F148" i="7"/>
  <c r="G295" i="7"/>
  <c r="F295" i="7"/>
  <c r="I295" i="7"/>
  <c r="I274" i="7"/>
  <c r="G274" i="7"/>
  <c r="F274" i="7"/>
  <c r="I335" i="7"/>
  <c r="I411" i="7"/>
  <c r="I648" i="7"/>
  <c r="I856" i="7"/>
  <c r="I683" i="7"/>
  <c r="I138" i="7"/>
  <c r="I874" i="7"/>
  <c r="I470" i="7"/>
  <c r="I527" i="7"/>
  <c r="I667" i="7"/>
  <c r="I611" i="7"/>
  <c r="I612" i="7"/>
  <c r="I234" i="7"/>
  <c r="I651" i="7"/>
  <c r="F685" i="7"/>
  <c r="I247" i="7"/>
  <c r="I469" i="7"/>
  <c r="I250" i="7"/>
  <c r="I25" i="7"/>
  <c r="I351" i="7"/>
  <c r="I28" i="7"/>
  <c r="F34" i="7"/>
  <c r="I34" i="7"/>
  <c r="I619" i="7"/>
  <c r="F619" i="7"/>
  <c r="G486" i="7"/>
  <c r="F486" i="7"/>
  <c r="I486" i="7"/>
  <c r="I966" i="7"/>
  <c r="F966" i="7"/>
  <c r="F1007" i="7"/>
  <c r="I1007" i="7"/>
  <c r="I264" i="7"/>
  <c r="G264" i="7"/>
  <c r="F264" i="7"/>
  <c r="I1017" i="7"/>
  <c r="F1017" i="7"/>
  <c r="G268" i="7"/>
  <c r="F268" i="7"/>
  <c r="I268" i="7"/>
  <c r="I147" i="7"/>
  <c r="G147" i="7"/>
  <c r="F147" i="7"/>
  <c r="F1008" i="7"/>
  <c r="I1008" i="7"/>
  <c r="I1009" i="7"/>
  <c r="F1009" i="7"/>
  <c r="G460" i="7"/>
  <c r="F460" i="7"/>
  <c r="I460" i="7"/>
  <c r="G461" i="7"/>
  <c r="F461" i="7"/>
  <c r="I461" i="7"/>
  <c r="I898" i="7"/>
  <c r="I438" i="7"/>
  <c r="I542" i="7"/>
  <c r="I254" i="7"/>
  <c r="I850" i="7"/>
  <c r="I1090" i="7"/>
  <c r="I815" i="7"/>
  <c r="I1085" i="7"/>
  <c r="I816" i="7"/>
  <c r="I31" i="7"/>
  <c r="I32" i="7"/>
  <c r="I817" i="7"/>
  <c r="I851" i="7"/>
  <c r="I1086" i="7"/>
  <c r="I930" i="7"/>
  <c r="G275" i="7"/>
  <c r="F275" i="7"/>
  <c r="G711" i="7"/>
  <c r="F711" i="7"/>
  <c r="G116" i="7"/>
  <c r="F116" i="7"/>
  <c r="G384" i="7"/>
  <c r="F384" i="7"/>
  <c r="I117" i="7"/>
  <c r="G117" i="7"/>
  <c r="F117" i="7"/>
  <c r="I1020" i="7"/>
  <c r="G624" i="7"/>
  <c r="F624" i="7"/>
  <c r="I863" i="7"/>
  <c r="I730" i="7"/>
  <c r="G730" i="7"/>
  <c r="F730" i="7"/>
  <c r="I143" i="7"/>
  <c r="G143" i="7"/>
  <c r="F143" i="7"/>
  <c r="G300" i="7"/>
  <c r="F300" i="7"/>
  <c r="I300" i="7"/>
  <c r="G464" i="7"/>
  <c r="F464" i="7"/>
  <c r="I464" i="7"/>
  <c r="I255" i="7"/>
  <c r="I929" i="7"/>
  <c r="I1074" i="7"/>
  <c r="I581" i="7"/>
  <c r="F1028" i="7"/>
  <c r="F922" i="7"/>
  <c r="I110" i="7"/>
  <c r="G110" i="7"/>
  <c r="F110" i="7"/>
  <c r="G134" i="7"/>
  <c r="F134" i="7"/>
  <c r="I134" i="7"/>
  <c r="G130" i="7"/>
  <c r="F130" i="7"/>
  <c r="I130" i="7"/>
  <c r="G279" i="7"/>
  <c r="F279" i="7"/>
  <c r="I279" i="7"/>
  <c r="G717" i="7"/>
  <c r="F717" i="7"/>
  <c r="G136" i="7"/>
  <c r="F136" i="7"/>
  <c r="F931" i="7"/>
  <c r="I931" i="7"/>
  <c r="G510" i="7"/>
  <c r="F510" i="7"/>
  <c r="I510" i="7"/>
  <c r="G789" i="7"/>
  <c r="F789" i="7"/>
  <c r="I789" i="7"/>
  <c r="G747" i="7"/>
  <c r="F747" i="7"/>
  <c r="I747" i="7"/>
  <c r="G46" i="7"/>
  <c r="F46" i="7"/>
  <c r="I46" i="7"/>
  <c r="G374" i="7"/>
  <c r="F374" i="7"/>
  <c r="I374" i="7"/>
  <c r="I1004" i="7"/>
  <c r="F1004" i="7"/>
  <c r="I377" i="7"/>
  <c r="I718" i="7"/>
  <c r="I953" i="7"/>
  <c r="I866" i="7"/>
  <c r="I766" i="7"/>
  <c r="I867" i="7"/>
  <c r="I671" i="7"/>
  <c r="I201" i="7"/>
  <c r="I912" i="7"/>
  <c r="I767" i="7"/>
  <c r="I20" i="7"/>
  <c r="I502" i="7"/>
  <c r="I202" i="7"/>
  <c r="I933" i="7"/>
  <c r="I889" i="7"/>
  <c r="I753" i="7"/>
  <c r="I970" i="7"/>
  <c r="I551" i="7"/>
  <c r="I205" i="7"/>
  <c r="I595" i="7"/>
  <c r="I869" i="7"/>
  <c r="I395" i="7"/>
  <c r="I870" i="7"/>
  <c r="I209" i="7"/>
  <c r="I936" i="7"/>
  <c r="I978" i="7"/>
  <c r="I112" i="7"/>
  <c r="I674" i="7"/>
  <c r="I937" i="7"/>
  <c r="I343" i="7"/>
  <c r="I344" i="7"/>
  <c r="I771" i="7"/>
  <c r="I471" i="7"/>
  <c r="I772" i="7"/>
  <c r="I596" i="7"/>
  <c r="I676" i="7"/>
  <c r="I939" i="7"/>
  <c r="I980" i="7"/>
  <c r="I367" i="7"/>
  <c r="I664" i="7"/>
  <c r="I215" i="7"/>
  <c r="I597" i="7"/>
  <c r="I1077" i="7"/>
  <c r="I774" i="7"/>
  <c r="I586" i="7"/>
  <c r="I48" i="7"/>
  <c r="I368" i="7"/>
  <c r="I524" i="7"/>
  <c r="I557" i="7"/>
  <c r="I221" i="7"/>
  <c r="I533" i="7"/>
  <c r="I656" i="7"/>
  <c r="I757" i="7"/>
  <c r="I19" i="7"/>
  <c r="I162" i="7"/>
  <c r="I229" i="7"/>
  <c r="G759" i="7"/>
  <c r="F759" i="7"/>
  <c r="I759" i="7"/>
  <c r="G783" i="7"/>
  <c r="F783" i="7"/>
  <c r="I783" i="7"/>
  <c r="G637" i="7"/>
  <c r="F637" i="7"/>
  <c r="I637" i="7"/>
  <c r="F51" i="7"/>
  <c r="I51" i="7"/>
  <c r="G472" i="7"/>
  <c r="F472" i="7"/>
  <c r="I472" i="7"/>
  <c r="F985" i="7"/>
  <c r="I985" i="7"/>
  <c r="F945" i="7"/>
  <c r="I945" i="7"/>
  <c r="G800" i="7"/>
  <c r="F800" i="7"/>
  <c r="I800" i="7"/>
  <c r="I890" i="7"/>
  <c r="I825" i="7"/>
  <c r="I959" i="7"/>
  <c r="I997" i="7"/>
  <c r="I1052" i="7"/>
  <c r="I1053" i="7"/>
  <c r="I886" i="7"/>
  <c r="G601" i="7"/>
  <c r="F601" i="7"/>
  <c r="G223" i="7"/>
  <c r="F223" i="7"/>
  <c r="G635" i="7"/>
  <c r="F635" i="7"/>
  <c r="G358" i="7"/>
  <c r="F358" i="7"/>
  <c r="I328" i="7"/>
  <c r="I828" i="7"/>
  <c r="I347" i="7"/>
  <c r="I365" i="7"/>
  <c r="I960" i="7"/>
  <c r="I892" i="7"/>
  <c r="F906" i="7"/>
  <c r="I906" i="7"/>
  <c r="I1019" i="7"/>
  <c r="I314" i="7"/>
  <c r="I758" i="7"/>
  <c r="G831" i="7"/>
  <c r="F831" i="7"/>
  <c r="F999" i="7"/>
  <c r="I999" i="7"/>
  <c r="G832" i="7"/>
  <c r="F832" i="7"/>
  <c r="I832" i="7"/>
  <c r="F835" i="7"/>
  <c r="I835" i="7"/>
  <c r="G222" i="7"/>
  <c r="F222" i="7"/>
  <c r="G779" i="7"/>
  <c r="F779" i="7"/>
  <c r="G407" i="7"/>
  <c r="F407" i="7"/>
  <c r="G781" i="7"/>
  <c r="F781" i="7"/>
  <c r="G535" i="7"/>
  <c r="F535" i="7"/>
  <c r="I1040" i="7"/>
  <c r="I113" i="7"/>
  <c r="G660" i="7"/>
  <c r="F660" i="7"/>
  <c r="I227" i="7"/>
  <c r="I926" i="7"/>
  <c r="I653" i="7"/>
  <c r="G412" i="7"/>
  <c r="F412" i="7"/>
  <c r="F942" i="7"/>
  <c r="I942" i="7"/>
  <c r="F1000" i="7"/>
  <c r="I1000" i="7"/>
  <c r="G319" i="7"/>
  <c r="F319" i="7"/>
  <c r="I319" i="7"/>
  <c r="G642" i="7"/>
  <c r="F642" i="7"/>
  <c r="I642" i="7"/>
  <c r="F895" i="7"/>
  <c r="I895" i="7"/>
  <c r="G746" i="7"/>
  <c r="F746" i="7"/>
  <c r="I746" i="7"/>
  <c r="G373" i="7"/>
  <c r="F373" i="7"/>
  <c r="I373" i="7"/>
  <c r="G47" i="7"/>
  <c r="F47" i="7"/>
  <c r="I47" i="7"/>
  <c r="G420" i="7"/>
  <c r="F420" i="7"/>
  <c r="I420" i="7"/>
  <c r="F239" i="7"/>
  <c r="I239" i="7"/>
  <c r="I873" i="7"/>
  <c r="G230" i="7"/>
  <c r="F230" i="7"/>
  <c r="I230" i="7"/>
  <c r="G315" i="7"/>
  <c r="F315" i="7"/>
  <c r="I315" i="7"/>
  <c r="F786" i="7"/>
  <c r="I786" i="7"/>
  <c r="G231" i="7"/>
  <c r="F231" i="7"/>
  <c r="I231" i="7"/>
  <c r="F837" i="7"/>
  <c r="I837" i="7"/>
  <c r="G564" i="7"/>
  <c r="F564" i="7"/>
  <c r="I564" i="7"/>
  <c r="G415" i="7"/>
  <c r="F415" i="7"/>
  <c r="I415" i="7"/>
  <c r="G565" i="7"/>
  <c r="F565" i="7"/>
  <c r="I565" i="7"/>
  <c r="F918" i="7"/>
  <c r="I918" i="7"/>
  <c r="F1001" i="7"/>
  <c r="I1001" i="7"/>
  <c r="G1014" i="7"/>
  <c r="F1014" i="7"/>
  <c r="I1014" i="7"/>
  <c r="G748" i="7"/>
  <c r="F748" i="7"/>
  <c r="I748" i="7"/>
  <c r="G1030" i="7"/>
  <c r="F1030" i="7"/>
  <c r="I1030" i="7"/>
  <c r="G571" i="7"/>
  <c r="F571" i="7"/>
  <c r="I571" i="7"/>
  <c r="G325" i="7"/>
  <c r="F325" i="7"/>
  <c r="I325" i="7"/>
  <c r="G842" i="7"/>
  <c r="F842" i="7"/>
  <c r="I842" i="7"/>
  <c r="I720" i="7"/>
  <c r="G720" i="7"/>
  <c r="F720" i="7"/>
  <c r="G163" i="7"/>
  <c r="F163" i="7"/>
  <c r="I163" i="7"/>
  <c r="I429" i="7"/>
  <c r="G429" i="7"/>
  <c r="F429" i="7"/>
  <c r="G634" i="7"/>
  <c r="F634" i="7"/>
  <c r="I634" i="7"/>
  <c r="G606" i="7"/>
  <c r="F606" i="7"/>
  <c r="I606" i="7"/>
  <c r="G321" i="7"/>
  <c r="F321" i="7"/>
  <c r="I321" i="7"/>
  <c r="F836" i="7"/>
  <c r="I836" i="7"/>
  <c r="G124" i="7"/>
  <c r="F124" i="7"/>
  <c r="I124" i="7"/>
  <c r="G528" i="7"/>
  <c r="F528" i="7"/>
  <c r="I528" i="7"/>
  <c r="G1013" i="7"/>
  <c r="F1013" i="7"/>
  <c r="I1013" i="7"/>
  <c r="F900" i="7"/>
  <c r="I900" i="7"/>
  <c r="F885" i="7"/>
  <c r="I885" i="7"/>
  <c r="G668" i="7"/>
  <c r="F668" i="7"/>
  <c r="I668" i="7"/>
  <c r="G793" i="7"/>
  <c r="F793" i="7"/>
  <c r="I793" i="7"/>
  <c r="G424" i="7"/>
  <c r="F424" i="7"/>
  <c r="I424" i="7"/>
  <c r="G331" i="7"/>
  <c r="F331" i="7"/>
  <c r="I331" i="7"/>
  <c r="G509" i="7"/>
  <c r="F509" i="7"/>
  <c r="G744" i="7"/>
  <c r="F744" i="7"/>
  <c r="G526" i="7"/>
  <c r="F526" i="7"/>
  <c r="G320" i="7"/>
  <c r="F320" i="7"/>
  <c r="G348" i="7"/>
  <c r="F348" i="7"/>
  <c r="G641" i="7"/>
  <c r="F641" i="7"/>
  <c r="G643" i="7"/>
  <c r="F643" i="7"/>
  <c r="G419" i="7"/>
  <c r="F419" i="7"/>
  <c r="G792" i="7"/>
  <c r="F792" i="7"/>
  <c r="G585" i="7"/>
  <c r="F585" i="7"/>
  <c r="G422" i="7"/>
  <c r="F422" i="7"/>
  <c r="G1024" i="7"/>
  <c r="F1024" i="7"/>
  <c r="G572" i="7"/>
  <c r="F572" i="7"/>
  <c r="G839" i="7"/>
  <c r="F839" i="7"/>
  <c r="G240" i="7"/>
  <c r="F240" i="7"/>
  <c r="G794" i="7"/>
  <c r="F794" i="7"/>
  <c r="G840" i="7"/>
  <c r="F840" i="7"/>
  <c r="G425" i="7"/>
  <c r="F425" i="7"/>
  <c r="G690" i="7"/>
  <c r="F690" i="7"/>
  <c r="G691" i="7"/>
  <c r="F691" i="7"/>
  <c r="G843" i="7"/>
  <c r="F843" i="7"/>
  <c r="G332" i="7"/>
  <c r="F332" i="7"/>
  <c r="G246" i="7"/>
  <c r="F246" i="7"/>
  <c r="I695" i="7"/>
  <c r="G695" i="7"/>
  <c r="F695" i="7"/>
  <c r="G431" i="7"/>
  <c r="F431" i="7"/>
  <c r="I719" i="7"/>
  <c r="G719" i="7"/>
  <c r="F719" i="7"/>
  <c r="I1005" i="7"/>
  <c r="F1005" i="7"/>
  <c r="I696" i="7"/>
  <c r="G696" i="7"/>
  <c r="F696" i="7"/>
  <c r="I575" i="7"/>
  <c r="G575" i="7"/>
  <c r="F575" i="7"/>
  <c r="I288" i="7"/>
  <c r="F1003" i="7"/>
  <c r="I1003" i="7"/>
  <c r="I33" i="7"/>
  <c r="G33" i="7"/>
  <c r="F33" i="7"/>
  <c r="F802" i="7"/>
  <c r="F1089" i="7"/>
  <c r="G537" i="7"/>
  <c r="F537" i="7"/>
  <c r="I537" i="7"/>
  <c r="F439" i="7"/>
  <c r="I439" i="7"/>
  <c r="G722" i="7"/>
  <c r="F722" i="7"/>
  <c r="I722" i="7"/>
  <c r="G725" i="7"/>
  <c r="F725" i="7"/>
  <c r="I725" i="7"/>
  <c r="G616" i="7"/>
  <c r="F616" i="7"/>
  <c r="F845" i="7"/>
  <c r="F38" i="7"/>
  <c r="F578" i="7"/>
  <c r="I578" i="7"/>
  <c r="G441" i="7"/>
  <c r="F441" i="7"/>
  <c r="I441" i="7"/>
  <c r="F1015" i="7"/>
  <c r="I1015" i="7"/>
  <c r="F879" i="7"/>
  <c r="I879" i="7"/>
  <c r="F846" i="7"/>
  <c r="I846" i="7"/>
  <c r="F27" i="7"/>
  <c r="I27" i="7"/>
  <c r="F44" i="7"/>
  <c r="I44" i="7"/>
  <c r="F1072" i="7"/>
  <c r="I1072" i="7"/>
  <c r="F814" i="7"/>
  <c r="I814" i="7"/>
  <c r="F849" i="7"/>
  <c r="I849" i="7"/>
  <c r="F804" i="7"/>
  <c r="I804" i="7"/>
  <c r="F544" i="7"/>
  <c r="I544" i="7"/>
  <c r="F1091" i="7"/>
  <c r="I1091" i="7"/>
  <c r="F805" i="7"/>
  <c r="I805" i="7"/>
  <c r="F43" i="7"/>
  <c r="I43" i="7"/>
  <c r="F818" i="7"/>
  <c r="I818" i="7"/>
  <c r="F1092" i="7"/>
  <c r="I1092" i="7"/>
  <c r="G256" i="7"/>
  <c r="F256" i="7"/>
  <c r="I256" i="7"/>
  <c r="G723" i="7"/>
  <c r="F723" i="7"/>
  <c r="I723" i="7"/>
  <c r="G442" i="7"/>
  <c r="F442" i="7"/>
  <c r="I442" i="7"/>
  <c r="I251" i="7"/>
  <c r="G251" i="7"/>
  <c r="F251" i="7"/>
  <c r="G437" i="7"/>
  <c r="F437" i="7"/>
  <c r="I437" i="7"/>
  <c r="G618" i="7"/>
  <c r="F618" i="7"/>
  <c r="I618" i="7"/>
  <c r="G301" i="7"/>
  <c r="F301" i="7"/>
  <c r="I301" i="7"/>
  <c r="G721" i="7"/>
  <c r="F721" i="7"/>
  <c r="I721" i="7"/>
  <c r="G724" i="7"/>
  <c r="F724" i="7"/>
  <c r="I724" i="7"/>
  <c r="G479" i="7"/>
  <c r="F479" i="7"/>
  <c r="I479" i="7"/>
  <c r="F808" i="7"/>
  <c r="I808" i="7"/>
  <c r="G449" i="7"/>
  <c r="F449" i="7"/>
  <c r="I449" i="7"/>
  <c r="G457" i="7"/>
  <c r="F457" i="7"/>
  <c r="I457" i="7"/>
  <c r="G517" i="7"/>
  <c r="F517" i="7"/>
  <c r="I517" i="7"/>
  <c r="G1026" i="7"/>
  <c r="F1026" i="7"/>
  <c r="I1026" i="7"/>
  <c r="G280" i="7"/>
  <c r="F280" i="7"/>
  <c r="I280" i="7"/>
  <c r="G698" i="7"/>
  <c r="F698" i="7"/>
  <c r="G123" i="7"/>
  <c r="F123" i="7"/>
  <c r="G21" i="7"/>
  <c r="F21" i="7"/>
  <c r="G363" i="7"/>
  <c r="F363" i="7"/>
  <c r="G474" i="7"/>
  <c r="F474" i="7"/>
  <c r="G475" i="7"/>
  <c r="F475" i="7"/>
  <c r="G476" i="7"/>
  <c r="F476" i="7"/>
  <c r="G477" i="7"/>
  <c r="F477" i="7"/>
  <c r="G478" i="7"/>
  <c r="F478" i="7"/>
  <c r="G258" i="7"/>
  <c r="F258" i="7"/>
  <c r="G701" i="7"/>
  <c r="F701" i="7"/>
  <c r="G702" i="7"/>
  <c r="F702" i="7"/>
  <c r="G726" i="7"/>
  <c r="F726" i="7"/>
  <c r="G443" i="7"/>
  <c r="F443" i="7"/>
  <c r="G806" i="7"/>
  <c r="F806" i="7"/>
  <c r="I627" i="7"/>
  <c r="G262" i="7"/>
  <c r="F262" i="7"/>
  <c r="I353" i="7"/>
  <c r="I1047" i="7"/>
  <c r="I354" i="7"/>
  <c r="I704" i="7"/>
  <c r="I580" i="7"/>
  <c r="G447" i="7"/>
  <c r="F447" i="7"/>
  <c r="I447" i="7"/>
  <c r="G622" i="7"/>
  <c r="F622" i="7"/>
  <c r="I622" i="7"/>
  <c r="G269" i="7"/>
  <c r="F269" i="7"/>
  <c r="I269" i="7"/>
  <c r="G271" i="7"/>
  <c r="F271" i="7"/>
  <c r="I271" i="7"/>
  <c r="G273" i="7"/>
  <c r="F273" i="7"/>
  <c r="I273" i="7"/>
  <c r="I376" i="7"/>
  <c r="G376" i="7"/>
  <c r="F376" i="7"/>
  <c r="I366" i="7"/>
  <c r="F858" i="7"/>
  <c r="I858" i="7"/>
  <c r="F190" i="7"/>
  <c r="I190" i="7"/>
  <c r="G530" i="7"/>
  <c r="F530" i="7"/>
  <c r="I530" i="7"/>
  <c r="G712" i="7"/>
  <c r="F712" i="7"/>
  <c r="I712" i="7"/>
  <c r="G534" i="7"/>
  <c r="F534" i="7"/>
  <c r="F949" i="7"/>
  <c r="I949" i="7"/>
  <c r="F1027" i="7"/>
  <c r="I1027" i="7"/>
  <c r="F1075" i="7"/>
  <c r="I1075" i="7"/>
  <c r="F883" i="7"/>
  <c r="I883" i="7"/>
  <c r="F183" i="7"/>
  <c r="I183" i="7"/>
  <c r="G450" i="7"/>
  <c r="F450" i="7"/>
  <c r="I450" i="7"/>
  <c r="G270" i="7"/>
  <c r="F270" i="7"/>
  <c r="I270" i="7"/>
  <c r="G272" i="7"/>
  <c r="F272" i="7"/>
  <c r="I272" i="7"/>
  <c r="G727" i="7"/>
  <c r="F727" i="7"/>
  <c r="I727" i="7"/>
  <c r="G751" i="7"/>
  <c r="F751" i="7"/>
  <c r="I751" i="7"/>
  <c r="I383" i="7"/>
  <c r="G383" i="7"/>
  <c r="F383" i="7"/>
  <c r="I853" i="7"/>
  <c r="I882" i="7"/>
  <c r="I884" i="7"/>
  <c r="G111" i="7"/>
  <c r="F111" i="7"/>
  <c r="I111" i="7"/>
  <c r="G462" i="7"/>
  <c r="F462" i="7"/>
  <c r="I462" i="7"/>
  <c r="G459" i="7"/>
  <c r="F459" i="7"/>
  <c r="I459" i="7"/>
  <c r="G140" i="7"/>
  <c r="F140" i="7"/>
  <c r="I140" i="7"/>
  <c r="I278" i="7"/>
  <c r="G278" i="7"/>
  <c r="F278" i="7"/>
  <c r="I715" i="7"/>
  <c r="G715" i="7"/>
  <c r="F715" i="7"/>
  <c r="G861" i="7"/>
  <c r="F861" i="7"/>
  <c r="G194" i="7"/>
  <c r="F194" i="7"/>
  <c r="G276" i="7"/>
  <c r="F276" i="7"/>
  <c r="G481" i="7"/>
  <c r="F481" i="7"/>
  <c r="G862" i="7"/>
  <c r="F862" i="7"/>
  <c r="G713" i="7"/>
  <c r="F713" i="7"/>
  <c r="G341" i="7"/>
  <c r="F341" i="7"/>
  <c r="G197" i="7"/>
  <c r="F197" i="7"/>
  <c r="I281" i="7"/>
  <c r="I132" i="7"/>
  <c r="I297" i="7"/>
  <c r="I484" i="7"/>
  <c r="I282" i="7"/>
  <c r="I1631" i="1"/>
  <c r="I1628" i="1"/>
  <c r="G1630" i="1"/>
  <c r="F1630" i="1"/>
  <c r="I1623" i="1"/>
  <c r="I1632" i="1"/>
  <c r="I1624" i="1"/>
  <c r="I1613" i="1"/>
  <c r="G1612" i="1"/>
  <c r="F1612" i="1"/>
  <c r="I1600" i="1"/>
  <c r="I1606" i="1"/>
  <c r="F1762" i="1"/>
  <c r="I1784" i="1"/>
  <c r="F1788" i="1"/>
  <c r="I1791" i="1"/>
  <c r="I1607" i="1"/>
  <c r="I1604" i="1"/>
  <c r="I1601" i="1"/>
  <c r="I1598" i="1"/>
  <c r="I1594" i="1"/>
  <c r="I1596" i="1"/>
  <c r="I1792" i="1"/>
  <c r="I1787" i="1"/>
  <c r="I1766" i="1"/>
  <c r="I1763" i="1"/>
  <c r="I1767" i="1"/>
  <c r="I1774" i="1"/>
  <c r="I1771" i="1"/>
  <c r="I1775" i="1"/>
  <c r="I1777" i="1"/>
  <c r="I1781" i="1"/>
  <c r="I1782" i="1"/>
  <c r="I1785" i="1"/>
  <c r="I1795" i="1"/>
  <c r="I1819" i="1"/>
  <c r="I1759" i="1"/>
  <c r="I1728" i="1"/>
  <c r="G1622" i="1"/>
  <c r="F1622" i="1"/>
  <c r="I1616" i="1"/>
  <c r="I1615" i="1"/>
  <c r="I1617" i="1"/>
  <c r="I1622" i="1"/>
  <c r="I1658" i="1"/>
  <c r="F1656" i="1"/>
  <c r="I1655" i="1"/>
  <c r="N1642" i="1"/>
  <c r="L1642" i="1"/>
  <c r="I1640" i="1"/>
  <c r="I1639" i="1"/>
  <c r="I1638" i="1"/>
  <c r="I1637" i="1"/>
  <c r="I1322" i="1"/>
  <c r="F1320" i="1"/>
  <c r="I1319" i="1"/>
  <c r="I1318" i="1"/>
  <c r="F1316" i="1"/>
  <c r="I1326" i="1"/>
  <c r="F1324" i="1"/>
  <c r="I1323" i="1"/>
  <c r="I1310" i="1"/>
  <c r="F1308" i="1"/>
  <c r="I1307" i="1"/>
  <c r="I1306" i="1"/>
  <c r="F1304" i="1"/>
  <c r="I1303" i="1"/>
  <c r="I1312" i="1"/>
  <c r="N1646" i="1"/>
  <c r="L1646" i="1"/>
  <c r="I1645" i="1"/>
  <c r="I1646" i="1"/>
  <c r="F1644" i="1"/>
  <c r="I1299" i="1"/>
  <c r="I1300" i="1"/>
  <c r="I1301" i="1"/>
  <c r="I1298" i="1"/>
  <c r="F1312" i="1"/>
  <c r="I1641" i="1"/>
  <c r="I1316" i="1"/>
  <c r="I1656" i="1"/>
  <c r="F1640" i="1"/>
  <c r="I1657" i="1"/>
  <c r="I1642" i="1"/>
  <c r="I1315" i="1"/>
  <c r="I1320" i="1"/>
  <c r="I1324" i="1"/>
  <c r="I1321" i="1"/>
  <c r="I1317" i="1"/>
  <c r="I1325" i="1"/>
  <c r="I1308" i="1"/>
  <c r="F1298" i="1"/>
  <c r="I1304" i="1"/>
  <c r="I1309" i="1"/>
  <c r="I1305" i="1"/>
  <c r="I1313" i="1"/>
  <c r="I1314" i="1"/>
  <c r="I1311" i="1"/>
  <c r="I1643" i="1"/>
  <c r="I1644" i="1"/>
  <c r="M1296" i="1"/>
  <c r="L1296" i="1"/>
  <c r="I1295" i="1"/>
  <c r="I1302" i="1"/>
  <c r="I1296" i="1"/>
  <c r="I1297" i="1"/>
  <c r="I1671" i="1"/>
  <c r="I1674" i="1"/>
  <c r="I1675" i="1"/>
  <c r="I1673" i="1"/>
  <c r="I1672" i="1"/>
  <c r="I1725" i="1"/>
  <c r="I1722" i="1"/>
  <c r="F1721" i="1"/>
  <c r="I1720" i="1"/>
  <c r="I1719" i="1"/>
  <c r="F1717" i="1"/>
  <c r="I1716" i="1"/>
  <c r="F1724" i="1"/>
  <c r="I1723" i="1"/>
  <c r="I1714" i="1"/>
  <c r="I1715" i="1"/>
  <c r="F1713" i="1"/>
  <c r="I1708" i="1"/>
  <c r="F1707" i="1"/>
  <c r="I1706" i="1"/>
  <c r="I1705" i="1"/>
  <c r="F1704" i="1"/>
  <c r="I1703" i="1"/>
  <c r="I1711" i="1"/>
  <c r="F1710" i="1"/>
  <c r="I1709" i="1"/>
  <c r="I1757" i="1"/>
  <c r="F1755" i="1"/>
  <c r="I1754" i="1"/>
  <c r="I1749" i="1"/>
  <c r="F1748" i="1"/>
  <c r="I1747" i="1"/>
  <c r="I1746" i="1"/>
  <c r="F1744" i="1"/>
  <c r="I1743" i="1"/>
  <c r="F1818" i="1"/>
  <c r="I1817" i="1"/>
  <c r="F1673" i="1"/>
  <c r="I1712" i="1"/>
  <c r="I1721" i="1"/>
  <c r="I1717" i="1"/>
  <c r="I1744" i="1"/>
  <c r="I1724" i="1"/>
  <c r="I1718" i="1"/>
  <c r="I1726" i="1"/>
  <c r="I1713" i="1"/>
  <c r="I1707" i="1"/>
  <c r="I1704" i="1"/>
  <c r="I1710" i="1"/>
  <c r="I1755" i="1"/>
  <c r="I1756" i="1"/>
  <c r="I1748" i="1"/>
  <c r="I1745" i="1"/>
  <c r="I1818" i="1"/>
  <c r="I1702" i="1"/>
  <c r="F1701" i="1"/>
  <c r="I1695" i="1"/>
  <c r="I1693" i="1"/>
  <c r="I1692" i="1"/>
  <c r="I1691" i="1"/>
  <c r="F1689" i="1"/>
  <c r="I1698" i="1"/>
  <c r="I1687" i="1"/>
  <c r="F1686" i="1"/>
  <c r="I1685" i="1"/>
  <c r="I1681" i="1"/>
  <c r="F1680" i="1"/>
  <c r="I1679" i="1"/>
  <c r="I1678" i="1"/>
  <c r="F1677" i="1"/>
  <c r="I1676" i="1"/>
  <c r="I1684" i="1"/>
  <c r="F1683" i="1"/>
  <c r="I1682" i="1"/>
  <c r="F1697" i="1"/>
  <c r="I1737" i="1"/>
  <c r="F1735" i="1"/>
  <c r="I1734" i="1"/>
  <c r="I1740" i="1"/>
  <c r="I1733" i="1"/>
  <c r="F1732" i="1"/>
  <c r="I1742" i="1"/>
  <c r="I1752" i="1"/>
  <c r="I1741" i="1"/>
  <c r="F1739" i="1"/>
  <c r="I1753" i="1"/>
  <c r="I1751" i="1"/>
  <c r="F1693" i="1"/>
  <c r="I1689" i="1"/>
  <c r="I1688" i="1"/>
  <c r="I1700" i="1"/>
  <c r="I1701" i="1"/>
  <c r="I1694" i="1"/>
  <c r="I1690" i="1"/>
  <c r="I1686" i="1"/>
  <c r="I1680" i="1"/>
  <c r="I1677" i="1"/>
  <c r="I1683" i="1"/>
  <c r="I1697" i="1"/>
  <c r="I1731" i="1"/>
  <c r="I1735" i="1"/>
  <c r="I1696" i="1"/>
  <c r="I1699" i="1"/>
  <c r="I1736" i="1"/>
  <c r="G1742" i="1"/>
  <c r="F1742" i="1"/>
  <c r="I1732" i="1"/>
  <c r="I1738" i="1"/>
  <c r="I1739" i="1"/>
  <c r="F1751" i="1"/>
  <c r="I1750" i="1"/>
  <c r="I1662" i="1"/>
  <c r="I1663" i="1"/>
  <c r="I1669" i="1"/>
  <c r="I1670" i="1"/>
  <c r="I1664" i="1"/>
  <c r="I1668" i="1"/>
  <c r="I1667" i="1"/>
  <c r="I1666" i="1"/>
  <c r="I1665" i="1"/>
  <c r="M248" i="1"/>
  <c r="L248" i="1"/>
  <c r="I634" i="1"/>
  <c r="I1650" i="1"/>
  <c r="F1648" i="1"/>
  <c r="I1647" i="1"/>
  <c r="I1654" i="1"/>
  <c r="I1652" i="1"/>
  <c r="I1651" i="1"/>
  <c r="I1660" i="1"/>
  <c r="I1636" i="1"/>
  <c r="F1635" i="1"/>
  <c r="I1115" i="1"/>
  <c r="I1114" i="1"/>
  <c r="I1113" i="1"/>
  <c r="I1112" i="1"/>
  <c r="M1111" i="1"/>
  <c r="L1111" i="1"/>
  <c r="I1111" i="1"/>
  <c r="I1110" i="1"/>
  <c r="M1229" i="1"/>
  <c r="L1229" i="1"/>
  <c r="M1214" i="1"/>
  <c r="L1214" i="1"/>
  <c r="I1214" i="1"/>
  <c r="F1207" i="1"/>
  <c r="F1205" i="1"/>
  <c r="F1204" i="1"/>
  <c r="F1206" i="1"/>
  <c r="M1194" i="1"/>
  <c r="L1194" i="1"/>
  <c r="F1192" i="1"/>
  <c r="I1191" i="1"/>
  <c r="I1186" i="1"/>
  <c r="I1175" i="1"/>
  <c r="I1174" i="1"/>
  <c r="M1172" i="1"/>
  <c r="L1172" i="1"/>
  <c r="I1168" i="1"/>
  <c r="I1163" i="1"/>
  <c r="I1164" i="1"/>
  <c r="I1165" i="1"/>
  <c r="I1171" i="1"/>
  <c r="I1166" i="1"/>
  <c r="I1172" i="1"/>
  <c r="I1178" i="1"/>
  <c r="I1181" i="1"/>
  <c r="F1652" i="1"/>
  <c r="G634" i="1"/>
  <c r="F634" i="1"/>
  <c r="F1191" i="1"/>
  <c r="I1648" i="1"/>
  <c r="I1634" i="1"/>
  <c r="I1649" i="1"/>
  <c r="I1653" i="1"/>
  <c r="I1635" i="1"/>
  <c r="I1235" i="1"/>
  <c r="I1236" i="1"/>
  <c r="I1234" i="1"/>
  <c r="I1233" i="1"/>
  <c r="I1232" i="1"/>
  <c r="I1231" i="1"/>
  <c r="I1230" i="1"/>
  <c r="I1229" i="1"/>
  <c r="I1228" i="1"/>
  <c r="I1227" i="1"/>
  <c r="I1221" i="1"/>
  <c r="I1220" i="1"/>
  <c r="I1222" i="1"/>
  <c r="I1219" i="1"/>
  <c r="I1243" i="1"/>
  <c r="I1242" i="1"/>
  <c r="I1241" i="1"/>
  <c r="I1240" i="1"/>
  <c r="I1239" i="1"/>
  <c r="I1238" i="1"/>
  <c r="I1237" i="1"/>
  <c r="I1226" i="1"/>
  <c r="I1225" i="1"/>
  <c r="I1224" i="1"/>
  <c r="I1223" i="1"/>
  <c r="I1218" i="1"/>
  <c r="I1216" i="1"/>
  <c r="I1215" i="1"/>
  <c r="I1217" i="1"/>
  <c r="I1213" i="1"/>
  <c r="I1212" i="1"/>
  <c r="I1211" i="1"/>
  <c r="I1210" i="1"/>
  <c r="I1209" i="1"/>
  <c r="I1208" i="1"/>
  <c r="I1207" i="1"/>
  <c r="I1204" i="1"/>
  <c r="I1205" i="1"/>
  <c r="I1206" i="1"/>
  <c r="I1244" i="1"/>
  <c r="I1203" i="1"/>
  <c r="I1202" i="1"/>
  <c r="I1199" i="1"/>
  <c r="I1200" i="1"/>
  <c r="I1201" i="1"/>
  <c r="I1198" i="1"/>
  <c r="I1197" i="1"/>
  <c r="I1196" i="1"/>
  <c r="I1195" i="1"/>
  <c r="I1194" i="1"/>
  <c r="I1193" i="1"/>
  <c r="I1192" i="1"/>
  <c r="I1190" i="1"/>
  <c r="I1189" i="1"/>
  <c r="I1188" i="1"/>
  <c r="I1185" i="1"/>
  <c r="I1184" i="1"/>
  <c r="I1182" i="1"/>
  <c r="I1179" i="1"/>
  <c r="I1180" i="1"/>
  <c r="G1163" i="1"/>
  <c r="G1165" i="1"/>
  <c r="I1176" i="1"/>
  <c r="I1177" i="1"/>
  <c r="I1183" i="1"/>
  <c r="I1173" i="1"/>
  <c r="G1166" i="1"/>
  <c r="I1187" i="1"/>
  <c r="I1167" i="1"/>
  <c r="G1164" i="1"/>
  <c r="I1169" i="1"/>
  <c r="I1170" i="1"/>
  <c r="I1051" i="1"/>
  <c r="I1050" i="1"/>
  <c r="I1049" i="1"/>
  <c r="I1048" i="1"/>
  <c r="F1049" i="1"/>
  <c r="F1051" i="1"/>
  <c r="I1544" i="1"/>
  <c r="F1543" i="1"/>
  <c r="F1545" i="1"/>
  <c r="M1525" i="1"/>
  <c r="L1525" i="1"/>
  <c r="M1522" i="1"/>
  <c r="L1522" i="1"/>
  <c r="M1519" i="1"/>
  <c r="L1519" i="1"/>
  <c r="M1518" i="1"/>
  <c r="L1518" i="1"/>
  <c r="I1555" i="1"/>
  <c r="F1553" i="1"/>
  <c r="I1552" i="1"/>
  <c r="M1590" i="1"/>
  <c r="L1590" i="1"/>
  <c r="M1589" i="1"/>
  <c r="L1589" i="1"/>
  <c r="I1586" i="1"/>
  <c r="I1585" i="1"/>
  <c r="I1584" i="1"/>
  <c r="I1583" i="1"/>
  <c r="I1582" i="1"/>
  <c r="I1581" i="1"/>
  <c r="I1580" i="1"/>
  <c r="I1579" i="1"/>
  <c r="N1577" i="1"/>
  <c r="L1577" i="1"/>
  <c r="I1577" i="1"/>
  <c r="I1574" i="1"/>
  <c r="N1571" i="1"/>
  <c r="L1571" i="1"/>
  <c r="I1570" i="1"/>
  <c r="N1569" i="1"/>
  <c r="L1569" i="1"/>
  <c r="I1569" i="1"/>
  <c r="N1568" i="1"/>
  <c r="L1568" i="1"/>
  <c r="I1568" i="1"/>
  <c r="I1576" i="1"/>
  <c r="I1578" i="1"/>
  <c r="I1567" i="1"/>
  <c r="I1565" i="1"/>
  <c r="G1564" i="1"/>
  <c r="F1564" i="1"/>
  <c r="N1563" i="1"/>
  <c r="L1563" i="1"/>
  <c r="I1561" i="1"/>
  <c r="N1560" i="1"/>
  <c r="L1560" i="1"/>
  <c r="G1558" i="1"/>
  <c r="F1558" i="1"/>
  <c r="I1559" i="1"/>
  <c r="I1557" i="1"/>
  <c r="F1544" i="1"/>
  <c r="I1543" i="1"/>
  <c r="I1545" i="1"/>
  <c r="I1539" i="1"/>
  <c r="I1540" i="1"/>
  <c r="I1531" i="1"/>
  <c r="I1532" i="1"/>
  <c r="I1525" i="1"/>
  <c r="I1553" i="1"/>
  <c r="I1554" i="1"/>
  <c r="G1585" i="1"/>
  <c r="F1585" i="1"/>
  <c r="G1565" i="1"/>
  <c r="F1565" i="1"/>
  <c r="G1584" i="1"/>
  <c r="F1584" i="1"/>
  <c r="I1572" i="1"/>
  <c r="I1587" i="1"/>
  <c r="I1573" i="1"/>
  <c r="G1559" i="1"/>
  <c r="F1559" i="1"/>
  <c r="I1571" i="1"/>
  <c r="I1566" i="1"/>
  <c r="I1564" i="1"/>
  <c r="I1560" i="1"/>
  <c r="I1562" i="1"/>
  <c r="I1563" i="1"/>
  <c r="I1558" i="1"/>
  <c r="I1556" i="1"/>
  <c r="I1575" i="1"/>
  <c r="I1496" i="1"/>
  <c r="I1498" i="1"/>
  <c r="I1492" i="1"/>
  <c r="I1490" i="1"/>
  <c r="I1489" i="1"/>
  <c r="I1487" i="1"/>
  <c r="I1481" i="1"/>
  <c r="I1477" i="1"/>
  <c r="M1476" i="1"/>
  <c r="L1476" i="1"/>
  <c r="I1476" i="1"/>
  <c r="M1473" i="1"/>
  <c r="L1473" i="1"/>
  <c r="M1472" i="1"/>
  <c r="L1472" i="1"/>
  <c r="M1471" i="1"/>
  <c r="L1471" i="1"/>
  <c r="I1478" i="1"/>
  <c r="I1470" i="1"/>
  <c r="I1468" i="1"/>
  <c r="F1467" i="1"/>
  <c r="I1466" i="1"/>
  <c r="I1465" i="1"/>
  <c r="M1458" i="1"/>
  <c r="L1458" i="1"/>
  <c r="M1457" i="1"/>
  <c r="L1457" i="1"/>
  <c r="I1423" i="1"/>
  <c r="M1397" i="1"/>
  <c r="L1397" i="1"/>
  <c r="M1396" i="1"/>
  <c r="L1396" i="1"/>
  <c r="F1490" i="1"/>
  <c r="F1492" i="1"/>
  <c r="I1499" i="1"/>
  <c r="I1500" i="1"/>
  <c r="I1501" i="1"/>
  <c r="I1502" i="1"/>
  <c r="I1495" i="1"/>
  <c r="I1497" i="1"/>
  <c r="I1493" i="1"/>
  <c r="I1494" i="1"/>
  <c r="I1491" i="1"/>
  <c r="I1472" i="1"/>
  <c r="F1481" i="1"/>
  <c r="I1483" i="1"/>
  <c r="I1484" i="1"/>
  <c r="I1473" i="1"/>
  <c r="I1463" i="1"/>
  <c r="I1471" i="1"/>
  <c r="F1465" i="1"/>
  <c r="I1459" i="1"/>
  <c r="I1460" i="1"/>
  <c r="I1461" i="1"/>
  <c r="I1464" i="1"/>
  <c r="I1467" i="1"/>
  <c r="I1474" i="1"/>
  <c r="I1479" i="1"/>
  <c r="I1462" i="1"/>
  <c r="I1469" i="1"/>
  <c r="I1475" i="1"/>
  <c r="I1450" i="1"/>
  <c r="I1397" i="1"/>
  <c r="I1390" i="1"/>
  <c r="I1389" i="1"/>
  <c r="I1388" i="1"/>
  <c r="I1387" i="1"/>
  <c r="I1386" i="1"/>
  <c r="I1385" i="1"/>
  <c r="I1384" i="1"/>
  <c r="I1383" i="1"/>
  <c r="I1374" i="1"/>
  <c r="I1373" i="1"/>
  <c r="M1362" i="1"/>
  <c r="L1362" i="1"/>
  <c r="I1356" i="1"/>
  <c r="M1353" i="1"/>
  <c r="L1353" i="1"/>
  <c r="I1391" i="1"/>
  <c r="I1370" i="1"/>
  <c r="I1369" i="1"/>
  <c r="I1371" i="1"/>
  <c r="I1368" i="1"/>
  <c r="I1362" i="1"/>
  <c r="I1348" i="1"/>
  <c r="F1346" i="1"/>
  <c r="I1345" i="1"/>
  <c r="I1344" i="1"/>
  <c r="F1342" i="1"/>
  <c r="M1340" i="1"/>
  <c r="L1340" i="1"/>
  <c r="I1338" i="1"/>
  <c r="I1337" i="1"/>
  <c r="I1336" i="1"/>
  <c r="I1334" i="1"/>
  <c r="I1333" i="1"/>
  <c r="I1332" i="1"/>
  <c r="F1330" i="1"/>
  <c r="I1329" i="1"/>
  <c r="I1517" i="1"/>
  <c r="F1515" i="1"/>
  <c r="I1514" i="1"/>
  <c r="I1351" i="1"/>
  <c r="I1350" i="1"/>
  <c r="I1328" i="1"/>
  <c r="I1327" i="1"/>
  <c r="F1334" i="1"/>
  <c r="I1342" i="1"/>
  <c r="I1339" i="1"/>
  <c r="I1341" i="1"/>
  <c r="I1346" i="1"/>
  <c r="I1330" i="1"/>
  <c r="F1350" i="1"/>
  <c r="F1338" i="1"/>
  <c r="I1347" i="1"/>
  <c r="I1343" i="1"/>
  <c r="I1340" i="1"/>
  <c r="I1335" i="1"/>
  <c r="I1331" i="1"/>
  <c r="I1515" i="1"/>
  <c r="I1516" i="1"/>
  <c r="I1142" i="1"/>
  <c r="I1117" i="1"/>
  <c r="I1116" i="1"/>
  <c r="I1109" i="1"/>
  <c r="I1108" i="1"/>
  <c r="I1105" i="1"/>
  <c r="I1104" i="1"/>
  <c r="I1106" i="1"/>
  <c r="I1272" i="1"/>
  <c r="I1269" i="1"/>
  <c r="I1268" i="1"/>
  <c r="G1267" i="1"/>
  <c r="F1267" i="1"/>
  <c r="I1266" i="1"/>
  <c r="I1265" i="1"/>
  <c r="I1255" i="1"/>
  <c r="F1253" i="1"/>
  <c r="M292" i="1"/>
  <c r="L292" i="1"/>
  <c r="I1123" i="1"/>
  <c r="I1140" i="1"/>
  <c r="I1141" i="1"/>
  <c r="I1154" i="1"/>
  <c r="I1156" i="1"/>
  <c r="F1108" i="1"/>
  <c r="I1143" i="1"/>
  <c r="G1265" i="1"/>
  <c r="F1265" i="1"/>
  <c r="F1104" i="1"/>
  <c r="I1271" i="1"/>
  <c r="I1270" i="1"/>
  <c r="I1122" i="1"/>
  <c r="I1121" i="1"/>
  <c r="I1267" i="1"/>
  <c r="I1107" i="1"/>
  <c r="I1103" i="1"/>
  <c r="G1266" i="1"/>
  <c r="F1266" i="1"/>
  <c r="I1260" i="1"/>
  <c r="I1253" i="1"/>
  <c r="I1254" i="1"/>
  <c r="I786" i="1"/>
  <c r="I787" i="1"/>
  <c r="I406" i="1"/>
  <c r="I405" i="1"/>
  <c r="I788" i="1"/>
  <c r="I404" i="1"/>
  <c r="I401" i="1"/>
  <c r="M398" i="1"/>
  <c r="L398" i="1"/>
  <c r="I391" i="1"/>
  <c r="I387" i="1"/>
  <c r="I388" i="1"/>
  <c r="I378" i="1"/>
  <c r="M377" i="1"/>
  <c r="L377" i="1"/>
  <c r="I370" i="1"/>
  <c r="I369" i="1"/>
  <c r="I360" i="1"/>
  <c r="M350" i="1"/>
  <c r="L350" i="1"/>
  <c r="I345" i="1"/>
  <c r="I333" i="1"/>
  <c r="M332" i="1"/>
  <c r="L332" i="1"/>
  <c r="M331" i="1"/>
  <c r="L331" i="1"/>
  <c r="I226" i="1"/>
  <c r="I225" i="1"/>
  <c r="I105" i="1"/>
  <c r="I101" i="1"/>
  <c r="I100" i="1"/>
  <c r="I102" i="1"/>
  <c r="I97" i="1"/>
  <c r="I96" i="1"/>
  <c r="M92" i="1"/>
  <c r="L92" i="1"/>
  <c r="I92" i="1"/>
  <c r="M91" i="1"/>
  <c r="L91" i="1"/>
  <c r="I91" i="1"/>
  <c r="I222" i="1"/>
  <c r="I224" i="1"/>
  <c r="G223" i="1"/>
  <c r="F223" i="1"/>
  <c r="I220" i="1"/>
  <c r="I219" i="1"/>
  <c r="I587" i="1"/>
  <c r="N585" i="1"/>
  <c r="L585" i="1"/>
  <c r="N584" i="1"/>
  <c r="L584" i="1"/>
  <c r="I584" i="1"/>
  <c r="I582" i="1"/>
  <c r="I578" i="1"/>
  <c r="N577" i="1"/>
  <c r="L577" i="1"/>
  <c r="I577" i="1"/>
  <c r="I575" i="1"/>
  <c r="I571" i="1"/>
  <c r="I565" i="1"/>
  <c r="I562" i="1"/>
  <c r="I566" i="1"/>
  <c r="I568" i="1"/>
  <c r="I558" i="1"/>
  <c r="I569" i="1"/>
  <c r="I557" i="1"/>
  <c r="I555" i="1"/>
  <c r="I556" i="1"/>
  <c r="I550" i="1"/>
  <c r="I547" i="1"/>
  <c r="I546" i="1"/>
  <c r="I548" i="1"/>
  <c r="I549" i="1"/>
  <c r="I544" i="1"/>
  <c r="I536" i="1"/>
  <c r="M524" i="1"/>
  <c r="L524" i="1"/>
  <c r="M523" i="1"/>
  <c r="L523" i="1"/>
  <c r="M522" i="1"/>
  <c r="L522" i="1"/>
  <c r="M521" i="1"/>
  <c r="L521" i="1"/>
  <c r="I1275" i="1"/>
  <c r="F1276" i="1"/>
  <c r="I1274" i="1"/>
  <c r="I385" i="1"/>
  <c r="I368" i="1"/>
  <c r="F369" i="1"/>
  <c r="I364" i="1"/>
  <c r="F96" i="1"/>
  <c r="I103" i="1"/>
  <c r="I104" i="1"/>
  <c r="I221" i="1"/>
  <c r="G224" i="1"/>
  <c r="F224" i="1"/>
  <c r="I223" i="1"/>
  <c r="I560" i="1"/>
  <c r="I561" i="1"/>
  <c r="I563" i="1"/>
  <c r="G587" i="1"/>
  <c r="F587" i="1"/>
  <c r="G571" i="1"/>
  <c r="F571" i="1"/>
  <c r="I586" i="1"/>
  <c r="F562" i="1"/>
  <c r="G577" i="1"/>
  <c r="F577" i="1"/>
  <c r="G557" i="1"/>
  <c r="F557" i="1"/>
  <c r="G578" i="1"/>
  <c r="F578" i="1"/>
  <c r="I567" i="1"/>
  <c r="I564" i="1"/>
  <c r="I559" i="1"/>
  <c r="G555" i="1"/>
  <c r="F555" i="1"/>
  <c r="G556" i="1"/>
  <c r="F556" i="1"/>
  <c r="I540" i="1"/>
  <c r="I1245" i="1"/>
  <c r="I1276" i="1"/>
  <c r="I785" i="1"/>
  <c r="I780" i="1"/>
  <c r="I774" i="1"/>
  <c r="F775" i="1"/>
  <c r="I772" i="1"/>
  <c r="I765" i="1"/>
  <c r="I766" i="1"/>
  <c r="I760" i="1"/>
  <c r="I745" i="1"/>
  <c r="M742" i="1"/>
  <c r="L742" i="1"/>
  <c r="M741" i="1"/>
  <c r="L741" i="1"/>
  <c r="I737" i="1"/>
  <c r="I735" i="1"/>
  <c r="N728" i="1"/>
  <c r="L728" i="1"/>
  <c r="N727" i="1"/>
  <c r="L727" i="1"/>
  <c r="N726" i="1"/>
  <c r="L726" i="1"/>
  <c r="N725" i="1"/>
  <c r="L725" i="1"/>
  <c r="G729" i="1"/>
  <c r="F729" i="1"/>
  <c r="I723" i="1"/>
  <c r="N722" i="1"/>
  <c r="L722" i="1"/>
  <c r="N721" i="1"/>
  <c r="L721" i="1"/>
  <c r="G721" i="1"/>
  <c r="F721" i="1"/>
  <c r="N720" i="1"/>
  <c r="L720" i="1"/>
  <c r="G720" i="1"/>
  <c r="F720" i="1"/>
  <c r="N719" i="1"/>
  <c r="L719" i="1"/>
  <c r="M704" i="1"/>
  <c r="L704" i="1"/>
  <c r="I704" i="1"/>
  <c r="M702" i="1"/>
  <c r="L702" i="1"/>
  <c r="I702" i="1"/>
  <c r="I187" i="1"/>
  <c r="I170" i="1"/>
  <c r="I171" i="1"/>
  <c r="I172" i="1"/>
  <c r="I173" i="1"/>
  <c r="I161" i="1"/>
  <c r="I162" i="1"/>
  <c r="I159" i="1"/>
  <c r="I152" i="1"/>
  <c r="I148" i="1"/>
  <c r="I147" i="1"/>
  <c r="I149" i="1"/>
  <c r="I144" i="1"/>
  <c r="M129" i="1"/>
  <c r="L129" i="1"/>
  <c r="I131" i="1"/>
  <c r="I700" i="1"/>
  <c r="I701" i="1"/>
  <c r="I696" i="1"/>
  <c r="I697" i="1"/>
  <c r="I698" i="1"/>
  <c r="I693" i="1"/>
  <c r="M692" i="1"/>
  <c r="L692" i="1"/>
  <c r="I682" i="1"/>
  <c r="I679" i="1"/>
  <c r="I676" i="1"/>
  <c r="I675" i="1"/>
  <c r="I677" i="1"/>
  <c r="I674" i="1"/>
  <c r="N673" i="1"/>
  <c r="L673" i="1"/>
  <c r="N671" i="1"/>
  <c r="L671" i="1"/>
  <c r="M654" i="1"/>
  <c r="L654" i="1"/>
  <c r="I661" i="1"/>
  <c r="I286" i="1"/>
  <c r="I285" i="1"/>
  <c r="I287" i="1"/>
  <c r="I28" i="1"/>
  <c r="I26" i="1"/>
  <c r="I24" i="1"/>
  <c r="G23" i="1"/>
  <c r="F23" i="1"/>
  <c r="I25" i="1"/>
  <c r="I22" i="1"/>
  <c r="I21" i="1"/>
  <c r="M6" i="1"/>
  <c r="I60" i="1"/>
  <c r="I55" i="1"/>
  <c r="I54" i="1"/>
  <c r="I53" i="1"/>
  <c r="I52" i="1"/>
  <c r="M33" i="1"/>
  <c r="L33" i="1"/>
  <c r="I33" i="1"/>
  <c r="M32" i="1"/>
  <c r="L32" i="1"/>
  <c r="M30" i="1"/>
  <c r="L30" i="1"/>
  <c r="I30" i="1"/>
  <c r="I869" i="1"/>
  <c r="I868" i="1"/>
  <c r="I867" i="1"/>
  <c r="I866" i="1"/>
  <c r="I862" i="1"/>
  <c r="I864" i="1"/>
  <c r="I857" i="1"/>
  <c r="I856" i="1"/>
  <c r="I855" i="1"/>
  <c r="I854" i="1"/>
  <c r="I927" i="1"/>
  <c r="I924" i="1"/>
  <c r="I918" i="1"/>
  <c r="I917" i="1"/>
  <c r="I919" i="1"/>
  <c r="I915" i="1"/>
  <c r="M908" i="1"/>
  <c r="L908" i="1"/>
  <c r="I898" i="1"/>
  <c r="I893" i="1"/>
  <c r="I891" i="1"/>
  <c r="I885" i="1"/>
  <c r="I882" i="1"/>
  <c r="I881" i="1"/>
  <c r="I880" i="1"/>
  <c r="I872" i="1"/>
  <c r="I871" i="1"/>
  <c r="F870" i="1"/>
  <c r="I873" i="1"/>
  <c r="I783" i="1"/>
  <c r="I782" i="1"/>
  <c r="I784" i="1"/>
  <c r="I743" i="1"/>
  <c r="I777" i="1"/>
  <c r="I776" i="1"/>
  <c r="I775" i="1"/>
  <c r="I744" i="1"/>
  <c r="I736" i="1"/>
  <c r="I733" i="1"/>
  <c r="I732" i="1"/>
  <c r="I728" i="1"/>
  <c r="I725" i="1"/>
  <c r="I726" i="1"/>
  <c r="I727" i="1"/>
  <c r="I729" i="1"/>
  <c r="I721" i="1"/>
  <c r="I720" i="1"/>
  <c r="I717" i="1"/>
  <c r="I713" i="1"/>
  <c r="I714" i="1"/>
  <c r="I179" i="1"/>
  <c r="I180" i="1"/>
  <c r="I181" i="1"/>
  <c r="I174" i="1"/>
  <c r="I143" i="1"/>
  <c r="I136" i="1"/>
  <c r="I680" i="1"/>
  <c r="G675" i="1"/>
  <c r="F675" i="1"/>
  <c r="I695" i="1"/>
  <c r="I681" i="1"/>
  <c r="I678" i="1"/>
  <c r="F661" i="1"/>
  <c r="I666" i="1"/>
  <c r="I665" i="1"/>
  <c r="F28" i="1"/>
  <c r="I792" i="1"/>
  <c r="G21" i="1"/>
  <c r="F21" i="1"/>
  <c r="G26" i="1"/>
  <c r="F26" i="1"/>
  <c r="I284" i="1"/>
  <c r="I23" i="1"/>
  <c r="I19" i="1"/>
  <c r="I84" i="1"/>
  <c r="I62" i="1"/>
  <c r="G872" i="1"/>
  <c r="F872" i="1"/>
  <c r="I863" i="1"/>
  <c r="I909" i="1"/>
  <c r="I901" i="1"/>
  <c r="I900" i="1"/>
  <c r="G880" i="1"/>
  <c r="F880" i="1"/>
  <c r="I889" i="1"/>
  <c r="G881" i="1"/>
  <c r="F881" i="1"/>
  <c r="I886" i="1"/>
  <c r="I878" i="1"/>
  <c r="G873" i="1"/>
  <c r="F873" i="1"/>
  <c r="I870" i="1"/>
  <c r="M942" i="1"/>
  <c r="L942" i="1"/>
  <c r="I941" i="1"/>
  <c r="M940" i="1"/>
  <c r="L940" i="1"/>
  <c r="M929" i="1"/>
  <c r="L929" i="1"/>
  <c r="I931" i="1"/>
  <c r="F931" i="1"/>
  <c r="I930" i="1"/>
  <c r="F930" i="1"/>
  <c r="I844" i="1"/>
  <c r="I843" i="1"/>
  <c r="I842" i="1"/>
  <c r="I840" i="1"/>
  <c r="I838" i="1"/>
  <c r="I845" i="1"/>
  <c r="I832" i="1"/>
  <c r="I833" i="1"/>
  <c r="I831" i="1"/>
  <c r="I830" i="1"/>
  <c r="N829" i="1"/>
  <c r="L829" i="1"/>
  <c r="I829" i="1"/>
  <c r="I825" i="1"/>
  <c r="I826" i="1"/>
  <c r="I823" i="1"/>
  <c r="I822" i="1"/>
  <c r="I821" i="1"/>
  <c r="I820" i="1"/>
  <c r="I815" i="1"/>
  <c r="I816" i="1"/>
  <c r="I794" i="1"/>
  <c r="I812" i="1"/>
  <c r="M796" i="1"/>
  <c r="L796" i="1"/>
  <c r="M793" i="1"/>
  <c r="L793" i="1"/>
  <c r="I789" i="1"/>
  <c r="I790" i="1"/>
  <c r="I642" i="1"/>
  <c r="I621" i="1"/>
  <c r="I619" i="1"/>
  <c r="I618" i="1"/>
  <c r="I617" i="1"/>
  <c r="I616" i="1"/>
  <c r="I615" i="1"/>
  <c r="G613" i="1"/>
  <c r="F613" i="1"/>
  <c r="I610" i="1"/>
  <c r="I606" i="1"/>
  <c r="I603" i="1"/>
  <c r="I602" i="1"/>
  <c r="G600" i="1"/>
  <c r="F600" i="1"/>
  <c r="M590" i="1"/>
  <c r="L590" i="1"/>
  <c r="M589" i="1"/>
  <c r="L589" i="1"/>
  <c r="I942" i="1"/>
  <c r="I819" i="1"/>
  <c r="I824" i="1"/>
  <c r="I827" i="1"/>
  <c r="I806" i="1"/>
  <c r="I837" i="1"/>
  <c r="I841" i="1"/>
  <c r="G822" i="1"/>
  <c r="F822" i="1"/>
  <c r="G829" i="1"/>
  <c r="F829" i="1"/>
  <c r="I836" i="1"/>
  <c r="I839" i="1"/>
  <c r="I811" i="1"/>
  <c r="F790" i="1"/>
  <c r="G621" i="1"/>
  <c r="F621" i="1"/>
  <c r="I613" i="1"/>
  <c r="I601" i="1"/>
  <c r="I600" i="1"/>
  <c r="I1102" i="1"/>
  <c r="I1047" i="1"/>
  <c r="I1045" i="1"/>
  <c r="I1043" i="1"/>
  <c r="I1041" i="1"/>
  <c r="I1099" i="1"/>
  <c r="M1038" i="1"/>
  <c r="L1038" i="1"/>
  <c r="M1008" i="1"/>
  <c r="L1008" i="1"/>
  <c r="M1003" i="1"/>
  <c r="L1003" i="1"/>
  <c r="I996" i="1"/>
  <c r="I995" i="1"/>
  <c r="M986" i="1"/>
  <c r="L986" i="1"/>
  <c r="M974" i="1"/>
  <c r="L974" i="1"/>
  <c r="M945" i="1"/>
  <c r="L945" i="1"/>
  <c r="I945" i="1"/>
  <c r="I1076" i="1"/>
  <c r="I1075" i="1"/>
  <c r="M1094" i="1"/>
  <c r="L1094" i="1"/>
  <c r="M1093" i="1"/>
  <c r="L1093" i="1"/>
  <c r="I437" i="1"/>
  <c r="I431" i="1"/>
  <c r="I514" i="1"/>
  <c r="F513" i="1"/>
  <c r="I503" i="1"/>
  <c r="I508" i="1"/>
  <c r="I509" i="1"/>
  <c r="I1101" i="1"/>
  <c r="I1100" i="1"/>
  <c r="I1046" i="1"/>
  <c r="I1044" i="1"/>
  <c r="I1042" i="1"/>
  <c r="I1040" i="1"/>
  <c r="I1028" i="1"/>
  <c r="G996" i="1"/>
  <c r="F996" i="1"/>
  <c r="I998" i="1"/>
  <c r="I997" i="1"/>
  <c r="I993" i="1"/>
  <c r="I994" i="1"/>
  <c r="I1077" i="1"/>
  <c r="I1078" i="1"/>
  <c r="G503" i="1"/>
  <c r="F503" i="1"/>
  <c r="I513" i="1"/>
  <c r="I482" i="1"/>
  <c r="I481" i="1"/>
  <c r="I483" i="1"/>
  <c r="I478" i="1"/>
  <c r="I473" i="1"/>
  <c r="I472" i="1"/>
  <c r="I474" i="1"/>
  <c r="I466" i="1"/>
  <c r="I455" i="1"/>
  <c r="I454" i="1"/>
  <c r="I453" i="1"/>
  <c r="I452" i="1"/>
  <c r="I451" i="1"/>
  <c r="I450" i="1"/>
  <c r="I446" i="1"/>
  <c r="I444" i="1"/>
  <c r="I427" i="1"/>
  <c r="I428" i="1"/>
  <c r="I429" i="1"/>
  <c r="I426" i="1"/>
  <c r="I425" i="1"/>
  <c r="I424" i="1"/>
  <c r="I430" i="1"/>
  <c r="I422" i="1"/>
  <c r="I423" i="1"/>
  <c r="I421" i="1"/>
  <c r="I418" i="1"/>
  <c r="I416" i="1"/>
  <c r="I417" i="1"/>
  <c r="I419" i="1"/>
  <c r="M407" i="1"/>
  <c r="L407" i="1"/>
  <c r="I407" i="1"/>
  <c r="M409" i="1"/>
  <c r="L409" i="1"/>
  <c r="G466" i="1"/>
  <c r="F466" i="1"/>
  <c r="I448" i="1"/>
  <c r="I477" i="1"/>
  <c r="I445" i="1"/>
  <c r="I447" i="1"/>
  <c r="F444" i="1"/>
  <c r="G427" i="1"/>
  <c r="F427" i="1"/>
  <c r="I449" i="1"/>
  <c r="I420" i="1"/>
  <c r="I415" i="1"/>
  <c r="I271" i="1"/>
  <c r="I272" i="1"/>
  <c r="I262" i="1"/>
  <c r="I254" i="1"/>
  <c r="I255" i="1"/>
  <c r="I256" i="1"/>
  <c r="I253" i="1"/>
  <c r="I252" i="1"/>
  <c r="M250" i="1"/>
  <c r="L250" i="1"/>
  <c r="G254" i="1"/>
  <c r="F254" i="1"/>
  <c r="I278" i="1"/>
  <c r="I277" i="1"/>
  <c r="I269" i="1"/>
  <c r="G255" i="1"/>
  <c r="F255" i="1"/>
  <c r="I270" i="1"/>
  <c r="G256" i="1"/>
  <c r="F256" i="1"/>
  <c r="I258" i="1"/>
  <c r="I259" i="1"/>
  <c r="I260" i="1"/>
  <c r="I261" i="1"/>
  <c r="I127" i="1"/>
  <c r="I126" i="1"/>
  <c r="I125" i="1"/>
  <c r="I121" i="1"/>
  <c r="I108" i="1"/>
  <c r="I89" i="1"/>
  <c r="I88" i="1"/>
  <c r="I117" i="1"/>
  <c r="F88" i="1"/>
  <c r="I86" i="1"/>
  <c r="I511" i="1"/>
  <c r="I1488" i="1"/>
  <c r="F1488" i="1"/>
  <c r="F1486" i="1"/>
  <c r="F1447" i="1"/>
  <c r="G1424" i="1"/>
  <c r="F1424" i="1"/>
  <c r="F1394" i="1"/>
  <c r="F1361" i="1"/>
  <c r="F861" i="1"/>
  <c r="F896" i="1"/>
  <c r="F894" i="1"/>
  <c r="F913" i="1"/>
  <c r="F906" i="1"/>
  <c r="F801" i="1"/>
  <c r="F1292" i="1"/>
  <c r="F1289" i="1"/>
  <c r="F1286" i="1"/>
  <c r="F1283" i="1"/>
  <c r="F1131" i="1"/>
  <c r="F1150" i="1"/>
  <c r="G1262" i="1"/>
  <c r="F1262" i="1"/>
  <c r="F648" i="1"/>
  <c r="G635" i="1"/>
  <c r="F635" i="1"/>
  <c r="G633" i="1"/>
  <c r="F633" i="1"/>
  <c r="G631" i="1"/>
  <c r="F631" i="1"/>
  <c r="G630" i="1"/>
  <c r="F630" i="1"/>
  <c r="G614" i="1"/>
  <c r="F614" i="1"/>
  <c r="F598" i="1"/>
  <c r="F317" i="1"/>
  <c r="F314" i="1"/>
  <c r="F1523" i="1"/>
  <c r="F184" i="1"/>
  <c r="F165" i="1"/>
  <c r="F1508" i="1"/>
  <c r="F1549" i="1"/>
  <c r="F1504" i="1"/>
  <c r="F1085" i="1"/>
  <c r="G579" i="1"/>
  <c r="F579" i="1"/>
  <c r="G535" i="1"/>
  <c r="F535" i="1"/>
  <c r="F532" i="1"/>
  <c r="G688" i="1"/>
  <c r="F688" i="1"/>
  <c r="G669" i="1"/>
  <c r="F669" i="1"/>
  <c r="F1036" i="1"/>
  <c r="G1033" i="1"/>
  <c r="F1033" i="1"/>
  <c r="F1020" i="1"/>
  <c r="F1005" i="1"/>
  <c r="F988" i="1"/>
  <c r="F981" i="1"/>
  <c r="F950" i="1"/>
  <c r="G61" i="1"/>
  <c r="F61" i="1"/>
  <c r="F39" i="1"/>
  <c r="F1098" i="1"/>
  <c r="F115" i="1"/>
  <c r="F231" i="1"/>
  <c r="F29" i="1"/>
  <c r="F13" i="1"/>
  <c r="G12" i="1"/>
  <c r="F12" i="1"/>
  <c r="G11" i="1"/>
  <c r="F11" i="1"/>
  <c r="F1073" i="1"/>
  <c r="F376" i="1"/>
  <c r="F349" i="1"/>
  <c r="G343" i="1"/>
  <c r="F343" i="1"/>
  <c r="F338" i="1"/>
  <c r="F71" i="1"/>
  <c r="F1063" i="1"/>
  <c r="G90" i="1"/>
  <c r="F90" i="1"/>
  <c r="F275" i="1"/>
  <c r="F273" i="1"/>
  <c r="G257" i="1"/>
  <c r="F257" i="1"/>
  <c r="F240" i="1"/>
  <c r="G487" i="1"/>
  <c r="F487" i="1"/>
  <c r="G486" i="1"/>
  <c r="F486" i="1"/>
  <c r="F475" i="1"/>
  <c r="F515" i="1"/>
  <c r="G467" i="1"/>
  <c r="F467" i="1"/>
  <c r="F413" i="1"/>
  <c r="F79" i="1"/>
  <c r="F756" i="1"/>
  <c r="F711" i="1"/>
  <c r="F1444" i="1"/>
  <c r="F1435" i="1"/>
  <c r="F1426" i="1"/>
  <c r="G1415" i="1"/>
  <c r="F1415" i="1"/>
  <c r="F1413" i="1"/>
  <c r="F1358" i="1"/>
  <c r="F859" i="1"/>
  <c r="G890" i="1"/>
  <c r="F890" i="1"/>
  <c r="F911" i="1"/>
  <c r="G888" i="1"/>
  <c r="F888" i="1"/>
  <c r="G876" i="1"/>
  <c r="F876" i="1"/>
  <c r="F799" i="1"/>
  <c r="F1128" i="1"/>
  <c r="F1147" i="1"/>
  <c r="F1250" i="1"/>
  <c r="F645" i="1"/>
  <c r="G632" i="1"/>
  <c r="F632" i="1"/>
  <c r="G629" i="1"/>
  <c r="F629" i="1"/>
  <c r="G624" i="1"/>
  <c r="F624" i="1"/>
  <c r="G623" i="1"/>
  <c r="F623" i="1"/>
  <c r="G622" i="1"/>
  <c r="F622" i="1"/>
  <c r="G620" i="1"/>
  <c r="F620" i="1"/>
  <c r="F595" i="1"/>
  <c r="F1520" i="1"/>
  <c r="F186" i="1"/>
  <c r="F183" i="1"/>
  <c r="F178" i="1"/>
  <c r="F164" i="1"/>
  <c r="F134" i="1"/>
  <c r="F1512" i="1"/>
  <c r="F1280" i="1"/>
  <c r="F1277" i="1"/>
  <c r="F1083" i="1"/>
  <c r="G588" i="1"/>
  <c r="F588" i="1"/>
  <c r="G581" i="1"/>
  <c r="F581" i="1"/>
  <c r="G572" i="1"/>
  <c r="F572" i="1"/>
  <c r="G531" i="1"/>
  <c r="F531" i="1"/>
  <c r="F528" i="1"/>
  <c r="G525" i="1"/>
  <c r="F525" i="1"/>
  <c r="G687" i="1"/>
  <c r="F687" i="1"/>
  <c r="F658" i="1"/>
  <c r="F1034" i="1"/>
  <c r="F1017" i="1"/>
  <c r="F1011" i="1"/>
  <c r="G1010" i="1"/>
  <c r="F1010" i="1"/>
  <c r="G1007" i="1"/>
  <c r="F1007" i="1"/>
  <c r="F1002" i="1"/>
  <c r="F985" i="1"/>
  <c r="F978" i="1"/>
  <c r="F948" i="1"/>
  <c r="F36" i="1"/>
  <c r="F1097" i="1"/>
  <c r="F113" i="1"/>
  <c r="F229" i="1"/>
  <c r="G10" i="1"/>
  <c r="F10" i="1"/>
  <c r="F1070" i="1"/>
  <c r="F386" i="1"/>
  <c r="F374" i="1"/>
  <c r="F367" i="1"/>
  <c r="F347" i="1"/>
  <c r="G344" i="1"/>
  <c r="F344" i="1"/>
  <c r="F336" i="1"/>
  <c r="F1054" i="1"/>
  <c r="F68" i="1"/>
  <c r="F1061" i="1"/>
  <c r="F87" i="1"/>
  <c r="F247" i="1"/>
  <c r="F237" i="1"/>
  <c r="G485" i="1"/>
  <c r="F485" i="1"/>
  <c r="F492" i="1"/>
  <c r="F432" i="1"/>
  <c r="F465" i="1"/>
  <c r="F411" i="1"/>
  <c r="F77" i="1"/>
  <c r="G758" i="1"/>
  <c r="F758" i="1"/>
  <c r="F754" i="1"/>
  <c r="G748" i="1"/>
  <c r="F748" i="1"/>
  <c r="G741" i="1"/>
  <c r="F741" i="1"/>
  <c r="G731" i="1"/>
  <c r="F731" i="1"/>
  <c r="G722" i="1"/>
  <c r="F722" i="1"/>
  <c r="F708" i="1"/>
  <c r="G705" i="1"/>
  <c r="F705" i="1"/>
  <c r="F16" i="1"/>
  <c r="F1546" i="1"/>
  <c r="I1433" i="1"/>
  <c r="I1355" i="1"/>
  <c r="I1353" i="1"/>
  <c r="I795" i="1"/>
  <c r="I793" i="1"/>
  <c r="I1093" i="1"/>
  <c r="I1247" i="1"/>
  <c r="I1246" i="1"/>
  <c r="I591" i="1"/>
  <c r="I589" i="1"/>
  <c r="I1518" i="1"/>
  <c r="I130" i="1"/>
  <c r="I129" i="1"/>
  <c r="I1081" i="1"/>
  <c r="I521" i="1"/>
  <c r="I1091" i="1"/>
  <c r="I653" i="1"/>
  <c r="I946" i="1"/>
  <c r="I34" i="1"/>
  <c r="I31" i="1"/>
  <c r="I1095" i="1"/>
  <c r="I110" i="1"/>
  <c r="I106" i="1"/>
  <c r="I227" i="1"/>
  <c r="I6" i="1"/>
  <c r="I1068" i="1"/>
  <c r="I332" i="1"/>
  <c r="I331" i="1"/>
  <c r="I1052" i="1"/>
  <c r="I65" i="1"/>
  <c r="I63" i="1"/>
  <c r="I1056" i="1"/>
  <c r="I85" i="1"/>
  <c r="I234" i="1"/>
  <c r="I408" i="1"/>
  <c r="I75" i="1"/>
  <c r="I703" i="1"/>
  <c r="I204" i="1"/>
  <c r="I189" i="1"/>
  <c r="I291" i="1"/>
  <c r="I93" i="1"/>
  <c r="I1445" i="1"/>
  <c r="I1444" i="1"/>
  <c r="I1432" i="1"/>
  <c r="I1431" i="1"/>
  <c r="I1430" i="1"/>
  <c r="I1429" i="1"/>
  <c r="I1418" i="1"/>
  <c r="I1414" i="1"/>
  <c r="I1393" i="1"/>
  <c r="I1394" i="1"/>
  <c r="I1392" i="1"/>
  <c r="I1375" i="1"/>
  <c r="I1379" i="1"/>
  <c r="I1380" i="1"/>
  <c r="I1381" i="1"/>
  <c r="I1363" i="1"/>
  <c r="I1486" i="1"/>
  <c r="I1485" i="1"/>
  <c r="I488" i="1"/>
  <c r="I489" i="1"/>
  <c r="I490" i="1"/>
  <c r="I479" i="1"/>
  <c r="I520" i="1"/>
  <c r="I519" i="1"/>
  <c r="I518" i="1"/>
  <c r="I517" i="1"/>
  <c r="I516" i="1"/>
  <c r="I515" i="1"/>
  <c r="I512" i="1"/>
  <c r="I507" i="1"/>
  <c r="I506" i="1"/>
  <c r="I505" i="1"/>
  <c r="I438" i="1"/>
  <c r="I471" i="1"/>
  <c r="I468" i="1"/>
  <c r="I233" i="1"/>
  <c r="I232" i="1"/>
  <c r="I231" i="1"/>
  <c r="I83" i="1"/>
  <c r="I64" i="1"/>
  <c r="I66" i="1"/>
  <c r="I94" i="1"/>
  <c r="I193" i="1"/>
  <c r="I192" i="1"/>
  <c r="I190" i="1"/>
  <c r="I292" i="1"/>
  <c r="I212" i="1"/>
  <c r="I211" i="1"/>
  <c r="I210" i="1"/>
  <c r="I209" i="1"/>
  <c r="I205" i="1"/>
  <c r="I235" i="1"/>
  <c r="I289" i="1"/>
  <c r="I288" i="1"/>
  <c r="I268" i="1"/>
  <c r="I257" i="1"/>
  <c r="I251" i="1"/>
  <c r="I245" i="1"/>
  <c r="I246" i="1"/>
  <c r="I123" i="1"/>
  <c r="I122" i="1"/>
  <c r="I124" i="1"/>
  <c r="I119" i="1"/>
  <c r="I120" i="1"/>
  <c r="I116" i="1"/>
  <c r="I115" i="1"/>
  <c r="I114" i="1"/>
  <c r="I107" i="1"/>
  <c r="I111" i="1"/>
  <c r="I969" i="1"/>
  <c r="I968" i="1"/>
  <c r="I1037" i="1"/>
  <c r="I1035" i="1"/>
  <c r="I1034" i="1"/>
  <c r="I1038" i="1"/>
  <c r="I1036" i="1"/>
  <c r="I1032" i="1"/>
  <c r="I1033" i="1"/>
  <c r="I1030" i="1"/>
  <c r="I1022" i="1"/>
  <c r="I1021" i="1"/>
  <c r="I1020" i="1"/>
  <c r="I1012" i="1"/>
  <c r="I1011" i="1"/>
  <c r="I1008" i="1"/>
  <c r="I1009" i="1"/>
  <c r="I999" i="1"/>
  <c r="I983" i="1"/>
  <c r="I982" i="1"/>
  <c r="I975" i="1"/>
  <c r="I974" i="1"/>
  <c r="I964" i="1"/>
  <c r="I958" i="1"/>
  <c r="I959" i="1"/>
  <c r="I960" i="1"/>
  <c r="I956" i="1"/>
  <c r="I951" i="1"/>
  <c r="I952" i="1"/>
  <c r="I573" i="1"/>
  <c r="I574" i="1"/>
  <c r="I542" i="1"/>
  <c r="I543" i="1"/>
  <c r="I538" i="1"/>
  <c r="I539" i="1"/>
  <c r="I541" i="1"/>
  <c r="I535" i="1"/>
  <c r="I530" i="1"/>
  <c r="I531" i="1"/>
  <c r="I529" i="1"/>
  <c r="I528" i="1"/>
  <c r="I526" i="1"/>
  <c r="I525" i="1"/>
  <c r="I523" i="1"/>
  <c r="I1092" i="1"/>
  <c r="I1144" i="1"/>
  <c r="I1160" i="1"/>
  <c r="I1155" i="1"/>
  <c r="I1152" i="1"/>
  <c r="I1259" i="1"/>
  <c r="I1258" i="1"/>
  <c r="I1256" i="1"/>
  <c r="I1257" i="1"/>
  <c r="I1261" i="1"/>
  <c r="I1248" i="1"/>
  <c r="I1591" i="1"/>
  <c r="I694" i="1"/>
  <c r="I692" i="1"/>
  <c r="I659" i="1"/>
  <c r="I658" i="1"/>
  <c r="I657" i="1"/>
  <c r="I185" i="1"/>
  <c r="I182" i="1"/>
  <c r="I178" i="1"/>
  <c r="I176" i="1"/>
  <c r="I177" i="1"/>
  <c r="I160" i="1"/>
  <c r="I158" i="1"/>
  <c r="I157" i="1"/>
  <c r="I142" i="1"/>
  <c r="I141" i="1"/>
  <c r="I140" i="1"/>
  <c r="I138" i="1"/>
  <c r="I135" i="1"/>
  <c r="I1291" i="1"/>
  <c r="I1290" i="1"/>
  <c r="I1289" i="1"/>
  <c r="I1288" i="1"/>
  <c r="I1287" i="1"/>
  <c r="I1286" i="1"/>
  <c r="I1285" i="1"/>
  <c r="I1284" i="1"/>
  <c r="I1283" i="1"/>
  <c r="I1294" i="1"/>
  <c r="I1293" i="1"/>
  <c r="I1292" i="1"/>
  <c r="I1661" i="1"/>
  <c r="I1659" i="1"/>
  <c r="I859" i="1"/>
  <c r="I858" i="1"/>
  <c r="I861" i="1"/>
  <c r="I860" i="1"/>
  <c r="I865" i="1"/>
  <c r="I920" i="1"/>
  <c r="I899" i="1"/>
  <c r="I897" i="1"/>
  <c r="I916" i="1"/>
  <c r="I914" i="1"/>
  <c r="I911" i="1"/>
  <c r="I910" i="1"/>
  <c r="I913" i="1"/>
  <c r="I912" i="1"/>
  <c r="I940" i="1"/>
  <c r="M938" i="1"/>
  <c r="L938" i="1"/>
  <c r="I938" i="1"/>
  <c r="I939" i="1"/>
  <c r="I937" i="1"/>
  <c r="I936" i="1"/>
  <c r="I933" i="1"/>
  <c r="I934" i="1"/>
  <c r="I935" i="1"/>
  <c r="I932" i="1"/>
  <c r="I902" i="1"/>
  <c r="I929" i="1"/>
  <c r="I908" i="1"/>
  <c r="I905" i="1"/>
  <c r="I903" i="1"/>
  <c r="I817" i="1"/>
  <c r="I818" i="1"/>
  <c r="I828" i="1"/>
  <c r="I808" i="1"/>
  <c r="I805" i="1"/>
  <c r="I1090" i="1"/>
  <c r="I1088" i="1"/>
  <c r="I1089" i="1"/>
  <c r="I1086" i="1"/>
  <c r="I1082" i="1"/>
  <c r="I640" i="1"/>
  <c r="I641" i="1"/>
  <c r="I639" i="1"/>
  <c r="I638" i="1"/>
  <c r="I635" i="1"/>
  <c r="I633" i="1"/>
  <c r="I632" i="1"/>
  <c r="I636" i="1"/>
  <c r="I629" i="1"/>
  <c r="I630" i="1"/>
  <c r="I631" i="1"/>
  <c r="I628" i="1"/>
  <c r="I627" i="1"/>
  <c r="I626" i="1"/>
  <c r="I625" i="1"/>
  <c r="I620" i="1"/>
  <c r="I622" i="1"/>
  <c r="I623" i="1"/>
  <c r="I1546" i="1"/>
  <c r="I1542" i="1"/>
  <c r="I1541" i="1"/>
  <c r="I1547" i="1"/>
  <c r="I1537" i="1"/>
  <c r="I1533" i="1"/>
  <c r="I1084" i="1"/>
  <c r="I1083" i="1"/>
  <c r="I1087" i="1"/>
  <c r="I1085" i="1"/>
  <c r="I722" i="1"/>
  <c r="I749" i="1"/>
  <c r="I750" i="1"/>
  <c r="I773" i="1"/>
  <c r="I769" i="1"/>
  <c r="I779" i="1"/>
  <c r="I741" i="1"/>
  <c r="I742" i="1"/>
  <c r="I738" i="1"/>
  <c r="I731" i="1"/>
  <c r="I730" i="1"/>
  <c r="I705" i="1"/>
  <c r="I599" i="1"/>
  <c r="I598" i="1"/>
  <c r="I597" i="1"/>
  <c r="I596" i="1"/>
  <c r="I595" i="1"/>
  <c r="I594" i="1"/>
  <c r="I593" i="1"/>
  <c r="I592" i="1"/>
  <c r="I590" i="1"/>
  <c r="I403" i="1"/>
  <c r="I402" i="1"/>
  <c r="I400" i="1"/>
  <c r="I399" i="1"/>
  <c r="I398" i="1"/>
  <c r="I393" i="1"/>
  <c r="I392" i="1"/>
  <c r="I390" i="1"/>
  <c r="I386" i="1"/>
  <c r="I389" i="1"/>
  <c r="I397" i="1"/>
  <c r="I396" i="1"/>
  <c r="I395" i="1"/>
  <c r="I394" i="1"/>
  <c r="I384" i="1"/>
  <c r="I382" i="1"/>
  <c r="I381" i="1"/>
  <c r="I380" i="1"/>
  <c r="I379" i="1"/>
  <c r="I377" i="1"/>
  <c r="I374" i="1"/>
  <c r="I376" i="1"/>
  <c r="I375" i="1"/>
  <c r="I365" i="1"/>
  <c r="I361" i="1"/>
  <c r="I363" i="1"/>
  <c r="I362" i="1"/>
  <c r="I359" i="1"/>
  <c r="I358" i="1"/>
  <c r="I373" i="1"/>
  <c r="I372" i="1"/>
  <c r="I371" i="1"/>
  <c r="I367" i="1"/>
  <c r="I366" i="1"/>
  <c r="I383" i="1"/>
  <c r="I357" i="1"/>
  <c r="I356" i="1"/>
  <c r="I355" i="1"/>
  <c r="I354" i="1"/>
  <c r="I353" i="1"/>
  <c r="I352" i="1"/>
  <c r="I351" i="1"/>
  <c r="I349" i="1"/>
  <c r="I347" i="1"/>
  <c r="I344" i="1"/>
  <c r="I343" i="1"/>
  <c r="I342" i="1"/>
  <c r="I341" i="1"/>
  <c r="I340" i="1"/>
  <c r="I336" i="1"/>
  <c r="I338" i="1"/>
  <c r="I337" i="1"/>
  <c r="I335" i="1"/>
  <c r="I334" i="1"/>
  <c r="I61" i="1"/>
  <c r="I59" i="1"/>
  <c r="I58" i="1"/>
  <c r="I56" i="1"/>
  <c r="I51" i="1"/>
  <c r="I50" i="1"/>
  <c r="I49" i="1"/>
  <c r="I47" i="1"/>
  <c r="I45" i="1"/>
  <c r="I42" i="1"/>
  <c r="I41" i="1"/>
  <c r="I40" i="1"/>
  <c r="I39" i="1"/>
  <c r="I38" i="1"/>
  <c r="I37" i="1"/>
  <c r="I36" i="1"/>
  <c r="I35" i="1"/>
  <c r="I32" i="1"/>
  <c r="I1098" i="1"/>
  <c r="I1097" i="1"/>
  <c r="I350" i="1"/>
  <c r="I348" i="1"/>
  <c r="I346" i="1"/>
  <c r="I57" i="1"/>
  <c r="I46" i="1"/>
  <c r="I48" i="1"/>
  <c r="I43" i="1"/>
  <c r="I44" i="1"/>
  <c r="I330" i="1"/>
  <c r="I328" i="1"/>
  <c r="I329" i="1"/>
  <c r="I327" i="1"/>
  <c r="I326" i="1"/>
  <c r="I325" i="1"/>
  <c r="I324" i="1"/>
  <c r="I323" i="1"/>
  <c r="I322" i="1"/>
  <c r="I321" i="1"/>
  <c r="I319" i="1"/>
  <c r="I318" i="1"/>
  <c r="I317" i="1"/>
  <c r="I313" i="1"/>
  <c r="I312" i="1"/>
  <c r="I1053" i="1"/>
  <c r="I1436" i="1"/>
  <c r="I1435" i="1"/>
  <c r="I1458" i="1"/>
  <c r="I1457" i="1"/>
  <c r="I1456" i="1"/>
  <c r="I1455" i="1"/>
  <c r="I1443" i="1"/>
  <c r="I1442" i="1"/>
  <c r="I1441" i="1"/>
  <c r="I1440" i="1"/>
  <c r="I1439" i="1"/>
  <c r="I1454" i="1"/>
  <c r="I1453" i="1"/>
  <c r="I1452" i="1"/>
  <c r="I1451" i="1"/>
  <c r="I1449" i="1"/>
  <c r="I1448" i="1"/>
  <c r="I1447" i="1"/>
  <c r="I1446" i="1"/>
  <c r="I1438" i="1"/>
  <c r="I1437" i="1"/>
  <c r="I1434" i="1"/>
  <c r="I1428" i="1"/>
  <c r="I1427" i="1"/>
  <c r="I1426" i="1"/>
  <c r="I1425" i="1"/>
  <c r="I1419" i="1"/>
  <c r="I1417" i="1"/>
  <c r="I1416" i="1"/>
  <c r="I1415" i="1"/>
  <c r="I1424" i="1"/>
  <c r="I1422" i="1"/>
  <c r="I1421" i="1"/>
  <c r="I1420" i="1"/>
  <c r="I1412" i="1"/>
  <c r="I1411" i="1"/>
  <c r="I1413" i="1"/>
  <c r="I1409" i="1"/>
  <c r="I1408" i="1"/>
  <c r="I1410" i="1"/>
  <c r="I1407" i="1"/>
  <c r="I1406" i="1"/>
  <c r="I1405" i="1"/>
  <c r="I1400" i="1"/>
  <c r="I1399" i="1"/>
  <c r="I1398" i="1"/>
  <c r="I1396" i="1"/>
  <c r="I1404" i="1"/>
  <c r="I1403" i="1"/>
  <c r="I1402" i="1"/>
  <c r="I1401" i="1"/>
  <c r="I1395" i="1"/>
  <c r="I1482" i="1"/>
  <c r="I1480" i="1"/>
  <c r="I1378" i="1"/>
  <c r="I1377" i="1"/>
  <c r="I1372" i="1"/>
  <c r="I1367" i="1"/>
  <c r="I1376" i="1"/>
  <c r="I1382" i="1"/>
  <c r="I1366" i="1"/>
  <c r="I1365" i="1"/>
  <c r="I1364" i="1"/>
  <c r="I1361" i="1"/>
  <c r="I1360" i="1"/>
  <c r="I1359" i="1"/>
  <c r="I1358" i="1"/>
  <c r="I1357" i="1"/>
  <c r="I1354" i="1"/>
  <c r="I580" i="1"/>
  <c r="I1039" i="1"/>
  <c r="I1031" i="1"/>
  <c r="I1029" i="1"/>
  <c r="I990" i="1"/>
  <c r="I989" i="1"/>
  <c r="I992" i="1"/>
  <c r="I991" i="1"/>
  <c r="I988" i="1"/>
  <c r="I987" i="1"/>
  <c r="I986" i="1"/>
  <c r="I985" i="1"/>
  <c r="I984" i="1"/>
  <c r="I979" i="1"/>
  <c r="I978" i="1"/>
  <c r="I981" i="1"/>
  <c r="I980" i="1"/>
  <c r="I977" i="1"/>
  <c r="I976" i="1"/>
  <c r="I965" i="1"/>
  <c r="I963" i="1"/>
  <c r="I962" i="1"/>
  <c r="I966" i="1"/>
  <c r="I967" i="1"/>
  <c r="I961" i="1"/>
  <c r="I957" i="1"/>
  <c r="I955" i="1"/>
  <c r="I954" i="1"/>
  <c r="I953" i="1"/>
  <c r="I950" i="1"/>
  <c r="I949" i="1"/>
  <c r="I948" i="1"/>
  <c r="I947" i="1"/>
  <c r="I973" i="1"/>
  <c r="I972" i="1"/>
  <c r="I971" i="1"/>
  <c r="I970" i="1"/>
  <c r="F11" i="2"/>
  <c r="I1027" i="1"/>
  <c r="I1026" i="1"/>
  <c r="I1025" i="1"/>
  <c r="I1024" i="1"/>
  <c r="I1023" i="1"/>
  <c r="I1019" i="1"/>
  <c r="I1018" i="1"/>
  <c r="I1017" i="1"/>
  <c r="I1016" i="1"/>
  <c r="I1015" i="1"/>
  <c r="I1014" i="1"/>
  <c r="I1013" i="1"/>
  <c r="I1010" i="1"/>
  <c r="I1007" i="1"/>
  <c r="I1006" i="1"/>
  <c r="I1005" i="1"/>
  <c r="I1004" i="1"/>
  <c r="I1003" i="1"/>
  <c r="I1002" i="1"/>
  <c r="I1001" i="1"/>
  <c r="I1000" i="1"/>
  <c r="I1538" i="1"/>
  <c r="I1536" i="1"/>
  <c r="I1535" i="1"/>
  <c r="I1534" i="1"/>
  <c r="I1530" i="1"/>
  <c r="I1529" i="1"/>
  <c r="I1528" i="1"/>
  <c r="I1527" i="1"/>
  <c r="I1526" i="1"/>
  <c r="I1524" i="1"/>
  <c r="I1523" i="1"/>
  <c r="I1522" i="1"/>
  <c r="I1521" i="1"/>
  <c r="I1520" i="1"/>
  <c r="I1519" i="1"/>
  <c r="I1513" i="1"/>
  <c r="I1512" i="1"/>
  <c r="I1511" i="1"/>
  <c r="I771" i="1"/>
  <c r="I770" i="1"/>
  <c r="I740" i="1"/>
  <c r="I739" i="1"/>
  <c r="I734" i="1"/>
  <c r="I652" i="1"/>
  <c r="I651" i="1"/>
  <c r="I650" i="1"/>
  <c r="I649" i="1"/>
  <c r="I648" i="1"/>
  <c r="I647" i="1"/>
  <c r="I646" i="1"/>
  <c r="I645" i="1"/>
  <c r="I644" i="1"/>
  <c r="I643" i="1"/>
  <c r="I637" i="1"/>
  <c r="I624" i="1"/>
  <c r="I609" i="1"/>
  <c r="I608" i="1"/>
  <c r="I607" i="1"/>
  <c r="I605" i="1"/>
  <c r="I604" i="1"/>
  <c r="I944" i="1"/>
  <c r="I614" i="1"/>
  <c r="I612" i="1"/>
  <c r="I611" i="1"/>
  <c r="I764" i="1"/>
  <c r="I768" i="1"/>
  <c r="I767" i="1"/>
  <c r="I763" i="1"/>
  <c r="I762" i="1"/>
  <c r="I761" i="1"/>
  <c r="I759" i="1"/>
  <c r="I758" i="1"/>
  <c r="I757" i="1"/>
  <c r="I756" i="1"/>
  <c r="I755" i="1"/>
  <c r="I754" i="1"/>
  <c r="I778" i="1"/>
  <c r="I781" i="1"/>
  <c r="I746" i="1"/>
  <c r="I748" i="1"/>
  <c r="I747" i="1"/>
  <c r="I753" i="1"/>
  <c r="I752" i="1"/>
  <c r="I751" i="1"/>
  <c r="I724" i="1"/>
  <c r="I719" i="1"/>
  <c r="I718" i="1"/>
  <c r="I716" i="1"/>
  <c r="I715" i="1"/>
  <c r="I706" i="1"/>
  <c r="I712" i="1"/>
  <c r="I711" i="1"/>
  <c r="I710" i="1"/>
  <c r="I709" i="1"/>
  <c r="I708" i="1"/>
  <c r="I707" i="1"/>
  <c r="I230" i="1"/>
  <c r="I229" i="1"/>
  <c r="I228" i="1"/>
  <c r="I1510" i="1"/>
  <c r="I1509" i="1"/>
  <c r="I1508" i="1"/>
  <c r="I1507" i="1"/>
  <c r="I1551" i="1"/>
  <c r="I1550" i="1"/>
  <c r="I1549" i="1"/>
  <c r="I1548" i="1"/>
  <c r="I1506" i="1"/>
  <c r="I1505" i="1"/>
  <c r="I1504" i="1"/>
  <c r="I1503" i="1"/>
  <c r="I1282" i="1"/>
  <c r="I1281" i="1"/>
  <c r="I1280" i="1"/>
  <c r="I1279" i="1"/>
  <c r="I1278" i="1"/>
  <c r="I1277" i="1"/>
  <c r="I1352" i="1"/>
  <c r="I1349" i="1"/>
  <c r="I1127" i="1"/>
  <c r="I1126" i="1"/>
  <c r="I1125" i="1"/>
  <c r="I1124" i="1"/>
  <c r="I1120" i="1"/>
  <c r="I1119" i="1"/>
  <c r="I1118" i="1"/>
  <c r="I1146" i="1"/>
  <c r="I1145" i="1"/>
  <c r="I1139" i="1"/>
  <c r="I1138" i="1"/>
  <c r="I1137" i="1"/>
  <c r="I1136" i="1"/>
  <c r="I1135" i="1"/>
  <c r="I1134" i="1"/>
  <c r="I1133" i="1"/>
  <c r="I1132" i="1"/>
  <c r="I1131" i="1"/>
  <c r="I1130" i="1"/>
  <c r="I1129" i="1"/>
  <c r="I1128" i="1"/>
  <c r="I1162" i="1"/>
  <c r="I1161" i="1"/>
  <c r="I1159" i="1"/>
  <c r="I1158" i="1"/>
  <c r="I1157" i="1"/>
  <c r="I1153" i="1"/>
  <c r="I1151" i="1"/>
  <c r="I1150" i="1"/>
  <c r="I1149" i="1"/>
  <c r="I1148" i="1"/>
  <c r="I1147" i="1"/>
  <c r="I1273" i="1"/>
  <c r="I1264" i="1"/>
  <c r="I1263" i="1"/>
  <c r="I1262" i="1"/>
  <c r="I1252" i="1"/>
  <c r="I1251" i="1"/>
  <c r="I1250" i="1"/>
  <c r="I1249" i="1"/>
  <c r="I588" i="1"/>
  <c r="I585" i="1"/>
  <c r="I583" i="1"/>
  <c r="I581" i="1"/>
  <c r="I579" i="1"/>
  <c r="I576" i="1"/>
  <c r="I572" i="1"/>
  <c r="I570" i="1"/>
  <c r="I554" i="1"/>
  <c r="I553" i="1"/>
  <c r="I552" i="1"/>
  <c r="I551" i="1"/>
  <c r="I545" i="1"/>
  <c r="I537" i="1"/>
  <c r="I534" i="1"/>
  <c r="I533" i="1"/>
  <c r="I532" i="1"/>
  <c r="I527" i="1"/>
  <c r="I524" i="1"/>
  <c r="I522" i="1"/>
  <c r="I928" i="1"/>
  <c r="I926" i="1"/>
  <c r="I925" i="1"/>
  <c r="I923" i="1"/>
  <c r="I922" i="1"/>
  <c r="I921" i="1"/>
  <c r="I835" i="1"/>
  <c r="I834" i="1"/>
  <c r="I814" i="1"/>
  <c r="I813" i="1"/>
  <c r="I810" i="1"/>
  <c r="I809" i="1"/>
  <c r="I807" i="1"/>
  <c r="I804" i="1"/>
  <c r="I803" i="1"/>
  <c r="I802" i="1"/>
  <c r="I801" i="1"/>
  <c r="I800" i="1"/>
  <c r="I799" i="1"/>
  <c r="I798" i="1"/>
  <c r="I797" i="1"/>
  <c r="I796" i="1"/>
  <c r="I853" i="1"/>
  <c r="I852" i="1"/>
  <c r="I851" i="1"/>
  <c r="I850" i="1"/>
  <c r="I849" i="1"/>
  <c r="I848" i="1"/>
  <c r="I847" i="1"/>
  <c r="I846" i="1"/>
  <c r="I943" i="1"/>
  <c r="I896" i="1"/>
  <c r="I895" i="1"/>
  <c r="I894" i="1"/>
  <c r="I892" i="1"/>
  <c r="I890" i="1"/>
  <c r="I888" i="1"/>
  <c r="I887" i="1"/>
  <c r="I877" i="1"/>
  <c r="I876" i="1"/>
  <c r="I875" i="1"/>
  <c r="I884" i="1"/>
  <c r="I883" i="1"/>
  <c r="I879" i="1"/>
  <c r="I874" i="1"/>
  <c r="I907" i="1"/>
  <c r="I906" i="1"/>
  <c r="I904" i="1"/>
  <c r="I186" i="1"/>
  <c r="I184" i="1"/>
  <c r="I183" i="1"/>
  <c r="I175" i="1"/>
  <c r="I169" i="1"/>
  <c r="I168" i="1"/>
  <c r="I167" i="1"/>
  <c r="I166" i="1"/>
  <c r="I165" i="1"/>
  <c r="I164" i="1"/>
  <c r="I163" i="1"/>
  <c r="I188" i="1"/>
  <c r="I156" i="1"/>
  <c r="I155" i="1"/>
  <c r="I154" i="1"/>
  <c r="I153" i="1"/>
  <c r="I151" i="1"/>
  <c r="I150" i="1"/>
  <c r="I146" i="1"/>
  <c r="I145" i="1"/>
  <c r="I139" i="1"/>
  <c r="I137" i="1"/>
  <c r="I134" i="1"/>
  <c r="I133" i="1"/>
  <c r="I132" i="1"/>
  <c r="I283" i="1"/>
  <c r="I282" i="1"/>
  <c r="I281" i="1"/>
  <c r="I280" i="1"/>
  <c r="I279" i="1"/>
  <c r="I276" i="1"/>
  <c r="I275" i="1"/>
  <c r="I274" i="1"/>
  <c r="I273" i="1"/>
  <c r="I267" i="1"/>
  <c r="I266" i="1"/>
  <c r="I265" i="1"/>
  <c r="I250" i="1"/>
  <c r="I249" i="1"/>
  <c r="I248" i="1"/>
  <c r="I247" i="1"/>
  <c r="I264" i="1"/>
  <c r="I263" i="1"/>
  <c r="I290" i="1"/>
  <c r="I244" i="1"/>
  <c r="I243" i="1"/>
  <c r="I242" i="1"/>
  <c r="I241" i="1"/>
  <c r="I240" i="1"/>
  <c r="I239" i="1"/>
  <c r="I238" i="1"/>
  <c r="I237" i="1"/>
  <c r="I236" i="1"/>
  <c r="I491" i="1"/>
  <c r="I487" i="1"/>
  <c r="I486" i="1"/>
  <c r="I485" i="1"/>
  <c r="I484" i="1"/>
  <c r="I436" i="1"/>
  <c r="I435" i="1"/>
  <c r="I434" i="1"/>
  <c r="I433" i="1"/>
  <c r="I432" i="1"/>
  <c r="I443" i="1"/>
  <c r="I442" i="1"/>
  <c r="I441" i="1"/>
  <c r="I440" i="1"/>
  <c r="I439" i="1"/>
  <c r="I470" i="1"/>
  <c r="I469" i="1"/>
  <c r="I467" i="1"/>
  <c r="I465" i="1"/>
  <c r="I464" i="1"/>
  <c r="I463" i="1"/>
  <c r="I462" i="1"/>
  <c r="I461" i="1"/>
  <c r="I460" i="1"/>
  <c r="I459" i="1"/>
  <c r="I458" i="1"/>
  <c r="I457" i="1"/>
  <c r="I456" i="1"/>
  <c r="I510" i="1"/>
  <c r="I504" i="1"/>
  <c r="I502" i="1"/>
  <c r="I501" i="1"/>
  <c r="I500" i="1"/>
  <c r="I499" i="1"/>
  <c r="I498" i="1"/>
  <c r="I497" i="1"/>
  <c r="I496" i="1"/>
  <c r="I495" i="1"/>
  <c r="I494" i="1"/>
  <c r="I493" i="1"/>
  <c r="I492" i="1"/>
  <c r="I480" i="1"/>
  <c r="I476" i="1"/>
  <c r="I475" i="1"/>
  <c r="I414" i="1"/>
  <c r="I413" i="1"/>
  <c r="I412" i="1"/>
  <c r="I411" i="1"/>
  <c r="I410" i="1"/>
  <c r="I409" i="1"/>
  <c r="I309" i="1"/>
  <c r="I308" i="1"/>
  <c r="I307" i="1"/>
  <c r="I306" i="1"/>
  <c r="I305" i="1"/>
  <c r="I304" i="1"/>
  <c r="I303" i="1"/>
  <c r="I302" i="1"/>
  <c r="I301" i="1"/>
  <c r="I300" i="1"/>
  <c r="I299" i="1"/>
  <c r="I298" i="1"/>
  <c r="I297" i="1"/>
  <c r="I296" i="1"/>
  <c r="I295" i="1"/>
  <c r="I294" i="1"/>
  <c r="I293" i="1"/>
  <c r="I218" i="1"/>
  <c r="I217" i="1"/>
  <c r="I216" i="1"/>
  <c r="I215" i="1"/>
  <c r="I214" i="1"/>
  <c r="I213" i="1"/>
  <c r="I208" i="1"/>
  <c r="I207" i="1"/>
  <c r="I206" i="1"/>
  <c r="I203" i="1"/>
  <c r="I202" i="1"/>
  <c r="I201" i="1"/>
  <c r="I200" i="1"/>
  <c r="I199" i="1"/>
  <c r="I198" i="1"/>
  <c r="I197" i="1"/>
  <c r="I196" i="1"/>
  <c r="I195" i="1"/>
  <c r="I194" i="1"/>
  <c r="I191" i="1"/>
  <c r="I699" i="1"/>
  <c r="I691" i="1"/>
  <c r="I690" i="1"/>
  <c r="I689" i="1"/>
  <c r="I688" i="1"/>
  <c r="I687" i="1"/>
  <c r="I686" i="1"/>
  <c r="I685" i="1"/>
  <c r="I684" i="1"/>
  <c r="I683" i="1"/>
  <c r="I673" i="1"/>
  <c r="I672" i="1"/>
  <c r="I671" i="1"/>
  <c r="I670" i="1"/>
  <c r="I669" i="1"/>
  <c r="I668" i="1"/>
  <c r="I667" i="1"/>
  <c r="I664" i="1"/>
  <c r="I663" i="1"/>
  <c r="I662" i="1"/>
  <c r="I660" i="1"/>
  <c r="I656" i="1"/>
  <c r="I655" i="1"/>
  <c r="I654" i="1"/>
  <c r="I791" i="1"/>
  <c r="I339" i="1"/>
  <c r="I29" i="1"/>
  <c r="I27" i="1"/>
  <c r="I20" i="1"/>
  <c r="I18" i="1"/>
  <c r="I17" i="1"/>
  <c r="I16" i="1"/>
  <c r="I15" i="1"/>
  <c r="I14" i="1"/>
  <c r="I13" i="1"/>
  <c r="I12" i="1"/>
  <c r="I11" i="1"/>
  <c r="I10" i="1"/>
  <c r="I9" i="1"/>
  <c r="I8" i="1"/>
  <c r="I7" i="1"/>
  <c r="L6" i="1"/>
  <c r="I128" i="1"/>
  <c r="I118" i="1"/>
  <c r="I113" i="1"/>
  <c r="I112" i="1"/>
  <c r="I109" i="1"/>
  <c r="I320" i="1"/>
  <c r="I316" i="1"/>
  <c r="I315" i="1"/>
  <c r="I314" i="1"/>
  <c r="I311" i="1"/>
  <c r="I310" i="1"/>
  <c r="I82" i="1"/>
  <c r="I81" i="1"/>
  <c r="I80" i="1"/>
  <c r="I79" i="1"/>
  <c r="I78" i="1"/>
  <c r="I77" i="1"/>
  <c r="I76" i="1"/>
  <c r="I90" i="1"/>
  <c r="I87" i="1"/>
  <c r="I74" i="1"/>
  <c r="I73" i="1"/>
  <c r="I72" i="1"/>
  <c r="I71" i="1"/>
  <c r="I70" i="1"/>
  <c r="I69" i="1"/>
  <c r="I68" i="1"/>
  <c r="I67" i="1"/>
  <c r="I99" i="1"/>
  <c r="I98" i="1"/>
  <c r="I95" i="1"/>
  <c r="F95" i="1"/>
  <c r="I1590" i="1"/>
  <c r="I1589" i="1"/>
  <c r="I1588" i="1"/>
  <c r="I1094" i="1"/>
  <c r="I1096" i="1"/>
  <c r="I1080" i="1"/>
  <c r="I1079" i="1"/>
  <c r="I1074" i="1"/>
  <c r="I1073" i="1"/>
  <c r="I1072" i="1"/>
  <c r="I1071" i="1"/>
  <c r="I1070" i="1"/>
  <c r="I1069" i="1"/>
  <c r="I1067" i="1"/>
  <c r="I1066" i="1"/>
  <c r="I1065" i="1"/>
  <c r="I1064" i="1"/>
  <c r="I1063" i="1"/>
  <c r="I1062" i="1"/>
  <c r="I1061" i="1"/>
  <c r="I1060" i="1"/>
  <c r="I1059" i="1"/>
  <c r="I1058" i="1"/>
  <c r="I1057" i="1"/>
  <c r="I1055" i="1"/>
  <c r="I1054" i="1"/>
</calcChain>
</file>

<file path=xl/sharedStrings.xml><?xml version="1.0" encoding="utf-8"?>
<sst xmlns="http://schemas.openxmlformats.org/spreadsheetml/2006/main" count="33365" uniqueCount="823">
  <si>
    <t>Code (PAP)</t>
  </si>
  <si>
    <t>Procurement     Program/Project</t>
  </si>
  <si>
    <t>Mode of Procurement</t>
  </si>
  <si>
    <t>Schedule for Each Procurement Activity</t>
  </si>
  <si>
    <t>Source of Funds</t>
  </si>
  <si>
    <t>Estimated Budget (PhP)</t>
  </si>
  <si>
    <t>Remarks                                                                        (brief description of Program/Activity/Project)</t>
  </si>
  <si>
    <t>Advertisement/Posting of IB/REI</t>
  </si>
  <si>
    <t>Submission/Opening of Bids</t>
  </si>
  <si>
    <t>Notice of Award</t>
  </si>
  <si>
    <t>Contract Signing</t>
  </si>
  <si>
    <t>Total</t>
  </si>
  <si>
    <t>MOOE</t>
  </si>
  <si>
    <t>CO</t>
  </si>
  <si>
    <t>Sub/Open of Bids</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</si>
  <si>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</si>
  <si>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</si>
  <si>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</si>
  <si>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</si>
  <si>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</si>
  <si>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</si>
  <si>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</si>
  <si>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</si>
  <si>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</si>
  <si>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</si>
  <si>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</si>
  <si>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</si>
  <si>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</si>
  <si>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</si>
  <si>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</si>
  <si>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</si>
  <si>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</si>
  <si>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</si>
  <si>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</si>
  <si>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</si>
  <si>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</si>
  <si>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</si>
  <si>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</si>
  <si>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</si>
  <si>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</si>
  <si>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</si>
  <si>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</si>
  <si>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</si>
  <si>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</si>
  <si>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</si>
  <si>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</si>
  <si>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</si>
  <si>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</si>
  <si>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</si>
  <si>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</si>
  <si>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</si>
  <si>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</si>
  <si>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</si>
  <si>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</si>
  <si>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</si>
  <si>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</si>
  <si>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</si>
  <si>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</si>
  <si>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</si>
  <si>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</si>
  <si>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</si>
  <si>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indexed="8"/>
        <rFont val="Arial1"/>
      </rPr>
      <t>– A homogeneous group of activities necessary for the performance of a major purpose for which a government agency is established, for the basic maintenance of the agency’s administrative operations or for the provisions of staff support to the agency’s administrative operations or for the provisions of staff support to the agency’s line functions.</t>
    </r>
  </si>
  <si>
    <r>
      <t>2. PROJECT (BESF)</t>
    </r>
    <r>
      <rPr>
        <sz val="11"/>
        <color indexed="8"/>
        <rFont val="Arial1"/>
      </rPr>
      <t>– Special agency undertakings which are to be carried out within a definite time frame and which are intended to result in some pre-determined measure of goods and services.</t>
    </r>
  </si>
  <si>
    <r>
      <t>3. PMO/End User</t>
    </r>
    <r>
      <rPr>
        <sz val="11"/>
        <color indexed="8"/>
        <rFont val="Arial1"/>
      </rPr>
      <t xml:space="preserve"> - Unit as proponent of program or project</t>
    </r>
  </si>
  <si>
    <r>
      <t>4. Mode of Procurement</t>
    </r>
    <r>
      <rPr>
        <sz val="11"/>
        <color indexed="8"/>
        <rFont val="Arial1"/>
      </rPr>
      <t xml:space="preserve"> - Competitive Bidding and Alternative Methods including: selective bidding, direct contracting, repeat order, shopping, and negotiated procurement.</t>
    </r>
  </si>
  <si>
    <r>
      <t>5. Schedule for Each Procurement Activity</t>
    </r>
    <r>
      <rPr>
        <sz val="11"/>
        <color indexed="8"/>
        <rFont val="Arial1"/>
      </rPr>
      <t xml:space="preserve"> - Major procurement activities (advertising/posting; submission and receipt/Opening of bids;  award of contract; contract signing).</t>
    </r>
  </si>
  <si>
    <r>
      <t>6. Source of Funds</t>
    </r>
    <r>
      <rPr>
        <sz val="11"/>
        <color indexed="8"/>
        <rFont val="Arial1"/>
      </rPr>
      <t xml:space="preserve"> - Whether GoP, Foreign Assisted or Special Purpose Fund</t>
    </r>
  </si>
  <si>
    <r>
      <t xml:space="preserve">7. Estimated Budget </t>
    </r>
    <r>
      <rPr>
        <sz val="11"/>
        <color indexed="8"/>
        <rFont val="Arial1"/>
      </rPr>
      <t>- Agency approved estimate of project/program costs</t>
    </r>
  </si>
  <si>
    <r>
      <t>8. Remarks</t>
    </r>
    <r>
      <rPr>
        <sz val="11"/>
        <color indexed="8"/>
        <rFont val="Arial1"/>
      </rPr>
      <t xml:space="preserve"> - brief description of program or project</t>
    </r>
  </si>
  <si>
    <t>GoP</t>
  </si>
  <si>
    <t>Foreign</t>
  </si>
  <si>
    <t>Special Purpose Fund</t>
  </si>
  <si>
    <t>Corporate Budget</t>
  </si>
  <si>
    <t>Income</t>
  </si>
  <si>
    <t>Others</t>
  </si>
  <si>
    <t>Others - Foreign-funded procurement</t>
  </si>
  <si>
    <t>Common-use Office Supplies</t>
  </si>
  <si>
    <t>Gasoline</t>
  </si>
  <si>
    <t>Diesel</t>
  </si>
  <si>
    <t>CSWD</t>
  </si>
  <si>
    <t>Cemetery Operation</t>
  </si>
  <si>
    <t>Oil and Lubricants</t>
  </si>
  <si>
    <t>City Budget Office</t>
  </si>
  <si>
    <t>Repair &amp; Maintenance - Machinery &amp; Equipment</t>
  </si>
  <si>
    <t>Furniture and Fixtures</t>
  </si>
  <si>
    <t>Other Property, Plant and Equipment</t>
  </si>
  <si>
    <t>City Civil Registry Office</t>
  </si>
  <si>
    <t>Repair &amp; Maintenance - Furniture &amp; Fixtures</t>
  </si>
  <si>
    <t>Parole and Probation Office</t>
  </si>
  <si>
    <t>Meals and Snacks</t>
  </si>
  <si>
    <t>Public Market Operation</t>
  </si>
  <si>
    <t>Repair &amp; Maintenance - Buildings and Other Structures</t>
  </si>
  <si>
    <t>Other Supplies and Materials</t>
  </si>
  <si>
    <t>Office of the SP Secretary</t>
  </si>
  <si>
    <t>Bayawan National High School</t>
  </si>
  <si>
    <t>Information &amp; Communication Technology Equipment</t>
  </si>
  <si>
    <t>Communication Equipment</t>
  </si>
  <si>
    <t>Technical &amp; Scientific Equipment</t>
  </si>
  <si>
    <t>City Treasury Office</t>
  </si>
  <si>
    <t>Premyo sa Resibo Program</t>
  </si>
  <si>
    <t>Enhanced Tax Revenue Assessment Program</t>
  </si>
  <si>
    <t>Advertising Expense</t>
  </si>
  <si>
    <t>Accountable Forms</t>
  </si>
  <si>
    <t>Medical, Dental and Laboratory Supplies</t>
  </si>
  <si>
    <t>Repair &amp; Maintenance - Other Property, Plant &amp; Equipment</t>
  </si>
  <si>
    <t>CCMDO</t>
  </si>
  <si>
    <t>Scholarship Program</t>
  </si>
  <si>
    <t>Board Exam Expenses</t>
  </si>
  <si>
    <t>Financial Assistance to Cooperatives, PO's and Farmers' Organization</t>
  </si>
  <si>
    <t>Subsidy to Livelihood Program for Women's Association</t>
  </si>
  <si>
    <t>Venue Rentals</t>
  </si>
  <si>
    <t>TESDA Skills Training Programs and Services</t>
  </si>
  <si>
    <t>DTI Programs &amp; Services</t>
  </si>
  <si>
    <t>DOLE/PESO Programs &amp; Services</t>
  </si>
  <si>
    <t>Construction Materials</t>
  </si>
  <si>
    <t>City Assessor's Office</t>
  </si>
  <si>
    <t xml:space="preserve">Printing and Publication </t>
  </si>
  <si>
    <t>City Accounting Office</t>
  </si>
  <si>
    <t>Repair &amp; Maintenance - Transportation Equipment</t>
  </si>
  <si>
    <t>City Legal Office</t>
  </si>
  <si>
    <t>DILG</t>
  </si>
  <si>
    <t>Liga ng mga Barangay</t>
  </si>
  <si>
    <t>Food Supplies</t>
  </si>
  <si>
    <t>NCIP</t>
  </si>
  <si>
    <t>Rent Expense</t>
  </si>
  <si>
    <t>Bureau of Fire Protection</t>
  </si>
  <si>
    <t>Public Attorney's Office</t>
  </si>
  <si>
    <t>Bureau of Internal Revenue</t>
  </si>
  <si>
    <t>City Veterinary Office</t>
  </si>
  <si>
    <t>Other Machinery and Equipment</t>
  </si>
  <si>
    <t>Agricultural Supplies</t>
  </si>
  <si>
    <t>Drugs and Medicines</t>
  </si>
  <si>
    <t>Operation of Livestock Auction Market, Foot &amp; Wheel Bath &amp; Pooling Places</t>
  </si>
  <si>
    <t>Livestock Development Program</t>
  </si>
  <si>
    <t>Task Force Hot Meat</t>
  </si>
  <si>
    <t>Office of the Vice Mayor</t>
  </si>
  <si>
    <t>Elderly Person &amp; Person with Disability Program</t>
  </si>
  <si>
    <t>Family Welfare Program</t>
  </si>
  <si>
    <t>Gender and Development Program</t>
  </si>
  <si>
    <t>Paglaum Center Operation</t>
  </si>
  <si>
    <t>Operation of CICL Center</t>
  </si>
  <si>
    <t>Management &amp; Supervision of Housing Projects</t>
  </si>
  <si>
    <t>General Services Office</t>
  </si>
  <si>
    <t>Safety and Health &amp; 5S Program</t>
  </si>
  <si>
    <t>CPDO</t>
  </si>
  <si>
    <t>PMO / End-User</t>
  </si>
  <si>
    <t>Consultancy Services</t>
  </si>
  <si>
    <t>City Administrator's Office</t>
  </si>
  <si>
    <t>CSC Month Celebration</t>
  </si>
  <si>
    <t>Athletic Uniforms</t>
  </si>
  <si>
    <t>Sporting Supplies</t>
  </si>
  <si>
    <t>Public Service Excellence Program</t>
  </si>
  <si>
    <t>Rent Expenses</t>
  </si>
  <si>
    <t>Office Equipment</t>
  </si>
  <si>
    <t>Charter Day Celebration</t>
  </si>
  <si>
    <t>Memorabilia</t>
  </si>
  <si>
    <t>CDRRMO</t>
  </si>
  <si>
    <t>Disaster Response &amp; Rescue Equipment</t>
  </si>
  <si>
    <t>CPSO</t>
  </si>
  <si>
    <t>Traffic and CCTV Operations</t>
  </si>
  <si>
    <t>Counter Insurgency Program</t>
  </si>
  <si>
    <t>Reinforcement to PNP Operations</t>
  </si>
  <si>
    <t>Anti-Drug Campaign Program</t>
  </si>
  <si>
    <t>City Agriculture Office</t>
  </si>
  <si>
    <t>Zoological Supplies</t>
  </si>
  <si>
    <t>Fish Farm Development Project</t>
  </si>
  <si>
    <t>Rubber Production Program</t>
  </si>
  <si>
    <t>Operation &amp; Maintenance of Bio-N Mixing Plant</t>
  </si>
  <si>
    <t>Slaughterhouse Operation</t>
  </si>
  <si>
    <t>City Health Office</t>
  </si>
  <si>
    <t>Medical Equipment</t>
  </si>
  <si>
    <t>Dental Health Program</t>
  </si>
  <si>
    <t>Healthy Brgy Sustainability &amp; Outreach Program</t>
  </si>
  <si>
    <t>Promotion of Healthy Lifestyle</t>
  </si>
  <si>
    <t>Nutrition Program</t>
  </si>
  <si>
    <t>Electrical Supplies</t>
  </si>
  <si>
    <t>Integrated Solid Waste Management Program - Garbage Collection</t>
  </si>
  <si>
    <t>Safe Motherhood, Family Planning and POPCOM Program</t>
  </si>
  <si>
    <t>Tokens</t>
  </si>
  <si>
    <t>Child Care Program</t>
  </si>
  <si>
    <t>Infectious Diseases Control Program</t>
  </si>
  <si>
    <t>Environmental Sanitation Program</t>
  </si>
  <si>
    <t>Chemical &amp; Filtering Supplies</t>
  </si>
  <si>
    <t>CENRO</t>
  </si>
  <si>
    <t>ISWM-Operation of BWMEC</t>
  </si>
  <si>
    <t>ISWM-Enforcement of SWM Ordinance</t>
  </si>
  <si>
    <t>ISWM-SWM Information Campaign</t>
  </si>
  <si>
    <t>Venue Rental</t>
  </si>
  <si>
    <t>LGU Training, Seminars &amp; Related</t>
  </si>
  <si>
    <t>City Sanitation Services</t>
  </si>
  <si>
    <t>Forest and Forestland Mgt Services</t>
  </si>
  <si>
    <t>Septage Management Services</t>
  </si>
  <si>
    <t>City Mayor's Office</t>
  </si>
  <si>
    <t>Subscription Expense</t>
  </si>
  <si>
    <t>CF Bayawanihan Program</t>
  </si>
  <si>
    <t>Procurement Services</t>
  </si>
  <si>
    <t>Peace and Order Services</t>
  </si>
  <si>
    <t>LGU Public-Private Partnership Services</t>
  </si>
  <si>
    <t>Operation &amp; Maintenance of PLEB</t>
  </si>
  <si>
    <t>Recommended by:</t>
  </si>
  <si>
    <t>RONALD D. ELNAR</t>
  </si>
  <si>
    <t>BAC Secretary</t>
  </si>
  <si>
    <t>BAC Chairman</t>
  </si>
  <si>
    <t>Approved:</t>
  </si>
  <si>
    <t>PRYDE HENRY A. TEVES</t>
  </si>
  <si>
    <t xml:space="preserve"> Head of Office/Agency</t>
  </si>
  <si>
    <t>Prepared by:</t>
  </si>
  <si>
    <t>VIRGINIA D. SADIASA</t>
  </si>
  <si>
    <t>Regular Office Expenditure</t>
  </si>
  <si>
    <t>Date Needed</t>
  </si>
  <si>
    <t>SPA - Aid to Public Attorney's Office</t>
  </si>
  <si>
    <t>Common-use Office Supplies (Garbage Sticker)</t>
  </si>
  <si>
    <t>Furniture and Fixtures (Fabrication)</t>
  </si>
  <si>
    <t>Motor Vehicle</t>
  </si>
  <si>
    <t>CDA-Mandated Programs and Services</t>
  </si>
  <si>
    <t>Bayawan City TLDC Programs and Services</t>
  </si>
  <si>
    <t>Fuel, Oil and Lubricants</t>
  </si>
  <si>
    <t>GF - Repair and Maintenance of Bayawan Communal Irrigation Systems</t>
  </si>
  <si>
    <t>GF - Repair and Maintenance of City Electrical Systems</t>
  </si>
  <si>
    <t>GF - Repair and Maintenance of City Water Supply Systems</t>
  </si>
  <si>
    <t>GF - Repair and Maintenance of City Streets Drainage</t>
  </si>
  <si>
    <t>GF - Repair and Maintenance of City Streets</t>
  </si>
  <si>
    <t>Books</t>
  </si>
  <si>
    <t>Repair &amp; Maintenance - Infrastructure Assets</t>
  </si>
  <si>
    <t>Safety and Health Supplies</t>
  </si>
  <si>
    <t>Repair and Maintenance - Transportation Equipment</t>
  </si>
  <si>
    <t>Light Vehicle Supplies and Materials</t>
  </si>
  <si>
    <t>Light Vehicle Supplies and Materials for Unforeseen Repairs</t>
  </si>
  <si>
    <t>GSO Support Services</t>
  </si>
  <si>
    <t>SPA - Aid to DILG</t>
  </si>
  <si>
    <t>Program on Awards and Incentives for Service Excellence</t>
  </si>
  <si>
    <t>Cultural Development Program (Tawo-Tawo Festival Development)</t>
  </si>
  <si>
    <t>Cultural Development Program (Independence Day Celebration)</t>
  </si>
  <si>
    <t>Cultural Development Program (Pasko sa Bayawan)</t>
  </si>
  <si>
    <t>Sports Development &amp; Other Amusement Program (Sports Tourism Month)</t>
  </si>
  <si>
    <t>Sports Development &amp; Other Amusement Program (Sports Development Program)</t>
  </si>
  <si>
    <t>Operation of Business One Stop Shop (BOSS)</t>
  </si>
  <si>
    <t>Media Promotion</t>
  </si>
  <si>
    <t>Cultural Heritage &amp; The Arts Promotion (Arts and Culture Promotions Program)</t>
  </si>
  <si>
    <t>Cultural Heritage &amp; The Arts Promotion (Arts and Culture Development &amp; Management)</t>
  </si>
  <si>
    <t>GF - Repair and Maintenance of Nangka-Narra Sitio Roads</t>
  </si>
  <si>
    <t>GF - Repair and Maintenance of Banga-Tayawan Sitio Roads</t>
  </si>
  <si>
    <t>GF - Repair and Maintenance of Dawis-Lapay Sitio Roads</t>
  </si>
  <si>
    <t>GF - Repair and Maintenance of Kalumboyan-Manduao Sitio Roads</t>
  </si>
  <si>
    <t>GF - Repair and Maintenance of Tabuan-Banaybanay-Bugay-San Jose-Manduao Sitio Roads</t>
  </si>
  <si>
    <t>LGU-Sponsored Trainings, Seminars &amp; Other Related Activities</t>
  </si>
  <si>
    <t>Monitoring and Evaluation &amp; Related Activities</t>
  </si>
  <si>
    <t>Operation of Local Special Bodies</t>
  </si>
  <si>
    <t>Operation of Performance Governance System (PGS)</t>
  </si>
  <si>
    <t>Quad Media Information System</t>
  </si>
  <si>
    <t>Enforcement of Zoning Ordinance &amp; National Building Code</t>
  </si>
  <si>
    <t>Operation of Environmental Impact Statement System for LGU</t>
  </si>
  <si>
    <t>Duck Egg (Balut) Production</t>
  </si>
  <si>
    <t>SPA - Aide to Parole and Probation Administration</t>
  </si>
  <si>
    <t>SPA - Aid to Bureau of Internal Revenue</t>
  </si>
  <si>
    <t>Coastal Resource Management Program</t>
  </si>
  <si>
    <t>SPA - Aid to Liga ng mga Barangay</t>
  </si>
  <si>
    <t>5% CDRRMF - Regular Office Expenditures</t>
  </si>
  <si>
    <t>Wastewater Management Services</t>
  </si>
  <si>
    <t>Operation of City Plaza</t>
  </si>
  <si>
    <t xml:space="preserve">Regular Office Expenditure - Contingency </t>
  </si>
  <si>
    <t>SPA - Aid to Bureau of Fire Protection</t>
  </si>
  <si>
    <t>SPA - Aid to Office of the City Prosecutor</t>
  </si>
  <si>
    <t>SPA - Aid to MTCC</t>
  </si>
  <si>
    <t>Pulisya Laban sa Krimen</t>
  </si>
  <si>
    <t>Program for Resiliency in Disaster &amp; Emergency Responsiveness</t>
  </si>
  <si>
    <t>Regular office Expenditure</t>
  </si>
  <si>
    <t>Operation and Maintenance of Public Market</t>
  </si>
  <si>
    <t>SPA - Aid to PNP</t>
  </si>
  <si>
    <t>Early Child Care and Devleopment Program</t>
  </si>
  <si>
    <t>Assistance to Psychiatric Program Implementation</t>
  </si>
  <si>
    <t>Protective Services Program - Local Assistance to Individuals in Crisis Situation</t>
  </si>
  <si>
    <t>Community Development Information Radio/TV Broadcasting</t>
  </si>
  <si>
    <t xml:space="preserve">Fuel, Oil and Lubricants - Contingency </t>
  </si>
  <si>
    <t>ITS ETRACS Subscription</t>
  </si>
  <si>
    <t>Investment Promotion Program</t>
  </si>
  <si>
    <t>Bayawan City Annual Procurement Plan for FY 2020 (Indicative)</t>
  </si>
  <si>
    <t>2020-1013-AB-26</t>
  </si>
  <si>
    <t>2020-1013-AB-27</t>
  </si>
  <si>
    <t>2020-1013-AB-28</t>
  </si>
  <si>
    <t>2020-1013-AB-29</t>
  </si>
  <si>
    <t>2020-1013-AB-30</t>
  </si>
  <si>
    <t>2020-1013-AB-31</t>
  </si>
  <si>
    <t>2020-8751-AB-158</t>
  </si>
  <si>
    <t>2020-3918-AB-181</t>
  </si>
  <si>
    <t>2020-3918-AB-205</t>
  </si>
  <si>
    <t>2020-8841-AB-010</t>
  </si>
  <si>
    <t>Agricultural and Forestry Equipment</t>
  </si>
  <si>
    <t>2020-1022-AB-022</t>
  </si>
  <si>
    <t>2020-1016-AB-023</t>
  </si>
  <si>
    <t>2020-1081-AB-012</t>
  </si>
  <si>
    <t>Military, Police and Traffice Supplies</t>
  </si>
  <si>
    <t>2020-1011-AB-109</t>
  </si>
  <si>
    <t>2020-1011-AB-107</t>
  </si>
  <si>
    <t>2020-1011-AB-108</t>
  </si>
  <si>
    <t>2020-1011-AB-106</t>
  </si>
  <si>
    <t>2020-1011-AB-105</t>
  </si>
  <si>
    <t>2020-1011-AB-104</t>
  </si>
  <si>
    <t>Philippine National Police</t>
  </si>
  <si>
    <t>2020-1011-AB-103</t>
  </si>
  <si>
    <t>Municipal Trial Court in Cities</t>
  </si>
  <si>
    <t>Repair and Maintenance of Road at Windrow Composting at BCWMEC</t>
  </si>
  <si>
    <t>Construction of 2 units Sludge Drying Beds</t>
  </si>
  <si>
    <t>2020-8731-AB-101</t>
  </si>
  <si>
    <t>DF - Construction of Toxic and Hazardous Waste Vault Phase 2</t>
  </si>
  <si>
    <t>DF - Construction of Toxic and Hazardous Waste Vault Phase 3</t>
  </si>
  <si>
    <t>DF - Construction of New Central Materials Recovery Facility</t>
  </si>
  <si>
    <t>2020-8731-AB-110</t>
  </si>
  <si>
    <t>Construction of Briefing Board at BCWMEC</t>
  </si>
  <si>
    <t>2020-3918-AB-111</t>
  </si>
  <si>
    <t>2020-3918-AB-101</t>
  </si>
  <si>
    <t>2020-3918-AB-100</t>
  </si>
  <si>
    <t>DF - Construction of 10 Units Residual Waste Containment for Upland Barangay</t>
  </si>
  <si>
    <t>2020-3918-AB-110</t>
  </si>
  <si>
    <t>2020-1061-AB-055-1</t>
  </si>
  <si>
    <t>2020-1061-AB-055-2</t>
  </si>
  <si>
    <t>Military, Police and Security Equipment</t>
  </si>
  <si>
    <t>2020-1061-AB-055-3</t>
  </si>
  <si>
    <t>2020-1061-AB-089</t>
  </si>
  <si>
    <t>Fabrication of Five (5) units Office Tables</t>
  </si>
  <si>
    <t>2020-1061-AB-056</t>
  </si>
  <si>
    <t>2020-1061-AB-057</t>
  </si>
  <si>
    <t>2020-1061-AB-058</t>
  </si>
  <si>
    <t>2020-1061-AB-059</t>
  </si>
  <si>
    <t>2020-1061-AB-060</t>
  </si>
  <si>
    <t>2020-1061-AB-079</t>
  </si>
  <si>
    <t>2020-1031-AB-081-1</t>
  </si>
  <si>
    <t>Regular Office Expenditure (HRMO)</t>
  </si>
  <si>
    <t>2020-1031-AB-081-2</t>
  </si>
  <si>
    <t>Sports Equipment</t>
  </si>
  <si>
    <t>Regular Office Expenditure (Sports Development &amp; Other Amusement Program)</t>
  </si>
  <si>
    <t>2020-1031-AB-081-3</t>
  </si>
  <si>
    <t>Regular Office Expenditure (Cultural Activities and Development Program)</t>
  </si>
  <si>
    <t>Regular Office Expenditure (Cultural Heritage and the Arts Promotion Program)</t>
  </si>
  <si>
    <t>2020-1031-AB-089-1</t>
  </si>
  <si>
    <t>2020-1031-AB-089-2</t>
  </si>
  <si>
    <t>Sports Development &amp; Other Amusement Program (Grassroots Sports Clinic)</t>
  </si>
  <si>
    <t>2020-1031-AB-083-1</t>
  </si>
  <si>
    <t>2020-1031-AB-083-2</t>
  </si>
  <si>
    <t>2020-1031-AB-083-3</t>
  </si>
  <si>
    <t>2020-1031-AB-083-4</t>
  </si>
  <si>
    <t>Sports Development &amp; Other Amusement Program (Summer Sports Clinic)</t>
  </si>
  <si>
    <t>2020-1031-AB-084</t>
  </si>
  <si>
    <t>2020-1031-AB-085</t>
  </si>
  <si>
    <t>Trophies, Plaques and Medals</t>
  </si>
  <si>
    <t>2020-1031-AB-086</t>
  </si>
  <si>
    <t>2020-1031-AB-087</t>
  </si>
  <si>
    <t>2020-1031-AB-088</t>
  </si>
  <si>
    <t>2020-1031-AB-082</t>
  </si>
  <si>
    <t>2020-1091-AB-004-1</t>
  </si>
  <si>
    <t>2020-1091-AB-004-2</t>
  </si>
  <si>
    <t>2020-1091-AB-005</t>
  </si>
  <si>
    <t>2020-1091-AB-006</t>
  </si>
  <si>
    <t>2020-1131-AB-034</t>
  </si>
  <si>
    <t>2020-8811-AB-008</t>
  </si>
  <si>
    <t>2020-8811-AB-009</t>
  </si>
  <si>
    <t>2020-1101-AB-001-1</t>
  </si>
  <si>
    <t>2020-1101-AB-001-2</t>
  </si>
  <si>
    <t>2020-1101-AB-002</t>
  </si>
  <si>
    <t>Other SPA - Public Land Application and Titling</t>
  </si>
  <si>
    <t>Other SPA - Tax Mapping Operation</t>
  </si>
  <si>
    <t>2020-1101-AB-003</t>
  </si>
  <si>
    <t>2020-1013-AB-32</t>
  </si>
  <si>
    <t>Fabrication of Railings for Pathways</t>
  </si>
  <si>
    <t>2020-1061-AB-080</t>
  </si>
  <si>
    <t>2020-1061-AB-061-1</t>
  </si>
  <si>
    <t>2020-1061-AB-061-2</t>
  </si>
  <si>
    <t>2020-8721-AB-062</t>
  </si>
  <si>
    <t>2020-8721-AB-063</t>
  </si>
  <si>
    <t>Napier Plantation</t>
  </si>
  <si>
    <t>2020-8721-AB-064</t>
  </si>
  <si>
    <t>2020-8721-AB-065</t>
  </si>
  <si>
    <t>2020-8721-AB-066</t>
  </si>
  <si>
    <t>2020-1041-AB-013</t>
  </si>
  <si>
    <t>2020-1041-AB-014</t>
  </si>
  <si>
    <t>2020-1041-AB-015</t>
  </si>
  <si>
    <t>2020-1041-AB-016</t>
  </si>
  <si>
    <t>2020-1041-AB-017</t>
  </si>
  <si>
    <t>2020-1041-AB-018</t>
  </si>
  <si>
    <t>2020-1041-AB-019</t>
  </si>
  <si>
    <t>2020-1041-AB-020</t>
  </si>
  <si>
    <t>2020-1041-AB-021</t>
  </si>
  <si>
    <t>Updating of Comprehensive Development Plan</t>
  </si>
  <si>
    <t>2020-4411-AB-067-1</t>
  </si>
  <si>
    <t>2020-4411-AB-067-2</t>
  </si>
  <si>
    <t>Capital Outlay (iClinicSys)</t>
  </si>
  <si>
    <t>Captal Outlay</t>
  </si>
  <si>
    <t>2020-4411-AB-067-3</t>
  </si>
  <si>
    <t>2020-4411-AB-068</t>
  </si>
  <si>
    <t>2020-4411-AB-069</t>
  </si>
  <si>
    <t>2020-4411-AB-070</t>
  </si>
  <si>
    <t>2020-4411-AB-071</t>
  </si>
  <si>
    <t>2020-4411-AB-072</t>
  </si>
  <si>
    <t>2020-4411-AB-073</t>
  </si>
  <si>
    <t>2020-4411-AB-074</t>
  </si>
  <si>
    <t>2020-4411-AB-075</t>
  </si>
  <si>
    <t>2020-1061-AB-140</t>
  </si>
  <si>
    <t>Capital Outlay - Construction of Warehouse Extension</t>
  </si>
  <si>
    <t>2020-1061-AB-138</t>
  </si>
  <si>
    <t>Capital Outlay - Fabrication and Installation of Street Signages</t>
  </si>
  <si>
    <t>2020-9998-AB-054-1</t>
  </si>
  <si>
    <t>Internet Subscription</t>
  </si>
  <si>
    <t>Cable, Satellite and Radio Expenses</t>
  </si>
  <si>
    <t>Insurance Expenses</t>
  </si>
  <si>
    <t>Power Supply Systems</t>
  </si>
  <si>
    <t>5% CDRRMF - Capital Outlay</t>
  </si>
  <si>
    <t>2020-9998-AB-054-2</t>
  </si>
  <si>
    <t>2020-9998-AB-054-3</t>
  </si>
  <si>
    <t>2020-9998-AB-054-4</t>
  </si>
  <si>
    <t>Machinery</t>
  </si>
  <si>
    <t>2020-1071-AB-007</t>
  </si>
  <si>
    <t>Capital Outlay - Fencing &amp; Riprapping of Warehouse Area</t>
  </si>
  <si>
    <t>Capital Outlay - Fabrication of Railings for Pathways</t>
  </si>
  <si>
    <t>2020-3322-AB-024-1</t>
  </si>
  <si>
    <t>2020-3322-AB-024-2</t>
  </si>
  <si>
    <t xml:space="preserve">Capital Outlay </t>
  </si>
  <si>
    <t>Capital Outlay</t>
  </si>
  <si>
    <t>2020-1051-AB-011</t>
  </si>
  <si>
    <t>2020-8812-AB-025</t>
  </si>
  <si>
    <t>2020-8761-AB-035</t>
  </si>
  <si>
    <t>2020-8761-AB-036</t>
  </si>
  <si>
    <t>2020-8761-AB-037</t>
  </si>
  <si>
    <t>2020-8761-AB-038</t>
  </si>
  <si>
    <t>2020-8761-AB-039</t>
  </si>
  <si>
    <t>2020-8761-AB-040</t>
  </si>
  <si>
    <t>2020-8761-AB-041</t>
  </si>
  <si>
    <t>Our Barrio Doctor, Our Scholar</t>
  </si>
  <si>
    <t>2020-8761-AB-78</t>
  </si>
  <si>
    <t>Capital Outlay - Fabrication of Foldable Room Divider</t>
  </si>
  <si>
    <t>2020-8761-AB-77</t>
  </si>
  <si>
    <t>Capital Outlay - Fabrication of Cabinet</t>
  </si>
  <si>
    <t>2020-8761-AB-76</t>
  </si>
  <si>
    <t>Capital Outlay - Fabrication of Filing Cabinet with Wheels</t>
  </si>
  <si>
    <t>2020-1021-AB-033</t>
  </si>
  <si>
    <t>Sangguniang Panlungsod</t>
  </si>
  <si>
    <t>2020-8711-AB-139-1</t>
  </si>
  <si>
    <t>2020-8711-AB-139-2</t>
  </si>
  <si>
    <t>Construction and Heavy Equipment</t>
  </si>
  <si>
    <t>2020-8711-AB-112</t>
  </si>
  <si>
    <t>2020-8711-AB-113</t>
  </si>
  <si>
    <t>GF - Repair and Maintenance of Small Irrigation Systems (SIS)</t>
  </si>
  <si>
    <t>2020-8711-AB-115</t>
  </si>
  <si>
    <t>2020-8711-AB-116</t>
  </si>
  <si>
    <t>2020-8711-AB-117</t>
  </si>
  <si>
    <t>2020-8711-AB-118</t>
  </si>
  <si>
    <t>2020-8751-AB-141</t>
  </si>
  <si>
    <t>City Engineering Office</t>
  </si>
  <si>
    <t>2020-8751-AB-142</t>
  </si>
  <si>
    <t>2020-8751-AB-143</t>
  </si>
  <si>
    <t>2020-8751-AB-144</t>
  </si>
  <si>
    <t>GF- Repair and Maintenance of Villareal-Cansumalig-San Isidro Sitio Roads</t>
  </si>
  <si>
    <t>2020-8751-AB-145</t>
  </si>
  <si>
    <t>2020-8751-AB-146</t>
  </si>
  <si>
    <t>2020-8751-AB-154</t>
  </si>
  <si>
    <t>GF - Construction of CEO Multi-Purpose Pavement</t>
  </si>
  <si>
    <t>2020-8751-AB-155</t>
  </si>
  <si>
    <t>2020-8751-AB-175</t>
  </si>
  <si>
    <t>2020-8751-AB-176</t>
  </si>
  <si>
    <t>2020-8751-AB-177</t>
  </si>
  <si>
    <t>2020-8751-AB-178</t>
  </si>
  <si>
    <t>GF - Construction of Multi-Purpose Pavement at Pitigo 3, Brgy. San Jose</t>
  </si>
  <si>
    <t>2020-8751-AB-156</t>
  </si>
  <si>
    <t>GF -Road Concreting at Proper Narra Cemetery Site</t>
  </si>
  <si>
    <t>2020-8751-AB-157</t>
  </si>
  <si>
    <t>GF -Construction of Basketball Court at Sitio Casoy, Brgy. Ali-is</t>
  </si>
  <si>
    <t>GF -Construction of Multi-Purpose Pavement at Baisan, Kalumboyan</t>
  </si>
  <si>
    <t>2020-8751-AB-159</t>
  </si>
  <si>
    <t>GF -Construction of Multi-Purpose Pavement at Sitio Canggabi, Narra</t>
  </si>
  <si>
    <t>2020-8751-AB-160</t>
  </si>
  <si>
    <t>GF -Construction of Multi-Purpose Pavement at Apugan, Purok Doldol, Brgy. San Roque</t>
  </si>
  <si>
    <t>2020-1011-AB-161</t>
  </si>
  <si>
    <t>2020-1011-AB-162</t>
  </si>
  <si>
    <t>2020-1011-AB-163</t>
  </si>
  <si>
    <t>City Informatization Program</t>
  </si>
  <si>
    <t>2020-1011-AB-164</t>
  </si>
  <si>
    <t>2020-1011-AB-165</t>
  </si>
  <si>
    <t>2020-1011-AB-166</t>
  </si>
  <si>
    <t>2020-1011-AB-167</t>
  </si>
  <si>
    <t>2020-1011-AB-168</t>
  </si>
  <si>
    <t>2020-1011-AB-169</t>
  </si>
  <si>
    <t>Tourism Development Program</t>
  </si>
  <si>
    <t>2020-1011-AB-170</t>
  </si>
  <si>
    <t>2020-1011-AB-171</t>
  </si>
  <si>
    <t>2020-1011-AB-172</t>
  </si>
  <si>
    <t>Operation of LGU Press Corps</t>
  </si>
  <si>
    <t>2020-1011-AB-173</t>
  </si>
  <si>
    <t>2020-1011-AB-174</t>
  </si>
  <si>
    <t>Sangguniang Kabataan Youth Development Program</t>
  </si>
  <si>
    <t>Capital Outlay - Regular Office Expenditure</t>
  </si>
  <si>
    <t>Capital Outlay - CF! Bayawanihan Program</t>
  </si>
  <si>
    <t>Capital Outlay - Internal Audit Services</t>
  </si>
  <si>
    <t>Capital Outlay - IT Section</t>
  </si>
  <si>
    <t>2020-1011-AB-182-1</t>
  </si>
  <si>
    <t>2020-1011-AB-182-2</t>
  </si>
  <si>
    <t>Capital Outlay - Procurement Services</t>
  </si>
  <si>
    <t>2020-1011-AB-182-3</t>
  </si>
  <si>
    <t>Capital Outlay - Dumaguete Satellite Office</t>
  </si>
  <si>
    <t>Capital Outlay - Operation of Bayawan City Press Corps</t>
  </si>
  <si>
    <t>Capital Outlay - Tourism Development Program</t>
  </si>
  <si>
    <t>2020-9993-AB-183</t>
  </si>
  <si>
    <t>2020-8751-AB-180</t>
  </si>
  <si>
    <t>DF - Completion of Urban Road (Gomez Ext.)</t>
  </si>
  <si>
    <t>2020-8751-AB-179-1</t>
  </si>
  <si>
    <t>Lease of Real Property</t>
  </si>
  <si>
    <t>2020-3918-AB-189</t>
  </si>
  <si>
    <t>DF - Construction of Barangay Multi-Purpose Hall (Phase II), Cansumalig</t>
  </si>
  <si>
    <t>City Prosecutor</t>
  </si>
  <si>
    <t>2020-8711-AB-119</t>
  </si>
  <si>
    <t>Farmer' Information and Technology Services (FITS) Promotion</t>
  </si>
  <si>
    <t>2020-8711-AB-120</t>
  </si>
  <si>
    <t>Plantation Crops Production Program</t>
  </si>
  <si>
    <t>2020-8711-AB-121</t>
  </si>
  <si>
    <t>Operation of Agricultural Development Centers (ADCs) &amp; Nurseries</t>
  </si>
  <si>
    <t>2020-8711-AB-122</t>
  </si>
  <si>
    <t>Enhanced Rice Production Program</t>
  </si>
  <si>
    <t>2020-8711-AB-123</t>
  </si>
  <si>
    <t>Enhanced Corn Production Program</t>
  </si>
  <si>
    <t>2020-8711-AB-124</t>
  </si>
  <si>
    <t>Banana Production Program</t>
  </si>
  <si>
    <t>2020-8711-AB-125</t>
  </si>
  <si>
    <t>Vegetable Production Program</t>
  </si>
  <si>
    <t>2020-8711-AB-126</t>
  </si>
  <si>
    <t>Organic Agriculture Program</t>
  </si>
  <si>
    <t>2020-8711-AB-127</t>
  </si>
  <si>
    <t>Market Linkaging and Agri-Business Support Program</t>
  </si>
  <si>
    <t>2020-8711-AB-128</t>
  </si>
  <si>
    <t>Tractor Operations</t>
  </si>
  <si>
    <t>2020-8711-AB-129</t>
  </si>
  <si>
    <t>Hito/Catfish Production</t>
  </si>
  <si>
    <t>2020-8711-AB-130</t>
  </si>
  <si>
    <t>Crab Production</t>
  </si>
  <si>
    <t>2020-8711-AB-131</t>
  </si>
  <si>
    <t>Coffee and Cacao Production</t>
  </si>
  <si>
    <t>2020-8711-AB-132</t>
  </si>
  <si>
    <t>2020-8711-AB-133</t>
  </si>
  <si>
    <t>Agricultural Support Services</t>
  </si>
  <si>
    <t>2020-8711-AB-136</t>
  </si>
  <si>
    <t>Operation of Agri-Engineering Services</t>
  </si>
  <si>
    <t>2020-8711-AB-137</t>
  </si>
  <si>
    <t>Aid to Rural-based Organizations</t>
  </si>
  <si>
    <t>Oyster Mushroom Production</t>
  </si>
  <si>
    <t>2020-8711-AB-134</t>
  </si>
  <si>
    <t>Operation of Inland Aquaculture Facility</t>
  </si>
  <si>
    <t>2020-8711-AB-114</t>
  </si>
  <si>
    <t>Agro-Celebration &amp; Related Activities</t>
  </si>
  <si>
    <t>2020-8711-AB-135</t>
  </si>
  <si>
    <t>Aid to CAFC</t>
  </si>
  <si>
    <t>2020-8751-AB-194</t>
  </si>
  <si>
    <t>GF - Construction of Dawis National High School Stage</t>
  </si>
  <si>
    <t>2020-8751-AB-195</t>
  </si>
  <si>
    <t>GF - Construction of Stage at Purok Falcata Brgy. San Roque</t>
  </si>
  <si>
    <t>2020-8751-AB-193</t>
  </si>
  <si>
    <t>Capital Outlay - GAD Program</t>
  </si>
  <si>
    <t>Capital Outlay - Paglaum Center Operation</t>
  </si>
  <si>
    <t>Capital Outlay - ECCD Program</t>
  </si>
  <si>
    <t>Capital Outlay - Elderly Person &amp; Person with Disability Program</t>
  </si>
  <si>
    <t>Capital Outlay - Operation of CICL Center</t>
  </si>
  <si>
    <t>2020-8761-AB-042</t>
  </si>
  <si>
    <t>2020-8761-AB-043</t>
  </si>
  <si>
    <t>2020-8761-AB-044</t>
  </si>
  <si>
    <t>2020-7611-AB-045-1</t>
  </si>
  <si>
    <t>2020-7611-AB-045-2</t>
  </si>
  <si>
    <t>2020-7611-AB-046</t>
  </si>
  <si>
    <t>2020-7611-AB-047</t>
  </si>
  <si>
    <t>2020-7611-AB-048</t>
  </si>
  <si>
    <t>2020-7611-AB-049</t>
  </si>
  <si>
    <t>2020-7611-AB-050</t>
  </si>
  <si>
    <t>2020-7611-AB-051</t>
  </si>
  <si>
    <t>2020-7611-AB-052</t>
  </si>
  <si>
    <t>2020-7611-AB-053</t>
  </si>
  <si>
    <t>2020-8731-AB-090-1</t>
  </si>
  <si>
    <t>2020-8731-AB-090-2</t>
  </si>
  <si>
    <t>2020-8731-AB-091</t>
  </si>
  <si>
    <t>2020-8731-AB-092</t>
  </si>
  <si>
    <t>2020-8731-AB-093</t>
  </si>
  <si>
    <t>2020-8731-AB-094</t>
  </si>
  <si>
    <t>2020-8731-AB-095-1</t>
  </si>
  <si>
    <t>2020-8731-AB-095-2</t>
  </si>
  <si>
    <t>2020-8731-AB-095-3</t>
  </si>
  <si>
    <t>2020-8731-AB-096</t>
  </si>
  <si>
    <t>2020-8731-AB-097</t>
  </si>
  <si>
    <t>2020-8731-AB-098</t>
  </si>
  <si>
    <t>2020-8731-AB-099</t>
  </si>
  <si>
    <t>2020-9993-AB-198</t>
  </si>
  <si>
    <t>NBI</t>
  </si>
  <si>
    <t>SPA - Aide to National Bureau of Investigation</t>
  </si>
  <si>
    <t>SPA - Aide to NCIP</t>
  </si>
  <si>
    <t>2020-9993-AB-197</t>
  </si>
  <si>
    <t>2020-9998-AB-219</t>
  </si>
  <si>
    <t>DRRMF - Construction of Flat Slab Bridge at Brgy. Kalumboyan</t>
  </si>
  <si>
    <t>Date Prepared:  November 15, 2019</t>
  </si>
  <si>
    <t>DF - Construction of Multi-Purpose Hall, Brgy. Ubos (Phase I)</t>
  </si>
  <si>
    <t>Contract - Labor, materials, fuel and equipment</t>
  </si>
  <si>
    <t>DF -  Barangay Electrification Project, San Jose</t>
  </si>
  <si>
    <t>2020-9998-AB-220</t>
  </si>
  <si>
    <t>DRRMF - Construction of Malabugas Feeder Road Drainage</t>
  </si>
  <si>
    <t>2020-9998-AB-221</t>
  </si>
  <si>
    <t>DRRMF - Construction of Barangay Covered Court and Evacuation Center - Pagatban</t>
  </si>
  <si>
    <t>DF - Construction of Multi-Purpose Building at Sitio Bias, San Miguel</t>
  </si>
  <si>
    <t>2020-8751-AB-204</t>
  </si>
  <si>
    <t>GF - Concrete Fencing of Kalamtukan Public Cemetery</t>
  </si>
  <si>
    <t>2020-8751-AB-202</t>
  </si>
  <si>
    <t>GF - Construction of Perimeter Fence at Brgy. Plaza, Brgy. Villasol</t>
  </si>
  <si>
    <t>2020-3918-AB-203</t>
  </si>
  <si>
    <t>DF - Construction of Multi-Purpose Hall, Brgy. San Miguel (Phase V)</t>
  </si>
  <si>
    <t>2020-3918-AB-206</t>
  </si>
  <si>
    <t>DF - Concreting of Tower - Baong Road, Kalamtukan</t>
  </si>
  <si>
    <t>2020-3918-AB-207</t>
  </si>
  <si>
    <t>DF - Road Concreting at Sitio Ondol, Nangka</t>
  </si>
  <si>
    <t>2020-3918-AB-208</t>
  </si>
  <si>
    <t>DF - Construction of Flat Slab Bridge @ Magtangis Creek in Sitio Guintana-an, Brgy. Tayawan</t>
  </si>
  <si>
    <t>2020-8751-AB-209</t>
  </si>
  <si>
    <t>GF - Construction of Perimeter Fence of CEO Satellite Offices, Kalumboyan</t>
  </si>
  <si>
    <t>2020-9998-AB-227</t>
  </si>
  <si>
    <t>DRRMF - Construction of Barangay Gymnasium &amp; Evacuation Center (Phase II) Brgy. Villasol</t>
  </si>
  <si>
    <t>DF - Construction of Footbridge at Sitio Omod, Maninihon</t>
  </si>
  <si>
    <t>2020-3918-AB-225</t>
  </si>
  <si>
    <t>2020-9998-AB-224</t>
  </si>
  <si>
    <t>2020-3918-AB-222</t>
  </si>
  <si>
    <t>2020-3918-AB-223</t>
  </si>
  <si>
    <t>DRRMF - Roofing of Brgy. Evacuation Center, Kalamtukan</t>
  </si>
  <si>
    <t>2020-3918-AB-226</t>
  </si>
  <si>
    <t>DF - Water System Development for Sitio Ballastro-Pulangyuta-Tower, Brgy. Kalamtukan</t>
  </si>
  <si>
    <t>2020-8751-AB-210</t>
  </si>
  <si>
    <t>GF - Construction of Perimeter Fence of CEO Satellite Offices, Narra</t>
  </si>
  <si>
    <t>2020-8751-AB-211</t>
  </si>
  <si>
    <t>GF - Construction of Perimeter Fence of CEO Satellite Offices, Lapay, Dawis</t>
  </si>
  <si>
    <t>2020-8751-AB-212</t>
  </si>
  <si>
    <t>GF - Construction of Perimeter Fence of CEO Satellite Offices, Minaba</t>
  </si>
  <si>
    <t>2020-9998-AB-213</t>
  </si>
  <si>
    <t>DRRMF - Construction of Drainage Canal at Brgy. Cansumalig</t>
  </si>
  <si>
    <t>2020-3918-AB-214</t>
  </si>
  <si>
    <t>DF - Construction of Manduao-Bucao Farm to Market Road</t>
  </si>
  <si>
    <t>2020-3918-AB-215</t>
  </si>
  <si>
    <t>DF - Construction of Barangay Public Market, Banaybanay</t>
  </si>
  <si>
    <t>DF - Construction of Multi-Purpose Building (Phase II), Brgy. Poblacion</t>
  </si>
  <si>
    <t>2020-8751-AB-201</t>
  </si>
  <si>
    <t>GF - Improvement of Liga ng mga Barangay Building</t>
  </si>
  <si>
    <t>2020-1031-AB-200</t>
  </si>
  <si>
    <t>Operation of BOSS - Fabrication of One (1) unit Office Table</t>
  </si>
  <si>
    <t>2020-1031-AB-199</t>
  </si>
  <si>
    <t>Fabrication of Twelve (12) units Office Tables</t>
  </si>
  <si>
    <t>TOTAL CONST MATERIALS</t>
  </si>
  <si>
    <t>2020-3918-AB-216</t>
  </si>
  <si>
    <t>2020-1141-AB-102</t>
  </si>
  <si>
    <t>BJMP</t>
  </si>
  <si>
    <t>SPA - Aid to BJMP</t>
  </si>
  <si>
    <t>2020-3918-AB-192</t>
  </si>
  <si>
    <t>DF - Improvement of Farm to Market Road at Sitio Dita, Ali-is</t>
  </si>
  <si>
    <t>2020-8751-AB-148</t>
  </si>
  <si>
    <t>GF - Repair and Maintenance of Villareal-Cansumalig-San Isidro FMR</t>
  </si>
  <si>
    <t>2020-8751-AB-149</t>
  </si>
  <si>
    <t>GF - Repair and Maintenance of Nangka-Narra FMR</t>
  </si>
  <si>
    <t>2020-8751-AB-150</t>
  </si>
  <si>
    <t>GF - Repair and Maintenance of Banga-Tayawan FMR</t>
  </si>
  <si>
    <t>2020-8751-AB-151</t>
  </si>
  <si>
    <t>GF - Repair and Maintenance of Dawis-Lapay FMR</t>
  </si>
  <si>
    <t>2020-8751-AB-152</t>
  </si>
  <si>
    <t>GF - Repair and Maintenance of Kalumboyan-Manduao FMR</t>
  </si>
  <si>
    <t>2020-8751-AB-153</t>
  </si>
  <si>
    <t>GF - Repair and Maintenance of tAbuan-Banaybanay-Bugay-San Jose-Manduao FMR</t>
  </si>
  <si>
    <t>2020-8751-AB-190</t>
  </si>
  <si>
    <t>GF - Construction of Ali-is Integrated School Perimeter Fence</t>
  </si>
  <si>
    <t>2020-3918-AB-191</t>
  </si>
  <si>
    <t>DF - Concreting of Inland Aquaculture Road Network</t>
  </si>
  <si>
    <t>2020-8751-AB-196</t>
  </si>
  <si>
    <t>GF - Fencing of Auction Market at Barangay Kalumboyan</t>
  </si>
  <si>
    <t>2020-1181-AB-147</t>
  </si>
  <si>
    <t>2020-3918-AB-187</t>
  </si>
  <si>
    <t>DF - Installation of Streetlighting System at Bulibuli</t>
  </si>
  <si>
    <t>2020-8751-AB-185</t>
  </si>
  <si>
    <t>GF - Construction of Dirty Kitchen at Women's Center</t>
  </si>
  <si>
    <t>2020-9998-AB-218</t>
  </si>
  <si>
    <t>DRRMF - Completion of Tiki Footbridge</t>
  </si>
  <si>
    <t>2020-9998-AB-238</t>
  </si>
  <si>
    <t>DRRMF - Construction Barangay Malabugas Disaster Risk Reduction &amp; Management Building</t>
  </si>
  <si>
    <t>2020-9998-AB-234</t>
  </si>
  <si>
    <t>DRRMF - Construction of Barangay Canal at Upper Napit-an, Brgy. Maninihon</t>
  </si>
  <si>
    <t>2020-9998-AB-235</t>
  </si>
  <si>
    <t>DRRMF - Construction of Barangay Evacuation Center, Suba</t>
  </si>
  <si>
    <t>2020-9998-AB-233</t>
  </si>
  <si>
    <t>DRRMF - Construction of Bleachers at Brgy. Gymnasium and Evacuation Center, San Isidro</t>
  </si>
  <si>
    <t>2020-3918-AB-232</t>
  </si>
  <si>
    <t>DF - Construction of Barangay Nangka Multi-Purpose Hall (Phase II)</t>
  </si>
  <si>
    <t>2020-3918-AB-231</t>
  </si>
  <si>
    <t>DF - Construction of Cattle Shed at Sitio Cabcabon, Brgy. Banga</t>
  </si>
  <si>
    <t>2020-3918-AB-230</t>
  </si>
  <si>
    <t>DF - Construction of Perimeter and Divisional Fences for Cattle at Sitio Cabcabon, Brgy. Banga</t>
  </si>
  <si>
    <t>2020-3918-AB-229</t>
  </si>
  <si>
    <t>DF - Construction of Public Market Building, Maninihon</t>
  </si>
  <si>
    <t>2020-3918-AB-228</t>
  </si>
  <si>
    <t>DF - Installation of Water Supply System at Sitio Bantolinao, Patag and Proper I, Brgy. Tabuan</t>
  </si>
  <si>
    <t>2020-8751-AB-236</t>
  </si>
  <si>
    <t>GF - Improvement of Barangay Park and Playground, Brgy. Kalumboyan</t>
  </si>
  <si>
    <t>2020-8751-AB-237</t>
  </si>
  <si>
    <t>GF - Construction of TGMES Stage, Brgy. Malabugas</t>
  </si>
  <si>
    <t>2020-8751-AB-184</t>
  </si>
  <si>
    <t>Operation &amp; Maintenance of Rock Crusher No. RC-02</t>
  </si>
  <si>
    <t>Preventive Maintenance Parts and Supplies</t>
  </si>
  <si>
    <t>Corrective Maintenance Parts and Supplies</t>
  </si>
  <si>
    <t>Emergency Repair Parts and Supplies</t>
  </si>
  <si>
    <t>2020-8751-AB-188</t>
  </si>
  <si>
    <t>GF - Operation &amp; Maintenance of Equipment Pool (Motorpool &amp; Tractorpool)</t>
  </si>
  <si>
    <t>2020-3918-AB-186</t>
  </si>
  <si>
    <t>DF - Construction of Concrete Canal Cover at Barangay Suba</t>
  </si>
  <si>
    <t>TOTAL AGRICULTURAL SUPPLIES</t>
  </si>
  <si>
    <t>2020-8751-AB-247</t>
  </si>
  <si>
    <t>GF - Establishment tof Montessori-Type Early Child Care Development Center, Sitio Guisocon, Nangka, Bayawan City</t>
  </si>
  <si>
    <t>2020-8751-AB-246</t>
  </si>
  <si>
    <t>GF - Establishment tof Montessori-Type Early Child Care Development Center, Dawis, Bayawan City</t>
  </si>
  <si>
    <t>GF - Construction of Perimeter Fence at TGMES, Brgy. Malabugas</t>
  </si>
  <si>
    <t>2020-8751-AB-245</t>
  </si>
  <si>
    <t>2020-9998-AB-243</t>
  </si>
  <si>
    <t>DRRMF - Construction of Barangay Manduao Gymnasium and Evacuation Center Phase II</t>
  </si>
  <si>
    <t>2020-9998-AB-244</t>
  </si>
  <si>
    <t>DRRMF - Improvement of Barangay Gymnasium and Evacuation Center, Malabugas</t>
  </si>
  <si>
    <t>2020-9998-AB-240</t>
  </si>
  <si>
    <t>DRRMF - Water Supply Development at Upper Lumantaw, Ali-is</t>
  </si>
  <si>
    <t>2020-9998-AB-241</t>
  </si>
  <si>
    <t>DRRMF - Development of Minaba Water System</t>
  </si>
  <si>
    <t>2020-9998-AB-242</t>
  </si>
  <si>
    <t>DRRMF - Development of Potable Water System at Sitio Guisocon, Nangka</t>
  </si>
  <si>
    <t>2020-8751-AB-239</t>
  </si>
  <si>
    <t>GF - Construction of Perimeter Fence at Barangay Plaza, Brgy. Tabuan</t>
  </si>
  <si>
    <t>2020-3918-AB-248</t>
  </si>
  <si>
    <t>2020-3918-AB-249</t>
  </si>
  <si>
    <t>2020-9998-AB-251</t>
  </si>
  <si>
    <t>DRRMF - Construction of Barangay Evacuation Center, Dawis</t>
  </si>
  <si>
    <t>2020-9998-AB-250</t>
  </si>
  <si>
    <t>DRRMF - Construction of Multi-Purpose Building &amp; Evacuation Center @ Purok Pagkakaisa, Brgy. Villareal</t>
  </si>
  <si>
    <t>DF - Water System Development at Sitio Calumpang, Kalumboyan</t>
  </si>
  <si>
    <t>DF - Construction of Banker Silo</t>
  </si>
  <si>
    <t>2020-3918-AB-253</t>
  </si>
  <si>
    <t>DF - Road Concreting at Purok Pagkakaisa, Villareal</t>
  </si>
  <si>
    <t>2020-3918-AB-252</t>
  </si>
  <si>
    <t>DF - Construction of Footbridge at Purok Ipil-Ipil, San Roque</t>
  </si>
  <si>
    <t>TOTAL CSE</t>
  </si>
  <si>
    <t>2020-8711-AB-265</t>
  </si>
  <si>
    <t>GF - Major repair of ADC Kalumboyan</t>
  </si>
  <si>
    <t>2020-8711-AB-266</t>
  </si>
  <si>
    <t>GF - Major repair of ADC Manduao</t>
  </si>
  <si>
    <t>2020-8711-AB-260</t>
  </si>
  <si>
    <t>GF - Repair of Malabugas Nursery</t>
  </si>
  <si>
    <t>2020-8711-AB-268</t>
  </si>
  <si>
    <t>GF - Fabrication of 27 units office table</t>
  </si>
  <si>
    <t>2020-8711-AB-267</t>
  </si>
  <si>
    <t>GF - Major repair of ADC Bugay</t>
  </si>
  <si>
    <t>2020-8711-AB-261</t>
  </si>
  <si>
    <t>GF - Repair of Tan-ayan Nursery</t>
  </si>
  <si>
    <t>2020-3918-AB-269</t>
  </si>
  <si>
    <t>DF - Procurent of Construction &amp; Heavy Equipment</t>
  </si>
  <si>
    <t>2020-8711-AB-264</t>
  </si>
  <si>
    <t>GF - Major repair of ADC Magsulay</t>
  </si>
  <si>
    <t>2020-8711-AB-263</t>
  </si>
  <si>
    <t>GF - Major repair of ADC Tayawan</t>
  </si>
  <si>
    <t>2020-8711-AB-262</t>
  </si>
  <si>
    <t>GF - Repair of Cabcabon Nursery</t>
  </si>
  <si>
    <t>2020-9998-AB-258</t>
  </si>
  <si>
    <t>DRRMF - Construction of Slope Protection at Brgy. Gymnasium and Evacuation Center, San Isidro</t>
  </si>
  <si>
    <t>2020-3918-AB-257</t>
  </si>
  <si>
    <t>DF - Improvement of Barangay Multi-Purpose Building, Suba</t>
  </si>
  <si>
    <t>2020-2019-2018-9998-8751-AB-254</t>
  </si>
  <si>
    <t>DRRMF/GF - Construction of Brgy. Multi-Purpose Gym and Evacuation Center</t>
  </si>
  <si>
    <t>2020-8751-AB-256</t>
  </si>
  <si>
    <t>GF - Motorpool/Tractorpool Field Service Vehicle</t>
  </si>
  <si>
    <t>2020-9998-AB-255</t>
  </si>
  <si>
    <t>DRRMF - Construction of Barangay Multi-Purpose Hall, Tinago (Phase 4)</t>
  </si>
  <si>
    <t>2020-1011-AB-259</t>
  </si>
  <si>
    <t>Consultative Meetings with Supervisors</t>
  </si>
  <si>
    <t>2020-8711-AB-270</t>
  </si>
  <si>
    <t>GF - Perimeter Fencing and Lightings of Danapa Aquaculture Facility</t>
  </si>
  <si>
    <t>TOTAL COMM. EQUIPMENT</t>
  </si>
  <si>
    <t>TOTAL COMMON-USE SUPPLIES</t>
  </si>
  <si>
    <t>TOTAL ACCOUNTABLE FORMS</t>
  </si>
  <si>
    <t>TOTAL AGRI &amp; FORESTRY EQUIP</t>
  </si>
  <si>
    <t>TOTAL PARTS AND SUPPLIES</t>
  </si>
  <si>
    <t>TOTAL DIESEL</t>
  </si>
  <si>
    <t>TOTAL DISASTER EQUIPMENT</t>
  </si>
  <si>
    <t>TOTAL DRUGS AND MEDICINES</t>
  </si>
  <si>
    <t>TOTAL ELECTRICAL SUPPLIES</t>
  </si>
  <si>
    <t>TOTAL FOOD SUPPLIES</t>
  </si>
  <si>
    <t>TOTAL FURNITURE AND FIXTURES</t>
  </si>
  <si>
    <t>TOTAL GASOLINE</t>
  </si>
  <si>
    <t>TOTAL ICT EQUIPMENT</t>
  </si>
  <si>
    <t>TOTAL LIGHT VEHICLE PARTS</t>
  </si>
  <si>
    <t>TOTAL MEALS AND SNACKS</t>
  </si>
  <si>
    <t>TOTAL MEDICAL/DENTAL</t>
  </si>
  <si>
    <t>TOTAL MOTOR VEHICLE</t>
  </si>
  <si>
    <t>TOTAL OFFICE EQUIPMENT</t>
  </si>
  <si>
    <t>TOTAL OIL AND LUBES</t>
  </si>
  <si>
    <t>TOTAL OTHER MACHINERY</t>
  </si>
  <si>
    <t>TOTAL OTHER PPE</t>
  </si>
  <si>
    <t>TOTAL OTHER SUPPLIES</t>
  </si>
  <si>
    <t>TOTAL PM PARTS/SUPPLIES</t>
  </si>
  <si>
    <t>TOTAL PRINTING &amp; PUBLICATION</t>
  </si>
  <si>
    <t>TOTAL TECHNICAL EQUIP</t>
  </si>
  <si>
    <t>TOTAL ZOOLOGICAL SUPPLIES</t>
  </si>
  <si>
    <t>TOTAL HEAVY EQUIPMENT</t>
  </si>
  <si>
    <t>TOTAL CONTRACTS</t>
  </si>
  <si>
    <t>TOTAL PROCUREMENT</t>
  </si>
  <si>
    <t>Approved by:</t>
  </si>
  <si>
    <t>City Mayor</t>
  </si>
  <si>
    <t>DF - Road Concreting at Talaptap-Narra Proper</t>
  </si>
  <si>
    <t>2020-3918-AB-272</t>
  </si>
  <si>
    <t>2020-3918-AB-271</t>
  </si>
  <si>
    <t>DF - Construction of Multi-Purpose Hall at Niludhan, Dawis</t>
  </si>
  <si>
    <t>2020-3918-AB-273</t>
  </si>
  <si>
    <t>DF - Installation of Water Supply System at Sitios Bantolinao, Patag &amp; Proper I, Tabuan</t>
  </si>
  <si>
    <t>2020-3918-AB-274</t>
  </si>
  <si>
    <t>(Extract for Diesel)</t>
  </si>
  <si>
    <t>(Extract for Meals and Snacks)</t>
  </si>
  <si>
    <t>(Extract for Gasoline)</t>
  </si>
  <si>
    <t>Advertisement/ Posting of IB/REI</t>
  </si>
  <si>
    <t>Submission/ Opening of Bids</t>
  </si>
  <si>
    <t>DF - Mini Dump Trucks for Brgys. Boyco, Minaba and Tabuan</t>
  </si>
  <si>
    <t>Bayawan City Annual Procurement Plan for FY 2020</t>
  </si>
  <si>
    <t>Date Prepared:  November 30, 2019</t>
  </si>
  <si>
    <t>2020-3311-AB-275</t>
  </si>
  <si>
    <t>DepEd</t>
  </si>
  <si>
    <t>Science Fair Activities</t>
  </si>
  <si>
    <t>2020-3311-AB-276</t>
  </si>
  <si>
    <t>Math Related Activities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</si>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</sst>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0\ ;&quot; (&quot;#,##0.00\);&quot; -&quot;#\ ;@\ "/>
    <numFmt numFmtId="173" formatCode="[$-409]d\-mmm\-yyyy;@"/>
  </numFmts>
  <fonts count="35">
    <font>
      <sz val="11"/>
      <color indexed="8"/>
      <name val="Arial1"/>
    </font>
    <font>
      <sz val="10"/>
      <color indexed="8"/>
      <name val="Arial1"/>
    </font>
    <font>
      <b/>
      <sz val="9"/>
      <color indexed="8"/>
      <name val="Arial1"/>
    </font>
    <font>
      <b/>
      <sz val="8"/>
      <color indexed="8"/>
      <name val="Arial1"/>
    </font>
    <font>
      <b/>
      <sz val="10"/>
      <color indexed="8"/>
      <name val="Arial1"/>
    </font>
    <font>
      <u/>
      <sz val="10"/>
      <color indexed="12"/>
      <name val="Arial1"/>
    </font>
    <font>
      <b/>
      <sz val="11"/>
      <color indexed="8"/>
      <name val="Arial1"/>
    </font>
    <font>
      <sz val="11"/>
      <color indexed="8"/>
      <name val="Arial1"/>
    </font>
    <font>
      <sz val="8"/>
      <name val="Arial1"/>
    </font>
    <font>
      <sz val="8"/>
      <color indexed="8"/>
      <name val="Arial1"/>
    </font>
    <font>
      <sz val="11"/>
      <color rgb="FF000000"/>
      <name val="Calibri"/>
      <family val="2"/>
      <scheme val="minor"/>
    </font>
    <font>
      <sz val="8"/>
      <name val="Cambria"/>
      <family val="1"/>
      <scheme val="major"/>
    </font>
    <font>
      <b/>
      <sz val="14"/>
      <name val="Cambria"/>
      <family val="1"/>
      <scheme val="major"/>
    </font>
    <font>
      <sz val="10"/>
      <name val="Cambria"/>
      <family val="1"/>
      <scheme val="major"/>
    </font>
    <font>
      <b/>
      <sz val="9"/>
      <name val="Cambria"/>
      <family val="1"/>
      <scheme val="major"/>
    </font>
    <font>
      <sz val="9"/>
      <name val="Cambria"/>
      <family val="1"/>
      <scheme val="major"/>
    </font>
    <font>
      <sz val="7"/>
      <name val="Cambria"/>
      <family val="1"/>
      <scheme val="major"/>
    </font>
    <font>
      <b/>
      <sz val="8"/>
      <name val="Cambria"/>
      <family val="1"/>
      <scheme val="major"/>
    </font>
    <font>
      <sz val="8.5"/>
      <name val="Cambria"/>
      <family val="1"/>
      <scheme val="major"/>
    </font>
    <font>
      <sz val="6"/>
      <name val="Cambria"/>
      <family val="1"/>
      <scheme val="major"/>
    </font>
    <font>
      <b/>
      <sz val="8.5"/>
      <name val="Cambria"/>
      <family val="1"/>
      <scheme val="major"/>
    </font>
    <font>
      <sz val="11"/>
      <name val="Cambria"/>
      <family val="1"/>
      <scheme val="major"/>
    </font>
    <font>
      <sz val="8"/>
      <color rgb="FFC00000"/>
      <name val="Cambria"/>
      <family val="1"/>
      <scheme val="major"/>
    </font>
    <font>
      <sz val="9"/>
      <color rgb="FFC00000"/>
      <name val="Cambria"/>
      <family val="1"/>
      <scheme val="major"/>
    </font>
    <font>
      <sz val="7"/>
      <color rgb="FFC00000"/>
      <name val="Cambria"/>
      <family val="1"/>
      <scheme val="major"/>
    </font>
    <font>
      <sz val="10"/>
      <color rgb="FFC00000"/>
      <name val="Cambria"/>
      <family val="1"/>
      <scheme val="major"/>
    </font>
    <font>
      <b/>
      <sz val="12"/>
      <name val="Cambria"/>
      <family val="1"/>
      <scheme val="major"/>
    </font>
    <font>
      <sz val="8"/>
      <color rgb="FF7030A0"/>
      <name val="Cambria"/>
      <family val="1"/>
      <scheme val="major"/>
    </font>
    <font>
      <sz val="9"/>
      <color rgb="FF7030A0"/>
      <name val="Cambria"/>
      <family val="1"/>
      <scheme val="major"/>
    </font>
    <font>
      <sz val="7"/>
      <color rgb="FF7030A0"/>
      <name val="Cambria"/>
      <family val="1"/>
      <scheme val="major"/>
    </font>
    <font>
      <sz val="10"/>
      <color rgb="FF7030A0"/>
      <name val="Cambria"/>
      <family val="1"/>
      <scheme val="major"/>
    </font>
    <font>
      <b/>
      <sz val="7"/>
      <name val="Cambria"/>
      <family val="1"/>
      <scheme val="major"/>
    </font>
    <font>
      <b/>
      <sz val="6"/>
      <name val="Cambria"/>
      <family val="1"/>
      <scheme val="major"/>
    </font>
    <font>
      <b/>
      <sz val="10"/>
      <name val="Cambria"/>
      <family val="1"/>
      <scheme val="major"/>
    </font>
    <font>
      <sz val="14"/>
      <name val="Cambria"/>
      <family val="1"/>
      <scheme val="major"/>
    </font>
  </fonts>
  <fills count="13">
    <fill>
      <patternFill patternType="none"/>
    </fill>
    <fill>
      <patternFill patternType="gray125"/>
    </fill>
    <fill>
      <patternFill patternType="solid">
        <fgColor indexed="53"/>
        <bgColor indexed="52"/>
      </patternFill>
    </fill>
    <fill>
      <patternFill patternType="solid">
        <fgColor indexed="9"/>
        <bgColor indexed="26"/>
      </patternFill>
    </fill>
    <fill>
      <patternFill patternType="solid">
        <fgColor indexed="8"/>
        <bgColor indexed="58"/>
      </patternFill>
    </fill>
    <fill>
      <patternFill patternType="solid">
        <fgColor indexed="57"/>
        <bgColor indexed="21"/>
      </patternFill>
    </fill>
    <fill>
      <patternFill patternType="solid">
        <fgColor theme="0"/>
        <bgColor indexed="64"/>
      </patternFill>
    </fill>
    <fill>
      <patternFill patternType="solid">
        <fgColor rgb="FFFF0000"/>
        <bgColor indexed="26"/>
      </patternFill>
    </fill>
    <fill>
      <patternFill patternType="solid">
        <fgColor rgb="FFFF0000"/>
        <bgColor indexed="64"/>
      </patternFill>
    </fill>
    <fill>
      <patternFill patternType="solid">
        <fgColor rgb="FFFFFF00"/>
        <bgColor indexed="26"/>
      </patternFill>
    </fill>
    <fill>
      <patternFill patternType="solid">
        <fgColor rgb="FF92D050"/>
        <bgColor indexed="26"/>
      </patternFill>
    </fill>
    <fill>
      <patternFill patternType="solid">
        <fgColor rgb="FF92D050"/>
        <bgColor indexed="64"/>
      </patternFill>
    </fill>
    <fill>
      <patternFill patternType="solid">
        <fgColor rgb="FFFFFF00"/>
        <bgColor indexed="64"/>
      </patternFill>
    </fill>
  </fills>
  <borders count="5">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right/>
      <top style="hair">
        <color indexed="8"/>
      </top>
      <bottom/>
      <diagonal/>
    </border>
  </borders>
  <cellStyleXfs count="10">
    <xf numFmtId="0" fontId="0" fillId="0" borderId="0"/>
    <xf numFmtId="0" fontId="7" fillId="2" borderId="0" applyBorder="0" applyProtection="0"/>
    <xf numFmtId="0" fontId="7" fillId="2" borderId="0" applyBorder="0" applyProtection="0"/>
    <xf numFmtId="0" fontId="7" fillId="2" borderId="0" applyBorder="0" applyProtection="0"/>
    <xf numFmtId="0" fontId="7" fillId="2" borderId="0" applyBorder="0" applyProtection="0"/>
    <xf numFmtId="0" fontId="7" fillId="2" borderId="0" applyBorder="0" applyProtection="0"/>
    <xf numFmtId="0" fontId="7" fillId="2" borderId="0" applyBorder="0" applyProtection="0"/>
    <xf numFmtId="172" fontId="1" fillId="0" borderId="0" applyBorder="0" applyProtection="0"/>
    <xf numFmtId="0" fontId="5" fillId="0" borderId="0" applyBorder="0" applyProtection="0"/>
    <xf numFmtId="0" fontId="10" fillId="0" borderId="0"/>
  </cellStyleXfs>
  <cellXfs count="171">
    <xf numFmtId="0" fontId="0" fillId="0" borderId="0" xfId="0"/>
    <xf numFmtId="0" fontId="2" fillId="3" borderId="0" xfId="0" applyNumberFormat="1" applyFont="1" applyFill="1" applyAlignment="1" applyProtection="1">
      <alignment horizontal="center" vertical="top" wrapText="1"/>
      <protection locked="0"/>
    </xf>
    <xf numFmtId="0" fontId="0" fillId="0" borderId="0" xfId="0" applyNumberFormat="1"/>
    <xf numFmtId="0" fontId="6" fillId="3" borderId="1" xfId="0" applyNumberFormat="1" applyFont="1" applyFill="1" applyBorder="1" applyAlignment="1">
      <alignment vertical="top" wrapText="1"/>
    </xf>
    <xf numFmtId="0" fontId="1" fillId="0" borderId="0" xfId="0" applyNumberFormat="1" applyFont="1"/>
    <xf numFmtId="0" fontId="0" fillId="3" borderId="0" xfId="0" applyNumberFormat="1" applyFill="1" applyAlignment="1">
      <alignment vertical="top"/>
    </xf>
    <xf numFmtId="0" fontId="4" fillId="3" borderId="1" xfId="0" applyNumberFormat="1" applyFont="1" applyFill="1" applyBorder="1" applyAlignment="1">
      <alignment horizontal="center" vertical="top"/>
    </xf>
    <xf numFmtId="0" fontId="0" fillId="0" borderId="0" xfId="0" applyNumberFormat="1" applyAlignment="1">
      <alignment vertical="top"/>
    </xf>
    <xf numFmtId="0" fontId="4" fillId="3" borderId="1" xfId="0" applyNumberFormat="1" applyFont="1" applyFill="1" applyBorder="1" applyAlignment="1">
      <alignment vertical="top"/>
    </xf>
    <xf numFmtId="0" fontId="5" fillId="3" borderId="2" xfId="8" applyNumberFormat="1" applyFont="1" applyFill="1" applyBorder="1" applyAlignment="1" applyProtection="1">
      <alignment vertical="top" wrapText="1"/>
    </xf>
    <xf numFmtId="0" fontId="2" fillId="3" borderId="3" xfId="0" applyNumberFormat="1" applyFont="1" applyFill="1" applyBorder="1" applyAlignment="1" applyProtection="1">
      <alignment horizontal="center" vertical="top" wrapText="1"/>
      <protection locked="0"/>
    </xf>
    <xf numFmtId="0" fontId="0" fillId="4" borderId="0" xfId="0" applyNumberFormat="1" applyFill="1" applyAlignment="1">
      <alignment vertical="top"/>
    </xf>
    <xf numFmtId="0" fontId="1" fillId="3" borderId="2" xfId="0" applyNumberFormat="1" applyFont="1" applyFill="1" applyBorder="1" applyAlignment="1">
      <alignment vertical="top" wrapText="1"/>
    </xf>
    <xf numFmtId="0" fontId="2" fillId="3" borderId="1" xfId="0" applyNumberFormat="1" applyFont="1" applyFill="1" applyBorder="1" applyAlignment="1" applyProtection="1">
      <alignment horizontal="center" vertical="top" wrapText="1"/>
      <protection locked="0"/>
    </xf>
    <xf numFmtId="0" fontId="3" fillId="3" borderId="1" xfId="0" applyNumberFormat="1" applyFont="1" applyFill="1" applyBorder="1" applyAlignment="1" applyProtection="1">
      <alignment horizontal="center" vertical="top" wrapText="1"/>
      <protection locked="0"/>
    </xf>
    <xf numFmtId="0" fontId="1" fillId="3" borderId="1" xfId="0" applyNumberFormat="1" applyFont="1" applyFill="1" applyBorder="1" applyAlignment="1">
      <alignment vertical="top" wrapText="1"/>
    </xf>
    <xf numFmtId="0" fontId="0" fillId="3" borderId="1" xfId="0" applyNumberFormat="1" applyFill="1" applyBorder="1" applyAlignment="1">
      <alignment vertical="top"/>
    </xf>
    <xf numFmtId="0" fontId="1" fillId="3" borderId="1" xfId="0" applyNumberFormat="1" applyFont="1" applyFill="1" applyBorder="1" applyAlignment="1">
      <alignment horizontal="center" vertical="top"/>
    </xf>
    <xf numFmtId="0" fontId="1" fillId="5" borderId="1" xfId="0" applyNumberFormat="1" applyFont="1" applyFill="1" applyBorder="1" applyAlignment="1">
      <alignment vertical="top" wrapText="1"/>
    </xf>
    <xf numFmtId="0" fontId="5" fillId="3" borderId="1" xfId="8" applyNumberFormat="1" applyFont="1" applyFill="1" applyBorder="1" applyAlignment="1" applyProtection="1">
      <alignment vertical="top" wrapText="1"/>
    </xf>
    <xf numFmtId="0" fontId="4" fillId="3" borderId="1" xfId="0" applyNumberFormat="1" applyFont="1" applyFill="1" applyBorder="1" applyAlignment="1">
      <alignment vertical="top" wrapText="1"/>
    </xf>
    <xf numFmtId="172" fontId="11" fillId="0" borderId="1" xfId="7" applyFont="1" applyBorder="1" applyAlignment="1" applyProtection="1">
      <alignment horizontal="right" vertical="center"/>
    </xf>
    <xf numFmtId="172" fontId="11" fillId="0" borderId="1" xfId="7" applyFont="1" applyBorder="1" applyAlignment="1" applyProtection="1">
      <alignment horizontal="center" vertical="center"/>
    </xf>
    <xf numFmtId="0" fontId="12" fillId="3" borderId="0" xfId="0" applyNumberFormat="1" applyFont="1" applyFill="1" applyAlignment="1" applyProtection="1">
      <alignment vertical="center"/>
      <protection locked="0"/>
    </xf>
    <xf numFmtId="0" fontId="13" fillId="3" borderId="0" xfId="0" applyNumberFormat="1" applyFont="1" applyFill="1" applyAlignment="1" applyProtection="1">
      <alignment vertical="center"/>
      <protection locked="0"/>
    </xf>
    <xf numFmtId="0" fontId="13" fillId="3" borderId="0" xfId="0" applyNumberFormat="1" applyFont="1" applyFill="1" applyAlignment="1" applyProtection="1">
      <alignment horizontal="center" vertical="center"/>
      <protection locked="0"/>
    </xf>
    <xf numFmtId="0" fontId="11" fillId="3" borderId="0" xfId="0" applyNumberFormat="1" applyFont="1" applyFill="1" applyAlignment="1" applyProtection="1">
      <alignment horizontal="center" vertical="center"/>
      <protection locked="0"/>
    </xf>
    <xf numFmtId="172" fontId="11" fillId="0" borderId="0" xfId="7" applyFont="1" applyAlignment="1" applyProtection="1">
      <alignment horizontal="right" vertical="center"/>
      <protection locked="0"/>
    </xf>
    <xf numFmtId="172" fontId="11" fillId="0" borderId="0" xfId="7" applyFont="1" applyAlignment="1" applyProtection="1">
      <alignment vertical="center"/>
      <protection locked="0"/>
    </xf>
    <xf numFmtId="0" fontId="11" fillId="3" borderId="0" xfId="0" applyNumberFormat="1" applyFont="1" applyFill="1" applyAlignment="1" applyProtection="1">
      <alignment vertical="center"/>
      <protection locked="0"/>
    </xf>
    <xf numFmtId="0" fontId="14" fillId="3" borderId="0" xfId="0" applyNumberFormat="1" applyFont="1" applyFill="1" applyAlignment="1" applyProtection="1">
      <alignment horizontal="center" vertical="center" wrapText="1"/>
      <protection locked="0"/>
    </xf>
    <xf numFmtId="0" fontId="15" fillId="3" borderId="0" xfId="0" applyNumberFormat="1" applyFont="1" applyFill="1" applyAlignment="1" applyProtection="1">
      <alignment vertical="center"/>
      <protection locked="0"/>
    </xf>
    <xf numFmtId="0" fontId="11" fillId="3" borderId="0" xfId="0" applyNumberFormat="1" applyFont="1" applyFill="1" applyAlignment="1" applyProtection="1">
      <alignment vertical="center" wrapText="1"/>
      <protection locked="0"/>
    </xf>
    <xf numFmtId="0" fontId="11" fillId="3" borderId="1" xfId="0" applyNumberFormat="1" applyFont="1" applyFill="1" applyBorder="1" applyAlignment="1" applyProtection="1">
      <alignment horizontal="center" vertical="center" wrapText="1"/>
      <protection locked="0"/>
    </xf>
    <xf numFmtId="0" fontId="15" fillId="3" borderId="1" xfId="0" applyNumberFormat="1" applyFont="1" applyFill="1" applyBorder="1" applyAlignment="1" applyProtection="1">
      <alignment horizontal="left" vertical="center" wrapText="1"/>
      <protection locked="0"/>
    </xf>
    <xf numFmtId="173" fontId="11" fillId="3" borderId="1" xfId="0" applyNumberFormat="1" applyFont="1" applyFill="1" applyBorder="1" applyAlignment="1" applyProtection="1">
      <alignment horizontal="center" vertical="center" wrapText="1"/>
      <protection locked="0"/>
    </xf>
    <xf numFmtId="0" fontId="13" fillId="3" borderId="1" xfId="0" applyNumberFormat="1" applyFont="1" applyFill="1" applyBorder="1" applyAlignment="1" applyProtection="1">
      <alignment horizontal="center" vertical="center" wrapText="1"/>
      <protection locked="0"/>
    </xf>
    <xf numFmtId="172" fontId="11" fillId="0" borderId="1" xfId="7" applyFont="1" applyBorder="1" applyAlignment="1" applyProtection="1">
      <alignment vertical="center" wrapText="1"/>
    </xf>
    <xf numFmtId="172" fontId="11" fillId="0" borderId="1" xfId="7" applyFont="1" applyBorder="1" applyAlignment="1">
      <alignment horizontal="right" vertical="center" wrapText="1"/>
    </xf>
    <xf numFmtId="172" fontId="11" fillId="0" borderId="1" xfId="7" applyFont="1" applyBorder="1" applyAlignment="1" applyProtection="1">
      <alignment vertical="center" wrapText="1"/>
      <protection locked="0"/>
    </xf>
    <xf numFmtId="0" fontId="11" fillId="3" borderId="1" xfId="0" applyNumberFormat="1" applyFont="1" applyFill="1" applyBorder="1" applyAlignment="1" applyProtection="1">
      <alignment vertical="center" wrapText="1"/>
      <protection locked="0"/>
    </xf>
    <xf numFmtId="0" fontId="13" fillId="3" borderId="0" xfId="0" applyNumberFormat="1" applyFont="1" applyFill="1" applyAlignment="1" applyProtection="1">
      <alignment vertical="center" wrapText="1"/>
      <protection locked="0"/>
    </xf>
    <xf numFmtId="0" fontId="15" fillId="3" borderId="1" xfId="0" applyFont="1" applyFill="1" applyBorder="1" applyAlignment="1" applyProtection="1">
      <alignment horizontal="left" vertical="center" wrapText="1"/>
      <protection locked="0"/>
    </xf>
    <xf numFmtId="172" fontId="11" fillId="0" borderId="1" xfId="7" applyFont="1" applyBorder="1" applyAlignment="1" applyProtection="1">
      <alignment horizontal="right" vertical="center" wrapText="1"/>
      <protection locked="0"/>
    </xf>
    <xf numFmtId="0" fontId="16" fillId="3" borderId="1" xfId="0" applyNumberFormat="1" applyFont="1" applyFill="1" applyBorder="1" applyAlignment="1" applyProtection="1">
      <alignment horizontal="left" vertical="center" wrapText="1"/>
      <protection locked="0"/>
    </xf>
    <xf numFmtId="4" fontId="11" fillId="6" borderId="1" xfId="0" quotePrefix="1" applyNumberFormat="1" applyFont="1" applyFill="1" applyBorder="1" applyAlignment="1">
      <alignment horizontal="right" vertical="center" wrapText="1"/>
    </xf>
    <xf numFmtId="0" fontId="8" fillId="3" borderId="1" xfId="0" applyNumberFormat="1" applyFont="1" applyFill="1" applyBorder="1" applyAlignment="1" applyProtection="1">
      <alignment horizontal="center" vertical="center"/>
      <protection locked="0"/>
    </xf>
    <xf numFmtId="0" fontId="11" fillId="7" borderId="1" xfId="0" applyNumberFormat="1" applyFont="1" applyFill="1" applyBorder="1" applyAlignment="1" applyProtection="1">
      <alignment horizontal="center" vertical="center" wrapText="1"/>
      <protection locked="0"/>
    </xf>
    <xf numFmtId="0" fontId="15" fillId="7" borderId="1" xfId="0" applyFont="1" applyFill="1" applyBorder="1" applyAlignment="1" applyProtection="1">
      <alignment horizontal="left" vertical="center" wrapText="1"/>
      <protection locked="0"/>
    </xf>
    <xf numFmtId="0" fontId="16" fillId="7" borderId="1" xfId="0" applyNumberFormat="1" applyFont="1" applyFill="1" applyBorder="1" applyAlignment="1" applyProtection="1">
      <alignment horizontal="left" vertical="center" wrapText="1"/>
      <protection locked="0"/>
    </xf>
    <xf numFmtId="173" fontId="11" fillId="7" borderId="1" xfId="0" applyNumberFormat="1" applyFont="1" applyFill="1" applyBorder="1" applyAlignment="1" applyProtection="1">
      <alignment horizontal="center" vertical="center" wrapText="1"/>
      <protection locked="0"/>
    </xf>
    <xf numFmtId="0" fontId="13" fillId="7" borderId="1" xfId="0" applyNumberFormat="1" applyFont="1" applyFill="1" applyBorder="1" applyAlignment="1" applyProtection="1">
      <alignment horizontal="center" vertical="center" wrapText="1"/>
      <protection locked="0"/>
    </xf>
    <xf numFmtId="172" fontId="11" fillId="8" borderId="1" xfId="7" applyFont="1" applyFill="1" applyBorder="1" applyAlignment="1" applyProtection="1">
      <alignment vertical="center" wrapText="1"/>
    </xf>
    <xf numFmtId="172" fontId="11" fillId="8" borderId="1" xfId="7" applyFont="1" applyFill="1" applyBorder="1" applyAlignment="1" applyProtection="1">
      <alignment horizontal="right" vertical="center" wrapText="1"/>
      <protection locked="0"/>
    </xf>
    <xf numFmtId="172" fontId="11" fillId="8" borderId="1" xfId="7" applyFont="1" applyFill="1" applyBorder="1" applyAlignment="1" applyProtection="1">
      <alignment vertical="center" wrapText="1"/>
      <protection locked="0"/>
    </xf>
    <xf numFmtId="0" fontId="11" fillId="7" borderId="1" xfId="0" applyNumberFormat="1" applyFont="1" applyFill="1" applyBorder="1" applyAlignment="1" applyProtection="1">
      <alignment vertical="center" wrapText="1"/>
      <protection locked="0"/>
    </xf>
    <xf numFmtId="0" fontId="13" fillId="7" borderId="0" xfId="0" applyNumberFormat="1" applyFont="1" applyFill="1" applyAlignment="1" applyProtection="1">
      <alignment vertical="center" wrapText="1"/>
      <protection locked="0"/>
    </xf>
    <xf numFmtId="0" fontId="17" fillId="3" borderId="0" xfId="0" applyNumberFormat="1" applyFont="1" applyFill="1" applyAlignment="1" applyProtection="1">
      <alignment vertical="center"/>
      <protection locked="0"/>
    </xf>
    <xf numFmtId="0" fontId="17" fillId="3" borderId="0" xfId="0" applyNumberFormat="1" applyFont="1" applyFill="1" applyAlignment="1" applyProtection="1">
      <alignment horizontal="center" vertical="center" wrapText="1"/>
      <protection locked="0"/>
    </xf>
    <xf numFmtId="0" fontId="11" fillId="0" borderId="0" xfId="0" applyNumberFormat="1" applyFont="1" applyFill="1" applyBorder="1" applyAlignment="1" applyProtection="1">
      <alignment vertical="center" wrapText="1"/>
      <protection locked="0"/>
    </xf>
    <xf numFmtId="0" fontId="11" fillId="0" borderId="0" xfId="0" applyNumberFormat="1" applyFont="1" applyFill="1" applyAlignment="1" applyProtection="1">
      <alignment vertical="center" wrapText="1"/>
      <protection locked="0"/>
    </xf>
    <xf numFmtId="0" fontId="18" fillId="0" borderId="0" xfId="0" applyFont="1" applyFill="1" applyBorder="1" applyAlignment="1" applyProtection="1">
      <alignment vertical="center"/>
      <protection locked="0"/>
    </xf>
    <xf numFmtId="0" fontId="19" fillId="0" borderId="0" xfId="0" applyNumberFormat="1" applyFont="1" applyFill="1" applyBorder="1" applyAlignment="1" applyProtection="1">
      <alignment vertical="center" wrapText="1"/>
      <protection locked="0"/>
    </xf>
    <xf numFmtId="0" fontId="20" fillId="0" borderId="0" xfId="0" applyFont="1" applyFill="1" applyBorder="1" applyAlignment="1" applyProtection="1">
      <alignment vertical="center"/>
      <protection locked="0"/>
    </xf>
    <xf numFmtId="0" fontId="19" fillId="0" borderId="0" xfId="0" applyNumberFormat="1" applyFont="1" applyFill="1" applyBorder="1" applyAlignment="1" applyProtection="1">
      <alignment horizontal="right" vertical="center" wrapText="1"/>
      <protection locked="0"/>
    </xf>
    <xf numFmtId="0" fontId="13" fillId="0" borderId="0" xfId="0" applyNumberFormat="1" applyFont="1" applyFill="1" applyAlignment="1" applyProtection="1">
      <alignment vertical="center" wrapText="1"/>
      <protection locked="0"/>
    </xf>
    <xf numFmtId="0" fontId="14" fillId="0" borderId="0" xfId="0" applyFont="1" applyFill="1" applyBorder="1" applyAlignment="1" applyProtection="1">
      <alignment horizontal="left" vertical="center"/>
      <protection locked="0"/>
    </xf>
    <xf numFmtId="0" fontId="21" fillId="3" borderId="0" xfId="0" applyNumberFormat="1" applyFont="1" applyFill="1" applyAlignment="1" applyProtection="1">
      <alignment vertical="center"/>
      <protection locked="0"/>
    </xf>
    <xf numFmtId="0" fontId="11" fillId="9" borderId="0" xfId="0" applyNumberFormat="1" applyFont="1" applyFill="1" applyAlignment="1" applyProtection="1">
      <alignment vertical="center" wrapText="1"/>
      <protection locked="0"/>
    </xf>
    <xf numFmtId="0" fontId="14" fillId="3" borderId="1" xfId="0" applyNumberFormat="1" applyFont="1" applyFill="1" applyBorder="1" applyAlignment="1" applyProtection="1">
      <alignment horizontal="center" vertical="center" wrapText="1"/>
    </xf>
    <xf numFmtId="0" fontId="17" fillId="3" borderId="1" xfId="0" applyNumberFormat="1" applyFont="1" applyFill="1" applyBorder="1" applyAlignment="1" applyProtection="1">
      <alignment horizontal="center" vertical="center" wrapText="1"/>
    </xf>
    <xf numFmtId="0" fontId="11" fillId="10" borderId="1" xfId="0" applyNumberFormat="1" applyFont="1" applyFill="1" applyBorder="1" applyAlignment="1" applyProtection="1">
      <alignment horizontal="center" vertical="center" wrapText="1"/>
      <protection locked="0"/>
    </xf>
    <xf numFmtId="0" fontId="15" fillId="10" borderId="1" xfId="0" applyNumberFormat="1" applyFont="1" applyFill="1" applyBorder="1" applyAlignment="1" applyProtection="1">
      <alignment horizontal="left" vertical="center" wrapText="1"/>
      <protection locked="0"/>
    </xf>
    <xf numFmtId="0" fontId="16" fillId="10" borderId="1" xfId="0" applyNumberFormat="1" applyFont="1" applyFill="1" applyBorder="1" applyAlignment="1" applyProtection="1">
      <alignment horizontal="left" vertical="center" wrapText="1"/>
      <protection locked="0"/>
    </xf>
    <xf numFmtId="173" fontId="11" fillId="10" borderId="1" xfId="0" applyNumberFormat="1" applyFont="1" applyFill="1" applyBorder="1" applyAlignment="1" applyProtection="1">
      <alignment horizontal="center" vertical="center" wrapText="1"/>
      <protection locked="0"/>
    </xf>
    <xf numFmtId="0" fontId="13" fillId="10" borderId="1" xfId="0" applyNumberFormat="1" applyFont="1" applyFill="1" applyBorder="1" applyAlignment="1" applyProtection="1">
      <alignment horizontal="center" vertical="center" wrapText="1"/>
      <protection locked="0"/>
    </xf>
    <xf numFmtId="172" fontId="11" fillId="11" borderId="1" xfId="7" applyFont="1" applyFill="1" applyBorder="1" applyAlignment="1" applyProtection="1">
      <alignment vertical="center" wrapText="1"/>
    </xf>
    <xf numFmtId="172" fontId="11" fillId="11" borderId="1" xfId="7" applyFont="1" applyFill="1" applyBorder="1" applyAlignment="1">
      <alignment horizontal="right" vertical="center" wrapText="1"/>
    </xf>
    <xf numFmtId="172" fontId="11" fillId="11" borderId="1" xfId="7" applyFont="1" applyFill="1" applyBorder="1" applyAlignment="1" applyProtection="1">
      <alignment vertical="center" wrapText="1"/>
      <protection locked="0"/>
    </xf>
    <xf numFmtId="0" fontId="11" fillId="10" borderId="1" xfId="0" applyNumberFormat="1" applyFont="1" applyFill="1" applyBorder="1" applyAlignment="1" applyProtection="1">
      <alignment vertical="center" wrapText="1"/>
      <protection locked="0"/>
    </xf>
    <xf numFmtId="0" fontId="13" fillId="10" borderId="0" xfId="0" applyNumberFormat="1" applyFont="1" applyFill="1" applyAlignment="1" applyProtection="1">
      <alignment vertical="center" wrapText="1"/>
      <protection locked="0"/>
    </xf>
    <xf numFmtId="172" fontId="11" fillId="8" borderId="1" xfId="7" applyFont="1" applyFill="1" applyBorder="1" applyAlignment="1">
      <alignment horizontal="right" vertical="center" wrapText="1"/>
    </xf>
    <xf numFmtId="0" fontId="11" fillId="3" borderId="1"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center" vertical="center" wrapText="1"/>
      <protection locked="0"/>
    </xf>
    <xf numFmtId="172" fontId="11" fillId="0" borderId="1" xfId="7" applyFont="1" applyBorder="1" applyAlignment="1">
      <alignment vertical="center" wrapText="1"/>
    </xf>
    <xf numFmtId="0" fontId="11" fillId="3" borderId="1" xfId="0" applyFont="1" applyFill="1" applyBorder="1" applyAlignment="1" applyProtection="1">
      <alignment vertical="center" wrapText="1"/>
      <protection locked="0"/>
    </xf>
    <xf numFmtId="0" fontId="13" fillId="3" borderId="0" xfId="0" applyFont="1" applyFill="1" applyAlignment="1" applyProtection="1">
      <alignment vertical="center" wrapText="1"/>
      <protection locked="0"/>
    </xf>
    <xf numFmtId="0" fontId="11" fillId="10" borderId="1"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left" vertical="center" wrapText="1"/>
      <protection locked="0"/>
    </xf>
    <xf numFmtId="0" fontId="16" fillId="10" borderId="1" xfId="0" applyFont="1" applyFill="1" applyBorder="1" applyAlignment="1" applyProtection="1">
      <alignment horizontal="left" vertical="center" wrapText="1"/>
      <protection locked="0"/>
    </xf>
    <xf numFmtId="0" fontId="13" fillId="10" borderId="1" xfId="0" applyFont="1" applyFill="1" applyBorder="1" applyAlignment="1" applyProtection="1">
      <alignment horizontal="center" vertical="center" wrapText="1"/>
      <protection locked="0"/>
    </xf>
    <xf numFmtId="172" fontId="11" fillId="11" borderId="1" xfId="7" applyFont="1" applyFill="1" applyBorder="1" applyAlignment="1">
      <alignment vertical="center" wrapText="1"/>
    </xf>
    <xf numFmtId="0" fontId="11" fillId="10" borderId="1" xfId="0" applyFont="1" applyFill="1" applyBorder="1" applyAlignment="1" applyProtection="1">
      <alignment vertical="center" wrapText="1"/>
      <protection locked="0"/>
    </xf>
    <xf numFmtId="0" fontId="13" fillId="10" borderId="0" xfId="0" applyFont="1" applyFill="1" applyAlignment="1" applyProtection="1">
      <alignment vertical="center" wrapText="1"/>
      <protection locked="0"/>
    </xf>
    <xf numFmtId="0" fontId="14" fillId="3" borderId="1" xfId="0" applyNumberFormat="1" applyFont="1" applyFill="1" applyBorder="1" applyAlignment="1" applyProtection="1">
      <alignment horizontal="center" vertical="center" wrapText="1"/>
    </xf>
    <xf numFmtId="0" fontId="17" fillId="3" borderId="1" xfId="0" applyNumberFormat="1" applyFont="1" applyFill="1" applyBorder="1" applyAlignment="1" applyProtection="1">
      <alignment horizontal="center" vertical="center" wrapText="1"/>
    </xf>
    <xf numFmtId="0" fontId="15" fillId="7" borderId="1" xfId="0" applyNumberFormat="1" applyFont="1" applyFill="1" applyBorder="1" applyAlignment="1" applyProtection="1">
      <alignment horizontal="left" vertical="center" wrapText="1"/>
      <protection locked="0"/>
    </xf>
    <xf numFmtId="0" fontId="11" fillId="3"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left" vertical="center" wrapText="1"/>
      <protection locked="0"/>
    </xf>
    <xf numFmtId="0" fontId="16" fillId="0" borderId="1" xfId="0" applyNumberFormat="1" applyFont="1" applyFill="1" applyBorder="1" applyAlignment="1" applyProtection="1">
      <alignment horizontal="left" vertical="center" wrapText="1"/>
      <protection locked="0"/>
    </xf>
    <xf numFmtId="173" fontId="11" fillId="0" borderId="1" xfId="0" applyNumberFormat="1" applyFont="1" applyFill="1" applyBorder="1" applyAlignment="1" applyProtection="1">
      <alignment horizontal="center" vertical="center" wrapText="1"/>
      <protection locked="0"/>
    </xf>
    <xf numFmtId="0" fontId="13" fillId="0" borderId="1" xfId="0" applyNumberFormat="1" applyFont="1" applyFill="1" applyBorder="1" applyAlignment="1" applyProtection="1">
      <alignment horizontal="center" vertical="center" wrapText="1"/>
      <protection locked="0"/>
    </xf>
    <xf numFmtId="172" fontId="11" fillId="0" borderId="1" xfId="7" applyFont="1" applyFill="1" applyBorder="1" applyAlignment="1" applyProtection="1">
      <alignment vertical="center" wrapText="1"/>
    </xf>
    <xf numFmtId="172" fontId="11" fillId="0" borderId="1" xfId="7" applyFont="1" applyFill="1" applyBorder="1" applyAlignment="1">
      <alignment horizontal="right" vertical="center" wrapText="1"/>
    </xf>
    <xf numFmtId="172" fontId="11" fillId="0" borderId="1" xfId="7" applyFont="1" applyFill="1" applyBorder="1" applyAlignment="1" applyProtection="1">
      <alignment vertical="center" wrapText="1"/>
      <protection locked="0"/>
    </xf>
    <xf numFmtId="0" fontId="11" fillId="0" borderId="1" xfId="0" applyNumberFormat="1" applyFont="1" applyFill="1" applyBorder="1" applyAlignment="1" applyProtection="1">
      <alignment vertical="center" wrapText="1"/>
      <protection locked="0"/>
    </xf>
    <xf numFmtId="172" fontId="19" fillId="0" borderId="0" xfId="0" applyNumberFormat="1" applyFont="1" applyFill="1" applyBorder="1" applyAlignment="1" applyProtection="1">
      <alignment horizontal="right" vertical="center" wrapText="1"/>
      <protection locked="0"/>
    </xf>
    <xf numFmtId="0" fontId="11" fillId="9" borderId="1" xfId="0" applyNumberFormat="1" applyFont="1" applyFill="1" applyBorder="1" applyAlignment="1" applyProtection="1">
      <alignment horizontal="center" vertical="center" wrapText="1"/>
      <protection locked="0"/>
    </xf>
    <xf numFmtId="0" fontId="16" fillId="9" borderId="1" xfId="0" applyNumberFormat="1" applyFont="1" applyFill="1" applyBorder="1" applyAlignment="1" applyProtection="1">
      <alignment horizontal="left" vertical="center" wrapText="1"/>
      <protection locked="0"/>
    </xf>
    <xf numFmtId="173" fontId="11" fillId="9" borderId="1" xfId="0" applyNumberFormat="1" applyFont="1" applyFill="1" applyBorder="1" applyAlignment="1" applyProtection="1">
      <alignment horizontal="center" vertical="center" wrapText="1"/>
      <protection locked="0"/>
    </xf>
    <xf numFmtId="0" fontId="13" fillId="9" borderId="1" xfId="0" applyNumberFormat="1" applyFont="1" applyFill="1" applyBorder="1" applyAlignment="1" applyProtection="1">
      <alignment horizontal="center" vertical="center" wrapText="1"/>
      <protection locked="0"/>
    </xf>
    <xf numFmtId="172" fontId="11" fillId="12" borderId="1" xfId="7" applyFont="1" applyFill="1" applyBorder="1" applyAlignment="1" applyProtection="1">
      <alignment vertical="center" wrapText="1"/>
    </xf>
    <xf numFmtId="172" fontId="11" fillId="12" borderId="1" xfId="7" applyFont="1" applyFill="1" applyBorder="1" applyAlignment="1" applyProtection="1">
      <alignment vertical="center" wrapText="1"/>
      <protection locked="0"/>
    </xf>
    <xf numFmtId="0" fontId="11" fillId="9" borderId="1" xfId="0" applyNumberFormat="1" applyFont="1" applyFill="1" applyBorder="1" applyAlignment="1" applyProtection="1">
      <alignment vertical="center" wrapText="1"/>
      <protection locked="0"/>
    </xf>
    <xf numFmtId="0" fontId="13" fillId="9" borderId="0" xfId="0" applyNumberFormat="1" applyFont="1" applyFill="1" applyAlignment="1" applyProtection="1">
      <alignment vertical="center" wrapText="1"/>
      <protection locked="0"/>
    </xf>
    <xf numFmtId="0" fontId="15" fillId="9" borderId="1" xfId="0" applyFont="1" applyFill="1" applyBorder="1" applyAlignment="1" applyProtection="1">
      <alignment horizontal="left" vertical="center" wrapText="1"/>
      <protection locked="0"/>
    </xf>
    <xf numFmtId="172" fontId="11" fillId="12" borderId="1" xfId="7" applyFont="1" applyFill="1" applyBorder="1" applyAlignment="1" applyProtection="1">
      <alignment horizontal="right" vertical="center" wrapText="1"/>
      <protection locked="0"/>
    </xf>
    <xf numFmtId="0" fontId="22" fillId="3" borderId="1" xfId="0" applyNumberFormat="1" applyFont="1" applyFill="1" applyBorder="1" applyAlignment="1" applyProtection="1">
      <alignment horizontal="center" vertical="center" wrapText="1"/>
      <protection locked="0"/>
    </xf>
    <xf numFmtId="0" fontId="23" fillId="3" borderId="1" xfId="0" applyFont="1" applyFill="1" applyBorder="1" applyAlignment="1" applyProtection="1">
      <alignment horizontal="left" vertical="center" wrapText="1"/>
      <protection locked="0"/>
    </xf>
    <xf numFmtId="0" fontId="24" fillId="3" borderId="1" xfId="0" applyNumberFormat="1" applyFont="1" applyFill="1" applyBorder="1" applyAlignment="1" applyProtection="1">
      <alignment horizontal="left" vertical="center" wrapText="1"/>
      <protection locked="0"/>
    </xf>
    <xf numFmtId="173" fontId="22" fillId="3" borderId="1" xfId="0" applyNumberFormat="1" applyFont="1" applyFill="1" applyBorder="1" applyAlignment="1" applyProtection="1">
      <alignment horizontal="center" vertical="center" wrapText="1"/>
      <protection locked="0"/>
    </xf>
    <xf numFmtId="0" fontId="25" fillId="3" borderId="1" xfId="0" applyNumberFormat="1" applyFont="1" applyFill="1" applyBorder="1" applyAlignment="1" applyProtection="1">
      <alignment horizontal="center" vertical="center" wrapText="1"/>
      <protection locked="0"/>
    </xf>
    <xf numFmtId="172" fontId="22" fillId="0" borderId="1" xfId="7" applyFont="1" applyBorder="1" applyAlignment="1" applyProtection="1">
      <alignment vertical="center" wrapText="1"/>
    </xf>
    <xf numFmtId="4" fontId="22" fillId="6" borderId="1" xfId="0" quotePrefix="1" applyNumberFormat="1" applyFont="1" applyFill="1" applyBorder="1" applyAlignment="1">
      <alignment horizontal="right" vertical="center" wrapText="1"/>
    </xf>
    <xf numFmtId="0" fontId="22" fillId="3" borderId="1" xfId="0" applyNumberFormat="1" applyFont="1" applyFill="1" applyBorder="1" applyAlignment="1" applyProtection="1">
      <alignment vertical="center" wrapText="1"/>
      <protection locked="0"/>
    </xf>
    <xf numFmtId="0" fontId="25" fillId="3" borderId="0" xfId="0" applyNumberFormat="1" applyFont="1" applyFill="1" applyAlignment="1" applyProtection="1">
      <alignment vertical="center" wrapText="1"/>
      <protection locked="0"/>
    </xf>
    <xf numFmtId="0" fontId="26" fillId="9" borderId="0" xfId="0" applyNumberFormat="1" applyFont="1" applyFill="1" applyAlignment="1" applyProtection="1">
      <alignment vertical="center" wrapText="1"/>
      <protection locked="0"/>
    </xf>
    <xf numFmtId="0" fontId="26" fillId="9" borderId="1" xfId="0" applyNumberFormat="1" applyFont="1" applyFill="1" applyBorder="1" applyAlignment="1" applyProtection="1">
      <alignment horizontal="center" vertical="center" wrapText="1"/>
      <protection locked="0"/>
    </xf>
    <xf numFmtId="0" fontId="26" fillId="9" borderId="1" xfId="0" applyNumberFormat="1" applyFont="1" applyFill="1" applyBorder="1" applyAlignment="1" applyProtection="1">
      <alignment horizontal="left" vertical="center" wrapText="1"/>
      <protection locked="0"/>
    </xf>
    <xf numFmtId="173" fontId="26" fillId="9" borderId="1" xfId="0" applyNumberFormat="1" applyFont="1" applyFill="1" applyBorder="1" applyAlignment="1" applyProtection="1">
      <alignment horizontal="center" vertical="center" wrapText="1"/>
      <protection locked="0"/>
    </xf>
    <xf numFmtId="172" fontId="26" fillId="12" borderId="1" xfId="7" applyFont="1" applyFill="1" applyBorder="1" applyAlignment="1" applyProtection="1">
      <alignment vertical="center" wrapText="1"/>
    </xf>
    <xf numFmtId="172" fontId="26" fillId="12" borderId="1" xfId="7" applyFont="1" applyFill="1" applyBorder="1" applyAlignment="1">
      <alignment horizontal="right" vertical="center" wrapText="1"/>
    </xf>
    <xf numFmtId="172" fontId="26" fillId="12" borderId="1" xfId="7" applyFont="1" applyFill="1" applyBorder="1" applyAlignment="1" applyProtection="1">
      <alignment vertical="center" wrapText="1"/>
      <protection locked="0"/>
    </xf>
    <xf numFmtId="172" fontId="26" fillId="9" borderId="1" xfId="0" applyNumberFormat="1" applyFont="1" applyFill="1" applyBorder="1" applyAlignment="1" applyProtection="1">
      <alignment vertical="center" wrapText="1"/>
      <protection locked="0"/>
    </xf>
    <xf numFmtId="0" fontId="27" fillId="3" borderId="1" xfId="0" applyNumberFormat="1" applyFont="1" applyFill="1" applyBorder="1" applyAlignment="1" applyProtection="1">
      <alignment horizontal="center" vertical="center" wrapText="1"/>
      <protection locked="0"/>
    </xf>
    <xf numFmtId="0" fontId="28" fillId="3" borderId="1" xfId="0" applyFont="1" applyFill="1" applyBorder="1" applyAlignment="1" applyProtection="1">
      <alignment horizontal="left" vertical="center" wrapText="1"/>
      <protection locked="0"/>
    </xf>
    <xf numFmtId="0" fontId="29" fillId="3" borderId="1" xfId="0" applyNumberFormat="1" applyFont="1" applyFill="1" applyBorder="1" applyAlignment="1" applyProtection="1">
      <alignment horizontal="left" vertical="center" wrapText="1"/>
      <protection locked="0"/>
    </xf>
    <xf numFmtId="173" fontId="27" fillId="3" borderId="1" xfId="0" applyNumberFormat="1" applyFont="1" applyFill="1" applyBorder="1" applyAlignment="1" applyProtection="1">
      <alignment horizontal="center" vertical="center" wrapText="1"/>
      <protection locked="0"/>
    </xf>
    <xf numFmtId="0" fontId="30" fillId="3" borderId="1" xfId="0" applyNumberFormat="1" applyFont="1" applyFill="1" applyBorder="1" applyAlignment="1" applyProtection="1">
      <alignment horizontal="center" vertical="center" wrapText="1"/>
      <protection locked="0"/>
    </xf>
    <xf numFmtId="172" fontId="27" fillId="0" borderId="1" xfId="7" applyFont="1" applyBorder="1" applyAlignment="1" applyProtection="1">
      <alignment vertical="center" wrapText="1"/>
    </xf>
    <xf numFmtId="4" fontId="27" fillId="6" borderId="1" xfId="0" quotePrefix="1" applyNumberFormat="1" applyFont="1" applyFill="1" applyBorder="1" applyAlignment="1">
      <alignment horizontal="right" vertical="center" wrapText="1"/>
    </xf>
    <xf numFmtId="0" fontId="27" fillId="3" borderId="1" xfId="0" applyNumberFormat="1" applyFont="1" applyFill="1" applyBorder="1" applyAlignment="1" applyProtection="1">
      <alignment vertical="center" wrapText="1"/>
      <protection locked="0"/>
    </xf>
    <xf numFmtId="0" fontId="30" fillId="3" borderId="0" xfId="0" applyNumberFormat="1" applyFont="1" applyFill="1" applyAlignment="1" applyProtection="1">
      <alignment vertical="center" wrapText="1"/>
      <protection locked="0"/>
    </xf>
    <xf numFmtId="0" fontId="14" fillId="3" borderId="1" xfId="0" applyNumberFormat="1" applyFont="1" applyFill="1" applyBorder="1" applyAlignment="1" applyProtection="1">
      <alignment horizontal="center" vertical="center" wrapText="1"/>
    </xf>
    <xf numFmtId="0" fontId="17" fillId="3" borderId="1" xfId="0" applyNumberFormat="1" applyFont="1" applyFill="1" applyBorder="1" applyAlignment="1" applyProtection="1">
      <alignment horizontal="center" vertical="center" wrapText="1"/>
    </xf>
    <xf numFmtId="0" fontId="26" fillId="9" borderId="1" xfId="0" applyFont="1" applyFill="1" applyBorder="1" applyAlignment="1" applyProtection="1">
      <alignment horizontal="left" vertical="center" wrapText="1"/>
      <protection locked="0"/>
    </xf>
    <xf numFmtId="4" fontId="26" fillId="12" borderId="1" xfId="0" quotePrefix="1" applyNumberFormat="1" applyFont="1" applyFill="1" applyBorder="1" applyAlignment="1">
      <alignment horizontal="right" vertical="center" wrapText="1"/>
    </xf>
    <xf numFmtId="172" fontId="26" fillId="12" borderId="1" xfId="7" applyFont="1" applyFill="1" applyBorder="1" applyAlignment="1" applyProtection="1">
      <alignment horizontal="right" vertical="center" wrapText="1"/>
      <protection locked="0"/>
    </xf>
    <xf numFmtId="4" fontId="26" fillId="9" borderId="1" xfId="0" applyNumberFormat="1" applyFont="1" applyFill="1" applyBorder="1" applyAlignment="1" applyProtection="1">
      <alignment vertical="center" wrapText="1"/>
      <protection locked="0"/>
    </xf>
    <xf numFmtId="0" fontId="14" fillId="3" borderId="1" xfId="0" applyNumberFormat="1" applyFont="1" applyFill="1" applyBorder="1" applyAlignment="1" applyProtection="1">
      <alignment horizontal="center" vertical="center" wrapText="1"/>
    </xf>
    <xf numFmtId="0" fontId="17" fillId="3" borderId="1" xfId="0" applyNumberFormat="1" applyFont="1" applyFill="1" applyBorder="1" applyAlignment="1" applyProtection="1">
      <alignment horizontal="center" vertical="center" wrapText="1"/>
    </xf>
    <xf numFmtId="173" fontId="11" fillId="3" borderId="1" xfId="0" applyNumberFormat="1" applyFont="1" applyFill="1" applyBorder="1" applyAlignment="1" applyProtection="1">
      <alignment horizontal="center" vertical="center"/>
      <protection locked="0"/>
    </xf>
    <xf numFmtId="0" fontId="31" fillId="3" borderId="1" xfId="0" applyNumberFormat="1" applyFont="1" applyFill="1" applyBorder="1" applyAlignment="1" applyProtection="1">
      <alignment horizontal="center" vertical="center" wrapText="1"/>
    </xf>
    <xf numFmtId="0" fontId="17" fillId="0" borderId="0" xfId="0" applyNumberFormat="1" applyFont="1" applyFill="1" applyAlignment="1" applyProtection="1">
      <alignment vertical="center" wrapText="1"/>
      <protection locked="0"/>
    </xf>
    <xf numFmtId="0" fontId="32"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horizontal="right" vertical="center" wrapText="1"/>
      <protection locked="0"/>
    </xf>
    <xf numFmtId="0" fontId="33" fillId="0" borderId="0" xfId="0" applyNumberFormat="1" applyFont="1" applyFill="1" applyAlignment="1" applyProtection="1">
      <alignment vertical="center" wrapText="1"/>
      <protection locked="0"/>
    </xf>
    <xf numFmtId="0" fontId="26" fillId="3" borderId="0" xfId="0" applyNumberFormat="1" applyFont="1" applyFill="1" applyAlignment="1" applyProtection="1">
      <alignment vertical="center"/>
      <protection locked="0"/>
    </xf>
    <xf numFmtId="172" fontId="19" fillId="0" borderId="0" xfId="0" applyNumberFormat="1" applyFont="1" applyFill="1" applyBorder="1" applyAlignment="1" applyProtection="1">
      <alignment vertical="center" wrapText="1"/>
      <protection locked="0"/>
    </xf>
    <xf numFmtId="172" fontId="9" fillId="0" borderId="0" xfId="7" applyFont="1" applyBorder="1" applyProtection="1">
      <protection locked="0"/>
    </xf>
    <xf numFmtId="0" fontId="16" fillId="3" borderId="1" xfId="0" applyNumberFormat="1" applyFont="1" applyFill="1" applyBorder="1" applyAlignment="1" applyProtection="1">
      <alignment vertical="center" wrapText="1"/>
      <protection locked="0"/>
    </xf>
    <xf numFmtId="0" fontId="12" fillId="3" borderId="0" xfId="0" applyNumberFormat="1" applyFont="1" applyFill="1" applyAlignment="1" applyProtection="1">
      <alignment horizontal="center" vertical="center"/>
      <protection locked="0"/>
    </xf>
    <xf numFmtId="172" fontId="34" fillId="0" borderId="4" xfId="0" applyNumberFormat="1" applyFont="1" applyFill="1" applyBorder="1" applyAlignment="1" applyProtection="1">
      <alignment horizontal="center" vertical="center" wrapText="1"/>
      <protection locked="0"/>
    </xf>
    <xf numFmtId="0" fontId="14" fillId="3" borderId="1" xfId="0" applyNumberFormat="1" applyFont="1" applyFill="1" applyBorder="1" applyAlignment="1" applyProtection="1">
      <alignment horizontal="center" vertical="center" wrapText="1"/>
    </xf>
    <xf numFmtId="0" fontId="17" fillId="3" borderId="1" xfId="0" applyNumberFormat="1" applyFont="1" applyFill="1" applyBorder="1" applyAlignment="1" applyProtection="1">
      <alignment horizontal="center" vertical="center" wrapText="1"/>
    </xf>
    <xf numFmtId="0" fontId="26" fillId="3" borderId="0" xfId="0" applyNumberFormat="1" applyFont="1" applyFill="1" applyAlignment="1" applyProtection="1">
      <alignment horizontal="center" vertical="center"/>
      <protection locked="0"/>
    </xf>
    <xf numFmtId="0" fontId="4" fillId="3" borderId="1" xfId="0" applyNumberFormat="1" applyFont="1" applyFill="1" applyBorder="1" applyAlignment="1">
      <alignment horizontal="center" vertical="top"/>
    </xf>
    <xf numFmtId="0" fontId="1" fillId="3" borderId="1" xfId="0" applyNumberFormat="1" applyFont="1" applyFill="1" applyBorder="1" applyAlignment="1">
      <alignment horizontal="left" vertical="top" wrapText="1"/>
    </xf>
    <xf numFmtId="0" fontId="2" fillId="3" borderId="1" xfId="0" applyNumberFormat="1" applyFont="1" applyFill="1" applyBorder="1" applyAlignment="1" applyProtection="1">
      <alignment horizontal="center" vertical="top" wrapText="1"/>
      <protection locked="0"/>
    </xf>
  </cellXfs>
  <cellStyles count="10">
    <cellStyle name="cf1" xfId="1"/>
    <cellStyle name="cf2" xfId="2"/>
    <cellStyle name="cf3" xfId="3"/>
    <cellStyle name="cf4" xfId="4"/>
    <cellStyle name="cf5" xfId="5"/>
    <cellStyle name="cf6" xfId="6"/>
    <cellStyle name="Comma" xfId="7" builtinId="3"/>
    <cellStyle name="Hyperlink" xfId="8" builtinId="8"/>
    <cellStyle name="Normal" xfId="0" builtinId="0"/>
    <cellStyle name="Normal 2" xfId="9"/>
  </cellStyles>
  <dxfs count="1401">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ualProcurementPLan/2019%20Request%20Detail/2019%20Annual%20Procurement%20Plan/2019BayawanCity_IndicativeAPP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row r="1">
          <cell r="A1" t="str">
            <v>Competitive Bidding</v>
          </cell>
        </row>
        <row r="2">
          <cell r="A2" t="str">
            <v>Limited Source Bidding</v>
          </cell>
        </row>
        <row r="5">
          <cell r="A5" t="str">
            <v>Shopping</v>
          </cell>
        </row>
        <row r="6">
          <cell r="A6" t="str">
            <v>NP-53.1 Two Failed Biddings</v>
          </cell>
        </row>
        <row r="14">
          <cell r="A14" t="str">
            <v>NP-53.9 - Small Value Procurement</v>
          </cell>
        </row>
        <row r="16">
          <cell r="A16" t="str">
            <v>NP-53.11 NGO Participation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1"/>
  <sheetViews>
    <sheetView tabSelected="1" view="pageBreakPreview" topLeftCell="A130" zoomScaleSheetLayoutView="100" workbookViewId="0">
      <selection activeCell="G292" sqref="G292"/>
    </sheetView>
  </sheetViews>
  <sheetFormatPr defaultColWidth="1.875" defaultRowHeight="14.25"/>
  <cols>
    <col min="1" max="1" width="4.25" style="29" customWidth="1"/>
    <col min="2" max="2" width="13.5" style="67" customWidth="1"/>
    <col min="3" max="3" width="24.5" style="67" customWidth="1"/>
    <col min="4" max="4" width="15.875" style="67" customWidth="1"/>
    <col min="5" max="5" width="15.25" style="67" customWidth="1"/>
    <col min="6" max="9" width="10" style="67" customWidth="1"/>
    <col min="10" max="10" width="9.75" style="67" hidden="1" customWidth="1"/>
    <col min="11" max="11" width="7.625" style="67" customWidth="1"/>
    <col min="12" max="12" width="10.25" style="29" customWidth="1"/>
    <col min="13" max="13" width="9.5" style="27" customWidth="1"/>
    <col min="14" max="14" width="9.875" style="28" customWidth="1"/>
    <col min="15" max="15" width="27.875" style="29" customWidth="1"/>
    <col min="16" max="44" width="8.375" style="67" customWidth="1"/>
    <col min="45" max="16384" width="1.875" style="67"/>
  </cols>
  <sheetData>
    <row r="1" spans="1:15" s="23" customFormat="1" ht="18">
      <c r="A1" s="57"/>
      <c r="B1" s="163" t="s">
        <v>815</v>
      </c>
      <c r="C1" s="163"/>
      <c r="D1" s="163"/>
      <c r="E1" s="163"/>
      <c r="F1" s="163"/>
      <c r="G1" s="163"/>
      <c r="H1" s="163"/>
      <c r="I1" s="163"/>
      <c r="J1" s="163"/>
      <c r="K1" s="163"/>
      <c r="L1" s="163"/>
      <c r="M1" s="163"/>
      <c r="N1" s="163"/>
      <c r="O1" s="163"/>
    </row>
    <row r="2" spans="1:15" s="24" customFormat="1" ht="12.75">
      <c r="A2" s="29"/>
      <c r="B2" s="25"/>
      <c r="L2" s="26"/>
      <c r="M2" s="27"/>
      <c r="N2" s="28"/>
      <c r="O2" s="29"/>
    </row>
    <row r="3" spans="1:15" s="30" customFormat="1" ht="12">
      <c r="A3" s="58"/>
      <c r="B3" s="165" t="s">
        <v>0</v>
      </c>
      <c r="C3" s="165" t="s">
        <v>1</v>
      </c>
      <c r="D3" s="165" t="s">
        <v>145</v>
      </c>
      <c r="E3" s="165" t="s">
        <v>2</v>
      </c>
      <c r="F3" s="165" t="s">
        <v>3</v>
      </c>
      <c r="G3" s="165"/>
      <c r="H3" s="165"/>
      <c r="I3" s="165"/>
      <c r="J3" s="145"/>
      <c r="K3" s="165" t="s">
        <v>4</v>
      </c>
      <c r="L3" s="166" t="s">
        <v>5</v>
      </c>
      <c r="M3" s="166"/>
      <c r="N3" s="166"/>
      <c r="O3" s="166" t="s">
        <v>6</v>
      </c>
    </row>
    <row r="4" spans="1:15" s="31" customFormat="1" ht="27">
      <c r="A4" s="29"/>
      <c r="B4" s="165"/>
      <c r="C4" s="165"/>
      <c r="D4" s="165"/>
      <c r="E4" s="165"/>
      <c r="F4" s="154" t="s">
        <v>812</v>
      </c>
      <c r="G4" s="154" t="s">
        <v>813</v>
      </c>
      <c r="H4" s="146" t="s">
        <v>9</v>
      </c>
      <c r="I4" s="146" t="s">
        <v>10</v>
      </c>
      <c r="J4" s="146" t="s">
        <v>209</v>
      </c>
      <c r="K4" s="165"/>
      <c r="L4" s="146" t="s">
        <v>11</v>
      </c>
      <c r="M4" s="22" t="s">
        <v>12</v>
      </c>
      <c r="N4" s="22" t="s">
        <v>13</v>
      </c>
      <c r="O4" s="166"/>
    </row>
    <row r="5" spans="1:15" s="31" customFormat="1" ht="12">
      <c r="A5" s="29"/>
      <c r="B5" s="145"/>
      <c r="C5" s="145"/>
      <c r="D5" s="145"/>
      <c r="E5" s="145"/>
      <c r="F5" s="146"/>
      <c r="G5" s="146"/>
      <c r="H5" s="146"/>
      <c r="I5" s="146"/>
      <c r="J5" s="146"/>
      <c r="K5" s="145"/>
      <c r="L5" s="146"/>
      <c r="M5" s="21"/>
      <c r="N5" s="22"/>
      <c r="O5" s="146"/>
    </row>
    <row r="6" spans="1:15" s="41" customFormat="1" ht="21">
      <c r="A6" s="32">
        <v>1</v>
      </c>
      <c r="B6" s="33" t="s">
        <v>356</v>
      </c>
      <c r="C6" s="34" t="s">
        <v>76</v>
      </c>
      <c r="D6" s="33" t="s">
        <v>115</v>
      </c>
      <c r="E6" s="44" t="s">
        <v>24</v>
      </c>
      <c r="F6" s="33" t="str">
        <f>IF(E6="","",IF((OR(E6=data_validation!A$1,E6=data_validation!A$2,E6=data_validation!A$5,E6=data_validation!A$6,E6=data_validation!A$14,E6=data_validation!A$16)),"Indicate Date","N/A"))</f>
        <v>N/A</v>
      </c>
      <c r="G6" s="33" t="str">
        <f>IF(E6="","",IF((OR(E6=data_validation!A$1,E6=data_validation!A$2)),"Indicate Date","N/A"))</f>
        <v>N/A</v>
      </c>
      <c r="H6" s="35">
        <f t="shared" ref="H6:H69" si="0">J6-15</f>
        <v>43832</v>
      </c>
      <c r="I6" s="35">
        <f t="shared" ref="I6:I69" si="1">H6+7</f>
        <v>43839</v>
      </c>
      <c r="J6" s="35">
        <v>43847</v>
      </c>
      <c r="K6" s="36" t="s">
        <v>69</v>
      </c>
      <c r="L6" s="37">
        <f t="shared" ref="L6:L69" si="2">SUM(M6:N6)</f>
        <v>50815</v>
      </c>
      <c r="M6" s="38">
        <f>50815</f>
        <v>50815</v>
      </c>
      <c r="N6" s="39"/>
      <c r="O6" s="40" t="s">
        <v>208</v>
      </c>
    </row>
    <row r="7" spans="1:15" s="41" customFormat="1" ht="21">
      <c r="A7" s="32">
        <v>2</v>
      </c>
      <c r="B7" s="33" t="s">
        <v>356</v>
      </c>
      <c r="C7" s="34" t="s">
        <v>76</v>
      </c>
      <c r="D7" s="33" t="s">
        <v>115</v>
      </c>
      <c r="E7" s="44" t="s">
        <v>24</v>
      </c>
      <c r="F7" s="33" t="str">
        <f>IF(E7="","",IF((OR(E7=data_validation!A$1,E7=data_validation!A$2,E7=data_validation!A$5,E7=data_validation!A$6,E7=data_validation!A$14,E7=data_validation!A$16)),"Indicate Date","N/A"))</f>
        <v>N/A</v>
      </c>
      <c r="G7" s="33" t="str">
        <f>IF(E7="","",IF((OR(E7=data_validation!A$1,E7=data_validation!A$2)),"Indicate Date","N/A"))</f>
        <v>N/A</v>
      </c>
      <c r="H7" s="35">
        <f t="shared" si="0"/>
        <v>44012</v>
      </c>
      <c r="I7" s="35">
        <f t="shared" si="1"/>
        <v>44019</v>
      </c>
      <c r="J7" s="35">
        <v>44027</v>
      </c>
      <c r="K7" s="36" t="s">
        <v>69</v>
      </c>
      <c r="L7" s="37">
        <f t="shared" si="2"/>
        <v>28515</v>
      </c>
      <c r="M7" s="38">
        <v>28515</v>
      </c>
      <c r="N7" s="39"/>
      <c r="O7" s="40" t="s">
        <v>208</v>
      </c>
    </row>
    <row r="8" spans="1:15" s="41" customFormat="1" ht="21">
      <c r="A8" s="32">
        <v>3</v>
      </c>
      <c r="B8" s="33" t="s">
        <v>356</v>
      </c>
      <c r="C8" s="34" t="s">
        <v>76</v>
      </c>
      <c r="D8" s="33" t="s">
        <v>115</v>
      </c>
      <c r="E8" s="44" t="s">
        <v>24</v>
      </c>
      <c r="F8" s="33" t="str">
        <f>IF(E8="","",IF((OR(E8=data_validation!A$1,E8=data_validation!A$2,E8=data_validation!A$5,E8=data_validation!A$6,E8=data_validation!A$14,E8=data_validation!A$16)),"Indicate Date","N/A"))</f>
        <v>N/A</v>
      </c>
      <c r="G8" s="33" t="str">
        <f>IF(E8="","",IF((OR(E8=data_validation!A$1,E8=data_validation!A$2)),"Indicate Date","N/A"))</f>
        <v>N/A</v>
      </c>
      <c r="H8" s="35">
        <f t="shared" si="0"/>
        <v>43832</v>
      </c>
      <c r="I8" s="35">
        <f t="shared" si="1"/>
        <v>43839</v>
      </c>
      <c r="J8" s="35">
        <v>43847</v>
      </c>
      <c r="K8" s="36" t="s">
        <v>69</v>
      </c>
      <c r="L8" s="37">
        <f t="shared" si="2"/>
        <v>69050</v>
      </c>
      <c r="M8" s="38">
        <v>69050</v>
      </c>
      <c r="N8" s="39"/>
      <c r="O8" s="40" t="s">
        <v>208</v>
      </c>
    </row>
    <row r="9" spans="1:15" s="41" customFormat="1" ht="21">
      <c r="A9" s="32">
        <v>4</v>
      </c>
      <c r="B9" s="33" t="s">
        <v>356</v>
      </c>
      <c r="C9" s="34" t="s">
        <v>76</v>
      </c>
      <c r="D9" s="33" t="s">
        <v>115</v>
      </c>
      <c r="E9" s="44" t="s">
        <v>24</v>
      </c>
      <c r="F9" s="33" t="str">
        <f>IF(E9="","",IF((OR(E9=data_validation!A$1,E9=data_validation!A$2,E9=data_validation!A$5,E9=data_validation!A$6,E9=data_validation!A$14,E9=data_validation!A$16)),"Indicate Date","N/A"))</f>
        <v>N/A</v>
      </c>
      <c r="G9" s="33" t="str">
        <f>IF(E9="","",IF((OR(E9=data_validation!A$1,E9=data_validation!A$2)),"Indicate Date","N/A"))</f>
        <v>N/A</v>
      </c>
      <c r="H9" s="35">
        <f t="shared" si="0"/>
        <v>44012</v>
      </c>
      <c r="I9" s="35">
        <f t="shared" si="1"/>
        <v>44019</v>
      </c>
      <c r="J9" s="35">
        <v>44027</v>
      </c>
      <c r="K9" s="36" t="s">
        <v>69</v>
      </c>
      <c r="L9" s="37">
        <f t="shared" si="2"/>
        <v>48450</v>
      </c>
      <c r="M9" s="38">
        <v>48450</v>
      </c>
      <c r="N9" s="39"/>
      <c r="O9" s="40" t="s">
        <v>208</v>
      </c>
    </row>
    <row r="10" spans="1:15" s="41" customFormat="1" ht="21" hidden="1">
      <c r="A10" s="32">
        <v>5</v>
      </c>
      <c r="B10" s="33" t="s">
        <v>356</v>
      </c>
      <c r="C10" s="34" t="s">
        <v>77</v>
      </c>
      <c r="D10" s="33" t="s">
        <v>115</v>
      </c>
      <c r="E10" s="44" t="s">
        <v>15</v>
      </c>
      <c r="F10" s="35">
        <f t="shared" ref="F10:F15" si="3">G10-21</f>
        <v>43804</v>
      </c>
      <c r="G10" s="35">
        <f t="shared" ref="G10:G15" si="4">H10-7</f>
        <v>43825</v>
      </c>
      <c r="H10" s="35">
        <f t="shared" si="0"/>
        <v>43832</v>
      </c>
      <c r="I10" s="35">
        <f t="shared" si="1"/>
        <v>43839</v>
      </c>
      <c r="J10" s="35">
        <v>43847</v>
      </c>
      <c r="K10" s="36" t="s">
        <v>69</v>
      </c>
      <c r="L10" s="37">
        <f t="shared" si="2"/>
        <v>47250</v>
      </c>
      <c r="M10" s="38">
        <v>47250</v>
      </c>
      <c r="N10" s="39"/>
      <c r="O10" s="40" t="s">
        <v>208</v>
      </c>
    </row>
    <row r="11" spans="1:15" s="41" customFormat="1" ht="21" hidden="1">
      <c r="A11" s="32">
        <v>6</v>
      </c>
      <c r="B11" s="33" t="s">
        <v>356</v>
      </c>
      <c r="C11" s="34" t="s">
        <v>78</v>
      </c>
      <c r="D11" s="33" t="s">
        <v>115</v>
      </c>
      <c r="E11" s="44" t="s">
        <v>15</v>
      </c>
      <c r="F11" s="35">
        <f t="shared" si="3"/>
        <v>43804</v>
      </c>
      <c r="G11" s="35">
        <f t="shared" si="4"/>
        <v>43825</v>
      </c>
      <c r="H11" s="35">
        <f t="shared" si="0"/>
        <v>43832</v>
      </c>
      <c r="I11" s="35">
        <f t="shared" si="1"/>
        <v>43839</v>
      </c>
      <c r="J11" s="35">
        <v>43847</v>
      </c>
      <c r="K11" s="36" t="s">
        <v>69</v>
      </c>
      <c r="L11" s="37">
        <f t="shared" si="2"/>
        <v>20450</v>
      </c>
      <c r="M11" s="38">
        <v>20450</v>
      </c>
      <c r="N11" s="39"/>
      <c r="O11" s="40" t="s">
        <v>208</v>
      </c>
    </row>
    <row r="12" spans="1:15" s="41" customFormat="1" ht="21" hidden="1">
      <c r="A12" s="32">
        <v>7</v>
      </c>
      <c r="B12" s="33" t="s">
        <v>356</v>
      </c>
      <c r="C12" s="34" t="s">
        <v>81</v>
      </c>
      <c r="D12" s="33" t="s">
        <v>115</v>
      </c>
      <c r="E12" s="44" t="s">
        <v>15</v>
      </c>
      <c r="F12" s="35">
        <f t="shared" si="3"/>
        <v>43804</v>
      </c>
      <c r="G12" s="35">
        <f t="shared" si="4"/>
        <v>43825</v>
      </c>
      <c r="H12" s="35">
        <f t="shared" si="0"/>
        <v>43832</v>
      </c>
      <c r="I12" s="35">
        <f t="shared" si="1"/>
        <v>43839</v>
      </c>
      <c r="J12" s="35">
        <v>43847</v>
      </c>
      <c r="K12" s="36" t="s">
        <v>69</v>
      </c>
      <c r="L12" s="37">
        <f t="shared" si="2"/>
        <v>22700</v>
      </c>
      <c r="M12" s="38">
        <v>22700</v>
      </c>
      <c r="N12" s="39"/>
      <c r="O12" s="40" t="s">
        <v>208</v>
      </c>
    </row>
    <row r="13" spans="1:15" s="41" customFormat="1" ht="21" hidden="1">
      <c r="A13" s="32">
        <v>8</v>
      </c>
      <c r="B13" s="33" t="s">
        <v>356</v>
      </c>
      <c r="C13" s="34" t="s">
        <v>77</v>
      </c>
      <c r="D13" s="33" t="s">
        <v>115</v>
      </c>
      <c r="E13" s="44" t="s">
        <v>15</v>
      </c>
      <c r="F13" s="35">
        <f t="shared" si="3"/>
        <v>43984</v>
      </c>
      <c r="G13" s="35">
        <f t="shared" si="4"/>
        <v>44005</v>
      </c>
      <c r="H13" s="35">
        <f t="shared" si="0"/>
        <v>44012</v>
      </c>
      <c r="I13" s="35">
        <f t="shared" si="1"/>
        <v>44019</v>
      </c>
      <c r="J13" s="35">
        <v>44027</v>
      </c>
      <c r="K13" s="36" t="s">
        <v>69</v>
      </c>
      <c r="L13" s="37">
        <f t="shared" si="2"/>
        <v>6300</v>
      </c>
      <c r="M13" s="38">
        <v>6300</v>
      </c>
      <c r="N13" s="39"/>
      <c r="O13" s="40" t="s">
        <v>208</v>
      </c>
    </row>
    <row r="14" spans="1:15" s="41" customFormat="1" ht="21" hidden="1">
      <c r="A14" s="32">
        <v>9</v>
      </c>
      <c r="B14" s="33" t="s">
        <v>356</v>
      </c>
      <c r="C14" s="34" t="s">
        <v>78</v>
      </c>
      <c r="D14" s="33" t="s">
        <v>115</v>
      </c>
      <c r="E14" s="44" t="s">
        <v>15</v>
      </c>
      <c r="F14" s="35">
        <f t="shared" si="3"/>
        <v>43984</v>
      </c>
      <c r="G14" s="35">
        <f t="shared" si="4"/>
        <v>44005</v>
      </c>
      <c r="H14" s="35">
        <f t="shared" si="0"/>
        <v>44012</v>
      </c>
      <c r="I14" s="35">
        <f t="shared" si="1"/>
        <v>44019</v>
      </c>
      <c r="J14" s="35">
        <v>44027</v>
      </c>
      <c r="K14" s="36" t="s">
        <v>69</v>
      </c>
      <c r="L14" s="37">
        <f t="shared" si="2"/>
        <v>1150</v>
      </c>
      <c r="M14" s="38">
        <v>1150</v>
      </c>
      <c r="N14" s="39"/>
      <c r="O14" s="40" t="s">
        <v>208</v>
      </c>
    </row>
    <row r="15" spans="1:15" s="41" customFormat="1" ht="21" hidden="1">
      <c r="A15" s="32">
        <v>10</v>
      </c>
      <c r="B15" s="33" t="s">
        <v>356</v>
      </c>
      <c r="C15" s="34" t="s">
        <v>81</v>
      </c>
      <c r="D15" s="33" t="s">
        <v>115</v>
      </c>
      <c r="E15" s="44" t="s">
        <v>15</v>
      </c>
      <c r="F15" s="35">
        <f t="shared" si="3"/>
        <v>43984</v>
      </c>
      <c r="G15" s="35">
        <f t="shared" si="4"/>
        <v>44005</v>
      </c>
      <c r="H15" s="35">
        <f t="shared" si="0"/>
        <v>44012</v>
      </c>
      <c r="I15" s="35">
        <f t="shared" si="1"/>
        <v>44019</v>
      </c>
      <c r="J15" s="35">
        <v>44027</v>
      </c>
      <c r="K15" s="36" t="s">
        <v>69</v>
      </c>
      <c r="L15" s="37">
        <f t="shared" si="2"/>
        <v>2100</v>
      </c>
      <c r="M15" s="38">
        <v>2100</v>
      </c>
      <c r="N15" s="39"/>
      <c r="O15" s="40" t="s">
        <v>208</v>
      </c>
    </row>
    <row r="16" spans="1:15" s="41" customFormat="1" ht="24" hidden="1">
      <c r="A16" s="32">
        <v>11</v>
      </c>
      <c r="B16" s="33" t="s">
        <v>356</v>
      </c>
      <c r="C16" s="42" t="s">
        <v>83</v>
      </c>
      <c r="D16" s="33" t="s">
        <v>115</v>
      </c>
      <c r="E16" s="44" t="s">
        <v>28</v>
      </c>
      <c r="F16" s="35">
        <f>H16-7</f>
        <v>43914</v>
      </c>
      <c r="G16" s="33" t="str">
        <f>IF(E16="","",IF((OR(E16=data_validation!A$1,E16=data_validation!A$2)),"Indicate Date","N/A"))</f>
        <v>N/A</v>
      </c>
      <c r="H16" s="35">
        <f t="shared" si="0"/>
        <v>43921</v>
      </c>
      <c r="I16" s="35">
        <f t="shared" si="1"/>
        <v>43928</v>
      </c>
      <c r="J16" s="35">
        <v>43936</v>
      </c>
      <c r="K16" s="36" t="s">
        <v>69</v>
      </c>
      <c r="L16" s="37">
        <f t="shared" si="2"/>
        <v>10000</v>
      </c>
      <c r="M16" s="38">
        <v>10000</v>
      </c>
      <c r="N16" s="39"/>
      <c r="O16" s="40" t="s">
        <v>208</v>
      </c>
    </row>
    <row r="17" spans="1:15" s="41" customFormat="1" ht="24" hidden="1">
      <c r="A17" s="32">
        <v>12</v>
      </c>
      <c r="B17" s="33" t="s">
        <v>356</v>
      </c>
      <c r="C17" s="42" t="s">
        <v>83</v>
      </c>
      <c r="D17" s="33" t="s">
        <v>115</v>
      </c>
      <c r="E17" s="44" t="s">
        <v>28</v>
      </c>
      <c r="F17" s="35">
        <f>H17-7</f>
        <v>44005</v>
      </c>
      <c r="G17" s="33" t="str">
        <f>IF(E17="","",IF((OR(E17=data_validation!A$1,E17=data_validation!A$2)),"Indicate Date","N/A"))</f>
        <v>N/A</v>
      </c>
      <c r="H17" s="35">
        <f t="shared" si="0"/>
        <v>44012</v>
      </c>
      <c r="I17" s="35">
        <f t="shared" si="1"/>
        <v>44019</v>
      </c>
      <c r="J17" s="35">
        <v>44027</v>
      </c>
      <c r="K17" s="36" t="s">
        <v>69</v>
      </c>
      <c r="L17" s="37">
        <f t="shared" si="2"/>
        <v>10000</v>
      </c>
      <c r="M17" s="43">
        <v>10000</v>
      </c>
      <c r="N17" s="39"/>
      <c r="O17" s="40" t="s">
        <v>208</v>
      </c>
    </row>
    <row r="18" spans="1:15" s="41" customFormat="1" ht="21" hidden="1">
      <c r="A18" s="32">
        <v>13</v>
      </c>
      <c r="B18" s="33" t="s">
        <v>356</v>
      </c>
      <c r="C18" s="42" t="s">
        <v>116</v>
      </c>
      <c r="D18" s="33" t="s">
        <v>115</v>
      </c>
      <c r="E18" s="44" t="s">
        <v>15</v>
      </c>
      <c r="F18" s="35">
        <f>H18-21</f>
        <v>43900</v>
      </c>
      <c r="G18" s="35">
        <f t="shared" ref="G18:G29" si="5">H18-7</f>
        <v>43914</v>
      </c>
      <c r="H18" s="35">
        <f t="shared" si="0"/>
        <v>43921</v>
      </c>
      <c r="I18" s="35">
        <f t="shared" si="1"/>
        <v>43928</v>
      </c>
      <c r="J18" s="35">
        <v>43936</v>
      </c>
      <c r="K18" s="36" t="s">
        <v>69</v>
      </c>
      <c r="L18" s="37">
        <f t="shared" si="2"/>
        <v>1250</v>
      </c>
      <c r="M18" s="43">
        <v>1250</v>
      </c>
      <c r="N18" s="39"/>
      <c r="O18" s="40" t="s">
        <v>208</v>
      </c>
    </row>
    <row r="19" spans="1:15" s="41" customFormat="1" ht="21" hidden="1">
      <c r="A19" s="32">
        <v>14</v>
      </c>
      <c r="B19" s="33" t="s">
        <v>356</v>
      </c>
      <c r="C19" s="42" t="s">
        <v>116</v>
      </c>
      <c r="D19" s="33" t="s">
        <v>115</v>
      </c>
      <c r="E19" s="44" t="s">
        <v>15</v>
      </c>
      <c r="F19" s="35">
        <f>H19-21</f>
        <v>43991</v>
      </c>
      <c r="G19" s="35">
        <f t="shared" si="5"/>
        <v>44005</v>
      </c>
      <c r="H19" s="35">
        <f t="shared" si="0"/>
        <v>44012</v>
      </c>
      <c r="I19" s="35">
        <f t="shared" si="1"/>
        <v>44019</v>
      </c>
      <c r="J19" s="35">
        <v>44027</v>
      </c>
      <c r="K19" s="36" t="s">
        <v>69</v>
      </c>
      <c r="L19" s="37">
        <f t="shared" si="2"/>
        <v>1250</v>
      </c>
      <c r="M19" s="43">
        <v>1250</v>
      </c>
      <c r="N19" s="39"/>
      <c r="O19" s="40" t="s">
        <v>208</v>
      </c>
    </row>
    <row r="20" spans="1:15" s="41" customFormat="1" ht="21" hidden="1">
      <c r="A20" s="32">
        <v>15</v>
      </c>
      <c r="B20" s="33" t="s">
        <v>356</v>
      </c>
      <c r="C20" s="42" t="s">
        <v>116</v>
      </c>
      <c r="D20" s="33" t="s">
        <v>115</v>
      </c>
      <c r="E20" s="44" t="s">
        <v>15</v>
      </c>
      <c r="F20" s="35">
        <f>H20-21</f>
        <v>44083</v>
      </c>
      <c r="G20" s="35">
        <f t="shared" si="5"/>
        <v>44097</v>
      </c>
      <c r="H20" s="35">
        <f t="shared" si="0"/>
        <v>44104</v>
      </c>
      <c r="I20" s="35">
        <f t="shared" si="1"/>
        <v>44111</v>
      </c>
      <c r="J20" s="35">
        <v>44119</v>
      </c>
      <c r="K20" s="36" t="s">
        <v>69</v>
      </c>
      <c r="L20" s="37">
        <f t="shared" si="2"/>
        <v>2500</v>
      </c>
      <c r="M20" s="43">
        <v>2500</v>
      </c>
      <c r="N20" s="39"/>
      <c r="O20" s="40" t="s">
        <v>208</v>
      </c>
    </row>
    <row r="21" spans="1:15" s="41" customFormat="1" ht="21" hidden="1">
      <c r="A21" s="32">
        <v>16</v>
      </c>
      <c r="B21" s="33" t="s">
        <v>356</v>
      </c>
      <c r="C21" s="42" t="s">
        <v>84</v>
      </c>
      <c r="D21" s="33" t="s">
        <v>115</v>
      </c>
      <c r="E21" s="44" t="s">
        <v>15</v>
      </c>
      <c r="F21" s="35">
        <f t="shared" ref="F21:F26" si="6">G21-21</f>
        <v>43893</v>
      </c>
      <c r="G21" s="35">
        <f t="shared" si="5"/>
        <v>43914</v>
      </c>
      <c r="H21" s="35">
        <f t="shared" si="0"/>
        <v>43921</v>
      </c>
      <c r="I21" s="35">
        <f t="shared" si="1"/>
        <v>43928</v>
      </c>
      <c r="J21" s="35">
        <v>43936</v>
      </c>
      <c r="K21" s="36" t="s">
        <v>69</v>
      </c>
      <c r="L21" s="37">
        <f t="shared" si="2"/>
        <v>66000</v>
      </c>
      <c r="M21" s="43"/>
      <c r="N21" s="39">
        <v>66000</v>
      </c>
      <c r="O21" s="40" t="s">
        <v>208</v>
      </c>
    </row>
    <row r="22" spans="1:15" s="41" customFormat="1" ht="21" hidden="1">
      <c r="A22" s="32">
        <v>17</v>
      </c>
      <c r="B22" s="33" t="s">
        <v>356</v>
      </c>
      <c r="C22" s="42" t="s">
        <v>84</v>
      </c>
      <c r="D22" s="33" t="s">
        <v>115</v>
      </c>
      <c r="E22" s="44" t="s">
        <v>15</v>
      </c>
      <c r="F22" s="35">
        <f t="shared" si="6"/>
        <v>44046</v>
      </c>
      <c r="G22" s="35">
        <f t="shared" si="5"/>
        <v>44067</v>
      </c>
      <c r="H22" s="35">
        <f t="shared" si="0"/>
        <v>44074</v>
      </c>
      <c r="I22" s="35">
        <f t="shared" si="1"/>
        <v>44081</v>
      </c>
      <c r="J22" s="35">
        <v>44089</v>
      </c>
      <c r="K22" s="36" t="s">
        <v>69</v>
      </c>
      <c r="L22" s="37">
        <f t="shared" si="2"/>
        <v>600000</v>
      </c>
      <c r="M22" s="43"/>
      <c r="N22" s="39">
        <v>600000</v>
      </c>
      <c r="O22" s="40" t="s">
        <v>208</v>
      </c>
    </row>
    <row r="23" spans="1:15" s="41" customFormat="1" ht="24" hidden="1">
      <c r="A23" s="32">
        <v>18</v>
      </c>
      <c r="B23" s="33" t="s">
        <v>357</v>
      </c>
      <c r="C23" s="42" t="s">
        <v>95</v>
      </c>
      <c r="D23" s="33" t="s">
        <v>115</v>
      </c>
      <c r="E23" s="44" t="s">
        <v>15</v>
      </c>
      <c r="F23" s="35">
        <f t="shared" si="6"/>
        <v>43804</v>
      </c>
      <c r="G23" s="35">
        <f t="shared" si="5"/>
        <v>43825</v>
      </c>
      <c r="H23" s="35">
        <f t="shared" si="0"/>
        <v>43832</v>
      </c>
      <c r="I23" s="35">
        <f t="shared" si="1"/>
        <v>43839</v>
      </c>
      <c r="J23" s="35">
        <v>43847</v>
      </c>
      <c r="K23" s="36" t="s">
        <v>69</v>
      </c>
      <c r="L23" s="37">
        <f t="shared" si="2"/>
        <v>35000</v>
      </c>
      <c r="M23" s="43"/>
      <c r="N23" s="39">
        <v>35000</v>
      </c>
      <c r="O23" s="40" t="s">
        <v>208</v>
      </c>
    </row>
    <row r="24" spans="1:15" s="41" customFormat="1" ht="24" hidden="1">
      <c r="A24" s="32">
        <v>19</v>
      </c>
      <c r="B24" s="33" t="s">
        <v>357</v>
      </c>
      <c r="C24" s="42" t="s">
        <v>95</v>
      </c>
      <c r="D24" s="33" t="s">
        <v>115</v>
      </c>
      <c r="E24" s="44" t="s">
        <v>15</v>
      </c>
      <c r="F24" s="35">
        <f t="shared" si="6"/>
        <v>43893</v>
      </c>
      <c r="G24" s="35">
        <f t="shared" si="5"/>
        <v>43914</v>
      </c>
      <c r="H24" s="35">
        <f t="shared" si="0"/>
        <v>43921</v>
      </c>
      <c r="I24" s="35">
        <f t="shared" si="1"/>
        <v>43928</v>
      </c>
      <c r="J24" s="35">
        <v>43936</v>
      </c>
      <c r="K24" s="36" t="s">
        <v>69</v>
      </c>
      <c r="L24" s="37">
        <f t="shared" si="2"/>
        <v>70000</v>
      </c>
      <c r="M24" s="43"/>
      <c r="N24" s="39">
        <v>70000</v>
      </c>
      <c r="O24" s="40" t="s">
        <v>208</v>
      </c>
    </row>
    <row r="25" spans="1:15" s="41" customFormat="1" ht="24" hidden="1">
      <c r="A25" s="32">
        <v>20</v>
      </c>
      <c r="B25" s="33" t="s">
        <v>357</v>
      </c>
      <c r="C25" s="42" t="s">
        <v>95</v>
      </c>
      <c r="D25" s="33" t="s">
        <v>115</v>
      </c>
      <c r="E25" s="44" t="s">
        <v>15</v>
      </c>
      <c r="F25" s="35">
        <f t="shared" si="6"/>
        <v>43984</v>
      </c>
      <c r="G25" s="35">
        <f t="shared" si="5"/>
        <v>44005</v>
      </c>
      <c r="H25" s="35">
        <f t="shared" si="0"/>
        <v>44012</v>
      </c>
      <c r="I25" s="35">
        <f t="shared" si="1"/>
        <v>44019</v>
      </c>
      <c r="J25" s="35">
        <v>44027</v>
      </c>
      <c r="K25" s="36" t="s">
        <v>69</v>
      </c>
      <c r="L25" s="37">
        <f t="shared" si="2"/>
        <v>30000</v>
      </c>
      <c r="M25" s="43"/>
      <c r="N25" s="39">
        <v>30000</v>
      </c>
      <c r="O25" s="40" t="s">
        <v>208</v>
      </c>
    </row>
    <row r="26" spans="1:15" s="41" customFormat="1" ht="21" hidden="1">
      <c r="A26" s="32">
        <v>21</v>
      </c>
      <c r="B26" s="33" t="s">
        <v>357</v>
      </c>
      <c r="C26" s="42" t="s">
        <v>97</v>
      </c>
      <c r="D26" s="33" t="s">
        <v>115</v>
      </c>
      <c r="E26" s="44" t="s">
        <v>15</v>
      </c>
      <c r="F26" s="35">
        <f t="shared" si="6"/>
        <v>43893</v>
      </c>
      <c r="G26" s="35">
        <f t="shared" si="5"/>
        <v>43914</v>
      </c>
      <c r="H26" s="35">
        <f t="shared" si="0"/>
        <v>43921</v>
      </c>
      <c r="I26" s="35">
        <f t="shared" si="1"/>
        <v>43928</v>
      </c>
      <c r="J26" s="35">
        <v>43936</v>
      </c>
      <c r="K26" s="36" t="s">
        <v>69</v>
      </c>
      <c r="L26" s="37">
        <f t="shared" si="2"/>
        <v>110000</v>
      </c>
      <c r="M26" s="43"/>
      <c r="N26" s="39">
        <v>110000</v>
      </c>
      <c r="O26" s="40" t="s">
        <v>208</v>
      </c>
    </row>
    <row r="27" spans="1:15" s="41" customFormat="1" ht="24" hidden="1">
      <c r="A27" s="32">
        <v>22</v>
      </c>
      <c r="B27" s="33" t="s">
        <v>357</v>
      </c>
      <c r="C27" s="42" t="s">
        <v>85</v>
      </c>
      <c r="D27" s="33" t="s">
        <v>115</v>
      </c>
      <c r="E27" s="44" t="s">
        <v>15</v>
      </c>
      <c r="F27" s="35">
        <f>H27-21</f>
        <v>43991</v>
      </c>
      <c r="G27" s="35">
        <f t="shared" si="5"/>
        <v>44005</v>
      </c>
      <c r="H27" s="35">
        <f t="shared" si="0"/>
        <v>44012</v>
      </c>
      <c r="I27" s="35">
        <f t="shared" si="1"/>
        <v>44019</v>
      </c>
      <c r="J27" s="35">
        <v>44027</v>
      </c>
      <c r="K27" s="36" t="s">
        <v>69</v>
      </c>
      <c r="L27" s="37">
        <f t="shared" si="2"/>
        <v>40000</v>
      </c>
      <c r="M27" s="43"/>
      <c r="N27" s="39">
        <v>40000</v>
      </c>
      <c r="O27" s="40" t="s">
        <v>208</v>
      </c>
    </row>
    <row r="28" spans="1:15" s="41" customFormat="1" ht="21" hidden="1">
      <c r="A28" s="32">
        <v>23</v>
      </c>
      <c r="B28" s="33" t="s">
        <v>358</v>
      </c>
      <c r="C28" s="42" t="s">
        <v>77</v>
      </c>
      <c r="D28" s="33" t="s">
        <v>115</v>
      </c>
      <c r="E28" s="44" t="s">
        <v>15</v>
      </c>
      <c r="F28" s="35">
        <f>G28-21</f>
        <v>43984</v>
      </c>
      <c r="G28" s="35">
        <f t="shared" si="5"/>
        <v>44005</v>
      </c>
      <c r="H28" s="35">
        <f t="shared" si="0"/>
        <v>44012</v>
      </c>
      <c r="I28" s="35">
        <f t="shared" si="1"/>
        <v>44019</v>
      </c>
      <c r="J28" s="35">
        <v>44027</v>
      </c>
      <c r="K28" s="36" t="s">
        <v>69</v>
      </c>
      <c r="L28" s="37">
        <f t="shared" si="2"/>
        <v>30000</v>
      </c>
      <c r="M28" s="43">
        <v>30000</v>
      </c>
      <c r="N28" s="39"/>
      <c r="O28" s="40" t="s">
        <v>359</v>
      </c>
    </row>
    <row r="29" spans="1:15" s="41" customFormat="1" ht="12.75" hidden="1">
      <c r="A29" s="32">
        <v>24</v>
      </c>
      <c r="B29" s="33" t="s">
        <v>361</v>
      </c>
      <c r="C29" s="42" t="s">
        <v>77</v>
      </c>
      <c r="D29" s="33" t="s">
        <v>115</v>
      </c>
      <c r="E29" s="44" t="s">
        <v>15</v>
      </c>
      <c r="F29" s="35">
        <f>G29-21</f>
        <v>43984</v>
      </c>
      <c r="G29" s="35">
        <f t="shared" si="5"/>
        <v>44005</v>
      </c>
      <c r="H29" s="35">
        <f t="shared" si="0"/>
        <v>44012</v>
      </c>
      <c r="I29" s="35">
        <f t="shared" si="1"/>
        <v>44019</v>
      </c>
      <c r="J29" s="35">
        <v>44027</v>
      </c>
      <c r="K29" s="36" t="s">
        <v>69</v>
      </c>
      <c r="L29" s="37">
        <f t="shared" si="2"/>
        <v>20000</v>
      </c>
      <c r="M29" s="43">
        <v>20000</v>
      </c>
      <c r="N29" s="39"/>
      <c r="O29" s="40" t="s">
        <v>360</v>
      </c>
    </row>
    <row r="30" spans="1:15" s="80" customFormat="1" ht="21">
      <c r="A30" s="32">
        <v>25</v>
      </c>
      <c r="B30" s="71" t="s">
        <v>349</v>
      </c>
      <c r="C30" s="72" t="s">
        <v>76</v>
      </c>
      <c r="D30" s="71" t="s">
        <v>98</v>
      </c>
      <c r="E30" s="73" t="s">
        <v>24</v>
      </c>
      <c r="F30" s="33" t="str">
        <f>IF(E30="","",IF((OR(E30=data_validation!A$1,E30=data_validation!A$2,E30=data_validation!A$5,E30=data_validation!A$6,E30=data_validation!A$14,E30=data_validation!A$16)),"Indicate Date","N/A"))</f>
        <v>N/A</v>
      </c>
      <c r="G30" s="33" t="str">
        <f>IF(E30="","",IF((OR(E30=data_validation!A$1,E30=data_validation!A$2)),"Indicate Date","N/A"))</f>
        <v>N/A</v>
      </c>
      <c r="H30" s="35">
        <f t="shared" si="0"/>
        <v>43832</v>
      </c>
      <c r="I30" s="74">
        <f t="shared" si="1"/>
        <v>43839</v>
      </c>
      <c r="J30" s="74">
        <v>43847</v>
      </c>
      <c r="K30" s="75" t="s">
        <v>69</v>
      </c>
      <c r="L30" s="37">
        <f t="shared" si="2"/>
        <v>153334.5</v>
      </c>
      <c r="M30" s="77">
        <f>145934.5+7400</f>
        <v>153334.5</v>
      </c>
      <c r="N30" s="78"/>
      <c r="O30" s="79" t="s">
        <v>208</v>
      </c>
    </row>
    <row r="31" spans="1:15" s="80" customFormat="1" ht="21">
      <c r="A31" s="32">
        <v>26</v>
      </c>
      <c r="B31" s="71" t="s">
        <v>349</v>
      </c>
      <c r="C31" s="72" t="s">
        <v>76</v>
      </c>
      <c r="D31" s="71" t="s">
        <v>98</v>
      </c>
      <c r="E31" s="73" t="s">
        <v>24</v>
      </c>
      <c r="F31" s="33" t="str">
        <f>IF(E31="","",IF((OR(E31=data_validation!A$1,E31=data_validation!A$2,E31=data_validation!A$5,E31=data_validation!A$6,E31=data_validation!A$14,E31=data_validation!A$16)),"Indicate Date","N/A"))</f>
        <v>N/A</v>
      </c>
      <c r="G31" s="33" t="str">
        <f>IF(E31="","",IF((OR(E31=data_validation!A$1,E31=data_validation!A$2)),"Indicate Date","N/A"))</f>
        <v>N/A</v>
      </c>
      <c r="H31" s="35">
        <f t="shared" si="0"/>
        <v>43832</v>
      </c>
      <c r="I31" s="74">
        <f t="shared" si="1"/>
        <v>43839</v>
      </c>
      <c r="J31" s="74">
        <v>43847</v>
      </c>
      <c r="K31" s="75" t="s">
        <v>69</v>
      </c>
      <c r="L31" s="37">
        <f t="shared" si="2"/>
        <v>130100</v>
      </c>
      <c r="M31" s="77">
        <v>130100</v>
      </c>
      <c r="N31" s="78"/>
      <c r="O31" s="79" t="s">
        <v>208</v>
      </c>
    </row>
    <row r="32" spans="1:15" s="80" customFormat="1" ht="21">
      <c r="A32" s="32">
        <v>27</v>
      </c>
      <c r="B32" s="71" t="s">
        <v>349</v>
      </c>
      <c r="C32" s="72" t="s">
        <v>76</v>
      </c>
      <c r="D32" s="71" t="s">
        <v>98</v>
      </c>
      <c r="E32" s="73" t="s">
        <v>24</v>
      </c>
      <c r="F32" s="33" t="str">
        <f>IF(E32="","",IF((OR(E32=data_validation!A$1,E32=data_validation!A$2,E32=data_validation!A$5,E32=data_validation!A$6,E32=data_validation!A$14,E32=data_validation!A$16)),"Indicate Date","N/A"))</f>
        <v>N/A</v>
      </c>
      <c r="G32" s="33" t="str">
        <f>IF(E32="","",IF((OR(E32=data_validation!A$1,E32=data_validation!A$2)),"Indicate Date","N/A"))</f>
        <v>N/A</v>
      </c>
      <c r="H32" s="35">
        <f t="shared" si="0"/>
        <v>44012</v>
      </c>
      <c r="I32" s="74">
        <f t="shared" si="1"/>
        <v>44019</v>
      </c>
      <c r="J32" s="74">
        <v>44027</v>
      </c>
      <c r="K32" s="75" t="s">
        <v>69</v>
      </c>
      <c r="L32" s="37">
        <f t="shared" si="2"/>
        <v>166565.5</v>
      </c>
      <c r="M32" s="77">
        <f>159583+6982.5</f>
        <v>166565.5</v>
      </c>
      <c r="N32" s="78"/>
      <c r="O32" s="79" t="s">
        <v>208</v>
      </c>
    </row>
    <row r="33" spans="1:15" s="41" customFormat="1" ht="21" hidden="1">
      <c r="A33" s="32">
        <v>28</v>
      </c>
      <c r="B33" s="33" t="s">
        <v>349</v>
      </c>
      <c r="C33" s="34" t="s">
        <v>102</v>
      </c>
      <c r="D33" s="33" t="s">
        <v>98</v>
      </c>
      <c r="E33" s="44" t="s">
        <v>24</v>
      </c>
      <c r="F33" s="33" t="str">
        <f>IF(E33="","",IF((OR(E33=data_validation!A$1,E33=data_validation!A$2,E33=data_validation!A$5,E33=data_validation!A$6,E33=data_validation!A$14,E33=data_validation!A$16)),"Indicate Date","N/A"))</f>
        <v>N/A</v>
      </c>
      <c r="G33" s="33" t="str">
        <f>IF(E33="","",IF((OR(E33=data_validation!A$1,E33=data_validation!A$2)),"Indicate Date","N/A"))</f>
        <v>N/A</v>
      </c>
      <c r="H33" s="35">
        <f t="shared" si="0"/>
        <v>43832</v>
      </c>
      <c r="I33" s="35">
        <f t="shared" si="1"/>
        <v>43839</v>
      </c>
      <c r="J33" s="35">
        <v>43847</v>
      </c>
      <c r="K33" s="36" t="s">
        <v>69</v>
      </c>
      <c r="L33" s="37">
        <f t="shared" si="2"/>
        <v>388210</v>
      </c>
      <c r="M33" s="38">
        <f>373210+15000</f>
        <v>388210</v>
      </c>
      <c r="N33" s="39"/>
      <c r="O33" s="40" t="s">
        <v>208</v>
      </c>
    </row>
    <row r="34" spans="1:15" s="41" customFormat="1" ht="24">
      <c r="A34" s="32">
        <v>29</v>
      </c>
      <c r="B34" s="33" t="s">
        <v>349</v>
      </c>
      <c r="C34" s="34" t="s">
        <v>211</v>
      </c>
      <c r="D34" s="33" t="s">
        <v>98</v>
      </c>
      <c r="E34" s="44" t="s">
        <v>24</v>
      </c>
      <c r="F34" s="33" t="str">
        <f>IF(E34="","",IF((OR(E34=data_validation!A$1,E34=data_validation!A$2,E34=data_validation!A$5,E34=data_validation!A$6,E34=data_validation!A$14,E34=data_validation!A$16)),"Indicate Date","N/A"))</f>
        <v>N/A</v>
      </c>
      <c r="G34" s="33" t="str">
        <f>IF(E34="","",IF((OR(E34=data_validation!A$1,E34=data_validation!A$2)),"Indicate Date","N/A"))</f>
        <v>N/A</v>
      </c>
      <c r="H34" s="35">
        <f t="shared" si="0"/>
        <v>43921</v>
      </c>
      <c r="I34" s="35">
        <f t="shared" si="1"/>
        <v>43928</v>
      </c>
      <c r="J34" s="35">
        <v>43936</v>
      </c>
      <c r="K34" s="36" t="s">
        <v>69</v>
      </c>
      <c r="L34" s="37">
        <f t="shared" si="2"/>
        <v>350000</v>
      </c>
      <c r="M34" s="38">
        <v>350000</v>
      </c>
      <c r="N34" s="39"/>
      <c r="O34" s="40" t="s">
        <v>208</v>
      </c>
    </row>
    <row r="35" spans="1:15" s="41" customFormat="1" ht="21" hidden="1">
      <c r="A35" s="32">
        <v>30</v>
      </c>
      <c r="B35" s="33" t="s">
        <v>349</v>
      </c>
      <c r="C35" s="34" t="s">
        <v>102</v>
      </c>
      <c r="D35" s="33" t="s">
        <v>98</v>
      </c>
      <c r="E35" s="44" t="s">
        <v>24</v>
      </c>
      <c r="F35" s="33" t="str">
        <f>IF(E35="","",IF((OR(E35=data_validation!A$1,E35=data_validation!A$2,E35=data_validation!A$5,E35=data_validation!A$6,E35=data_validation!A$14,E35=data_validation!A$16)),"Indicate Date","N/A"))</f>
        <v>N/A</v>
      </c>
      <c r="G35" s="33" t="str">
        <f>IF(E35="","",IF((OR(E35=data_validation!A$1,E35=data_validation!A$2)),"Indicate Date","N/A"))</f>
        <v>N/A</v>
      </c>
      <c r="H35" s="35">
        <f t="shared" si="0"/>
        <v>44012</v>
      </c>
      <c r="I35" s="35">
        <f t="shared" si="1"/>
        <v>44019</v>
      </c>
      <c r="J35" s="35">
        <v>44027</v>
      </c>
      <c r="K35" s="36" t="s">
        <v>69</v>
      </c>
      <c r="L35" s="37">
        <f t="shared" si="2"/>
        <v>402750</v>
      </c>
      <c r="M35" s="38">
        <v>402750</v>
      </c>
      <c r="N35" s="39"/>
      <c r="O35" s="40" t="s">
        <v>208</v>
      </c>
    </row>
    <row r="36" spans="1:15" s="41" customFormat="1" ht="21" hidden="1">
      <c r="A36" s="32">
        <v>31</v>
      </c>
      <c r="B36" s="33" t="s">
        <v>349</v>
      </c>
      <c r="C36" s="34" t="s">
        <v>77</v>
      </c>
      <c r="D36" s="33" t="s">
        <v>98</v>
      </c>
      <c r="E36" s="44" t="s">
        <v>15</v>
      </c>
      <c r="F36" s="35">
        <f>G36-21</f>
        <v>43805</v>
      </c>
      <c r="G36" s="35">
        <f>H36-7</f>
        <v>43826</v>
      </c>
      <c r="H36" s="35">
        <f t="shared" si="0"/>
        <v>43833</v>
      </c>
      <c r="I36" s="35">
        <f t="shared" si="1"/>
        <v>43840</v>
      </c>
      <c r="J36" s="35">
        <v>43848</v>
      </c>
      <c r="K36" s="36" t="s">
        <v>69</v>
      </c>
      <c r="L36" s="37">
        <f t="shared" si="2"/>
        <v>100000</v>
      </c>
      <c r="M36" s="38">
        <v>100000</v>
      </c>
      <c r="N36" s="39"/>
      <c r="O36" s="40" t="s">
        <v>208</v>
      </c>
    </row>
    <row r="37" spans="1:15" s="41" customFormat="1" ht="21" hidden="1">
      <c r="A37" s="32">
        <v>32</v>
      </c>
      <c r="B37" s="33" t="s">
        <v>349</v>
      </c>
      <c r="C37" s="34" t="s">
        <v>78</v>
      </c>
      <c r="D37" s="33" t="s">
        <v>98</v>
      </c>
      <c r="E37" s="44" t="s">
        <v>15</v>
      </c>
      <c r="F37" s="35">
        <f>G37-21</f>
        <v>43805</v>
      </c>
      <c r="G37" s="35">
        <f>H37-7</f>
        <v>43826</v>
      </c>
      <c r="H37" s="35">
        <f t="shared" si="0"/>
        <v>43833</v>
      </c>
      <c r="I37" s="35">
        <f t="shared" si="1"/>
        <v>43840</v>
      </c>
      <c r="J37" s="35">
        <v>43848</v>
      </c>
      <c r="K37" s="36" t="s">
        <v>69</v>
      </c>
      <c r="L37" s="37">
        <f t="shared" si="2"/>
        <v>97500</v>
      </c>
      <c r="M37" s="38">
        <v>97500</v>
      </c>
      <c r="N37" s="39"/>
      <c r="O37" s="40" t="s">
        <v>208</v>
      </c>
    </row>
    <row r="38" spans="1:15" s="41" customFormat="1" ht="21" hidden="1">
      <c r="A38" s="32">
        <v>33</v>
      </c>
      <c r="B38" s="33" t="s">
        <v>349</v>
      </c>
      <c r="C38" s="34" t="s">
        <v>81</v>
      </c>
      <c r="D38" s="33" t="s">
        <v>98</v>
      </c>
      <c r="E38" s="44" t="s">
        <v>15</v>
      </c>
      <c r="F38" s="35">
        <f>G38-21</f>
        <v>43805</v>
      </c>
      <c r="G38" s="35">
        <f>H38-7</f>
        <v>43826</v>
      </c>
      <c r="H38" s="35">
        <f t="shared" si="0"/>
        <v>43833</v>
      </c>
      <c r="I38" s="35">
        <f t="shared" si="1"/>
        <v>43840</v>
      </c>
      <c r="J38" s="35">
        <v>43848</v>
      </c>
      <c r="K38" s="36" t="s">
        <v>69</v>
      </c>
      <c r="L38" s="37">
        <f t="shared" si="2"/>
        <v>2500</v>
      </c>
      <c r="M38" s="38">
        <v>2500</v>
      </c>
      <c r="N38" s="39"/>
      <c r="O38" s="40" t="s">
        <v>208</v>
      </c>
    </row>
    <row r="39" spans="1:15" s="41" customFormat="1" ht="21" hidden="1">
      <c r="A39" s="32">
        <v>34</v>
      </c>
      <c r="B39" s="33" t="s">
        <v>349</v>
      </c>
      <c r="C39" s="34" t="s">
        <v>77</v>
      </c>
      <c r="D39" s="33" t="s">
        <v>98</v>
      </c>
      <c r="E39" s="44" t="s">
        <v>15</v>
      </c>
      <c r="F39" s="35">
        <f>G39-21</f>
        <v>43984</v>
      </c>
      <c r="G39" s="35">
        <f>H39-7</f>
        <v>44005</v>
      </c>
      <c r="H39" s="35">
        <f t="shared" si="0"/>
        <v>44012</v>
      </c>
      <c r="I39" s="35">
        <f t="shared" si="1"/>
        <v>44019</v>
      </c>
      <c r="J39" s="35">
        <v>44027</v>
      </c>
      <c r="K39" s="36" t="s">
        <v>69</v>
      </c>
      <c r="L39" s="37">
        <f t="shared" si="2"/>
        <v>100000</v>
      </c>
      <c r="M39" s="38">
        <v>100000</v>
      </c>
      <c r="N39" s="39"/>
      <c r="O39" s="40" t="s">
        <v>208</v>
      </c>
    </row>
    <row r="40" spans="1:15" s="41" customFormat="1" ht="21" hidden="1">
      <c r="A40" s="32">
        <v>35</v>
      </c>
      <c r="B40" s="33" t="s">
        <v>349</v>
      </c>
      <c r="C40" s="34" t="s">
        <v>78</v>
      </c>
      <c r="D40" s="33" t="s">
        <v>98</v>
      </c>
      <c r="E40" s="44" t="s">
        <v>15</v>
      </c>
      <c r="F40" s="35">
        <f>G40-21</f>
        <v>43984</v>
      </c>
      <c r="G40" s="35">
        <f>H40-7</f>
        <v>44005</v>
      </c>
      <c r="H40" s="35">
        <f t="shared" si="0"/>
        <v>44012</v>
      </c>
      <c r="I40" s="35">
        <f t="shared" si="1"/>
        <v>44019</v>
      </c>
      <c r="J40" s="35">
        <v>44027</v>
      </c>
      <c r="K40" s="36" t="s">
        <v>69</v>
      </c>
      <c r="L40" s="37">
        <f t="shared" si="2"/>
        <v>100000</v>
      </c>
      <c r="M40" s="38">
        <v>100000</v>
      </c>
      <c r="N40" s="39"/>
      <c r="O40" s="40" t="s">
        <v>208</v>
      </c>
    </row>
    <row r="41" spans="1:15" s="41" customFormat="1" ht="24" hidden="1">
      <c r="A41" s="32">
        <v>36</v>
      </c>
      <c r="B41" s="33" t="s">
        <v>349</v>
      </c>
      <c r="C41" s="42" t="s">
        <v>87</v>
      </c>
      <c r="D41" s="33" t="s">
        <v>98</v>
      </c>
      <c r="E41" s="44" t="s">
        <v>28</v>
      </c>
      <c r="F41" s="35">
        <f>H41-7</f>
        <v>43914</v>
      </c>
      <c r="G41" s="33" t="str">
        <f>IF(E41="","",IF((OR(E41=data_validation!A$1,E41=data_validation!A$2)),"Indicate Date","N/A"))</f>
        <v>N/A</v>
      </c>
      <c r="H41" s="35">
        <f t="shared" si="0"/>
        <v>43921</v>
      </c>
      <c r="I41" s="35">
        <f t="shared" si="1"/>
        <v>43928</v>
      </c>
      <c r="J41" s="35">
        <v>43936</v>
      </c>
      <c r="K41" s="36" t="s">
        <v>69</v>
      </c>
      <c r="L41" s="37">
        <f t="shared" si="2"/>
        <v>10000</v>
      </c>
      <c r="M41" s="43">
        <v>10000</v>
      </c>
      <c r="N41" s="39"/>
      <c r="O41" s="40" t="s">
        <v>208</v>
      </c>
    </row>
    <row r="42" spans="1:15" s="41" customFormat="1" ht="24" hidden="1">
      <c r="A42" s="32">
        <v>37</v>
      </c>
      <c r="B42" s="33" t="s">
        <v>349</v>
      </c>
      <c r="C42" s="42" t="s">
        <v>83</v>
      </c>
      <c r="D42" s="33" t="s">
        <v>98</v>
      </c>
      <c r="E42" s="44" t="s">
        <v>28</v>
      </c>
      <c r="F42" s="35">
        <f>H42-7</f>
        <v>43914</v>
      </c>
      <c r="G42" s="33" t="str">
        <f>IF(E42="","",IF((OR(E42=data_validation!A$1,E42=data_validation!A$2)),"Indicate Date","N/A"))</f>
        <v>N/A</v>
      </c>
      <c r="H42" s="35">
        <f t="shared" si="0"/>
        <v>43921</v>
      </c>
      <c r="I42" s="35">
        <f t="shared" si="1"/>
        <v>43928</v>
      </c>
      <c r="J42" s="35">
        <v>43936</v>
      </c>
      <c r="K42" s="36" t="s">
        <v>69</v>
      </c>
      <c r="L42" s="37">
        <f t="shared" si="2"/>
        <v>10000</v>
      </c>
      <c r="M42" s="43">
        <v>10000</v>
      </c>
      <c r="N42" s="39"/>
      <c r="O42" s="40" t="s">
        <v>208</v>
      </c>
    </row>
    <row r="43" spans="1:15" s="41" customFormat="1" ht="24" hidden="1">
      <c r="A43" s="32">
        <v>38</v>
      </c>
      <c r="B43" s="33" t="s">
        <v>349</v>
      </c>
      <c r="C43" s="42" t="s">
        <v>118</v>
      </c>
      <c r="D43" s="33" t="s">
        <v>98</v>
      </c>
      <c r="E43" s="44" t="s">
        <v>28</v>
      </c>
      <c r="F43" s="35">
        <f>H43-7</f>
        <v>43914</v>
      </c>
      <c r="G43" s="33" t="str">
        <f>IF(E43="","",IF((OR(E43=data_validation!A$1,E43=data_validation!A$2)),"Indicate Date","N/A"))</f>
        <v>N/A</v>
      </c>
      <c r="H43" s="35">
        <f t="shared" si="0"/>
        <v>43921</v>
      </c>
      <c r="I43" s="35">
        <f t="shared" si="1"/>
        <v>43928</v>
      </c>
      <c r="J43" s="35">
        <v>43936</v>
      </c>
      <c r="K43" s="36" t="s">
        <v>69</v>
      </c>
      <c r="L43" s="37">
        <f t="shared" si="2"/>
        <v>25000</v>
      </c>
      <c r="M43" s="43">
        <v>25000</v>
      </c>
      <c r="N43" s="39"/>
      <c r="O43" s="40" t="s">
        <v>208</v>
      </c>
    </row>
    <row r="44" spans="1:15" s="41" customFormat="1" ht="24" hidden="1">
      <c r="A44" s="32">
        <v>39</v>
      </c>
      <c r="B44" s="33" t="s">
        <v>349</v>
      </c>
      <c r="C44" s="42" t="s">
        <v>118</v>
      </c>
      <c r="D44" s="33" t="s">
        <v>98</v>
      </c>
      <c r="E44" s="44" t="s">
        <v>28</v>
      </c>
      <c r="F44" s="35">
        <f>H44-7</f>
        <v>44097</v>
      </c>
      <c r="G44" s="33" t="str">
        <f>IF(E44="","",IF((OR(E44=data_validation!A$1,E44=data_validation!A$2)),"Indicate Date","N/A"))</f>
        <v>N/A</v>
      </c>
      <c r="H44" s="35">
        <f t="shared" si="0"/>
        <v>44104</v>
      </c>
      <c r="I44" s="35">
        <f t="shared" si="1"/>
        <v>44111</v>
      </c>
      <c r="J44" s="35">
        <v>44119</v>
      </c>
      <c r="K44" s="36" t="s">
        <v>69</v>
      </c>
      <c r="L44" s="37">
        <f t="shared" si="2"/>
        <v>25000</v>
      </c>
      <c r="M44" s="43">
        <v>25000</v>
      </c>
      <c r="N44" s="39"/>
      <c r="O44" s="40" t="s">
        <v>208</v>
      </c>
    </row>
    <row r="45" spans="1:15" s="41" customFormat="1" ht="24" hidden="1">
      <c r="A45" s="32">
        <v>40</v>
      </c>
      <c r="B45" s="33" t="s">
        <v>349</v>
      </c>
      <c r="C45" s="42" t="s">
        <v>104</v>
      </c>
      <c r="D45" s="33" t="s">
        <v>98</v>
      </c>
      <c r="E45" s="44" t="s">
        <v>28</v>
      </c>
      <c r="F45" s="35">
        <f>H45-7</f>
        <v>43914</v>
      </c>
      <c r="G45" s="33" t="str">
        <f>IF(E45="","",IF((OR(E45=data_validation!A$1,E45=data_validation!A$2)),"Indicate Date","N/A"))</f>
        <v>N/A</v>
      </c>
      <c r="H45" s="35">
        <f t="shared" si="0"/>
        <v>43921</v>
      </c>
      <c r="I45" s="35">
        <f t="shared" si="1"/>
        <v>43928</v>
      </c>
      <c r="J45" s="35">
        <v>43936</v>
      </c>
      <c r="K45" s="36" t="s">
        <v>69</v>
      </c>
      <c r="L45" s="37">
        <f t="shared" si="2"/>
        <v>10000</v>
      </c>
      <c r="M45" s="43">
        <v>10000</v>
      </c>
      <c r="N45" s="39"/>
      <c r="O45" s="40" t="s">
        <v>208</v>
      </c>
    </row>
    <row r="46" spans="1:15" s="41" customFormat="1" ht="21" hidden="1">
      <c r="A46" s="32">
        <v>41</v>
      </c>
      <c r="B46" s="33" t="s">
        <v>349</v>
      </c>
      <c r="C46" s="42" t="s">
        <v>116</v>
      </c>
      <c r="D46" s="33" t="s">
        <v>98</v>
      </c>
      <c r="E46" s="44" t="s">
        <v>15</v>
      </c>
      <c r="F46" s="35">
        <f>H46-21</f>
        <v>43811</v>
      </c>
      <c r="G46" s="35">
        <f t="shared" ref="G46:G59" si="7">H46-7</f>
        <v>43825</v>
      </c>
      <c r="H46" s="35">
        <f t="shared" si="0"/>
        <v>43832</v>
      </c>
      <c r="I46" s="35">
        <f t="shared" si="1"/>
        <v>43839</v>
      </c>
      <c r="J46" s="35">
        <v>43847</v>
      </c>
      <c r="K46" s="36" t="s">
        <v>69</v>
      </c>
      <c r="L46" s="37">
        <f t="shared" si="2"/>
        <v>112500</v>
      </c>
      <c r="M46" s="43">
        <v>112500</v>
      </c>
      <c r="N46" s="39"/>
      <c r="O46" s="40" t="s">
        <v>208</v>
      </c>
    </row>
    <row r="47" spans="1:15" s="41" customFormat="1" ht="21" hidden="1">
      <c r="A47" s="32">
        <v>42</v>
      </c>
      <c r="B47" s="33" t="s">
        <v>349</v>
      </c>
      <c r="C47" s="42" t="s">
        <v>116</v>
      </c>
      <c r="D47" s="33" t="s">
        <v>98</v>
      </c>
      <c r="E47" s="44" t="s">
        <v>15</v>
      </c>
      <c r="F47" s="35">
        <f>H47-21</f>
        <v>43900</v>
      </c>
      <c r="G47" s="35">
        <f t="shared" si="7"/>
        <v>43914</v>
      </c>
      <c r="H47" s="35">
        <f t="shared" si="0"/>
        <v>43921</v>
      </c>
      <c r="I47" s="35">
        <f t="shared" si="1"/>
        <v>43928</v>
      </c>
      <c r="J47" s="35">
        <v>43936</v>
      </c>
      <c r="K47" s="36" t="s">
        <v>69</v>
      </c>
      <c r="L47" s="37">
        <f t="shared" si="2"/>
        <v>112500</v>
      </c>
      <c r="M47" s="43">
        <v>112500</v>
      </c>
      <c r="N47" s="39"/>
      <c r="O47" s="40" t="s">
        <v>208</v>
      </c>
    </row>
    <row r="48" spans="1:15" s="41" customFormat="1" ht="21" hidden="1">
      <c r="A48" s="32">
        <v>43</v>
      </c>
      <c r="B48" s="33" t="s">
        <v>349</v>
      </c>
      <c r="C48" s="42" t="s">
        <v>116</v>
      </c>
      <c r="D48" s="33" t="s">
        <v>98</v>
      </c>
      <c r="E48" s="44" t="s">
        <v>15</v>
      </c>
      <c r="F48" s="35">
        <f>H48-21</f>
        <v>43991</v>
      </c>
      <c r="G48" s="35">
        <f t="shared" si="7"/>
        <v>44005</v>
      </c>
      <c r="H48" s="35">
        <f t="shared" si="0"/>
        <v>44012</v>
      </c>
      <c r="I48" s="35">
        <f t="shared" si="1"/>
        <v>44019</v>
      </c>
      <c r="J48" s="35">
        <v>44027</v>
      </c>
      <c r="K48" s="36" t="s">
        <v>69</v>
      </c>
      <c r="L48" s="37">
        <f t="shared" si="2"/>
        <v>112500</v>
      </c>
      <c r="M48" s="43">
        <v>112500</v>
      </c>
      <c r="N48" s="39"/>
      <c r="O48" s="40" t="s">
        <v>208</v>
      </c>
    </row>
    <row r="49" spans="1:15" s="41" customFormat="1" ht="21" hidden="1">
      <c r="A49" s="32">
        <v>44</v>
      </c>
      <c r="B49" s="33" t="s">
        <v>349</v>
      </c>
      <c r="C49" s="42" t="s">
        <v>116</v>
      </c>
      <c r="D49" s="33" t="s">
        <v>98</v>
      </c>
      <c r="E49" s="44" t="s">
        <v>15</v>
      </c>
      <c r="F49" s="35">
        <f>H49-21</f>
        <v>44083</v>
      </c>
      <c r="G49" s="35">
        <f t="shared" si="7"/>
        <v>44097</v>
      </c>
      <c r="H49" s="35">
        <f t="shared" si="0"/>
        <v>44104</v>
      </c>
      <c r="I49" s="35">
        <f t="shared" si="1"/>
        <v>44111</v>
      </c>
      <c r="J49" s="35">
        <v>44119</v>
      </c>
      <c r="K49" s="36" t="s">
        <v>69</v>
      </c>
      <c r="L49" s="37">
        <f t="shared" si="2"/>
        <v>112500</v>
      </c>
      <c r="M49" s="43">
        <v>112500</v>
      </c>
      <c r="N49" s="39"/>
      <c r="O49" s="40" t="s">
        <v>208</v>
      </c>
    </row>
    <row r="50" spans="1:15" s="41" customFormat="1" ht="21" hidden="1">
      <c r="A50" s="32">
        <v>45</v>
      </c>
      <c r="B50" s="33" t="s">
        <v>350</v>
      </c>
      <c r="C50" s="34" t="s">
        <v>153</v>
      </c>
      <c r="D50" s="33" t="s">
        <v>98</v>
      </c>
      <c r="E50" s="44" t="s">
        <v>15</v>
      </c>
      <c r="F50" s="35">
        <f t="shared" ref="F50:F55" si="8">G50-21</f>
        <v>44076</v>
      </c>
      <c r="G50" s="35">
        <f t="shared" si="7"/>
        <v>44097</v>
      </c>
      <c r="H50" s="35">
        <f t="shared" si="0"/>
        <v>44104</v>
      </c>
      <c r="I50" s="35">
        <f t="shared" si="1"/>
        <v>44111</v>
      </c>
      <c r="J50" s="35">
        <v>44119</v>
      </c>
      <c r="K50" s="36" t="s">
        <v>69</v>
      </c>
      <c r="L50" s="37">
        <f t="shared" si="2"/>
        <v>11000</v>
      </c>
      <c r="M50" s="38"/>
      <c r="N50" s="39">
        <v>11000</v>
      </c>
      <c r="O50" s="40" t="s">
        <v>208</v>
      </c>
    </row>
    <row r="51" spans="1:15" s="41" customFormat="1" ht="24" hidden="1">
      <c r="A51" s="32">
        <v>46</v>
      </c>
      <c r="B51" s="33" t="s">
        <v>350</v>
      </c>
      <c r="C51" s="34" t="s">
        <v>95</v>
      </c>
      <c r="D51" s="33" t="s">
        <v>98</v>
      </c>
      <c r="E51" s="44" t="s">
        <v>15</v>
      </c>
      <c r="F51" s="35">
        <f t="shared" si="8"/>
        <v>43804</v>
      </c>
      <c r="G51" s="35">
        <f t="shared" si="7"/>
        <v>43825</v>
      </c>
      <c r="H51" s="35">
        <f t="shared" si="0"/>
        <v>43832</v>
      </c>
      <c r="I51" s="35">
        <f t="shared" si="1"/>
        <v>43839</v>
      </c>
      <c r="J51" s="35">
        <v>43847</v>
      </c>
      <c r="K51" s="36" t="s">
        <v>69</v>
      </c>
      <c r="L51" s="37">
        <f t="shared" si="2"/>
        <v>154000</v>
      </c>
      <c r="M51" s="38"/>
      <c r="N51" s="39">
        <v>154000</v>
      </c>
      <c r="O51" s="40" t="s">
        <v>208</v>
      </c>
    </row>
    <row r="52" spans="1:15" s="41" customFormat="1" ht="24" hidden="1">
      <c r="A52" s="32">
        <v>47</v>
      </c>
      <c r="B52" s="33" t="s">
        <v>350</v>
      </c>
      <c r="C52" s="34" t="s">
        <v>95</v>
      </c>
      <c r="D52" s="33" t="s">
        <v>98</v>
      </c>
      <c r="E52" s="44" t="s">
        <v>15</v>
      </c>
      <c r="F52" s="35">
        <f t="shared" si="8"/>
        <v>43893</v>
      </c>
      <c r="G52" s="35">
        <f t="shared" si="7"/>
        <v>43914</v>
      </c>
      <c r="H52" s="35">
        <f t="shared" si="0"/>
        <v>43921</v>
      </c>
      <c r="I52" s="35">
        <f t="shared" si="1"/>
        <v>43928</v>
      </c>
      <c r="J52" s="35">
        <v>43936</v>
      </c>
      <c r="K52" s="36" t="s">
        <v>69</v>
      </c>
      <c r="L52" s="37">
        <f t="shared" si="2"/>
        <v>360000</v>
      </c>
      <c r="M52" s="38"/>
      <c r="N52" s="39">
        <v>360000</v>
      </c>
      <c r="O52" s="40" t="s">
        <v>208</v>
      </c>
    </row>
    <row r="53" spans="1:15" s="41" customFormat="1" ht="24" hidden="1">
      <c r="A53" s="32">
        <v>48</v>
      </c>
      <c r="B53" s="33" t="s">
        <v>350</v>
      </c>
      <c r="C53" s="34" t="s">
        <v>95</v>
      </c>
      <c r="D53" s="33" t="s">
        <v>98</v>
      </c>
      <c r="E53" s="44" t="s">
        <v>15</v>
      </c>
      <c r="F53" s="35">
        <f t="shared" si="8"/>
        <v>43984</v>
      </c>
      <c r="G53" s="35">
        <f t="shared" si="7"/>
        <v>44005</v>
      </c>
      <c r="H53" s="35">
        <f t="shared" si="0"/>
        <v>44012</v>
      </c>
      <c r="I53" s="35">
        <f t="shared" si="1"/>
        <v>44019</v>
      </c>
      <c r="J53" s="35">
        <v>44027</v>
      </c>
      <c r="K53" s="36" t="s">
        <v>69</v>
      </c>
      <c r="L53" s="37">
        <f t="shared" si="2"/>
        <v>75000</v>
      </c>
      <c r="M53" s="38"/>
      <c r="N53" s="39">
        <v>75000</v>
      </c>
      <c r="O53" s="40" t="s">
        <v>208</v>
      </c>
    </row>
    <row r="54" spans="1:15" s="41" customFormat="1" ht="21" hidden="1">
      <c r="A54" s="32">
        <v>49</v>
      </c>
      <c r="B54" s="33" t="s">
        <v>350</v>
      </c>
      <c r="C54" s="34" t="s">
        <v>213</v>
      </c>
      <c r="D54" s="33" t="s">
        <v>98</v>
      </c>
      <c r="E54" s="44" t="s">
        <v>15</v>
      </c>
      <c r="F54" s="35">
        <f t="shared" si="8"/>
        <v>43984</v>
      </c>
      <c r="G54" s="35">
        <f t="shared" si="7"/>
        <v>44005</v>
      </c>
      <c r="H54" s="35">
        <f t="shared" si="0"/>
        <v>44012</v>
      </c>
      <c r="I54" s="35">
        <f t="shared" si="1"/>
        <v>44019</v>
      </c>
      <c r="J54" s="35">
        <v>44027</v>
      </c>
      <c r="K54" s="36" t="s">
        <v>69</v>
      </c>
      <c r="L54" s="37">
        <f t="shared" si="2"/>
        <v>160000</v>
      </c>
      <c r="M54" s="38"/>
      <c r="N54" s="39">
        <v>160000</v>
      </c>
      <c r="O54" s="40" t="s">
        <v>208</v>
      </c>
    </row>
    <row r="55" spans="1:15" s="41" customFormat="1" ht="21" hidden="1">
      <c r="A55" s="32">
        <v>50</v>
      </c>
      <c r="B55" s="33" t="s">
        <v>350</v>
      </c>
      <c r="C55" s="34" t="s">
        <v>84</v>
      </c>
      <c r="D55" s="33" t="s">
        <v>98</v>
      </c>
      <c r="E55" s="44" t="s">
        <v>15</v>
      </c>
      <c r="F55" s="35">
        <f t="shared" si="8"/>
        <v>44076</v>
      </c>
      <c r="G55" s="35">
        <f t="shared" si="7"/>
        <v>44097</v>
      </c>
      <c r="H55" s="35">
        <f t="shared" si="0"/>
        <v>44104</v>
      </c>
      <c r="I55" s="35">
        <f t="shared" si="1"/>
        <v>44111</v>
      </c>
      <c r="J55" s="35">
        <v>44119</v>
      </c>
      <c r="K55" s="36" t="s">
        <v>69</v>
      </c>
      <c r="L55" s="37">
        <f t="shared" si="2"/>
        <v>118400</v>
      </c>
      <c r="M55" s="38"/>
      <c r="N55" s="39">
        <v>118400</v>
      </c>
      <c r="O55" s="40" t="s">
        <v>208</v>
      </c>
    </row>
    <row r="56" spans="1:15" s="41" customFormat="1" ht="24" hidden="1">
      <c r="A56" s="32">
        <v>51</v>
      </c>
      <c r="B56" s="33" t="s">
        <v>350</v>
      </c>
      <c r="C56" s="34" t="s">
        <v>85</v>
      </c>
      <c r="D56" s="33" t="s">
        <v>98</v>
      </c>
      <c r="E56" s="44" t="s">
        <v>15</v>
      </c>
      <c r="F56" s="35">
        <f>H56-21</f>
        <v>43991</v>
      </c>
      <c r="G56" s="35">
        <f t="shared" si="7"/>
        <v>44005</v>
      </c>
      <c r="H56" s="35">
        <f t="shared" si="0"/>
        <v>44012</v>
      </c>
      <c r="I56" s="35">
        <f t="shared" si="1"/>
        <v>44019</v>
      </c>
      <c r="J56" s="35">
        <v>44027</v>
      </c>
      <c r="K56" s="36" t="s">
        <v>69</v>
      </c>
      <c r="L56" s="37">
        <f t="shared" si="2"/>
        <v>11000</v>
      </c>
      <c r="M56" s="38"/>
      <c r="N56" s="39">
        <v>11000</v>
      </c>
      <c r="O56" s="40" t="s">
        <v>208</v>
      </c>
    </row>
    <row r="57" spans="1:15" s="41" customFormat="1" ht="12.75" hidden="1">
      <c r="A57" s="32">
        <v>52</v>
      </c>
      <c r="B57" s="33" t="s">
        <v>351</v>
      </c>
      <c r="C57" s="42" t="s">
        <v>116</v>
      </c>
      <c r="D57" s="33" t="s">
        <v>98</v>
      </c>
      <c r="E57" s="44" t="s">
        <v>15</v>
      </c>
      <c r="F57" s="35">
        <f>H57-21</f>
        <v>43991</v>
      </c>
      <c r="G57" s="35">
        <f t="shared" si="7"/>
        <v>44005</v>
      </c>
      <c r="H57" s="35">
        <f t="shared" si="0"/>
        <v>44012</v>
      </c>
      <c r="I57" s="35">
        <f t="shared" si="1"/>
        <v>44019</v>
      </c>
      <c r="J57" s="35">
        <v>44027</v>
      </c>
      <c r="K57" s="36" t="s">
        <v>69</v>
      </c>
      <c r="L57" s="37">
        <f t="shared" si="2"/>
        <v>6000</v>
      </c>
      <c r="M57" s="43">
        <v>6000</v>
      </c>
      <c r="N57" s="39"/>
      <c r="O57" s="40" t="s">
        <v>99</v>
      </c>
    </row>
    <row r="58" spans="1:15" s="41" customFormat="1" ht="12.75" hidden="1">
      <c r="A58" s="32">
        <v>53</v>
      </c>
      <c r="B58" s="33" t="s">
        <v>352</v>
      </c>
      <c r="C58" s="42" t="s">
        <v>92</v>
      </c>
      <c r="D58" s="33" t="s">
        <v>98</v>
      </c>
      <c r="E58" s="44" t="s">
        <v>15</v>
      </c>
      <c r="F58" s="35">
        <f>H58-21</f>
        <v>43811</v>
      </c>
      <c r="G58" s="35">
        <f t="shared" si="7"/>
        <v>43825</v>
      </c>
      <c r="H58" s="35">
        <f t="shared" si="0"/>
        <v>43832</v>
      </c>
      <c r="I58" s="35">
        <f t="shared" si="1"/>
        <v>43839</v>
      </c>
      <c r="J58" s="35">
        <v>43847</v>
      </c>
      <c r="K58" s="36" t="s">
        <v>69</v>
      </c>
      <c r="L58" s="37">
        <f t="shared" si="2"/>
        <v>1625</v>
      </c>
      <c r="M58" s="43">
        <v>1625</v>
      </c>
      <c r="N58" s="39"/>
      <c r="O58" s="40" t="s">
        <v>100</v>
      </c>
    </row>
    <row r="59" spans="1:15" s="41" customFormat="1" ht="12.75" hidden="1">
      <c r="A59" s="32">
        <v>54</v>
      </c>
      <c r="B59" s="33" t="s">
        <v>352</v>
      </c>
      <c r="C59" s="42" t="s">
        <v>122</v>
      </c>
      <c r="D59" s="33" t="s">
        <v>98</v>
      </c>
      <c r="E59" s="44" t="s">
        <v>15</v>
      </c>
      <c r="F59" s="35">
        <f>G59-21</f>
        <v>43804</v>
      </c>
      <c r="G59" s="35">
        <f t="shared" si="7"/>
        <v>43825</v>
      </c>
      <c r="H59" s="35">
        <f t="shared" si="0"/>
        <v>43832</v>
      </c>
      <c r="I59" s="35">
        <f t="shared" si="1"/>
        <v>43839</v>
      </c>
      <c r="J59" s="35">
        <v>43847</v>
      </c>
      <c r="K59" s="36" t="s">
        <v>69</v>
      </c>
      <c r="L59" s="37">
        <f t="shared" si="2"/>
        <v>13375</v>
      </c>
      <c r="M59" s="43">
        <v>13375</v>
      </c>
      <c r="N59" s="39"/>
      <c r="O59" s="40" t="s">
        <v>100</v>
      </c>
    </row>
    <row r="60" spans="1:15" s="41" customFormat="1" ht="36" hidden="1">
      <c r="A60" s="32">
        <v>55</v>
      </c>
      <c r="B60" s="33" t="s">
        <v>352</v>
      </c>
      <c r="C60" s="42" t="s">
        <v>101</v>
      </c>
      <c r="D60" s="33" t="s">
        <v>98</v>
      </c>
      <c r="E60" s="44" t="s">
        <v>25</v>
      </c>
      <c r="F60" s="35">
        <f>H60-7</f>
        <v>44005</v>
      </c>
      <c r="G60" s="33" t="str">
        <f>IF(E60="","",IF((OR(E60=data_validation!A$1,E60=data_validation!A$2)),"Indicate Date","N/A"))</f>
        <v>N/A</v>
      </c>
      <c r="H60" s="35">
        <f t="shared" si="0"/>
        <v>44012</v>
      </c>
      <c r="I60" s="35">
        <f t="shared" si="1"/>
        <v>44019</v>
      </c>
      <c r="J60" s="35">
        <v>44027</v>
      </c>
      <c r="K60" s="36" t="s">
        <v>69</v>
      </c>
      <c r="L60" s="37">
        <f t="shared" si="2"/>
        <v>50000</v>
      </c>
      <c r="M60" s="43">
        <v>50000</v>
      </c>
      <c r="N60" s="39"/>
      <c r="O60" s="40" t="s">
        <v>100</v>
      </c>
    </row>
    <row r="61" spans="1:15" s="41" customFormat="1" ht="12.75" hidden="1">
      <c r="A61" s="32">
        <v>56</v>
      </c>
      <c r="B61" s="33" t="s">
        <v>352</v>
      </c>
      <c r="C61" s="42" t="s">
        <v>89</v>
      </c>
      <c r="D61" s="33" t="s">
        <v>98</v>
      </c>
      <c r="E61" s="44" t="s">
        <v>15</v>
      </c>
      <c r="F61" s="35">
        <f>G61-21</f>
        <v>43984</v>
      </c>
      <c r="G61" s="35">
        <f>H61-7</f>
        <v>44005</v>
      </c>
      <c r="H61" s="35">
        <f t="shared" si="0"/>
        <v>44012</v>
      </c>
      <c r="I61" s="35">
        <f t="shared" si="1"/>
        <v>44019</v>
      </c>
      <c r="J61" s="35">
        <v>44027</v>
      </c>
      <c r="K61" s="36" t="s">
        <v>69</v>
      </c>
      <c r="L61" s="37">
        <f t="shared" si="2"/>
        <v>5600</v>
      </c>
      <c r="M61" s="43">
        <v>5600</v>
      </c>
      <c r="N61" s="39"/>
      <c r="O61" s="40" t="s">
        <v>100</v>
      </c>
    </row>
    <row r="62" spans="1:15" s="41" customFormat="1" ht="12.75" hidden="1">
      <c r="A62" s="32">
        <v>57</v>
      </c>
      <c r="B62" s="33" t="s">
        <v>352</v>
      </c>
      <c r="C62" s="42" t="s">
        <v>116</v>
      </c>
      <c r="D62" s="33" t="s">
        <v>98</v>
      </c>
      <c r="E62" s="44" t="s">
        <v>15</v>
      </c>
      <c r="F62" s="35">
        <f>H62-21</f>
        <v>43811</v>
      </c>
      <c r="G62" s="35">
        <f>H62-7</f>
        <v>43825</v>
      </c>
      <c r="H62" s="35">
        <f t="shared" si="0"/>
        <v>43832</v>
      </c>
      <c r="I62" s="35">
        <f t="shared" si="1"/>
        <v>43839</v>
      </c>
      <c r="J62" s="35">
        <v>43847</v>
      </c>
      <c r="K62" s="36" t="s">
        <v>69</v>
      </c>
      <c r="L62" s="37">
        <f t="shared" si="2"/>
        <v>3000</v>
      </c>
      <c r="M62" s="43">
        <v>3000</v>
      </c>
      <c r="N62" s="39"/>
      <c r="O62" s="40" t="s">
        <v>100</v>
      </c>
    </row>
    <row r="63" spans="1:15" s="41" customFormat="1" ht="12.75">
      <c r="A63" s="32">
        <v>58</v>
      </c>
      <c r="B63" s="33" t="s">
        <v>410</v>
      </c>
      <c r="C63" s="34" t="s">
        <v>76</v>
      </c>
      <c r="D63" s="33" t="s">
        <v>82</v>
      </c>
      <c r="E63" s="44" t="s">
        <v>24</v>
      </c>
      <c r="F63" s="33" t="str">
        <f>IF(E63="","",IF((OR(E63=data_validation!A$1,E63=data_validation!A$2,E63=data_validation!A$5,E63=data_validation!A$6,E63=data_validation!A$14,E63=data_validation!A$16)),"Indicate Date","N/A"))</f>
        <v>N/A</v>
      </c>
      <c r="G63" s="33" t="str">
        <f>IF(E63="","",IF((OR(E63=data_validation!A$1,E63=data_validation!A$2)),"Indicate Date","N/A"))</f>
        <v>N/A</v>
      </c>
      <c r="H63" s="35">
        <f t="shared" si="0"/>
        <v>43832</v>
      </c>
      <c r="I63" s="35">
        <f t="shared" si="1"/>
        <v>43839</v>
      </c>
      <c r="J63" s="35">
        <v>43847</v>
      </c>
      <c r="K63" s="36" t="s">
        <v>69</v>
      </c>
      <c r="L63" s="37">
        <f t="shared" si="2"/>
        <v>71409</v>
      </c>
      <c r="M63" s="38">
        <v>71409</v>
      </c>
      <c r="N63" s="39"/>
      <c r="O63" s="40" t="s">
        <v>208</v>
      </c>
    </row>
    <row r="64" spans="1:15" s="41" customFormat="1" ht="12.75">
      <c r="A64" s="32">
        <v>59</v>
      </c>
      <c r="B64" s="33" t="s">
        <v>410</v>
      </c>
      <c r="C64" s="34" t="s">
        <v>76</v>
      </c>
      <c r="D64" s="33" t="s">
        <v>82</v>
      </c>
      <c r="E64" s="44" t="s">
        <v>24</v>
      </c>
      <c r="F64" s="33" t="str">
        <f>IF(E64="","",IF((OR(E64=data_validation!A$1,E64=data_validation!A$2,E64=data_validation!A$5,E64=data_validation!A$6,E64=data_validation!A$14,E64=data_validation!A$16)),"Indicate Date","N/A"))</f>
        <v>N/A</v>
      </c>
      <c r="G64" s="33" t="str">
        <f>IF(E64="","",IF((OR(E64=data_validation!A$1,E64=data_validation!A$2)),"Indicate Date","N/A"))</f>
        <v>N/A</v>
      </c>
      <c r="H64" s="35">
        <f t="shared" si="0"/>
        <v>44012</v>
      </c>
      <c r="I64" s="35">
        <f t="shared" si="1"/>
        <v>44019</v>
      </c>
      <c r="J64" s="35">
        <v>44027</v>
      </c>
      <c r="K64" s="36" t="s">
        <v>69</v>
      </c>
      <c r="L64" s="37">
        <f t="shared" si="2"/>
        <v>47422</v>
      </c>
      <c r="M64" s="38">
        <v>47422</v>
      </c>
      <c r="N64" s="39"/>
      <c r="O64" s="40" t="s">
        <v>208</v>
      </c>
    </row>
    <row r="65" spans="1:15" s="41" customFormat="1" ht="12.75">
      <c r="A65" s="32">
        <v>60</v>
      </c>
      <c r="B65" s="33" t="s">
        <v>410</v>
      </c>
      <c r="C65" s="34" t="s">
        <v>76</v>
      </c>
      <c r="D65" s="33" t="s">
        <v>82</v>
      </c>
      <c r="E65" s="44" t="s">
        <v>24</v>
      </c>
      <c r="F65" s="33" t="str">
        <f>IF(E65="","",IF((OR(E65=data_validation!A$1,E65=data_validation!A$2,E65=data_validation!A$5,E65=data_validation!A$6,E65=data_validation!A$14,E65=data_validation!A$16)),"Indicate Date","N/A"))</f>
        <v>N/A</v>
      </c>
      <c r="G65" s="33" t="str">
        <f>IF(E65="","",IF((OR(E65=data_validation!A$1,E65=data_validation!A$2)),"Indicate Date","N/A"))</f>
        <v>N/A</v>
      </c>
      <c r="H65" s="35">
        <f t="shared" si="0"/>
        <v>43832</v>
      </c>
      <c r="I65" s="35">
        <f t="shared" si="1"/>
        <v>43839</v>
      </c>
      <c r="J65" s="35">
        <v>43847</v>
      </c>
      <c r="K65" s="36" t="s">
        <v>69</v>
      </c>
      <c r="L65" s="37">
        <f t="shared" si="2"/>
        <v>33000</v>
      </c>
      <c r="M65" s="38">
        <v>33000</v>
      </c>
      <c r="N65" s="39"/>
      <c r="O65" s="40" t="s">
        <v>208</v>
      </c>
    </row>
    <row r="66" spans="1:15" s="41" customFormat="1" ht="12.75">
      <c r="A66" s="32">
        <v>61</v>
      </c>
      <c r="B66" s="33" t="s">
        <v>410</v>
      </c>
      <c r="C66" s="34" t="s">
        <v>76</v>
      </c>
      <c r="D66" s="33" t="s">
        <v>82</v>
      </c>
      <c r="E66" s="44" t="s">
        <v>24</v>
      </c>
      <c r="F66" s="33" t="str">
        <f>IF(E66="","",IF((OR(E66=data_validation!A$1,E66=data_validation!A$2,E66=data_validation!A$5,E66=data_validation!A$6,E66=data_validation!A$14,E66=data_validation!A$16)),"Indicate Date","N/A"))</f>
        <v>N/A</v>
      </c>
      <c r="G66" s="33" t="str">
        <f>IF(E66="","",IF((OR(E66=data_validation!A$1,E66=data_validation!A$2)),"Indicate Date","N/A"))</f>
        <v>N/A</v>
      </c>
      <c r="H66" s="35">
        <f t="shared" si="0"/>
        <v>44012</v>
      </c>
      <c r="I66" s="35">
        <f t="shared" si="1"/>
        <v>44019</v>
      </c>
      <c r="J66" s="35">
        <v>44027</v>
      </c>
      <c r="K66" s="36" t="s">
        <v>69</v>
      </c>
      <c r="L66" s="37">
        <f t="shared" si="2"/>
        <v>22000</v>
      </c>
      <c r="M66" s="38">
        <v>22000</v>
      </c>
      <c r="N66" s="39"/>
      <c r="O66" s="40" t="s">
        <v>208</v>
      </c>
    </row>
    <row r="67" spans="1:15" s="41" customFormat="1" ht="12.75">
      <c r="A67" s="32">
        <v>62</v>
      </c>
      <c r="B67" s="33" t="s">
        <v>410</v>
      </c>
      <c r="C67" s="34" t="s">
        <v>76</v>
      </c>
      <c r="D67" s="33" t="s">
        <v>82</v>
      </c>
      <c r="E67" s="44" t="s">
        <v>24</v>
      </c>
      <c r="F67" s="33" t="str">
        <f>IF(E67="","",IF((OR(E67=data_validation!A$1,E67=data_validation!A$2,E67=data_validation!A$5,E67=data_validation!A$6,E67=data_validation!A$14,E67=data_validation!A$16)),"Indicate Date","N/A"))</f>
        <v>N/A</v>
      </c>
      <c r="G67" s="33" t="str">
        <f>IF(E67="","",IF((OR(E67=data_validation!A$1,E67=data_validation!A$2)),"Indicate Date","N/A"))</f>
        <v>N/A</v>
      </c>
      <c r="H67" s="35">
        <f t="shared" si="0"/>
        <v>44104</v>
      </c>
      <c r="I67" s="35">
        <f t="shared" si="1"/>
        <v>44111</v>
      </c>
      <c r="J67" s="35">
        <v>44119</v>
      </c>
      <c r="K67" s="36" t="s">
        <v>69</v>
      </c>
      <c r="L67" s="37">
        <f t="shared" si="2"/>
        <v>8417</v>
      </c>
      <c r="M67" s="38">
        <v>8417</v>
      </c>
      <c r="N67" s="39"/>
      <c r="O67" s="40" t="s">
        <v>260</v>
      </c>
    </row>
    <row r="68" spans="1:15" s="41" customFormat="1" ht="12.75" hidden="1">
      <c r="A68" s="32">
        <v>63</v>
      </c>
      <c r="B68" s="33" t="s">
        <v>410</v>
      </c>
      <c r="C68" s="34" t="s">
        <v>77</v>
      </c>
      <c r="D68" s="33" t="s">
        <v>82</v>
      </c>
      <c r="E68" s="44" t="s">
        <v>15</v>
      </c>
      <c r="F68" s="35">
        <f t="shared" ref="F68:F73" si="9">G68-21</f>
        <v>43804</v>
      </c>
      <c r="G68" s="35">
        <f t="shared" ref="G68:G73" si="10">H68-7</f>
        <v>43825</v>
      </c>
      <c r="H68" s="35">
        <f t="shared" si="0"/>
        <v>43832</v>
      </c>
      <c r="I68" s="35">
        <f t="shared" si="1"/>
        <v>43839</v>
      </c>
      <c r="J68" s="35">
        <v>43847</v>
      </c>
      <c r="K68" s="36" t="s">
        <v>69</v>
      </c>
      <c r="L68" s="37">
        <f t="shared" si="2"/>
        <v>3600</v>
      </c>
      <c r="M68" s="38">
        <v>3600</v>
      </c>
      <c r="N68" s="39"/>
      <c r="O68" s="40" t="s">
        <v>208</v>
      </c>
    </row>
    <row r="69" spans="1:15" s="41" customFormat="1" ht="12.75" hidden="1">
      <c r="A69" s="32">
        <v>64</v>
      </c>
      <c r="B69" s="33" t="s">
        <v>410</v>
      </c>
      <c r="C69" s="34" t="s">
        <v>78</v>
      </c>
      <c r="D69" s="33" t="s">
        <v>82</v>
      </c>
      <c r="E69" s="44" t="s">
        <v>15</v>
      </c>
      <c r="F69" s="35">
        <f t="shared" si="9"/>
        <v>43804</v>
      </c>
      <c r="G69" s="35">
        <f t="shared" si="10"/>
        <v>43825</v>
      </c>
      <c r="H69" s="35">
        <f t="shared" si="0"/>
        <v>43832</v>
      </c>
      <c r="I69" s="35">
        <f t="shared" si="1"/>
        <v>43839</v>
      </c>
      <c r="J69" s="35">
        <v>43847</v>
      </c>
      <c r="K69" s="36" t="s">
        <v>69</v>
      </c>
      <c r="L69" s="37">
        <f t="shared" si="2"/>
        <v>9000</v>
      </c>
      <c r="M69" s="38">
        <v>9000</v>
      </c>
      <c r="N69" s="39"/>
      <c r="O69" s="40" t="s">
        <v>208</v>
      </c>
    </row>
    <row r="70" spans="1:15" s="41" customFormat="1" ht="12.75" hidden="1">
      <c r="A70" s="32">
        <v>65</v>
      </c>
      <c r="B70" s="33" t="s">
        <v>410</v>
      </c>
      <c r="C70" s="34" t="s">
        <v>81</v>
      </c>
      <c r="D70" s="33" t="s">
        <v>82</v>
      </c>
      <c r="E70" s="44" t="s">
        <v>15</v>
      </c>
      <c r="F70" s="35">
        <f t="shared" si="9"/>
        <v>43804</v>
      </c>
      <c r="G70" s="35">
        <f t="shared" si="10"/>
        <v>43825</v>
      </c>
      <c r="H70" s="35">
        <f t="shared" ref="H70:H133" si="11">J70-15</f>
        <v>43832</v>
      </c>
      <c r="I70" s="35">
        <f t="shared" ref="I70:I133" si="12">H70+7</f>
        <v>43839</v>
      </c>
      <c r="J70" s="35">
        <v>43847</v>
      </c>
      <c r="K70" s="36" t="s">
        <v>69</v>
      </c>
      <c r="L70" s="37">
        <f t="shared" ref="L70:L133" si="13">SUM(M70:N70)</f>
        <v>600</v>
      </c>
      <c r="M70" s="38">
        <v>600</v>
      </c>
      <c r="N70" s="39"/>
      <c r="O70" s="40" t="s">
        <v>208</v>
      </c>
    </row>
    <row r="71" spans="1:15" s="41" customFormat="1" ht="12.75" hidden="1">
      <c r="A71" s="32">
        <v>66</v>
      </c>
      <c r="B71" s="33" t="s">
        <v>410</v>
      </c>
      <c r="C71" s="34" t="s">
        <v>77</v>
      </c>
      <c r="D71" s="33" t="s">
        <v>82</v>
      </c>
      <c r="E71" s="44" t="s">
        <v>15</v>
      </c>
      <c r="F71" s="35">
        <f t="shared" si="9"/>
        <v>43984</v>
      </c>
      <c r="G71" s="35">
        <f t="shared" si="10"/>
        <v>44005</v>
      </c>
      <c r="H71" s="35">
        <f t="shared" si="11"/>
        <v>44012</v>
      </c>
      <c r="I71" s="35">
        <f t="shared" si="12"/>
        <v>44019</v>
      </c>
      <c r="J71" s="35">
        <v>44027</v>
      </c>
      <c r="K71" s="36" t="s">
        <v>69</v>
      </c>
      <c r="L71" s="37">
        <f t="shared" si="13"/>
        <v>3400</v>
      </c>
      <c r="M71" s="38">
        <v>3400</v>
      </c>
      <c r="N71" s="39"/>
      <c r="O71" s="40" t="s">
        <v>208</v>
      </c>
    </row>
    <row r="72" spans="1:15" s="41" customFormat="1" ht="12.75" hidden="1">
      <c r="A72" s="32">
        <v>67</v>
      </c>
      <c r="B72" s="33" t="s">
        <v>410</v>
      </c>
      <c r="C72" s="34" t="s">
        <v>78</v>
      </c>
      <c r="D72" s="33" t="s">
        <v>82</v>
      </c>
      <c r="E72" s="44" t="s">
        <v>15</v>
      </c>
      <c r="F72" s="35">
        <f t="shared" si="9"/>
        <v>43984</v>
      </c>
      <c r="G72" s="35">
        <f t="shared" si="10"/>
        <v>44005</v>
      </c>
      <c r="H72" s="35">
        <f t="shared" si="11"/>
        <v>44012</v>
      </c>
      <c r="I72" s="35">
        <f t="shared" si="12"/>
        <v>44019</v>
      </c>
      <c r="J72" s="35">
        <v>44027</v>
      </c>
      <c r="K72" s="36" t="s">
        <v>69</v>
      </c>
      <c r="L72" s="37">
        <f t="shared" si="13"/>
        <v>7000</v>
      </c>
      <c r="M72" s="38">
        <v>7000</v>
      </c>
      <c r="N72" s="39">
        <v>0</v>
      </c>
      <c r="O72" s="40" t="s">
        <v>208</v>
      </c>
    </row>
    <row r="73" spans="1:15" s="41" customFormat="1" ht="12.75" hidden="1">
      <c r="A73" s="32">
        <v>68</v>
      </c>
      <c r="B73" s="33" t="s">
        <v>410</v>
      </c>
      <c r="C73" s="34" t="s">
        <v>81</v>
      </c>
      <c r="D73" s="33" t="s">
        <v>82</v>
      </c>
      <c r="E73" s="44" t="s">
        <v>15</v>
      </c>
      <c r="F73" s="35">
        <f t="shared" si="9"/>
        <v>43984</v>
      </c>
      <c r="G73" s="35">
        <f t="shared" si="10"/>
        <v>44005</v>
      </c>
      <c r="H73" s="35">
        <f t="shared" si="11"/>
        <v>44012</v>
      </c>
      <c r="I73" s="35">
        <f t="shared" si="12"/>
        <v>44019</v>
      </c>
      <c r="J73" s="35">
        <v>44027</v>
      </c>
      <c r="K73" s="36" t="s">
        <v>69</v>
      </c>
      <c r="L73" s="37">
        <f t="shared" si="13"/>
        <v>600</v>
      </c>
      <c r="M73" s="38">
        <v>600</v>
      </c>
      <c r="N73" s="39"/>
      <c r="O73" s="40" t="s">
        <v>208</v>
      </c>
    </row>
    <row r="74" spans="1:15" s="41" customFormat="1" ht="24" hidden="1">
      <c r="A74" s="32">
        <v>69</v>
      </c>
      <c r="B74" s="33" t="s">
        <v>410</v>
      </c>
      <c r="C74" s="42" t="s">
        <v>83</v>
      </c>
      <c r="D74" s="33" t="s">
        <v>82</v>
      </c>
      <c r="E74" s="44" t="s">
        <v>28</v>
      </c>
      <c r="F74" s="35">
        <f>H74-7</f>
        <v>44097</v>
      </c>
      <c r="G74" s="33" t="str">
        <f>IF(E74="","",IF((OR(E74=data_validation!A$1,E74=data_validation!A$2)),"Indicate Date","N/A"))</f>
        <v>N/A</v>
      </c>
      <c r="H74" s="35">
        <f t="shared" si="11"/>
        <v>44104</v>
      </c>
      <c r="I74" s="35">
        <f t="shared" si="12"/>
        <v>44111</v>
      </c>
      <c r="J74" s="35">
        <v>44119</v>
      </c>
      <c r="K74" s="36" t="s">
        <v>69</v>
      </c>
      <c r="L74" s="37">
        <f t="shared" si="13"/>
        <v>5500</v>
      </c>
      <c r="M74" s="43">
        <v>5500</v>
      </c>
      <c r="N74" s="39"/>
      <c r="O74" s="40" t="s">
        <v>208</v>
      </c>
    </row>
    <row r="75" spans="1:15" s="41" customFormat="1" ht="12.75">
      <c r="A75" s="32">
        <v>70</v>
      </c>
      <c r="B75" s="33" t="s">
        <v>354</v>
      </c>
      <c r="C75" s="34" t="s">
        <v>76</v>
      </c>
      <c r="D75" s="33" t="s">
        <v>90</v>
      </c>
      <c r="E75" s="44" t="s">
        <v>24</v>
      </c>
      <c r="F75" s="33" t="str">
        <f>IF(E75="","",IF((OR(E75=data_validation!A$1,E75=data_validation!A$2,E75=data_validation!A$5,E75=data_validation!A$6,E75=data_validation!A$14,E75=data_validation!A$16)),"Indicate Date","N/A"))</f>
        <v>N/A</v>
      </c>
      <c r="G75" s="33" t="str">
        <f>IF(E75="","",IF((OR(E75=data_validation!A$1,E75=data_validation!A$2)),"Indicate Date","N/A"))</f>
        <v>N/A</v>
      </c>
      <c r="H75" s="35">
        <f t="shared" si="11"/>
        <v>43832</v>
      </c>
      <c r="I75" s="35">
        <f t="shared" si="12"/>
        <v>43839</v>
      </c>
      <c r="J75" s="35">
        <v>43847</v>
      </c>
      <c r="K75" s="36" t="s">
        <v>69</v>
      </c>
      <c r="L75" s="37">
        <f t="shared" si="13"/>
        <v>20000</v>
      </c>
      <c r="M75" s="38">
        <v>20000</v>
      </c>
      <c r="N75" s="39"/>
      <c r="O75" s="40" t="s">
        <v>208</v>
      </c>
    </row>
    <row r="76" spans="1:15" s="41" customFormat="1" ht="12.75">
      <c r="A76" s="32">
        <v>71</v>
      </c>
      <c r="B76" s="33" t="s">
        <v>354</v>
      </c>
      <c r="C76" s="34" t="s">
        <v>76</v>
      </c>
      <c r="D76" s="33" t="s">
        <v>90</v>
      </c>
      <c r="E76" s="44" t="s">
        <v>24</v>
      </c>
      <c r="F76" s="33" t="str">
        <f>IF(E76="","",IF((OR(E76=data_validation!A$1,E76=data_validation!A$2,E76=data_validation!A$5,E76=data_validation!A$6,E76=data_validation!A$14,E76=data_validation!A$16)),"Indicate Date","N/A"))</f>
        <v>N/A</v>
      </c>
      <c r="G76" s="33" t="str">
        <f>IF(E76="","",IF((OR(E76=data_validation!A$1,E76=data_validation!A$2)),"Indicate Date","N/A"))</f>
        <v>N/A</v>
      </c>
      <c r="H76" s="35">
        <f t="shared" si="11"/>
        <v>44012</v>
      </c>
      <c r="I76" s="35">
        <f t="shared" si="12"/>
        <v>44019</v>
      </c>
      <c r="J76" s="35">
        <v>44027</v>
      </c>
      <c r="K76" s="36" t="s">
        <v>69</v>
      </c>
      <c r="L76" s="37">
        <f t="shared" si="13"/>
        <v>15000</v>
      </c>
      <c r="M76" s="38">
        <v>15000</v>
      </c>
      <c r="N76" s="39"/>
      <c r="O76" s="40" t="s">
        <v>208</v>
      </c>
    </row>
    <row r="77" spans="1:15" s="41" customFormat="1" ht="12.75" hidden="1">
      <c r="A77" s="32">
        <v>72</v>
      </c>
      <c r="B77" s="33" t="s">
        <v>354</v>
      </c>
      <c r="C77" s="34" t="s">
        <v>77</v>
      </c>
      <c r="D77" s="33" t="s">
        <v>90</v>
      </c>
      <c r="E77" s="44" t="s">
        <v>15</v>
      </c>
      <c r="F77" s="35">
        <f>G77-21</f>
        <v>43804</v>
      </c>
      <c r="G77" s="35">
        <f>H77-7</f>
        <v>43825</v>
      </c>
      <c r="H77" s="35">
        <f t="shared" si="11"/>
        <v>43832</v>
      </c>
      <c r="I77" s="35">
        <f t="shared" si="12"/>
        <v>43839</v>
      </c>
      <c r="J77" s="35">
        <v>43847</v>
      </c>
      <c r="K77" s="36" t="s">
        <v>69</v>
      </c>
      <c r="L77" s="37">
        <f t="shared" si="13"/>
        <v>20000</v>
      </c>
      <c r="M77" s="38">
        <v>20000</v>
      </c>
      <c r="N77" s="39"/>
      <c r="O77" s="40" t="s">
        <v>208</v>
      </c>
    </row>
    <row r="78" spans="1:15" s="41" customFormat="1" ht="12.75" hidden="1">
      <c r="A78" s="32">
        <v>73</v>
      </c>
      <c r="B78" s="33" t="s">
        <v>354</v>
      </c>
      <c r="C78" s="34" t="s">
        <v>78</v>
      </c>
      <c r="D78" s="33" t="s">
        <v>90</v>
      </c>
      <c r="E78" s="44" t="s">
        <v>15</v>
      </c>
      <c r="F78" s="35">
        <f>G78-21</f>
        <v>43804</v>
      </c>
      <c r="G78" s="35">
        <f>H78-7</f>
        <v>43825</v>
      </c>
      <c r="H78" s="35">
        <f t="shared" si="11"/>
        <v>43832</v>
      </c>
      <c r="I78" s="35">
        <f t="shared" si="12"/>
        <v>43839</v>
      </c>
      <c r="J78" s="35">
        <v>43847</v>
      </c>
      <c r="K78" s="36" t="s">
        <v>69</v>
      </c>
      <c r="L78" s="37">
        <f t="shared" si="13"/>
        <v>65000</v>
      </c>
      <c r="M78" s="38">
        <v>65000</v>
      </c>
      <c r="N78" s="39"/>
      <c r="O78" s="40" t="s">
        <v>208</v>
      </c>
    </row>
    <row r="79" spans="1:15" s="41" customFormat="1" ht="12.75" hidden="1">
      <c r="A79" s="32">
        <v>74</v>
      </c>
      <c r="B79" s="33" t="s">
        <v>354</v>
      </c>
      <c r="C79" s="34" t="s">
        <v>77</v>
      </c>
      <c r="D79" s="33" t="s">
        <v>90</v>
      </c>
      <c r="E79" s="44" t="s">
        <v>15</v>
      </c>
      <c r="F79" s="35">
        <f>G79-21</f>
        <v>43984</v>
      </c>
      <c r="G79" s="35">
        <f>H79-7</f>
        <v>44005</v>
      </c>
      <c r="H79" s="35">
        <f t="shared" si="11"/>
        <v>44012</v>
      </c>
      <c r="I79" s="35">
        <f t="shared" si="12"/>
        <v>44019</v>
      </c>
      <c r="J79" s="35">
        <v>44027</v>
      </c>
      <c r="K79" s="36" t="s">
        <v>69</v>
      </c>
      <c r="L79" s="37">
        <f t="shared" si="13"/>
        <v>20000</v>
      </c>
      <c r="M79" s="38">
        <v>20000</v>
      </c>
      <c r="N79" s="39"/>
      <c r="O79" s="40" t="s">
        <v>208</v>
      </c>
    </row>
    <row r="80" spans="1:15" s="41" customFormat="1" ht="12.75" hidden="1">
      <c r="A80" s="32">
        <v>75</v>
      </c>
      <c r="B80" s="33" t="s">
        <v>354</v>
      </c>
      <c r="C80" s="34" t="s">
        <v>78</v>
      </c>
      <c r="D80" s="33" t="s">
        <v>90</v>
      </c>
      <c r="E80" s="44" t="s">
        <v>15</v>
      </c>
      <c r="F80" s="35">
        <f>G80-21</f>
        <v>43984</v>
      </c>
      <c r="G80" s="35">
        <f>H80-7</f>
        <v>44005</v>
      </c>
      <c r="H80" s="35">
        <f t="shared" si="11"/>
        <v>44012</v>
      </c>
      <c r="I80" s="35">
        <f t="shared" si="12"/>
        <v>44019</v>
      </c>
      <c r="J80" s="35">
        <v>44027</v>
      </c>
      <c r="K80" s="36" t="s">
        <v>69</v>
      </c>
      <c r="L80" s="37">
        <f t="shared" si="13"/>
        <v>75000</v>
      </c>
      <c r="M80" s="38">
        <v>75000</v>
      </c>
      <c r="N80" s="39"/>
      <c r="O80" s="40" t="s">
        <v>208</v>
      </c>
    </row>
    <row r="81" spans="1:15" s="41" customFormat="1" ht="24" hidden="1">
      <c r="A81" s="32">
        <v>76</v>
      </c>
      <c r="B81" s="33" t="s">
        <v>354</v>
      </c>
      <c r="C81" s="42" t="s">
        <v>91</v>
      </c>
      <c r="D81" s="33" t="s">
        <v>90</v>
      </c>
      <c r="E81" s="44" t="s">
        <v>28</v>
      </c>
      <c r="F81" s="35">
        <f>H81-7</f>
        <v>43825</v>
      </c>
      <c r="G81" s="33" t="str">
        <f>IF(E81="","",IF((OR(E81=data_validation!A$1,E81=data_validation!A$2)),"Indicate Date","N/A"))</f>
        <v>N/A</v>
      </c>
      <c r="H81" s="35">
        <f t="shared" si="11"/>
        <v>43832</v>
      </c>
      <c r="I81" s="35">
        <f t="shared" si="12"/>
        <v>43839</v>
      </c>
      <c r="J81" s="35">
        <v>43847</v>
      </c>
      <c r="K81" s="36" t="s">
        <v>69</v>
      </c>
      <c r="L81" s="37">
        <f t="shared" si="13"/>
        <v>75000</v>
      </c>
      <c r="M81" s="43">
        <v>75000</v>
      </c>
      <c r="N81" s="39"/>
      <c r="O81" s="40" t="s">
        <v>208</v>
      </c>
    </row>
    <row r="82" spans="1:15" s="41" customFormat="1" ht="24" hidden="1">
      <c r="A82" s="32">
        <v>77</v>
      </c>
      <c r="B82" s="33" t="s">
        <v>354</v>
      </c>
      <c r="C82" s="42" t="s">
        <v>91</v>
      </c>
      <c r="D82" s="33" t="s">
        <v>90</v>
      </c>
      <c r="E82" s="44" t="s">
        <v>28</v>
      </c>
      <c r="F82" s="35">
        <f>H82-7</f>
        <v>43914</v>
      </c>
      <c r="G82" s="33" t="str">
        <f>IF(E82="","",IF((OR(E82=data_validation!A$1,E82=data_validation!A$2)),"Indicate Date","N/A"))</f>
        <v>N/A</v>
      </c>
      <c r="H82" s="35">
        <f t="shared" si="11"/>
        <v>43921</v>
      </c>
      <c r="I82" s="35">
        <f t="shared" si="12"/>
        <v>43928</v>
      </c>
      <c r="J82" s="35">
        <v>43936</v>
      </c>
      <c r="K82" s="36" t="s">
        <v>69</v>
      </c>
      <c r="L82" s="37">
        <f t="shared" si="13"/>
        <v>75000</v>
      </c>
      <c r="M82" s="43">
        <v>75000</v>
      </c>
      <c r="N82" s="39"/>
      <c r="O82" s="40" t="s">
        <v>208</v>
      </c>
    </row>
    <row r="83" spans="1:15" s="41" customFormat="1" ht="24" hidden="1">
      <c r="A83" s="32">
        <v>78</v>
      </c>
      <c r="B83" s="33" t="s">
        <v>354</v>
      </c>
      <c r="C83" s="34" t="s">
        <v>95</v>
      </c>
      <c r="D83" s="33" t="s">
        <v>90</v>
      </c>
      <c r="E83" s="44" t="s">
        <v>15</v>
      </c>
      <c r="F83" s="35">
        <f>G83-21</f>
        <v>43804</v>
      </c>
      <c r="G83" s="35">
        <f>H83-7</f>
        <v>43825</v>
      </c>
      <c r="H83" s="35">
        <f t="shared" si="11"/>
        <v>43832</v>
      </c>
      <c r="I83" s="35">
        <f t="shared" si="12"/>
        <v>43839</v>
      </c>
      <c r="J83" s="35">
        <v>43847</v>
      </c>
      <c r="K83" s="36" t="s">
        <v>69</v>
      </c>
      <c r="L83" s="37">
        <f t="shared" si="13"/>
        <v>35000</v>
      </c>
      <c r="M83" s="38"/>
      <c r="N83" s="39">
        <v>35000</v>
      </c>
      <c r="O83" s="40" t="s">
        <v>208</v>
      </c>
    </row>
    <row r="84" spans="1:15" s="41" customFormat="1" ht="12.75" hidden="1">
      <c r="A84" s="32">
        <v>79</v>
      </c>
      <c r="B84" s="33" t="s">
        <v>355</v>
      </c>
      <c r="C84" s="34" t="s">
        <v>92</v>
      </c>
      <c r="D84" s="33" t="s">
        <v>90</v>
      </c>
      <c r="E84" s="44" t="s">
        <v>15</v>
      </c>
      <c r="F84" s="35">
        <f>H84-21</f>
        <v>43900</v>
      </c>
      <c r="G84" s="35">
        <f>H84-7</f>
        <v>43914</v>
      </c>
      <c r="H84" s="35">
        <f t="shared" si="11"/>
        <v>43921</v>
      </c>
      <c r="I84" s="35">
        <f t="shared" si="12"/>
        <v>43928</v>
      </c>
      <c r="J84" s="35">
        <v>43936</v>
      </c>
      <c r="K84" s="36" t="s">
        <v>69</v>
      </c>
      <c r="L84" s="37">
        <f t="shared" si="13"/>
        <v>50000</v>
      </c>
      <c r="M84" s="38">
        <v>50000</v>
      </c>
      <c r="N84" s="39"/>
      <c r="O84" s="40" t="s">
        <v>267</v>
      </c>
    </row>
    <row r="85" spans="1:15" s="80" customFormat="1" ht="12.75">
      <c r="A85" s="32">
        <v>80</v>
      </c>
      <c r="B85" s="71" t="s">
        <v>286</v>
      </c>
      <c r="C85" s="72" t="s">
        <v>76</v>
      </c>
      <c r="D85" s="71" t="s">
        <v>80</v>
      </c>
      <c r="E85" s="73" t="s">
        <v>24</v>
      </c>
      <c r="F85" s="33" t="str">
        <f>IF(E85="","",IF((OR(E85=data_validation!A$1,E85=data_validation!A$2,E85=data_validation!A$5,E85=data_validation!A$6,E85=data_validation!A$14,E85=data_validation!A$16)),"Indicate Date","N/A"))</f>
        <v>N/A</v>
      </c>
      <c r="G85" s="33" t="str">
        <f>IF(E85="","",IF((OR(E85=data_validation!A$1,E85=data_validation!A$2)),"Indicate Date","N/A"))</f>
        <v>N/A</v>
      </c>
      <c r="H85" s="35">
        <f t="shared" si="11"/>
        <v>43832</v>
      </c>
      <c r="I85" s="74">
        <f t="shared" si="12"/>
        <v>43839</v>
      </c>
      <c r="J85" s="74">
        <v>43847</v>
      </c>
      <c r="K85" s="75" t="s">
        <v>69</v>
      </c>
      <c r="L85" s="37">
        <f t="shared" si="13"/>
        <v>10000</v>
      </c>
      <c r="M85" s="77">
        <v>10000</v>
      </c>
      <c r="N85" s="78"/>
      <c r="O85" s="79" t="s">
        <v>208</v>
      </c>
    </row>
    <row r="86" spans="1:15" s="41" customFormat="1" ht="12.75" hidden="1">
      <c r="A86" s="32">
        <v>81</v>
      </c>
      <c r="B86" s="33" t="s">
        <v>286</v>
      </c>
      <c r="C86" s="34" t="s">
        <v>92</v>
      </c>
      <c r="D86" s="33" t="s">
        <v>80</v>
      </c>
      <c r="E86" s="44" t="s">
        <v>15</v>
      </c>
      <c r="F86" s="35">
        <f>H86-21</f>
        <v>43811</v>
      </c>
      <c r="G86" s="35">
        <f>H86-7</f>
        <v>43825</v>
      </c>
      <c r="H86" s="35">
        <f t="shared" si="11"/>
        <v>43832</v>
      </c>
      <c r="I86" s="35">
        <f t="shared" si="12"/>
        <v>43839</v>
      </c>
      <c r="J86" s="35">
        <v>43847</v>
      </c>
      <c r="K86" s="36" t="s">
        <v>69</v>
      </c>
      <c r="L86" s="37">
        <f t="shared" si="13"/>
        <v>5000</v>
      </c>
      <c r="M86" s="38">
        <v>5000</v>
      </c>
      <c r="N86" s="39"/>
      <c r="O86" s="40" t="s">
        <v>208</v>
      </c>
    </row>
    <row r="87" spans="1:15" s="41" customFormat="1" ht="12.75" hidden="1">
      <c r="A87" s="32">
        <v>82</v>
      </c>
      <c r="B87" s="33" t="s">
        <v>286</v>
      </c>
      <c r="C87" s="34" t="s">
        <v>77</v>
      </c>
      <c r="D87" s="33" t="s">
        <v>80</v>
      </c>
      <c r="E87" s="44" t="s">
        <v>15</v>
      </c>
      <c r="F87" s="35">
        <f>G87-21</f>
        <v>43804</v>
      </c>
      <c r="G87" s="35">
        <f>H87-7</f>
        <v>43825</v>
      </c>
      <c r="H87" s="35">
        <f t="shared" si="11"/>
        <v>43832</v>
      </c>
      <c r="I87" s="35">
        <f t="shared" si="12"/>
        <v>43839</v>
      </c>
      <c r="J87" s="35">
        <v>43847</v>
      </c>
      <c r="K87" s="36" t="s">
        <v>69</v>
      </c>
      <c r="L87" s="37">
        <f t="shared" si="13"/>
        <v>24000</v>
      </c>
      <c r="M87" s="38">
        <v>24000</v>
      </c>
      <c r="N87" s="39"/>
      <c r="O87" s="40" t="s">
        <v>208</v>
      </c>
    </row>
    <row r="88" spans="1:15" s="41" customFormat="1" ht="12.75" hidden="1">
      <c r="A88" s="32">
        <v>83</v>
      </c>
      <c r="B88" s="33" t="s">
        <v>286</v>
      </c>
      <c r="C88" s="34" t="s">
        <v>77</v>
      </c>
      <c r="D88" s="33" t="s">
        <v>80</v>
      </c>
      <c r="E88" s="44" t="s">
        <v>15</v>
      </c>
      <c r="F88" s="35">
        <f>G88-21</f>
        <v>43984</v>
      </c>
      <c r="G88" s="35">
        <f>H88-7</f>
        <v>44005</v>
      </c>
      <c r="H88" s="35">
        <f t="shared" si="11"/>
        <v>44012</v>
      </c>
      <c r="I88" s="35">
        <f t="shared" si="12"/>
        <v>44019</v>
      </c>
      <c r="J88" s="35">
        <v>44027</v>
      </c>
      <c r="K88" s="36" t="s">
        <v>69</v>
      </c>
      <c r="L88" s="37">
        <f t="shared" si="13"/>
        <v>26000</v>
      </c>
      <c r="M88" s="38">
        <v>26000</v>
      </c>
      <c r="N88" s="39"/>
      <c r="O88" s="40" t="s">
        <v>208</v>
      </c>
    </row>
    <row r="89" spans="1:15" s="41" customFormat="1" ht="24" hidden="1">
      <c r="A89" s="32">
        <v>84</v>
      </c>
      <c r="B89" s="33" t="s">
        <v>286</v>
      </c>
      <c r="C89" s="34" t="s">
        <v>95</v>
      </c>
      <c r="D89" s="33" t="s">
        <v>80</v>
      </c>
      <c r="E89" s="44" t="s">
        <v>15</v>
      </c>
      <c r="F89" s="35">
        <f>G89-21</f>
        <v>43804</v>
      </c>
      <c r="G89" s="35">
        <f>H89-7</f>
        <v>43825</v>
      </c>
      <c r="H89" s="35">
        <f t="shared" si="11"/>
        <v>43832</v>
      </c>
      <c r="I89" s="35">
        <f t="shared" si="12"/>
        <v>43839</v>
      </c>
      <c r="J89" s="35">
        <v>43847</v>
      </c>
      <c r="K89" s="36" t="s">
        <v>69</v>
      </c>
      <c r="L89" s="37">
        <f t="shared" si="13"/>
        <v>35000</v>
      </c>
      <c r="M89" s="38"/>
      <c r="N89" s="39">
        <v>35000</v>
      </c>
      <c r="O89" s="40" t="s">
        <v>416</v>
      </c>
    </row>
    <row r="90" spans="1:15" s="41" customFormat="1" ht="24" hidden="1">
      <c r="A90" s="32">
        <v>85</v>
      </c>
      <c r="B90" s="33" t="s">
        <v>286</v>
      </c>
      <c r="C90" s="34" t="s">
        <v>287</v>
      </c>
      <c r="D90" s="33" t="s">
        <v>80</v>
      </c>
      <c r="E90" s="44" t="s">
        <v>15</v>
      </c>
      <c r="F90" s="35">
        <f>G90-21</f>
        <v>43893</v>
      </c>
      <c r="G90" s="35">
        <f>H90-7</f>
        <v>43914</v>
      </c>
      <c r="H90" s="35">
        <f t="shared" si="11"/>
        <v>43921</v>
      </c>
      <c r="I90" s="35">
        <f t="shared" si="12"/>
        <v>43928</v>
      </c>
      <c r="J90" s="35">
        <v>43936</v>
      </c>
      <c r="K90" s="36" t="s">
        <v>69</v>
      </c>
      <c r="L90" s="37">
        <f t="shared" si="13"/>
        <v>30000</v>
      </c>
      <c r="M90" s="38"/>
      <c r="N90" s="39">
        <v>30000</v>
      </c>
      <c r="O90" s="40" t="s">
        <v>416</v>
      </c>
    </row>
    <row r="91" spans="1:15" s="80" customFormat="1" ht="12.75">
      <c r="A91" s="32">
        <v>86</v>
      </c>
      <c r="B91" s="71" t="s">
        <v>417</v>
      </c>
      <c r="C91" s="72" t="s">
        <v>76</v>
      </c>
      <c r="D91" s="71" t="s">
        <v>86</v>
      </c>
      <c r="E91" s="73" t="s">
        <v>24</v>
      </c>
      <c r="F91" s="33" t="str">
        <f>IF(E91="","",IF((OR(E91=data_validation!A$1,E91=data_validation!A$2,E91=data_validation!A$5,E91=data_validation!A$6,E91=data_validation!A$14,E91=data_validation!A$16)),"Indicate Date","N/A"))</f>
        <v>N/A</v>
      </c>
      <c r="G91" s="33" t="str">
        <f>IF(E91="","",IF((OR(E91=data_validation!A$1,E91=data_validation!A$2)),"Indicate Date","N/A"))</f>
        <v>N/A</v>
      </c>
      <c r="H91" s="35">
        <f t="shared" si="11"/>
        <v>43832</v>
      </c>
      <c r="I91" s="74">
        <f t="shared" si="12"/>
        <v>43839</v>
      </c>
      <c r="J91" s="74">
        <v>43847</v>
      </c>
      <c r="K91" s="75" t="s">
        <v>69</v>
      </c>
      <c r="L91" s="37">
        <f t="shared" si="13"/>
        <v>90870.95</v>
      </c>
      <c r="M91" s="77">
        <f>78614.5+12256.45</f>
        <v>90870.95</v>
      </c>
      <c r="N91" s="78"/>
      <c r="O91" s="79" t="s">
        <v>208</v>
      </c>
    </row>
    <row r="92" spans="1:15" s="80" customFormat="1" ht="12.75">
      <c r="A92" s="32">
        <v>87</v>
      </c>
      <c r="B92" s="71" t="s">
        <v>417</v>
      </c>
      <c r="C92" s="72" t="s">
        <v>76</v>
      </c>
      <c r="D92" s="71" t="s">
        <v>86</v>
      </c>
      <c r="E92" s="73" t="s">
        <v>24</v>
      </c>
      <c r="F92" s="33" t="str">
        <f>IF(E92="","",IF((OR(E92=data_validation!A$1,E92=data_validation!A$2,E92=data_validation!A$5,E92=data_validation!A$6,E92=data_validation!A$14,E92=data_validation!A$16)),"Indicate Date","N/A"))</f>
        <v>N/A</v>
      </c>
      <c r="G92" s="33" t="str">
        <f>IF(E92="","",IF((OR(E92=data_validation!A$1,E92=data_validation!A$2)),"Indicate Date","N/A"))</f>
        <v>N/A</v>
      </c>
      <c r="H92" s="35">
        <f t="shared" si="11"/>
        <v>44012</v>
      </c>
      <c r="I92" s="74">
        <f t="shared" si="12"/>
        <v>44019</v>
      </c>
      <c r="J92" s="74">
        <v>44027</v>
      </c>
      <c r="K92" s="75" t="s">
        <v>69</v>
      </c>
      <c r="L92" s="37">
        <f t="shared" si="13"/>
        <v>90870.95</v>
      </c>
      <c r="M92" s="77">
        <f>78614.5+12256.45</f>
        <v>90870.95</v>
      </c>
      <c r="N92" s="78"/>
      <c r="O92" s="79" t="s">
        <v>208</v>
      </c>
    </row>
    <row r="93" spans="1:15" s="80" customFormat="1" ht="12.75" hidden="1">
      <c r="A93" s="32">
        <v>88</v>
      </c>
      <c r="B93" s="71" t="s">
        <v>417</v>
      </c>
      <c r="C93" s="72" t="s">
        <v>102</v>
      </c>
      <c r="D93" s="71" t="s">
        <v>86</v>
      </c>
      <c r="E93" s="73" t="s">
        <v>24</v>
      </c>
      <c r="F93" s="33" t="str">
        <f>IF(E93="","",IF((OR(E93=data_validation!A$1,E93=data_validation!A$2,E93=data_validation!A$5,E93=data_validation!A$6,E93=data_validation!A$14,E93=data_validation!A$16)),"Indicate Date","N/A"))</f>
        <v>N/A</v>
      </c>
      <c r="G93" s="33" t="str">
        <f>IF(E93="","",IF((OR(E93=data_validation!A$1,E93=data_validation!A$2)),"Indicate Date","N/A"))</f>
        <v>N/A</v>
      </c>
      <c r="H93" s="35">
        <f t="shared" si="11"/>
        <v>43832</v>
      </c>
      <c r="I93" s="74">
        <f t="shared" si="12"/>
        <v>43839</v>
      </c>
      <c r="J93" s="74">
        <v>43847</v>
      </c>
      <c r="K93" s="75" t="s">
        <v>69</v>
      </c>
      <c r="L93" s="37">
        <f t="shared" si="13"/>
        <v>43950</v>
      </c>
      <c r="M93" s="77">
        <v>43950</v>
      </c>
      <c r="N93" s="78"/>
      <c r="O93" s="79" t="s">
        <v>208</v>
      </c>
    </row>
    <row r="94" spans="1:15" s="80" customFormat="1" ht="12.75" hidden="1">
      <c r="A94" s="32">
        <v>89</v>
      </c>
      <c r="B94" s="71" t="s">
        <v>417</v>
      </c>
      <c r="C94" s="72" t="s">
        <v>102</v>
      </c>
      <c r="D94" s="71" t="s">
        <v>86</v>
      </c>
      <c r="E94" s="73" t="s">
        <v>24</v>
      </c>
      <c r="F94" s="33" t="str">
        <f>IF(E94="","",IF((OR(E94=data_validation!A$1,E94=data_validation!A$2,E94=data_validation!A$5,E94=data_validation!A$6,E94=data_validation!A$14,E94=data_validation!A$16)),"Indicate Date","N/A"))</f>
        <v>N/A</v>
      </c>
      <c r="G94" s="33" t="str">
        <f>IF(E94="","",IF((OR(E94=data_validation!A$1,E94=data_validation!A$2)),"Indicate Date","N/A"))</f>
        <v>N/A</v>
      </c>
      <c r="H94" s="35">
        <f t="shared" si="11"/>
        <v>44012</v>
      </c>
      <c r="I94" s="74">
        <f t="shared" si="12"/>
        <v>44019</v>
      </c>
      <c r="J94" s="74">
        <v>44027</v>
      </c>
      <c r="K94" s="75" t="s">
        <v>69</v>
      </c>
      <c r="L94" s="37">
        <f t="shared" si="13"/>
        <v>43950</v>
      </c>
      <c r="M94" s="77">
        <v>43950</v>
      </c>
      <c r="N94" s="78"/>
      <c r="O94" s="79" t="s">
        <v>208</v>
      </c>
    </row>
    <row r="95" spans="1:15" s="41" customFormat="1" ht="12.75" hidden="1">
      <c r="A95" s="32">
        <v>90</v>
      </c>
      <c r="B95" s="33" t="s">
        <v>417</v>
      </c>
      <c r="C95" s="34" t="s">
        <v>77</v>
      </c>
      <c r="D95" s="33" t="s">
        <v>86</v>
      </c>
      <c r="E95" s="44" t="s">
        <v>15</v>
      </c>
      <c r="F95" s="35">
        <f>G95-21</f>
        <v>43804</v>
      </c>
      <c r="G95" s="35">
        <f>H95-7</f>
        <v>43825</v>
      </c>
      <c r="H95" s="35">
        <f t="shared" si="11"/>
        <v>43832</v>
      </c>
      <c r="I95" s="35">
        <f t="shared" si="12"/>
        <v>43839</v>
      </c>
      <c r="J95" s="35">
        <v>43847</v>
      </c>
      <c r="K95" s="36" t="s">
        <v>69</v>
      </c>
      <c r="L95" s="37">
        <f t="shared" si="13"/>
        <v>15000</v>
      </c>
      <c r="M95" s="38">
        <v>15000</v>
      </c>
      <c r="N95" s="39"/>
      <c r="O95" s="40" t="s">
        <v>208</v>
      </c>
    </row>
    <row r="96" spans="1:15" s="41" customFormat="1" ht="12.75" hidden="1">
      <c r="A96" s="32">
        <v>91</v>
      </c>
      <c r="B96" s="33" t="s">
        <v>417</v>
      </c>
      <c r="C96" s="34" t="s">
        <v>77</v>
      </c>
      <c r="D96" s="33" t="s">
        <v>86</v>
      </c>
      <c r="E96" s="44" t="s">
        <v>15</v>
      </c>
      <c r="F96" s="35">
        <f>G96-21</f>
        <v>43984</v>
      </c>
      <c r="G96" s="35">
        <f>H96-7</f>
        <v>44005</v>
      </c>
      <c r="H96" s="35">
        <f t="shared" si="11"/>
        <v>44012</v>
      </c>
      <c r="I96" s="35">
        <f t="shared" si="12"/>
        <v>44019</v>
      </c>
      <c r="J96" s="35">
        <v>44027</v>
      </c>
      <c r="K96" s="36" t="s">
        <v>69</v>
      </c>
      <c r="L96" s="37">
        <f t="shared" si="13"/>
        <v>15000</v>
      </c>
      <c r="M96" s="38">
        <v>15000</v>
      </c>
      <c r="N96" s="39"/>
      <c r="O96" s="40" t="s">
        <v>208</v>
      </c>
    </row>
    <row r="97" spans="1:15" s="41" customFormat="1" ht="24" hidden="1">
      <c r="A97" s="32">
        <v>92</v>
      </c>
      <c r="B97" s="33" t="s">
        <v>417</v>
      </c>
      <c r="C97" s="42" t="s">
        <v>83</v>
      </c>
      <c r="D97" s="33" t="s">
        <v>86</v>
      </c>
      <c r="E97" s="44" t="s">
        <v>28</v>
      </c>
      <c r="F97" s="35">
        <f>H97-7</f>
        <v>43825</v>
      </c>
      <c r="G97" s="33" t="str">
        <f>IF(E97="","",IF((OR(E97=data_validation!A$1,E97=data_validation!A$2)),"Indicate Date","N/A"))</f>
        <v>N/A</v>
      </c>
      <c r="H97" s="35">
        <f t="shared" si="11"/>
        <v>43832</v>
      </c>
      <c r="I97" s="35">
        <f t="shared" si="12"/>
        <v>43839</v>
      </c>
      <c r="J97" s="35">
        <v>43847</v>
      </c>
      <c r="K97" s="36" t="s">
        <v>69</v>
      </c>
      <c r="L97" s="37">
        <f t="shared" si="13"/>
        <v>3391.62</v>
      </c>
      <c r="M97" s="43">
        <v>3391.62</v>
      </c>
      <c r="N97" s="39"/>
      <c r="O97" s="40" t="s">
        <v>208</v>
      </c>
    </row>
    <row r="98" spans="1:15" s="41" customFormat="1" ht="24" hidden="1">
      <c r="A98" s="32">
        <v>93</v>
      </c>
      <c r="B98" s="33" t="s">
        <v>417</v>
      </c>
      <c r="C98" s="42" t="s">
        <v>83</v>
      </c>
      <c r="D98" s="33" t="s">
        <v>86</v>
      </c>
      <c r="E98" s="44" t="s">
        <v>28</v>
      </c>
      <c r="F98" s="35">
        <f>H98-7</f>
        <v>44005</v>
      </c>
      <c r="G98" s="33" t="str">
        <f>IF(E98="","",IF((OR(E98=data_validation!A$1,E98=data_validation!A$2)),"Indicate Date","N/A"))</f>
        <v>N/A</v>
      </c>
      <c r="H98" s="35">
        <f t="shared" si="11"/>
        <v>44012</v>
      </c>
      <c r="I98" s="35">
        <f t="shared" si="12"/>
        <v>44019</v>
      </c>
      <c r="J98" s="35">
        <v>44027</v>
      </c>
      <c r="K98" s="36" t="s">
        <v>69</v>
      </c>
      <c r="L98" s="37">
        <f t="shared" si="13"/>
        <v>6808.38</v>
      </c>
      <c r="M98" s="43">
        <v>6808.38</v>
      </c>
      <c r="N98" s="39"/>
      <c r="O98" s="40" t="s">
        <v>208</v>
      </c>
    </row>
    <row r="99" spans="1:15" s="41" customFormat="1" ht="24" hidden="1">
      <c r="A99" s="32">
        <v>94</v>
      </c>
      <c r="B99" s="33" t="s">
        <v>417</v>
      </c>
      <c r="C99" s="42" t="s">
        <v>118</v>
      </c>
      <c r="D99" s="33" t="s">
        <v>86</v>
      </c>
      <c r="E99" s="44" t="s">
        <v>28</v>
      </c>
      <c r="F99" s="35">
        <f>H99-7</f>
        <v>44097</v>
      </c>
      <c r="G99" s="33" t="str">
        <f>IF(E99="","",IF((OR(E99=data_validation!A$1,E99=data_validation!A$2)),"Indicate Date","N/A"))</f>
        <v>N/A</v>
      </c>
      <c r="H99" s="35">
        <f t="shared" si="11"/>
        <v>44104</v>
      </c>
      <c r="I99" s="35">
        <f t="shared" si="12"/>
        <v>44111</v>
      </c>
      <c r="J99" s="35">
        <v>44119</v>
      </c>
      <c r="K99" s="36" t="s">
        <v>69</v>
      </c>
      <c r="L99" s="37">
        <f t="shared" si="13"/>
        <v>5000</v>
      </c>
      <c r="M99" s="43">
        <v>5000</v>
      </c>
      <c r="N99" s="39"/>
      <c r="O99" s="40" t="s">
        <v>208</v>
      </c>
    </row>
    <row r="100" spans="1:15" s="41" customFormat="1" ht="24" hidden="1">
      <c r="A100" s="32">
        <v>95</v>
      </c>
      <c r="B100" s="33" t="s">
        <v>417</v>
      </c>
      <c r="C100" s="34" t="s">
        <v>95</v>
      </c>
      <c r="D100" s="33" t="s">
        <v>86</v>
      </c>
      <c r="E100" s="44" t="s">
        <v>15</v>
      </c>
      <c r="F100" s="35">
        <f>G100-21</f>
        <v>43804</v>
      </c>
      <c r="G100" s="35">
        <f t="shared" ref="G100:G105" si="14">H100-7</f>
        <v>43825</v>
      </c>
      <c r="H100" s="35">
        <f t="shared" si="11"/>
        <v>43832</v>
      </c>
      <c r="I100" s="35">
        <f t="shared" si="12"/>
        <v>43839</v>
      </c>
      <c r="J100" s="35">
        <v>43847</v>
      </c>
      <c r="K100" s="36" t="s">
        <v>69</v>
      </c>
      <c r="L100" s="37">
        <f t="shared" si="13"/>
        <v>35000</v>
      </c>
      <c r="M100" s="38"/>
      <c r="N100" s="39">
        <v>35000</v>
      </c>
      <c r="O100" s="40" t="s">
        <v>416</v>
      </c>
    </row>
    <row r="101" spans="1:15" s="41" customFormat="1" ht="24" hidden="1">
      <c r="A101" s="32">
        <v>96</v>
      </c>
      <c r="B101" s="33" t="s">
        <v>417</v>
      </c>
      <c r="C101" s="34" t="s">
        <v>95</v>
      </c>
      <c r="D101" s="33" t="s">
        <v>86</v>
      </c>
      <c r="E101" s="44" t="s">
        <v>15</v>
      </c>
      <c r="F101" s="35">
        <f>G101-21</f>
        <v>43893</v>
      </c>
      <c r="G101" s="35">
        <f t="shared" si="14"/>
        <v>43914</v>
      </c>
      <c r="H101" s="35">
        <f t="shared" si="11"/>
        <v>43921</v>
      </c>
      <c r="I101" s="35">
        <f t="shared" si="12"/>
        <v>43928</v>
      </c>
      <c r="J101" s="35">
        <v>43936</v>
      </c>
      <c r="K101" s="36" t="s">
        <v>69</v>
      </c>
      <c r="L101" s="37">
        <f t="shared" si="13"/>
        <v>60000</v>
      </c>
      <c r="M101" s="38"/>
      <c r="N101" s="39">
        <v>60000</v>
      </c>
      <c r="O101" s="40" t="s">
        <v>416</v>
      </c>
    </row>
    <row r="102" spans="1:15" s="41" customFormat="1" ht="24" hidden="1">
      <c r="A102" s="32">
        <v>97</v>
      </c>
      <c r="B102" s="33" t="s">
        <v>417</v>
      </c>
      <c r="C102" s="34" t="s">
        <v>95</v>
      </c>
      <c r="D102" s="33" t="s">
        <v>86</v>
      </c>
      <c r="E102" s="44" t="s">
        <v>15</v>
      </c>
      <c r="F102" s="35">
        <f>G102-21</f>
        <v>43984</v>
      </c>
      <c r="G102" s="35">
        <f t="shared" si="14"/>
        <v>44005</v>
      </c>
      <c r="H102" s="35">
        <f t="shared" si="11"/>
        <v>44012</v>
      </c>
      <c r="I102" s="35">
        <f t="shared" si="12"/>
        <v>44019</v>
      </c>
      <c r="J102" s="35">
        <v>44027</v>
      </c>
      <c r="K102" s="36" t="s">
        <v>69</v>
      </c>
      <c r="L102" s="37">
        <f t="shared" si="13"/>
        <v>15000</v>
      </c>
      <c r="M102" s="38"/>
      <c r="N102" s="39">
        <v>15000</v>
      </c>
      <c r="O102" s="40" t="s">
        <v>416</v>
      </c>
    </row>
    <row r="103" spans="1:15" s="41" customFormat="1" ht="24" hidden="1">
      <c r="A103" s="32">
        <v>98</v>
      </c>
      <c r="B103" s="33" t="s">
        <v>417</v>
      </c>
      <c r="C103" s="34" t="s">
        <v>85</v>
      </c>
      <c r="D103" s="33" t="s">
        <v>86</v>
      </c>
      <c r="E103" s="44" t="s">
        <v>15</v>
      </c>
      <c r="F103" s="35">
        <f>H103-21</f>
        <v>43811</v>
      </c>
      <c r="G103" s="35">
        <f t="shared" si="14"/>
        <v>43825</v>
      </c>
      <c r="H103" s="35">
        <f t="shared" si="11"/>
        <v>43832</v>
      </c>
      <c r="I103" s="35">
        <f t="shared" si="12"/>
        <v>43839</v>
      </c>
      <c r="J103" s="35">
        <v>43847</v>
      </c>
      <c r="K103" s="36" t="s">
        <v>69</v>
      </c>
      <c r="L103" s="37">
        <f t="shared" si="13"/>
        <v>6000</v>
      </c>
      <c r="M103" s="38"/>
      <c r="N103" s="39">
        <v>6000</v>
      </c>
      <c r="O103" s="40" t="s">
        <v>416</v>
      </c>
    </row>
    <row r="104" spans="1:15" s="41" customFormat="1" ht="24" hidden="1">
      <c r="A104" s="32">
        <v>99</v>
      </c>
      <c r="B104" s="33" t="s">
        <v>417</v>
      </c>
      <c r="C104" s="34" t="s">
        <v>85</v>
      </c>
      <c r="D104" s="33" t="s">
        <v>86</v>
      </c>
      <c r="E104" s="44" t="s">
        <v>15</v>
      </c>
      <c r="F104" s="35">
        <f>H104-21</f>
        <v>43991</v>
      </c>
      <c r="G104" s="35">
        <f t="shared" si="14"/>
        <v>44005</v>
      </c>
      <c r="H104" s="35">
        <f t="shared" si="11"/>
        <v>44012</v>
      </c>
      <c r="I104" s="35">
        <f t="shared" si="12"/>
        <v>44019</v>
      </c>
      <c r="J104" s="35">
        <v>44027</v>
      </c>
      <c r="K104" s="36" t="s">
        <v>69</v>
      </c>
      <c r="L104" s="37">
        <f t="shared" si="13"/>
        <v>6400</v>
      </c>
      <c r="M104" s="38"/>
      <c r="N104" s="39">
        <v>6400</v>
      </c>
      <c r="O104" s="40" t="s">
        <v>416</v>
      </c>
    </row>
    <row r="105" spans="1:15" s="41" customFormat="1" ht="24" hidden="1">
      <c r="A105" s="32">
        <v>100</v>
      </c>
      <c r="B105" s="33" t="s">
        <v>417</v>
      </c>
      <c r="C105" s="34" t="s">
        <v>85</v>
      </c>
      <c r="D105" s="33" t="s">
        <v>86</v>
      </c>
      <c r="E105" s="44" t="s">
        <v>15</v>
      </c>
      <c r="F105" s="35">
        <f>H105-21</f>
        <v>44083</v>
      </c>
      <c r="G105" s="35">
        <f t="shared" si="14"/>
        <v>44097</v>
      </c>
      <c r="H105" s="35">
        <f t="shared" si="11"/>
        <v>44104</v>
      </c>
      <c r="I105" s="35">
        <f t="shared" si="12"/>
        <v>44111</v>
      </c>
      <c r="J105" s="35">
        <v>44119</v>
      </c>
      <c r="K105" s="36" t="s">
        <v>69</v>
      </c>
      <c r="L105" s="37">
        <f t="shared" si="13"/>
        <v>12400</v>
      </c>
      <c r="M105" s="38"/>
      <c r="N105" s="39">
        <v>12400</v>
      </c>
      <c r="O105" s="40" t="s">
        <v>416</v>
      </c>
    </row>
    <row r="106" spans="1:15" s="80" customFormat="1" ht="12.75">
      <c r="A106" s="32">
        <v>101</v>
      </c>
      <c r="B106" s="71" t="s">
        <v>290</v>
      </c>
      <c r="C106" s="72" t="s">
        <v>76</v>
      </c>
      <c r="D106" s="71" t="s">
        <v>117</v>
      </c>
      <c r="E106" s="73" t="s">
        <v>24</v>
      </c>
      <c r="F106" s="33" t="str">
        <f>IF(E106="","",IF((OR(E106=data_validation!A$1,E106=data_validation!A$2,E106=data_validation!A$5,E106=data_validation!A$6,E106=data_validation!A$14,E106=data_validation!A$16)),"Indicate Date","N/A"))</f>
        <v>N/A</v>
      </c>
      <c r="G106" s="33" t="str">
        <f>IF(E106="","",IF((OR(E106=data_validation!A$1,E106=data_validation!A$2)),"Indicate Date","N/A"))</f>
        <v>N/A</v>
      </c>
      <c r="H106" s="35">
        <f t="shared" si="11"/>
        <v>43832</v>
      </c>
      <c r="I106" s="74">
        <f t="shared" si="12"/>
        <v>43839</v>
      </c>
      <c r="J106" s="74">
        <v>43847</v>
      </c>
      <c r="K106" s="75" t="s">
        <v>69</v>
      </c>
      <c r="L106" s="37">
        <f t="shared" si="13"/>
        <v>86454</v>
      </c>
      <c r="M106" s="77">
        <v>86454</v>
      </c>
      <c r="N106" s="78"/>
      <c r="O106" s="79" t="s">
        <v>208</v>
      </c>
    </row>
    <row r="107" spans="1:15" s="80" customFormat="1" ht="12.75">
      <c r="A107" s="32">
        <v>102</v>
      </c>
      <c r="B107" s="71" t="s">
        <v>290</v>
      </c>
      <c r="C107" s="72" t="s">
        <v>76</v>
      </c>
      <c r="D107" s="71" t="s">
        <v>117</v>
      </c>
      <c r="E107" s="73" t="s">
        <v>24</v>
      </c>
      <c r="F107" s="33" t="str">
        <f>IF(E107="","",IF((OR(E107=data_validation!A$1,E107=data_validation!A$2,E107=data_validation!A$5,E107=data_validation!A$6,E107=data_validation!A$14,E107=data_validation!A$16)),"Indicate Date","N/A"))</f>
        <v>N/A</v>
      </c>
      <c r="G107" s="33" t="str">
        <f>IF(E107="","",IF((OR(E107=data_validation!A$1,E107=data_validation!A$2)),"Indicate Date","N/A"))</f>
        <v>N/A</v>
      </c>
      <c r="H107" s="35">
        <f t="shared" si="11"/>
        <v>44012</v>
      </c>
      <c r="I107" s="74">
        <f t="shared" si="12"/>
        <v>44019</v>
      </c>
      <c r="J107" s="74">
        <v>44027</v>
      </c>
      <c r="K107" s="75" t="s">
        <v>69</v>
      </c>
      <c r="L107" s="37">
        <f t="shared" si="13"/>
        <v>45534</v>
      </c>
      <c r="M107" s="77">
        <v>45534</v>
      </c>
      <c r="N107" s="78"/>
      <c r="O107" s="79" t="s">
        <v>208</v>
      </c>
    </row>
    <row r="108" spans="1:15" s="41" customFormat="1" ht="12.75">
      <c r="A108" s="32">
        <v>103</v>
      </c>
      <c r="B108" s="33" t="s">
        <v>290</v>
      </c>
      <c r="C108" s="34" t="s">
        <v>76</v>
      </c>
      <c r="D108" s="33" t="s">
        <v>117</v>
      </c>
      <c r="E108" s="44" t="s">
        <v>24</v>
      </c>
      <c r="F108" s="33" t="str">
        <f>IF(E108="","",IF((OR(E108=data_validation!A$1,E108=data_validation!A$2,E108=data_validation!A$5,E108=data_validation!A$6,E108=data_validation!A$14,E108=data_validation!A$16)),"Indicate Date","N/A"))</f>
        <v>N/A</v>
      </c>
      <c r="G108" s="33" t="str">
        <f>IF(E108="","",IF((OR(E108=data_validation!A$1,E108=data_validation!A$2)),"Indicate Date","N/A"))</f>
        <v>N/A</v>
      </c>
      <c r="H108" s="35">
        <f t="shared" si="11"/>
        <v>43832</v>
      </c>
      <c r="I108" s="35">
        <f t="shared" si="12"/>
        <v>43839</v>
      </c>
      <c r="J108" s="35">
        <v>43847</v>
      </c>
      <c r="K108" s="36" t="s">
        <v>69</v>
      </c>
      <c r="L108" s="37">
        <f t="shared" si="13"/>
        <v>8346</v>
      </c>
      <c r="M108" s="38">
        <v>8346</v>
      </c>
      <c r="N108" s="39"/>
      <c r="O108" s="40" t="s">
        <v>260</v>
      </c>
    </row>
    <row r="109" spans="1:15" s="41" customFormat="1" ht="12.75">
      <c r="A109" s="32">
        <v>104</v>
      </c>
      <c r="B109" s="33" t="s">
        <v>290</v>
      </c>
      <c r="C109" s="34" t="s">
        <v>76</v>
      </c>
      <c r="D109" s="33" t="s">
        <v>117</v>
      </c>
      <c r="E109" s="44" t="s">
        <v>24</v>
      </c>
      <c r="F109" s="33" t="str">
        <f>IF(E109="","",IF((OR(E109=data_validation!A$1,E109=data_validation!A$2,E109=data_validation!A$5,E109=data_validation!A$6,E109=data_validation!A$14,E109=data_validation!A$16)),"Indicate Date","N/A"))</f>
        <v>N/A</v>
      </c>
      <c r="G109" s="33" t="str">
        <f>IF(E109="","",IF((OR(E109=data_validation!A$1,E109=data_validation!A$2)),"Indicate Date","N/A"))</f>
        <v>N/A</v>
      </c>
      <c r="H109" s="35">
        <f t="shared" si="11"/>
        <v>44012</v>
      </c>
      <c r="I109" s="35">
        <f t="shared" si="12"/>
        <v>44019</v>
      </c>
      <c r="J109" s="35">
        <v>44027</v>
      </c>
      <c r="K109" s="36" t="s">
        <v>69</v>
      </c>
      <c r="L109" s="37">
        <f t="shared" si="13"/>
        <v>13016</v>
      </c>
      <c r="M109" s="38">
        <v>13016</v>
      </c>
      <c r="N109" s="39"/>
      <c r="O109" s="40" t="s">
        <v>260</v>
      </c>
    </row>
    <row r="110" spans="1:15" s="80" customFormat="1" ht="12.75">
      <c r="A110" s="32">
        <v>105</v>
      </c>
      <c r="B110" s="71" t="s">
        <v>290</v>
      </c>
      <c r="C110" s="72" t="s">
        <v>76</v>
      </c>
      <c r="D110" s="71" t="s">
        <v>117</v>
      </c>
      <c r="E110" s="73" t="s">
        <v>24</v>
      </c>
      <c r="F110" s="33" t="str">
        <f>IF(E110="","",IF((OR(E110=data_validation!A$1,E110=data_validation!A$2,E110=data_validation!A$5,E110=data_validation!A$6,E110=data_validation!A$14,E110=data_validation!A$16)),"Indicate Date","N/A"))</f>
        <v>N/A</v>
      </c>
      <c r="G110" s="33" t="str">
        <f>IF(E110="","",IF((OR(E110=data_validation!A$1,E110=data_validation!A$2)),"Indicate Date","N/A"))</f>
        <v>N/A</v>
      </c>
      <c r="H110" s="35">
        <f t="shared" si="11"/>
        <v>43832</v>
      </c>
      <c r="I110" s="74">
        <f t="shared" si="12"/>
        <v>43839</v>
      </c>
      <c r="J110" s="74">
        <v>43847</v>
      </c>
      <c r="K110" s="75" t="s">
        <v>69</v>
      </c>
      <c r="L110" s="37">
        <f t="shared" si="13"/>
        <v>55200</v>
      </c>
      <c r="M110" s="77">
        <v>55200</v>
      </c>
      <c r="N110" s="78"/>
      <c r="O110" s="79" t="s">
        <v>208</v>
      </c>
    </row>
    <row r="111" spans="1:15" s="80" customFormat="1" ht="12.75">
      <c r="A111" s="32">
        <v>106</v>
      </c>
      <c r="B111" s="71" t="s">
        <v>290</v>
      </c>
      <c r="C111" s="72" t="s">
        <v>76</v>
      </c>
      <c r="D111" s="71" t="s">
        <v>117</v>
      </c>
      <c r="E111" s="73" t="s">
        <v>24</v>
      </c>
      <c r="F111" s="33" t="str">
        <f>IF(E111="","",IF((OR(E111=data_validation!A$1,E111=data_validation!A$2,E111=data_validation!A$5,E111=data_validation!A$6,E111=data_validation!A$14,E111=data_validation!A$16)),"Indicate Date","N/A"))</f>
        <v>N/A</v>
      </c>
      <c r="G111" s="33" t="str">
        <f>IF(E111="","",IF((OR(E111=data_validation!A$1,E111=data_validation!A$2)),"Indicate Date","N/A"))</f>
        <v>N/A</v>
      </c>
      <c r="H111" s="35">
        <f t="shared" si="11"/>
        <v>44012</v>
      </c>
      <c r="I111" s="74">
        <f t="shared" si="12"/>
        <v>44019</v>
      </c>
      <c r="J111" s="74">
        <v>44027</v>
      </c>
      <c r="K111" s="75" t="s">
        <v>69</v>
      </c>
      <c r="L111" s="37">
        <f t="shared" si="13"/>
        <v>41450</v>
      </c>
      <c r="M111" s="77">
        <v>41450</v>
      </c>
      <c r="N111" s="78"/>
      <c r="O111" s="79" t="s">
        <v>208</v>
      </c>
    </row>
    <row r="112" spans="1:15" s="41" customFormat="1" ht="12.75" hidden="1">
      <c r="A112" s="32">
        <v>107</v>
      </c>
      <c r="B112" s="33" t="s">
        <v>290</v>
      </c>
      <c r="C112" s="34" t="s">
        <v>78</v>
      </c>
      <c r="D112" s="33" t="s">
        <v>117</v>
      </c>
      <c r="E112" s="44" t="s">
        <v>15</v>
      </c>
      <c r="F112" s="35">
        <f>G112-21</f>
        <v>43804</v>
      </c>
      <c r="G112" s="35">
        <f>H112-7</f>
        <v>43825</v>
      </c>
      <c r="H112" s="35">
        <f t="shared" si="11"/>
        <v>43832</v>
      </c>
      <c r="I112" s="35">
        <f t="shared" si="12"/>
        <v>43839</v>
      </c>
      <c r="J112" s="35">
        <v>43847</v>
      </c>
      <c r="K112" s="36" t="s">
        <v>69</v>
      </c>
      <c r="L112" s="37">
        <f t="shared" si="13"/>
        <v>21000</v>
      </c>
      <c r="M112" s="38">
        <v>21000</v>
      </c>
      <c r="N112" s="39"/>
      <c r="O112" s="40" t="s">
        <v>208</v>
      </c>
    </row>
    <row r="113" spans="1:15" s="41" customFormat="1" ht="12.75" hidden="1">
      <c r="A113" s="32">
        <v>108</v>
      </c>
      <c r="B113" s="33" t="s">
        <v>290</v>
      </c>
      <c r="C113" s="34" t="s">
        <v>77</v>
      </c>
      <c r="D113" s="33" t="s">
        <v>117</v>
      </c>
      <c r="E113" s="44" t="s">
        <v>15</v>
      </c>
      <c r="F113" s="35">
        <f>G113-21</f>
        <v>43804</v>
      </c>
      <c r="G113" s="35">
        <f>H113-7</f>
        <v>43825</v>
      </c>
      <c r="H113" s="35">
        <f t="shared" si="11"/>
        <v>43832</v>
      </c>
      <c r="I113" s="35">
        <f t="shared" si="12"/>
        <v>43839</v>
      </c>
      <c r="J113" s="35">
        <v>43847</v>
      </c>
      <c r="K113" s="36" t="s">
        <v>69</v>
      </c>
      <c r="L113" s="37">
        <f t="shared" si="13"/>
        <v>9000</v>
      </c>
      <c r="M113" s="38">
        <v>9000</v>
      </c>
      <c r="N113" s="39"/>
      <c r="O113" s="40" t="s">
        <v>208</v>
      </c>
    </row>
    <row r="114" spans="1:15" s="41" customFormat="1" ht="12.75" hidden="1">
      <c r="A114" s="32">
        <v>109</v>
      </c>
      <c r="B114" s="33" t="s">
        <v>290</v>
      </c>
      <c r="C114" s="34" t="s">
        <v>78</v>
      </c>
      <c r="D114" s="33" t="s">
        <v>117</v>
      </c>
      <c r="E114" s="44" t="s">
        <v>15</v>
      </c>
      <c r="F114" s="35">
        <f>G114-21</f>
        <v>43984</v>
      </c>
      <c r="G114" s="35">
        <f>H114-7</f>
        <v>44005</v>
      </c>
      <c r="H114" s="35">
        <f t="shared" si="11"/>
        <v>44012</v>
      </c>
      <c r="I114" s="35">
        <f t="shared" si="12"/>
        <v>44019</v>
      </c>
      <c r="J114" s="35">
        <v>44027</v>
      </c>
      <c r="K114" s="36" t="s">
        <v>69</v>
      </c>
      <c r="L114" s="37">
        <f t="shared" si="13"/>
        <v>6000</v>
      </c>
      <c r="M114" s="38">
        <v>6000</v>
      </c>
      <c r="N114" s="39"/>
      <c r="O114" s="40" t="s">
        <v>208</v>
      </c>
    </row>
    <row r="115" spans="1:15" s="41" customFormat="1" ht="12.75" hidden="1">
      <c r="A115" s="32">
        <v>110</v>
      </c>
      <c r="B115" s="33" t="s">
        <v>290</v>
      </c>
      <c r="C115" s="34" t="s">
        <v>77</v>
      </c>
      <c r="D115" s="33" t="s">
        <v>117</v>
      </c>
      <c r="E115" s="44" t="s">
        <v>15</v>
      </c>
      <c r="F115" s="35">
        <f>G115-21</f>
        <v>43974</v>
      </c>
      <c r="G115" s="35">
        <f>H115-7</f>
        <v>43995</v>
      </c>
      <c r="H115" s="35">
        <f t="shared" si="11"/>
        <v>44002</v>
      </c>
      <c r="I115" s="35">
        <f t="shared" si="12"/>
        <v>44009</v>
      </c>
      <c r="J115" s="35">
        <v>44017</v>
      </c>
      <c r="K115" s="36" t="s">
        <v>69</v>
      </c>
      <c r="L115" s="37">
        <f t="shared" si="13"/>
        <v>4000</v>
      </c>
      <c r="M115" s="38">
        <v>4000</v>
      </c>
      <c r="N115" s="39"/>
      <c r="O115" s="40" t="s">
        <v>208</v>
      </c>
    </row>
    <row r="116" spans="1:15" s="41" customFormat="1" ht="24" hidden="1">
      <c r="A116" s="32">
        <v>111</v>
      </c>
      <c r="B116" s="33" t="s">
        <v>290</v>
      </c>
      <c r="C116" s="42" t="s">
        <v>83</v>
      </c>
      <c r="D116" s="33" t="s">
        <v>117</v>
      </c>
      <c r="E116" s="44" t="s">
        <v>28</v>
      </c>
      <c r="F116" s="35">
        <f t="shared" ref="F116:F123" si="15">H116-7</f>
        <v>43825</v>
      </c>
      <c r="G116" s="33" t="str">
        <f>IF(E116="","",IF((OR(E116=data_validation!A$1,E116=data_validation!A$2)),"Indicate Date","N/A"))</f>
        <v>N/A</v>
      </c>
      <c r="H116" s="35">
        <f t="shared" si="11"/>
        <v>43832</v>
      </c>
      <c r="I116" s="35">
        <f t="shared" si="12"/>
        <v>43839</v>
      </c>
      <c r="J116" s="35">
        <v>43847</v>
      </c>
      <c r="K116" s="36" t="s">
        <v>69</v>
      </c>
      <c r="L116" s="37">
        <f t="shared" si="13"/>
        <v>10000</v>
      </c>
      <c r="M116" s="43">
        <v>10000</v>
      </c>
      <c r="N116" s="39"/>
      <c r="O116" s="40" t="s">
        <v>208</v>
      </c>
    </row>
    <row r="117" spans="1:15" s="41" customFormat="1" ht="24" hidden="1">
      <c r="A117" s="32">
        <v>112</v>
      </c>
      <c r="B117" s="33" t="s">
        <v>290</v>
      </c>
      <c r="C117" s="42" t="s">
        <v>83</v>
      </c>
      <c r="D117" s="33" t="s">
        <v>117</v>
      </c>
      <c r="E117" s="44" t="s">
        <v>28</v>
      </c>
      <c r="F117" s="35">
        <f t="shared" si="15"/>
        <v>43914</v>
      </c>
      <c r="G117" s="33" t="str">
        <f>IF(E117="","",IF((OR(E117=data_validation!A$1,E117=data_validation!A$2)),"Indicate Date","N/A"))</f>
        <v>N/A</v>
      </c>
      <c r="H117" s="35">
        <f t="shared" si="11"/>
        <v>43921</v>
      </c>
      <c r="I117" s="35">
        <f t="shared" si="12"/>
        <v>43928</v>
      </c>
      <c r="J117" s="35">
        <v>43936</v>
      </c>
      <c r="K117" s="36" t="s">
        <v>69</v>
      </c>
      <c r="L117" s="37">
        <f t="shared" si="13"/>
        <v>13000</v>
      </c>
      <c r="M117" s="43">
        <v>13000</v>
      </c>
      <c r="N117" s="39"/>
      <c r="O117" s="40" t="s">
        <v>208</v>
      </c>
    </row>
    <row r="118" spans="1:15" s="41" customFormat="1" ht="24" hidden="1">
      <c r="A118" s="32">
        <v>113</v>
      </c>
      <c r="B118" s="33" t="s">
        <v>290</v>
      </c>
      <c r="C118" s="42" t="s">
        <v>83</v>
      </c>
      <c r="D118" s="33" t="s">
        <v>117</v>
      </c>
      <c r="E118" s="44" t="s">
        <v>28</v>
      </c>
      <c r="F118" s="35">
        <f t="shared" si="15"/>
        <v>44005</v>
      </c>
      <c r="G118" s="33" t="str">
        <f>IF(E118="","",IF((OR(E118=data_validation!A$1,E118=data_validation!A$2)),"Indicate Date","N/A"))</f>
        <v>N/A</v>
      </c>
      <c r="H118" s="35">
        <f t="shared" si="11"/>
        <v>44012</v>
      </c>
      <c r="I118" s="35">
        <f t="shared" si="12"/>
        <v>44019</v>
      </c>
      <c r="J118" s="35">
        <v>44027</v>
      </c>
      <c r="K118" s="36" t="s">
        <v>69</v>
      </c>
      <c r="L118" s="37">
        <f t="shared" si="13"/>
        <v>12000</v>
      </c>
      <c r="M118" s="43">
        <v>12000</v>
      </c>
      <c r="N118" s="39"/>
      <c r="O118" s="40" t="s">
        <v>208</v>
      </c>
    </row>
    <row r="119" spans="1:15" s="41" customFormat="1" ht="24" hidden="1">
      <c r="A119" s="32">
        <v>114</v>
      </c>
      <c r="B119" s="33" t="s">
        <v>290</v>
      </c>
      <c r="C119" s="42" t="s">
        <v>118</v>
      </c>
      <c r="D119" s="33" t="s">
        <v>117</v>
      </c>
      <c r="E119" s="44" t="s">
        <v>28</v>
      </c>
      <c r="F119" s="35">
        <f t="shared" si="15"/>
        <v>43914</v>
      </c>
      <c r="G119" s="33" t="str">
        <f>IF(E119="","",IF((OR(E119=data_validation!A$1,E119=data_validation!A$2)),"Indicate Date","N/A"))</f>
        <v>N/A</v>
      </c>
      <c r="H119" s="35">
        <f t="shared" si="11"/>
        <v>43921</v>
      </c>
      <c r="I119" s="35">
        <f t="shared" si="12"/>
        <v>43928</v>
      </c>
      <c r="J119" s="35">
        <v>43936</v>
      </c>
      <c r="K119" s="36" t="s">
        <v>69</v>
      </c>
      <c r="L119" s="37">
        <f t="shared" si="13"/>
        <v>3000</v>
      </c>
      <c r="M119" s="43">
        <v>3000</v>
      </c>
      <c r="N119" s="39"/>
      <c r="O119" s="40" t="s">
        <v>208</v>
      </c>
    </row>
    <row r="120" spans="1:15" s="41" customFormat="1" ht="24" hidden="1">
      <c r="A120" s="32">
        <v>115</v>
      </c>
      <c r="B120" s="33" t="s">
        <v>290</v>
      </c>
      <c r="C120" s="42" t="s">
        <v>118</v>
      </c>
      <c r="D120" s="33" t="s">
        <v>117</v>
      </c>
      <c r="E120" s="44" t="s">
        <v>28</v>
      </c>
      <c r="F120" s="35">
        <f t="shared" si="15"/>
        <v>44005</v>
      </c>
      <c r="G120" s="33" t="str">
        <f>IF(E120="","",IF((OR(E120=data_validation!A$1,E120=data_validation!A$2)),"Indicate Date","N/A"))</f>
        <v>N/A</v>
      </c>
      <c r="H120" s="35">
        <f t="shared" si="11"/>
        <v>44012</v>
      </c>
      <c r="I120" s="35">
        <f t="shared" si="12"/>
        <v>44019</v>
      </c>
      <c r="J120" s="35">
        <v>44027</v>
      </c>
      <c r="K120" s="36" t="s">
        <v>69</v>
      </c>
      <c r="L120" s="37">
        <f t="shared" si="13"/>
        <v>2000</v>
      </c>
      <c r="M120" s="43">
        <v>2000</v>
      </c>
      <c r="N120" s="39"/>
      <c r="O120" s="40" t="s">
        <v>208</v>
      </c>
    </row>
    <row r="121" spans="1:15" s="41" customFormat="1" ht="24" hidden="1">
      <c r="A121" s="32">
        <v>116</v>
      </c>
      <c r="B121" s="33" t="s">
        <v>290</v>
      </c>
      <c r="C121" s="42" t="s">
        <v>104</v>
      </c>
      <c r="D121" s="33" t="s">
        <v>117</v>
      </c>
      <c r="E121" s="44" t="s">
        <v>28</v>
      </c>
      <c r="F121" s="35">
        <f t="shared" si="15"/>
        <v>43825</v>
      </c>
      <c r="G121" s="33" t="str">
        <f>IF(E121="","",IF((OR(E121=data_validation!A$1,E121=data_validation!A$2)),"Indicate Date","N/A"))</f>
        <v>N/A</v>
      </c>
      <c r="H121" s="35">
        <f t="shared" si="11"/>
        <v>43832</v>
      </c>
      <c r="I121" s="35">
        <f t="shared" si="12"/>
        <v>43839</v>
      </c>
      <c r="J121" s="35">
        <v>43847</v>
      </c>
      <c r="K121" s="36" t="s">
        <v>69</v>
      </c>
      <c r="L121" s="37">
        <f t="shared" si="13"/>
        <v>5000</v>
      </c>
      <c r="M121" s="43">
        <v>5000</v>
      </c>
      <c r="N121" s="39"/>
      <c r="O121" s="40" t="s">
        <v>208</v>
      </c>
    </row>
    <row r="122" spans="1:15" s="41" customFormat="1" ht="24" hidden="1">
      <c r="A122" s="32">
        <v>117</v>
      </c>
      <c r="B122" s="33" t="s">
        <v>290</v>
      </c>
      <c r="C122" s="42" t="s">
        <v>104</v>
      </c>
      <c r="D122" s="33" t="s">
        <v>117</v>
      </c>
      <c r="E122" s="44" t="s">
        <v>28</v>
      </c>
      <c r="F122" s="35">
        <f t="shared" si="15"/>
        <v>43914</v>
      </c>
      <c r="G122" s="33" t="str">
        <f>IF(E122="","",IF((OR(E122=data_validation!A$1,E122=data_validation!A$2)),"Indicate Date","N/A"))</f>
        <v>N/A</v>
      </c>
      <c r="H122" s="35">
        <f t="shared" si="11"/>
        <v>43921</v>
      </c>
      <c r="I122" s="35">
        <f t="shared" si="12"/>
        <v>43928</v>
      </c>
      <c r="J122" s="35">
        <v>43936</v>
      </c>
      <c r="K122" s="36" t="s">
        <v>69</v>
      </c>
      <c r="L122" s="37">
        <f t="shared" si="13"/>
        <v>8000</v>
      </c>
      <c r="M122" s="43">
        <v>8000</v>
      </c>
      <c r="N122" s="39"/>
      <c r="O122" s="40" t="s">
        <v>208</v>
      </c>
    </row>
    <row r="123" spans="1:15" s="41" customFormat="1" ht="24" hidden="1">
      <c r="A123" s="32">
        <v>118</v>
      </c>
      <c r="B123" s="33" t="s">
        <v>290</v>
      </c>
      <c r="C123" s="42" t="s">
        <v>104</v>
      </c>
      <c r="D123" s="33" t="s">
        <v>117</v>
      </c>
      <c r="E123" s="44" t="s">
        <v>28</v>
      </c>
      <c r="F123" s="35">
        <f t="shared" si="15"/>
        <v>44005</v>
      </c>
      <c r="G123" s="33" t="str">
        <f>IF(E123="","",IF((OR(E123=data_validation!A$1,E123=data_validation!A$2)),"Indicate Date","N/A"))</f>
        <v>N/A</v>
      </c>
      <c r="H123" s="35">
        <f t="shared" si="11"/>
        <v>44012</v>
      </c>
      <c r="I123" s="35">
        <f t="shared" si="12"/>
        <v>44019</v>
      </c>
      <c r="J123" s="35">
        <v>44027</v>
      </c>
      <c r="K123" s="36" t="s">
        <v>69</v>
      </c>
      <c r="L123" s="37">
        <f t="shared" si="13"/>
        <v>2000</v>
      </c>
      <c r="M123" s="43">
        <v>2000</v>
      </c>
      <c r="N123" s="39"/>
      <c r="O123" s="40" t="s">
        <v>208</v>
      </c>
    </row>
    <row r="124" spans="1:15" s="41" customFormat="1" ht="12.75" hidden="1">
      <c r="A124" s="32">
        <v>119</v>
      </c>
      <c r="B124" s="33" t="s">
        <v>290</v>
      </c>
      <c r="C124" s="42" t="s">
        <v>116</v>
      </c>
      <c r="D124" s="33" t="s">
        <v>117</v>
      </c>
      <c r="E124" s="44" t="s">
        <v>15</v>
      </c>
      <c r="F124" s="35">
        <f>H124-21</f>
        <v>43900</v>
      </c>
      <c r="G124" s="35">
        <f>H124-7</f>
        <v>43914</v>
      </c>
      <c r="H124" s="35">
        <f t="shared" si="11"/>
        <v>43921</v>
      </c>
      <c r="I124" s="35">
        <f t="shared" si="12"/>
        <v>43928</v>
      </c>
      <c r="J124" s="35">
        <v>43936</v>
      </c>
      <c r="K124" s="36" t="s">
        <v>69</v>
      </c>
      <c r="L124" s="37">
        <f t="shared" si="13"/>
        <v>1000</v>
      </c>
      <c r="M124" s="43">
        <v>1000</v>
      </c>
      <c r="N124" s="39"/>
      <c r="O124" s="40" t="s">
        <v>208</v>
      </c>
    </row>
    <row r="125" spans="1:15" s="41" customFormat="1" ht="24" hidden="1">
      <c r="A125" s="32">
        <v>120</v>
      </c>
      <c r="B125" s="33" t="s">
        <v>290</v>
      </c>
      <c r="C125" s="34" t="s">
        <v>95</v>
      </c>
      <c r="D125" s="33" t="s">
        <v>117</v>
      </c>
      <c r="E125" s="44" t="s">
        <v>15</v>
      </c>
      <c r="F125" s="35">
        <f>G125-21</f>
        <v>43804</v>
      </c>
      <c r="G125" s="35">
        <f>H125-7</f>
        <v>43825</v>
      </c>
      <c r="H125" s="35">
        <f t="shared" si="11"/>
        <v>43832</v>
      </c>
      <c r="I125" s="35">
        <f t="shared" si="12"/>
        <v>43839</v>
      </c>
      <c r="J125" s="35">
        <v>43847</v>
      </c>
      <c r="K125" s="36" t="s">
        <v>69</v>
      </c>
      <c r="L125" s="37">
        <f t="shared" si="13"/>
        <v>150000</v>
      </c>
      <c r="M125" s="38"/>
      <c r="N125" s="39">
        <v>150000</v>
      </c>
      <c r="O125" s="40" t="s">
        <v>416</v>
      </c>
    </row>
    <row r="126" spans="1:15" s="41" customFormat="1" ht="12.75" hidden="1">
      <c r="A126" s="32">
        <v>121</v>
      </c>
      <c r="B126" s="33" t="s">
        <v>290</v>
      </c>
      <c r="C126" s="34" t="s">
        <v>84</v>
      </c>
      <c r="D126" s="33" t="s">
        <v>117</v>
      </c>
      <c r="E126" s="44" t="s">
        <v>15</v>
      </c>
      <c r="F126" s="35">
        <f>G126-21</f>
        <v>44076</v>
      </c>
      <c r="G126" s="35">
        <f>H126-7</f>
        <v>44097</v>
      </c>
      <c r="H126" s="35">
        <f t="shared" si="11"/>
        <v>44104</v>
      </c>
      <c r="I126" s="35">
        <f t="shared" si="12"/>
        <v>44111</v>
      </c>
      <c r="J126" s="35">
        <v>44119</v>
      </c>
      <c r="K126" s="36" t="s">
        <v>69</v>
      </c>
      <c r="L126" s="37">
        <f t="shared" si="13"/>
        <v>40000</v>
      </c>
      <c r="M126" s="38"/>
      <c r="N126" s="39">
        <v>40000</v>
      </c>
      <c r="O126" s="40" t="s">
        <v>416</v>
      </c>
    </row>
    <row r="127" spans="1:15" s="41" customFormat="1" ht="12.75" hidden="1">
      <c r="A127" s="32">
        <v>122</v>
      </c>
      <c r="B127" s="33" t="s">
        <v>290</v>
      </c>
      <c r="C127" s="34" t="s">
        <v>84</v>
      </c>
      <c r="D127" s="33" t="s">
        <v>117</v>
      </c>
      <c r="E127" s="44" t="s">
        <v>15</v>
      </c>
      <c r="F127" s="35">
        <f>G127-21</f>
        <v>43984</v>
      </c>
      <c r="G127" s="35">
        <f>H127-7</f>
        <v>44005</v>
      </c>
      <c r="H127" s="35">
        <f t="shared" si="11"/>
        <v>44012</v>
      </c>
      <c r="I127" s="35">
        <f t="shared" si="12"/>
        <v>44019</v>
      </c>
      <c r="J127" s="35">
        <v>44027</v>
      </c>
      <c r="K127" s="36" t="s">
        <v>69</v>
      </c>
      <c r="L127" s="37">
        <f t="shared" si="13"/>
        <v>15000</v>
      </c>
      <c r="M127" s="38"/>
      <c r="N127" s="39">
        <v>15000</v>
      </c>
      <c r="O127" s="40" t="s">
        <v>416</v>
      </c>
    </row>
    <row r="128" spans="1:15" s="41" customFormat="1" ht="24" hidden="1">
      <c r="A128" s="32">
        <v>123</v>
      </c>
      <c r="B128" s="33" t="s">
        <v>290</v>
      </c>
      <c r="C128" s="34" t="s">
        <v>85</v>
      </c>
      <c r="D128" s="33" t="s">
        <v>117</v>
      </c>
      <c r="E128" s="44" t="s">
        <v>15</v>
      </c>
      <c r="F128" s="35">
        <f>H128-21</f>
        <v>43900</v>
      </c>
      <c r="G128" s="35">
        <f>H128-7</f>
        <v>43914</v>
      </c>
      <c r="H128" s="35">
        <f t="shared" si="11"/>
        <v>43921</v>
      </c>
      <c r="I128" s="35">
        <f t="shared" si="12"/>
        <v>43928</v>
      </c>
      <c r="J128" s="35">
        <v>43936</v>
      </c>
      <c r="K128" s="36" t="s">
        <v>69</v>
      </c>
      <c r="L128" s="37">
        <f t="shared" si="13"/>
        <v>10000</v>
      </c>
      <c r="M128" s="38"/>
      <c r="N128" s="39">
        <v>10000</v>
      </c>
      <c r="O128" s="40" t="s">
        <v>416</v>
      </c>
    </row>
    <row r="129" spans="1:15" s="80" customFormat="1" ht="12.75">
      <c r="A129" s="32">
        <v>124</v>
      </c>
      <c r="B129" s="71" t="s">
        <v>373</v>
      </c>
      <c r="C129" s="72" t="s">
        <v>76</v>
      </c>
      <c r="D129" s="71" t="s">
        <v>144</v>
      </c>
      <c r="E129" s="73" t="s">
        <v>24</v>
      </c>
      <c r="F129" s="33" t="str">
        <f>IF(E129="","",IF((OR(E129=data_validation!A$1,E129=data_validation!A$2,E129=data_validation!A$5,E129=data_validation!A$6,E129=data_validation!A$14,E129=data_validation!A$16)),"Indicate Date","N/A"))</f>
        <v>N/A</v>
      </c>
      <c r="G129" s="33" t="str">
        <f>IF(E129="","",IF((OR(E129=data_validation!A$1,E129=data_validation!A$2)),"Indicate Date","N/A"))</f>
        <v>N/A</v>
      </c>
      <c r="H129" s="35">
        <f t="shared" si="11"/>
        <v>43832</v>
      </c>
      <c r="I129" s="74">
        <f t="shared" si="12"/>
        <v>43839</v>
      </c>
      <c r="J129" s="74">
        <v>43847</v>
      </c>
      <c r="K129" s="75" t="s">
        <v>69</v>
      </c>
      <c r="L129" s="37">
        <f t="shared" si="13"/>
        <v>84020</v>
      </c>
      <c r="M129" s="77">
        <f>77895+6125</f>
        <v>84020</v>
      </c>
      <c r="N129" s="78"/>
      <c r="O129" s="79" t="s">
        <v>208</v>
      </c>
    </row>
    <row r="130" spans="1:15" s="80" customFormat="1" ht="12.75">
      <c r="A130" s="32">
        <v>125</v>
      </c>
      <c r="B130" s="71" t="s">
        <v>373</v>
      </c>
      <c r="C130" s="72" t="s">
        <v>76</v>
      </c>
      <c r="D130" s="71" t="s">
        <v>144</v>
      </c>
      <c r="E130" s="73" t="s">
        <v>24</v>
      </c>
      <c r="F130" s="33" t="str">
        <f>IF(E130="","",IF((OR(E130=data_validation!A$1,E130=data_validation!A$2,E130=data_validation!A$5,E130=data_validation!A$6,E130=data_validation!A$14,E130=data_validation!A$16)),"Indicate Date","N/A"))</f>
        <v>N/A</v>
      </c>
      <c r="G130" s="33" t="str">
        <f>IF(E130="","",IF((OR(E130=data_validation!A$1,E130=data_validation!A$2)),"Indicate Date","N/A"))</f>
        <v>N/A</v>
      </c>
      <c r="H130" s="35">
        <f t="shared" si="11"/>
        <v>43832</v>
      </c>
      <c r="I130" s="74">
        <f t="shared" si="12"/>
        <v>43839</v>
      </c>
      <c r="J130" s="74">
        <v>43847</v>
      </c>
      <c r="K130" s="75" t="s">
        <v>69</v>
      </c>
      <c r="L130" s="37">
        <f t="shared" si="13"/>
        <v>136400</v>
      </c>
      <c r="M130" s="77">
        <v>136400</v>
      </c>
      <c r="N130" s="78"/>
      <c r="O130" s="79" t="s">
        <v>208</v>
      </c>
    </row>
    <row r="131" spans="1:15" s="80" customFormat="1" ht="12.75">
      <c r="A131" s="32">
        <v>126</v>
      </c>
      <c r="B131" s="71" t="s">
        <v>373</v>
      </c>
      <c r="C131" s="72" t="s">
        <v>76</v>
      </c>
      <c r="D131" s="71" t="s">
        <v>144</v>
      </c>
      <c r="E131" s="73" t="s">
        <v>24</v>
      </c>
      <c r="F131" s="33" t="str">
        <f>IF(E131="","",IF((OR(E131=data_validation!A$1,E131=data_validation!A$2,E131=data_validation!A$5,E131=data_validation!A$6,E131=data_validation!A$14,E131=data_validation!A$16)),"Indicate Date","N/A"))</f>
        <v>N/A</v>
      </c>
      <c r="G131" s="33" t="str">
        <f>IF(E131="","",IF((OR(E131=data_validation!A$1,E131=data_validation!A$2)),"Indicate Date","N/A"))</f>
        <v>N/A</v>
      </c>
      <c r="H131" s="35">
        <f t="shared" si="11"/>
        <v>44012</v>
      </c>
      <c r="I131" s="74">
        <f t="shared" si="12"/>
        <v>44019</v>
      </c>
      <c r="J131" s="74">
        <v>44027</v>
      </c>
      <c r="K131" s="75" t="s">
        <v>69</v>
      </c>
      <c r="L131" s="37">
        <f t="shared" si="13"/>
        <v>88940</v>
      </c>
      <c r="M131" s="77">
        <v>88940</v>
      </c>
      <c r="N131" s="78"/>
      <c r="O131" s="79" t="s">
        <v>208</v>
      </c>
    </row>
    <row r="132" spans="1:15" s="80" customFormat="1" ht="12.75">
      <c r="A132" s="32">
        <v>127</v>
      </c>
      <c r="B132" s="71" t="s">
        <v>373</v>
      </c>
      <c r="C132" s="72" t="s">
        <v>76</v>
      </c>
      <c r="D132" s="71" t="s">
        <v>144</v>
      </c>
      <c r="E132" s="73" t="s">
        <v>24</v>
      </c>
      <c r="F132" s="33" t="str">
        <f>IF(E132="","",IF((OR(E132=data_validation!A$1,E132=data_validation!A$2,E132=data_validation!A$5,E132=data_validation!A$6,E132=data_validation!A$14,E132=data_validation!A$16)),"Indicate Date","N/A"))</f>
        <v>N/A</v>
      </c>
      <c r="G132" s="33" t="str">
        <f>IF(E132="","",IF((OR(E132=data_validation!A$1,E132=data_validation!A$2)),"Indicate Date","N/A"))</f>
        <v>N/A</v>
      </c>
      <c r="H132" s="35">
        <f t="shared" si="11"/>
        <v>44012</v>
      </c>
      <c r="I132" s="74">
        <f t="shared" si="12"/>
        <v>44019</v>
      </c>
      <c r="J132" s="74">
        <v>44027</v>
      </c>
      <c r="K132" s="75" t="s">
        <v>69</v>
      </c>
      <c r="L132" s="37">
        <f t="shared" si="13"/>
        <v>100640</v>
      </c>
      <c r="M132" s="77">
        <v>100640</v>
      </c>
      <c r="N132" s="78"/>
      <c r="O132" s="79" t="s">
        <v>208</v>
      </c>
    </row>
    <row r="133" spans="1:15" s="41" customFormat="1" ht="12.75" hidden="1">
      <c r="A133" s="32">
        <v>128</v>
      </c>
      <c r="B133" s="33" t="s">
        <v>373</v>
      </c>
      <c r="C133" s="34" t="s">
        <v>78</v>
      </c>
      <c r="D133" s="33" t="s">
        <v>144</v>
      </c>
      <c r="E133" s="44" t="s">
        <v>15</v>
      </c>
      <c r="F133" s="35">
        <f>G133-21</f>
        <v>43804</v>
      </c>
      <c r="G133" s="35">
        <f>H133-7</f>
        <v>43825</v>
      </c>
      <c r="H133" s="35">
        <f t="shared" si="11"/>
        <v>43832</v>
      </c>
      <c r="I133" s="35">
        <f t="shared" si="12"/>
        <v>43839</v>
      </c>
      <c r="J133" s="35">
        <v>43847</v>
      </c>
      <c r="K133" s="36" t="s">
        <v>69</v>
      </c>
      <c r="L133" s="37">
        <f t="shared" si="13"/>
        <v>45000</v>
      </c>
      <c r="M133" s="38">
        <v>45000</v>
      </c>
      <c r="N133" s="39"/>
      <c r="O133" s="40" t="s">
        <v>208</v>
      </c>
    </row>
    <row r="134" spans="1:15" s="41" customFormat="1" ht="12.75" hidden="1">
      <c r="A134" s="32">
        <v>129</v>
      </c>
      <c r="B134" s="33" t="s">
        <v>373</v>
      </c>
      <c r="C134" s="34" t="s">
        <v>77</v>
      </c>
      <c r="D134" s="33" t="s">
        <v>144</v>
      </c>
      <c r="E134" s="44" t="s">
        <v>15</v>
      </c>
      <c r="F134" s="35">
        <f>G134-21</f>
        <v>43804</v>
      </c>
      <c r="G134" s="35">
        <f>H134-7</f>
        <v>43825</v>
      </c>
      <c r="H134" s="35">
        <f t="shared" ref="H134:H197" si="16">J134-15</f>
        <v>43832</v>
      </c>
      <c r="I134" s="35">
        <f t="shared" ref="I134:I197" si="17">H134+7</f>
        <v>43839</v>
      </c>
      <c r="J134" s="35">
        <v>43847</v>
      </c>
      <c r="K134" s="36" t="s">
        <v>69</v>
      </c>
      <c r="L134" s="37">
        <f t="shared" ref="L134:L197" si="18">SUM(M134:N134)</f>
        <v>10000</v>
      </c>
      <c r="M134" s="38">
        <v>10000</v>
      </c>
      <c r="N134" s="39"/>
      <c r="O134" s="40" t="s">
        <v>208</v>
      </c>
    </row>
    <row r="135" spans="1:15" s="41" customFormat="1" ht="12.75" hidden="1">
      <c r="A135" s="32">
        <v>130</v>
      </c>
      <c r="B135" s="33" t="s">
        <v>373</v>
      </c>
      <c r="C135" s="34" t="s">
        <v>78</v>
      </c>
      <c r="D135" s="33" t="s">
        <v>144</v>
      </c>
      <c r="E135" s="44" t="s">
        <v>15</v>
      </c>
      <c r="F135" s="35">
        <f>G135-21</f>
        <v>43984</v>
      </c>
      <c r="G135" s="35">
        <f>H135-7</f>
        <v>44005</v>
      </c>
      <c r="H135" s="35">
        <f t="shared" si="16"/>
        <v>44012</v>
      </c>
      <c r="I135" s="35">
        <f t="shared" si="17"/>
        <v>44019</v>
      </c>
      <c r="J135" s="35">
        <v>44027</v>
      </c>
      <c r="K135" s="36" t="s">
        <v>69</v>
      </c>
      <c r="L135" s="37">
        <f t="shared" si="18"/>
        <v>45000</v>
      </c>
      <c r="M135" s="38">
        <v>45000</v>
      </c>
      <c r="N135" s="39"/>
      <c r="O135" s="40" t="s">
        <v>208</v>
      </c>
    </row>
    <row r="136" spans="1:15" s="41" customFormat="1" ht="24" hidden="1">
      <c r="A136" s="32">
        <v>131</v>
      </c>
      <c r="B136" s="33" t="s">
        <v>373</v>
      </c>
      <c r="C136" s="42" t="s">
        <v>83</v>
      </c>
      <c r="D136" s="33" t="s">
        <v>144</v>
      </c>
      <c r="E136" s="44" t="s">
        <v>28</v>
      </c>
      <c r="F136" s="35">
        <f>H136-7</f>
        <v>43825</v>
      </c>
      <c r="G136" s="33" t="str">
        <f>IF(E136="","",IF((OR(E136=data_validation!A$1,E136=data_validation!A$2)),"Indicate Date","N/A"))</f>
        <v>N/A</v>
      </c>
      <c r="H136" s="35">
        <f t="shared" si="16"/>
        <v>43832</v>
      </c>
      <c r="I136" s="35">
        <f t="shared" si="17"/>
        <v>43839</v>
      </c>
      <c r="J136" s="35">
        <v>43847</v>
      </c>
      <c r="K136" s="36" t="s">
        <v>69</v>
      </c>
      <c r="L136" s="37">
        <f t="shared" si="18"/>
        <v>10000</v>
      </c>
      <c r="M136" s="43">
        <v>10000</v>
      </c>
      <c r="N136" s="39"/>
      <c r="O136" s="40" t="s">
        <v>208</v>
      </c>
    </row>
    <row r="137" spans="1:15" s="41" customFormat="1" ht="24" hidden="1">
      <c r="A137" s="32">
        <v>132</v>
      </c>
      <c r="B137" s="33" t="s">
        <v>373</v>
      </c>
      <c r="C137" s="42" t="s">
        <v>83</v>
      </c>
      <c r="D137" s="33" t="s">
        <v>144</v>
      </c>
      <c r="E137" s="44" t="s">
        <v>28</v>
      </c>
      <c r="F137" s="35">
        <f>H137-7</f>
        <v>43914</v>
      </c>
      <c r="G137" s="33" t="str">
        <f>IF(E137="","",IF((OR(E137=data_validation!A$1,E137=data_validation!A$2)),"Indicate Date","N/A"))</f>
        <v>N/A</v>
      </c>
      <c r="H137" s="35">
        <f t="shared" si="16"/>
        <v>43921</v>
      </c>
      <c r="I137" s="35">
        <f t="shared" si="17"/>
        <v>43928</v>
      </c>
      <c r="J137" s="35">
        <v>43936</v>
      </c>
      <c r="K137" s="36" t="s">
        <v>69</v>
      </c>
      <c r="L137" s="37">
        <f t="shared" si="18"/>
        <v>15000</v>
      </c>
      <c r="M137" s="43">
        <v>15000</v>
      </c>
      <c r="N137" s="39"/>
      <c r="O137" s="40" t="s">
        <v>208</v>
      </c>
    </row>
    <row r="138" spans="1:15" s="41" customFormat="1" ht="24" hidden="1">
      <c r="A138" s="32">
        <v>133</v>
      </c>
      <c r="B138" s="33" t="s">
        <v>373</v>
      </c>
      <c r="C138" s="42" t="s">
        <v>87</v>
      </c>
      <c r="D138" s="33" t="s">
        <v>144</v>
      </c>
      <c r="E138" s="44" t="s">
        <v>28</v>
      </c>
      <c r="F138" s="35">
        <f>H138-7</f>
        <v>43825</v>
      </c>
      <c r="G138" s="33" t="str">
        <f>IF(E138="","",IF((OR(E138=data_validation!A$1,E138=data_validation!A$2)),"Indicate Date","N/A"))</f>
        <v>N/A</v>
      </c>
      <c r="H138" s="35">
        <f t="shared" si="16"/>
        <v>43832</v>
      </c>
      <c r="I138" s="35">
        <f t="shared" si="17"/>
        <v>43839</v>
      </c>
      <c r="J138" s="35">
        <v>43847</v>
      </c>
      <c r="K138" s="36" t="s">
        <v>69</v>
      </c>
      <c r="L138" s="37">
        <f t="shared" si="18"/>
        <v>10000</v>
      </c>
      <c r="M138" s="43">
        <v>10000</v>
      </c>
      <c r="N138" s="39"/>
      <c r="O138" s="40" t="s">
        <v>208</v>
      </c>
    </row>
    <row r="139" spans="1:15" s="41" customFormat="1" ht="24" hidden="1">
      <c r="A139" s="32">
        <v>134</v>
      </c>
      <c r="B139" s="33" t="s">
        <v>373</v>
      </c>
      <c r="C139" s="42" t="s">
        <v>104</v>
      </c>
      <c r="D139" s="33" t="s">
        <v>144</v>
      </c>
      <c r="E139" s="44" t="s">
        <v>28</v>
      </c>
      <c r="F139" s="35">
        <f>H139-7</f>
        <v>43825</v>
      </c>
      <c r="G139" s="33" t="str">
        <f>IF(E139="","",IF((OR(E139=data_validation!A$1,E139=data_validation!A$2)),"Indicate Date","N/A"))</f>
        <v>N/A</v>
      </c>
      <c r="H139" s="35">
        <f t="shared" si="16"/>
        <v>43832</v>
      </c>
      <c r="I139" s="35">
        <f t="shared" si="17"/>
        <v>43839</v>
      </c>
      <c r="J139" s="35">
        <v>43847</v>
      </c>
      <c r="K139" s="36" t="s">
        <v>69</v>
      </c>
      <c r="L139" s="37">
        <f t="shared" si="18"/>
        <v>5000</v>
      </c>
      <c r="M139" s="43">
        <v>5000</v>
      </c>
      <c r="N139" s="39"/>
      <c r="O139" s="40" t="s">
        <v>208</v>
      </c>
    </row>
    <row r="140" spans="1:15" s="41" customFormat="1" ht="24" hidden="1">
      <c r="A140" s="32">
        <v>135</v>
      </c>
      <c r="B140" s="33" t="s">
        <v>373</v>
      </c>
      <c r="C140" s="34" t="s">
        <v>95</v>
      </c>
      <c r="D140" s="33" t="s">
        <v>144</v>
      </c>
      <c r="E140" s="44" t="s">
        <v>15</v>
      </c>
      <c r="F140" s="35">
        <f>G140-21</f>
        <v>43804</v>
      </c>
      <c r="G140" s="35">
        <f t="shared" ref="G140:G146" si="19">H140-7</f>
        <v>43825</v>
      </c>
      <c r="H140" s="35">
        <f t="shared" si="16"/>
        <v>43832</v>
      </c>
      <c r="I140" s="35">
        <f t="shared" si="17"/>
        <v>43839</v>
      </c>
      <c r="J140" s="35">
        <v>43847</v>
      </c>
      <c r="K140" s="36" t="s">
        <v>69</v>
      </c>
      <c r="L140" s="37">
        <f t="shared" si="18"/>
        <v>160000</v>
      </c>
      <c r="M140" s="38"/>
      <c r="N140" s="39">
        <v>160000</v>
      </c>
      <c r="O140" s="40" t="s">
        <v>208</v>
      </c>
    </row>
    <row r="141" spans="1:15" s="41" customFormat="1" ht="12.75" hidden="1">
      <c r="A141" s="32">
        <v>136</v>
      </c>
      <c r="B141" s="33" t="s">
        <v>373</v>
      </c>
      <c r="C141" s="34" t="s">
        <v>97</v>
      </c>
      <c r="D141" s="33" t="s">
        <v>144</v>
      </c>
      <c r="E141" s="44" t="s">
        <v>15</v>
      </c>
      <c r="F141" s="35">
        <f>G141-21</f>
        <v>43984</v>
      </c>
      <c r="G141" s="35">
        <f t="shared" si="19"/>
        <v>44005</v>
      </c>
      <c r="H141" s="35">
        <f t="shared" si="16"/>
        <v>44012</v>
      </c>
      <c r="I141" s="35">
        <f t="shared" si="17"/>
        <v>44019</v>
      </c>
      <c r="J141" s="35">
        <v>44027</v>
      </c>
      <c r="K141" s="36" t="s">
        <v>69</v>
      </c>
      <c r="L141" s="37">
        <f t="shared" si="18"/>
        <v>35000</v>
      </c>
      <c r="M141" s="38"/>
      <c r="N141" s="39">
        <v>35000</v>
      </c>
      <c r="O141" s="40" t="s">
        <v>208</v>
      </c>
    </row>
    <row r="142" spans="1:15" s="41" customFormat="1" ht="24" hidden="1">
      <c r="A142" s="32">
        <v>137</v>
      </c>
      <c r="B142" s="33" t="s">
        <v>373</v>
      </c>
      <c r="C142" s="34" t="s">
        <v>85</v>
      </c>
      <c r="D142" s="33" t="s">
        <v>144</v>
      </c>
      <c r="E142" s="44" t="s">
        <v>15</v>
      </c>
      <c r="F142" s="35">
        <f>H142-21</f>
        <v>43900</v>
      </c>
      <c r="G142" s="35">
        <f t="shared" si="19"/>
        <v>43914</v>
      </c>
      <c r="H142" s="35">
        <f t="shared" si="16"/>
        <v>43921</v>
      </c>
      <c r="I142" s="35">
        <f t="shared" si="17"/>
        <v>43928</v>
      </c>
      <c r="J142" s="35">
        <v>43936</v>
      </c>
      <c r="K142" s="36" t="s">
        <v>69</v>
      </c>
      <c r="L142" s="37">
        <f t="shared" si="18"/>
        <v>7000</v>
      </c>
      <c r="M142" s="38"/>
      <c r="N142" s="39">
        <v>7000</v>
      </c>
      <c r="O142" s="40" t="s">
        <v>208</v>
      </c>
    </row>
    <row r="143" spans="1:15" s="41" customFormat="1" ht="21" hidden="1">
      <c r="A143" s="32">
        <v>138</v>
      </c>
      <c r="B143" s="33" t="s">
        <v>374</v>
      </c>
      <c r="C143" s="34" t="s">
        <v>89</v>
      </c>
      <c r="D143" s="33" t="s">
        <v>144</v>
      </c>
      <c r="E143" s="44" t="s">
        <v>15</v>
      </c>
      <c r="F143" s="35">
        <f>G143-21</f>
        <v>43804</v>
      </c>
      <c r="G143" s="35">
        <f t="shared" si="19"/>
        <v>43825</v>
      </c>
      <c r="H143" s="35">
        <f t="shared" si="16"/>
        <v>43832</v>
      </c>
      <c r="I143" s="35">
        <f t="shared" si="17"/>
        <v>43839</v>
      </c>
      <c r="J143" s="35">
        <v>43847</v>
      </c>
      <c r="K143" s="36" t="s">
        <v>69</v>
      </c>
      <c r="L143" s="37">
        <f t="shared" si="18"/>
        <v>51200</v>
      </c>
      <c r="M143" s="38">
        <v>51200</v>
      </c>
      <c r="N143" s="39"/>
      <c r="O143" s="40" t="s">
        <v>245</v>
      </c>
    </row>
    <row r="144" spans="1:15" s="41" customFormat="1" ht="21" hidden="1">
      <c r="A144" s="32">
        <v>139</v>
      </c>
      <c r="B144" s="33" t="s">
        <v>374</v>
      </c>
      <c r="C144" s="34" t="s">
        <v>89</v>
      </c>
      <c r="D144" s="33" t="s">
        <v>144</v>
      </c>
      <c r="E144" s="44" t="s">
        <v>15</v>
      </c>
      <c r="F144" s="35">
        <f>G144-21</f>
        <v>43893</v>
      </c>
      <c r="G144" s="35">
        <f t="shared" si="19"/>
        <v>43914</v>
      </c>
      <c r="H144" s="35">
        <f t="shared" si="16"/>
        <v>43921</v>
      </c>
      <c r="I144" s="35">
        <f t="shared" si="17"/>
        <v>43928</v>
      </c>
      <c r="J144" s="35">
        <v>43936</v>
      </c>
      <c r="K144" s="36" t="s">
        <v>69</v>
      </c>
      <c r="L144" s="37">
        <f t="shared" si="18"/>
        <v>51200</v>
      </c>
      <c r="M144" s="38">
        <v>51200</v>
      </c>
      <c r="N144" s="39"/>
      <c r="O144" s="40" t="s">
        <v>245</v>
      </c>
    </row>
    <row r="145" spans="1:15" s="41" customFormat="1" ht="21" hidden="1">
      <c r="A145" s="32">
        <v>140</v>
      </c>
      <c r="B145" s="33" t="s">
        <v>374</v>
      </c>
      <c r="C145" s="34" t="s">
        <v>89</v>
      </c>
      <c r="D145" s="33" t="s">
        <v>144</v>
      </c>
      <c r="E145" s="44" t="s">
        <v>15</v>
      </c>
      <c r="F145" s="35">
        <f>G145-21</f>
        <v>43984</v>
      </c>
      <c r="G145" s="35">
        <f t="shared" si="19"/>
        <v>44005</v>
      </c>
      <c r="H145" s="35">
        <f t="shared" si="16"/>
        <v>44012</v>
      </c>
      <c r="I145" s="35">
        <f t="shared" si="17"/>
        <v>44019</v>
      </c>
      <c r="J145" s="35">
        <v>44027</v>
      </c>
      <c r="K145" s="36" t="s">
        <v>69</v>
      </c>
      <c r="L145" s="37">
        <f t="shared" si="18"/>
        <v>31200</v>
      </c>
      <c r="M145" s="38">
        <v>31200</v>
      </c>
      <c r="N145" s="39"/>
      <c r="O145" s="40" t="s">
        <v>245</v>
      </c>
    </row>
    <row r="146" spans="1:15" s="41" customFormat="1" ht="21" hidden="1">
      <c r="A146" s="32">
        <v>141</v>
      </c>
      <c r="B146" s="33" t="s">
        <v>374</v>
      </c>
      <c r="C146" s="34" t="s">
        <v>89</v>
      </c>
      <c r="D146" s="33" t="s">
        <v>144</v>
      </c>
      <c r="E146" s="44" t="s">
        <v>15</v>
      </c>
      <c r="F146" s="35">
        <f>G146-21</f>
        <v>44076</v>
      </c>
      <c r="G146" s="35">
        <f t="shared" si="19"/>
        <v>44097</v>
      </c>
      <c r="H146" s="35">
        <f t="shared" si="16"/>
        <v>44104</v>
      </c>
      <c r="I146" s="35">
        <f t="shared" si="17"/>
        <v>44111</v>
      </c>
      <c r="J146" s="35">
        <v>44119</v>
      </c>
      <c r="K146" s="36" t="s">
        <v>69</v>
      </c>
      <c r="L146" s="37">
        <f t="shared" si="18"/>
        <v>18400</v>
      </c>
      <c r="M146" s="38">
        <v>18400</v>
      </c>
      <c r="N146" s="39"/>
      <c r="O146" s="40" t="s">
        <v>245</v>
      </c>
    </row>
    <row r="147" spans="1:15" s="41" customFormat="1" ht="18" hidden="1">
      <c r="A147" s="32">
        <v>142</v>
      </c>
      <c r="B147" s="33" t="s">
        <v>374</v>
      </c>
      <c r="C147" s="42" t="s">
        <v>110</v>
      </c>
      <c r="D147" s="33" t="s">
        <v>144</v>
      </c>
      <c r="E147" s="44" t="s">
        <v>29</v>
      </c>
      <c r="F147" s="33" t="str">
        <f>IF(E147="","",IF((OR(E147=data_validation!A$1,E147=data_validation!A$2,E147=data_validation!A$5,E147=data_validation!A$6,E147=data_validation!A$14,E147=data_validation!A$16)),"Indicate Date","N/A"))</f>
        <v>N/A</v>
      </c>
      <c r="G147" s="33" t="str">
        <f>IF(E147="","",IF((OR(E147=data_validation!A$1,E147=data_validation!A$2)),"Indicate Date","N/A"))</f>
        <v>N/A</v>
      </c>
      <c r="H147" s="35">
        <f t="shared" si="16"/>
        <v>43832</v>
      </c>
      <c r="I147" s="35">
        <f t="shared" si="17"/>
        <v>43839</v>
      </c>
      <c r="J147" s="35">
        <v>43847</v>
      </c>
      <c r="K147" s="36" t="s">
        <v>69</v>
      </c>
      <c r="L147" s="37">
        <f t="shared" si="18"/>
        <v>20000</v>
      </c>
      <c r="M147" s="45">
        <v>20000</v>
      </c>
      <c r="N147" s="39"/>
      <c r="O147" s="162" t="s">
        <v>245</v>
      </c>
    </row>
    <row r="148" spans="1:15" s="41" customFormat="1" ht="18" hidden="1">
      <c r="A148" s="32">
        <v>143</v>
      </c>
      <c r="B148" s="33" t="s">
        <v>374</v>
      </c>
      <c r="C148" s="42" t="s">
        <v>110</v>
      </c>
      <c r="D148" s="33" t="s">
        <v>144</v>
      </c>
      <c r="E148" s="44" t="s">
        <v>29</v>
      </c>
      <c r="F148" s="33" t="str">
        <f>IF(E148="","",IF((OR(E148=data_validation!A$1,E148=data_validation!A$2,E148=data_validation!A$5,E148=data_validation!A$6,E148=data_validation!A$14,E148=data_validation!A$16)),"Indicate Date","N/A"))</f>
        <v>N/A</v>
      </c>
      <c r="G148" s="33" t="str">
        <f>IF(E148="","",IF((OR(E148=data_validation!A$1,E148=data_validation!A$2)),"Indicate Date","N/A"))</f>
        <v>N/A</v>
      </c>
      <c r="H148" s="35">
        <f t="shared" si="16"/>
        <v>43921</v>
      </c>
      <c r="I148" s="35">
        <f t="shared" si="17"/>
        <v>43928</v>
      </c>
      <c r="J148" s="35">
        <v>43936</v>
      </c>
      <c r="K148" s="36" t="s">
        <v>69</v>
      </c>
      <c r="L148" s="37">
        <f t="shared" si="18"/>
        <v>10000</v>
      </c>
      <c r="M148" s="45">
        <v>10000</v>
      </c>
      <c r="N148" s="39"/>
      <c r="O148" s="162" t="s">
        <v>245</v>
      </c>
    </row>
    <row r="149" spans="1:15" s="41" customFormat="1" ht="18" hidden="1">
      <c r="A149" s="32">
        <v>144</v>
      </c>
      <c r="B149" s="33" t="s">
        <v>374</v>
      </c>
      <c r="C149" s="42" t="s">
        <v>110</v>
      </c>
      <c r="D149" s="33" t="s">
        <v>144</v>
      </c>
      <c r="E149" s="44" t="s">
        <v>29</v>
      </c>
      <c r="F149" s="33" t="str">
        <f>IF(E149="","",IF((OR(E149=data_validation!A$1,E149=data_validation!A$2,E149=data_validation!A$5,E149=data_validation!A$6,E149=data_validation!A$14,E149=data_validation!A$16)),"Indicate Date","N/A"))</f>
        <v>N/A</v>
      </c>
      <c r="G149" s="33" t="str">
        <f>IF(E149="","",IF((OR(E149=data_validation!A$1,E149=data_validation!A$2)),"Indicate Date","N/A"))</f>
        <v>N/A</v>
      </c>
      <c r="H149" s="35">
        <f t="shared" si="16"/>
        <v>44012</v>
      </c>
      <c r="I149" s="35">
        <f t="shared" si="17"/>
        <v>44019</v>
      </c>
      <c r="J149" s="35">
        <v>44027</v>
      </c>
      <c r="K149" s="36" t="s">
        <v>69</v>
      </c>
      <c r="L149" s="37">
        <f t="shared" si="18"/>
        <v>10000</v>
      </c>
      <c r="M149" s="45">
        <v>10000</v>
      </c>
      <c r="N149" s="39"/>
      <c r="O149" s="162" t="s">
        <v>245</v>
      </c>
    </row>
    <row r="150" spans="1:15" s="41" customFormat="1" ht="21" hidden="1">
      <c r="A150" s="32">
        <v>145</v>
      </c>
      <c r="B150" s="33" t="s">
        <v>375</v>
      </c>
      <c r="C150" s="34" t="s">
        <v>78</v>
      </c>
      <c r="D150" s="33" t="s">
        <v>144</v>
      </c>
      <c r="E150" s="44" t="s">
        <v>15</v>
      </c>
      <c r="F150" s="35">
        <f>G150-21</f>
        <v>43804</v>
      </c>
      <c r="G150" s="35">
        <f t="shared" ref="G150:G160" si="20">H150-7</f>
        <v>43825</v>
      </c>
      <c r="H150" s="35">
        <f t="shared" si="16"/>
        <v>43832</v>
      </c>
      <c r="I150" s="35">
        <f t="shared" si="17"/>
        <v>43839</v>
      </c>
      <c r="J150" s="35">
        <v>43847</v>
      </c>
      <c r="K150" s="36" t="s">
        <v>69</v>
      </c>
      <c r="L150" s="37">
        <f t="shared" si="18"/>
        <v>20000</v>
      </c>
      <c r="M150" s="38">
        <v>20000</v>
      </c>
      <c r="N150" s="39"/>
      <c r="O150" s="40" t="s">
        <v>246</v>
      </c>
    </row>
    <row r="151" spans="1:15" s="41" customFormat="1" ht="21" hidden="1">
      <c r="A151" s="32">
        <v>146</v>
      </c>
      <c r="B151" s="33" t="s">
        <v>375</v>
      </c>
      <c r="C151" s="34" t="s">
        <v>78</v>
      </c>
      <c r="D151" s="33" t="s">
        <v>144</v>
      </c>
      <c r="E151" s="44" t="s">
        <v>15</v>
      </c>
      <c r="F151" s="35">
        <f>G151-21</f>
        <v>43984</v>
      </c>
      <c r="G151" s="35">
        <f t="shared" si="20"/>
        <v>44005</v>
      </c>
      <c r="H151" s="35">
        <f t="shared" si="16"/>
        <v>44012</v>
      </c>
      <c r="I151" s="35">
        <f t="shared" si="17"/>
        <v>44019</v>
      </c>
      <c r="J151" s="35">
        <v>44027</v>
      </c>
      <c r="K151" s="36" t="s">
        <v>69</v>
      </c>
      <c r="L151" s="37">
        <f t="shared" si="18"/>
        <v>15000</v>
      </c>
      <c r="M151" s="38">
        <v>15000</v>
      </c>
      <c r="N151" s="39"/>
      <c r="O151" s="40" t="s">
        <v>246</v>
      </c>
    </row>
    <row r="152" spans="1:15" s="41" customFormat="1" ht="21" hidden="1">
      <c r="A152" s="32">
        <v>147</v>
      </c>
      <c r="B152" s="33" t="s">
        <v>375</v>
      </c>
      <c r="C152" s="34" t="s">
        <v>92</v>
      </c>
      <c r="D152" s="33" t="s">
        <v>144</v>
      </c>
      <c r="E152" s="44" t="s">
        <v>15</v>
      </c>
      <c r="F152" s="35">
        <f>H152-21</f>
        <v>43811</v>
      </c>
      <c r="G152" s="35">
        <f t="shared" si="20"/>
        <v>43825</v>
      </c>
      <c r="H152" s="35">
        <f t="shared" si="16"/>
        <v>43832</v>
      </c>
      <c r="I152" s="35">
        <f t="shared" si="17"/>
        <v>43839</v>
      </c>
      <c r="J152" s="35">
        <v>43847</v>
      </c>
      <c r="K152" s="36" t="s">
        <v>69</v>
      </c>
      <c r="L152" s="37">
        <f t="shared" si="18"/>
        <v>12000</v>
      </c>
      <c r="M152" s="38">
        <v>12000</v>
      </c>
      <c r="N152" s="39"/>
      <c r="O152" s="40" t="s">
        <v>246</v>
      </c>
    </row>
    <row r="153" spans="1:15" s="41" customFormat="1" ht="21" hidden="1">
      <c r="A153" s="32">
        <v>148</v>
      </c>
      <c r="B153" s="33" t="s">
        <v>375</v>
      </c>
      <c r="C153" s="34" t="s">
        <v>89</v>
      </c>
      <c r="D153" s="33" t="s">
        <v>144</v>
      </c>
      <c r="E153" s="44" t="s">
        <v>15</v>
      </c>
      <c r="F153" s="35">
        <f t="shared" ref="F153:F160" si="21">G153-21</f>
        <v>43804</v>
      </c>
      <c r="G153" s="35">
        <f t="shared" si="20"/>
        <v>43825</v>
      </c>
      <c r="H153" s="35">
        <f t="shared" si="16"/>
        <v>43832</v>
      </c>
      <c r="I153" s="35">
        <f t="shared" si="17"/>
        <v>43839</v>
      </c>
      <c r="J153" s="35">
        <v>43847</v>
      </c>
      <c r="K153" s="36" t="s">
        <v>69</v>
      </c>
      <c r="L153" s="37">
        <f t="shared" si="18"/>
        <v>11520</v>
      </c>
      <c r="M153" s="38">
        <v>11520</v>
      </c>
      <c r="N153" s="39"/>
      <c r="O153" s="40" t="s">
        <v>246</v>
      </c>
    </row>
    <row r="154" spans="1:15" s="41" customFormat="1" ht="21" hidden="1">
      <c r="A154" s="32">
        <v>149</v>
      </c>
      <c r="B154" s="33" t="s">
        <v>375</v>
      </c>
      <c r="C154" s="34" t="s">
        <v>89</v>
      </c>
      <c r="D154" s="33" t="s">
        <v>144</v>
      </c>
      <c r="E154" s="44" t="s">
        <v>15</v>
      </c>
      <c r="F154" s="35">
        <f t="shared" si="21"/>
        <v>43893</v>
      </c>
      <c r="G154" s="35">
        <f t="shared" si="20"/>
        <v>43914</v>
      </c>
      <c r="H154" s="35">
        <f t="shared" si="16"/>
        <v>43921</v>
      </c>
      <c r="I154" s="35">
        <f t="shared" si="17"/>
        <v>43928</v>
      </c>
      <c r="J154" s="35">
        <v>43936</v>
      </c>
      <c r="K154" s="36" t="s">
        <v>69</v>
      </c>
      <c r="L154" s="37">
        <f t="shared" si="18"/>
        <v>8320</v>
      </c>
      <c r="M154" s="38">
        <v>8320</v>
      </c>
      <c r="N154" s="39"/>
      <c r="O154" s="40" t="s">
        <v>246</v>
      </c>
    </row>
    <row r="155" spans="1:15" s="41" customFormat="1" ht="21" hidden="1">
      <c r="A155" s="32">
        <v>150</v>
      </c>
      <c r="B155" s="33" t="s">
        <v>375</v>
      </c>
      <c r="C155" s="34" t="s">
        <v>89</v>
      </c>
      <c r="D155" s="33" t="s">
        <v>144</v>
      </c>
      <c r="E155" s="44" t="s">
        <v>15</v>
      </c>
      <c r="F155" s="35">
        <f t="shared" si="21"/>
        <v>43984</v>
      </c>
      <c r="G155" s="35">
        <f t="shared" si="20"/>
        <v>44005</v>
      </c>
      <c r="H155" s="35">
        <f t="shared" si="16"/>
        <v>44012</v>
      </c>
      <c r="I155" s="35">
        <f t="shared" si="17"/>
        <v>44019</v>
      </c>
      <c r="J155" s="35">
        <v>44027</v>
      </c>
      <c r="K155" s="36" t="s">
        <v>69</v>
      </c>
      <c r="L155" s="37">
        <f t="shared" si="18"/>
        <v>11520</v>
      </c>
      <c r="M155" s="38">
        <v>11520</v>
      </c>
      <c r="N155" s="39"/>
      <c r="O155" s="40" t="s">
        <v>246</v>
      </c>
    </row>
    <row r="156" spans="1:15" s="41" customFormat="1" ht="21" hidden="1">
      <c r="A156" s="32">
        <v>151</v>
      </c>
      <c r="B156" s="33" t="s">
        <v>375</v>
      </c>
      <c r="C156" s="34" t="s">
        <v>89</v>
      </c>
      <c r="D156" s="33" t="s">
        <v>144</v>
      </c>
      <c r="E156" s="44" t="s">
        <v>15</v>
      </c>
      <c r="F156" s="35">
        <f t="shared" si="21"/>
        <v>44076</v>
      </c>
      <c r="G156" s="35">
        <f t="shared" si="20"/>
        <v>44097</v>
      </c>
      <c r="H156" s="35">
        <f t="shared" si="16"/>
        <v>44104</v>
      </c>
      <c r="I156" s="35">
        <f t="shared" si="17"/>
        <v>44111</v>
      </c>
      <c r="J156" s="35">
        <v>44119</v>
      </c>
      <c r="K156" s="36" t="s">
        <v>69</v>
      </c>
      <c r="L156" s="37">
        <f t="shared" si="18"/>
        <v>8320</v>
      </c>
      <c r="M156" s="38">
        <v>8320</v>
      </c>
      <c r="N156" s="39"/>
      <c r="O156" s="40" t="s">
        <v>246</v>
      </c>
    </row>
    <row r="157" spans="1:15" s="41" customFormat="1" ht="12.75" hidden="1">
      <c r="A157" s="32">
        <v>152</v>
      </c>
      <c r="B157" s="33" t="s">
        <v>376</v>
      </c>
      <c r="C157" s="34" t="s">
        <v>89</v>
      </c>
      <c r="D157" s="33" t="s">
        <v>144</v>
      </c>
      <c r="E157" s="44" t="s">
        <v>15</v>
      </c>
      <c r="F157" s="35">
        <f t="shared" si="21"/>
        <v>43804</v>
      </c>
      <c r="G157" s="35">
        <f t="shared" si="20"/>
        <v>43825</v>
      </c>
      <c r="H157" s="35">
        <f t="shared" si="16"/>
        <v>43832</v>
      </c>
      <c r="I157" s="35">
        <f t="shared" si="17"/>
        <v>43839</v>
      </c>
      <c r="J157" s="35">
        <v>43847</v>
      </c>
      <c r="K157" s="36" t="s">
        <v>69</v>
      </c>
      <c r="L157" s="37">
        <f t="shared" si="18"/>
        <v>29000</v>
      </c>
      <c r="M157" s="38">
        <v>29000</v>
      </c>
      <c r="N157" s="39"/>
      <c r="O157" s="40" t="s">
        <v>247</v>
      </c>
    </row>
    <row r="158" spans="1:15" s="41" customFormat="1" ht="12.75" hidden="1">
      <c r="A158" s="32">
        <v>153</v>
      </c>
      <c r="B158" s="33" t="s">
        <v>376</v>
      </c>
      <c r="C158" s="34" t="s">
        <v>89</v>
      </c>
      <c r="D158" s="33" t="s">
        <v>144</v>
      </c>
      <c r="E158" s="44" t="s">
        <v>15</v>
      </c>
      <c r="F158" s="35">
        <f t="shared" si="21"/>
        <v>43893</v>
      </c>
      <c r="G158" s="35">
        <f t="shared" si="20"/>
        <v>43914</v>
      </c>
      <c r="H158" s="35">
        <f t="shared" si="16"/>
        <v>43921</v>
      </c>
      <c r="I158" s="35">
        <f t="shared" si="17"/>
        <v>43928</v>
      </c>
      <c r="J158" s="35">
        <v>43936</v>
      </c>
      <c r="K158" s="36" t="s">
        <v>69</v>
      </c>
      <c r="L158" s="37">
        <f t="shared" si="18"/>
        <v>23600</v>
      </c>
      <c r="M158" s="38">
        <v>23600</v>
      </c>
      <c r="N158" s="39"/>
      <c r="O158" s="40" t="s">
        <v>247</v>
      </c>
    </row>
    <row r="159" spans="1:15" s="41" customFormat="1" ht="12.75" hidden="1">
      <c r="A159" s="32">
        <v>154</v>
      </c>
      <c r="B159" s="33" t="s">
        <v>376</v>
      </c>
      <c r="C159" s="34" t="s">
        <v>89</v>
      </c>
      <c r="D159" s="33" t="s">
        <v>144</v>
      </c>
      <c r="E159" s="44" t="s">
        <v>15</v>
      </c>
      <c r="F159" s="35">
        <f t="shared" si="21"/>
        <v>43984</v>
      </c>
      <c r="G159" s="35">
        <f t="shared" si="20"/>
        <v>44005</v>
      </c>
      <c r="H159" s="35">
        <f t="shared" si="16"/>
        <v>44012</v>
      </c>
      <c r="I159" s="35">
        <f t="shared" si="17"/>
        <v>44019</v>
      </c>
      <c r="J159" s="35">
        <v>44027</v>
      </c>
      <c r="K159" s="36" t="s">
        <v>69</v>
      </c>
      <c r="L159" s="37">
        <f t="shared" si="18"/>
        <v>23600</v>
      </c>
      <c r="M159" s="38">
        <v>23600</v>
      </c>
      <c r="N159" s="39"/>
      <c r="O159" s="40" t="s">
        <v>247</v>
      </c>
    </row>
    <row r="160" spans="1:15" s="41" customFormat="1" ht="12.75" hidden="1">
      <c r="A160" s="32">
        <v>155</v>
      </c>
      <c r="B160" s="33" t="s">
        <v>376</v>
      </c>
      <c r="C160" s="34" t="s">
        <v>89</v>
      </c>
      <c r="D160" s="33" t="s">
        <v>144</v>
      </c>
      <c r="E160" s="44" t="s">
        <v>15</v>
      </c>
      <c r="F160" s="35">
        <f t="shared" si="21"/>
        <v>44076</v>
      </c>
      <c r="G160" s="35">
        <f t="shared" si="20"/>
        <v>44097</v>
      </c>
      <c r="H160" s="35">
        <f t="shared" si="16"/>
        <v>44104</v>
      </c>
      <c r="I160" s="35">
        <f t="shared" si="17"/>
        <v>44111</v>
      </c>
      <c r="J160" s="35">
        <v>44119</v>
      </c>
      <c r="K160" s="36" t="s">
        <v>69</v>
      </c>
      <c r="L160" s="37">
        <f t="shared" si="18"/>
        <v>28400</v>
      </c>
      <c r="M160" s="38">
        <v>28400</v>
      </c>
      <c r="N160" s="39"/>
      <c r="O160" s="40" t="s">
        <v>247</v>
      </c>
    </row>
    <row r="161" spans="1:15" s="41" customFormat="1" ht="18" hidden="1">
      <c r="A161" s="32">
        <v>156</v>
      </c>
      <c r="B161" s="33" t="s">
        <v>376</v>
      </c>
      <c r="C161" s="42" t="s">
        <v>110</v>
      </c>
      <c r="D161" s="33" t="s">
        <v>144</v>
      </c>
      <c r="E161" s="44" t="s">
        <v>29</v>
      </c>
      <c r="F161" s="33" t="str">
        <f>IF(E161="","",IF((OR(E161=data_validation!A$1,E161=data_validation!A$2,E161=data_validation!A$5,E161=data_validation!A$6,E161=data_validation!A$14,E161=data_validation!A$16)),"Indicate Date","N/A"))</f>
        <v>N/A</v>
      </c>
      <c r="G161" s="33" t="str">
        <f>IF(E161="","",IF((OR(E161=data_validation!A$1,E161=data_validation!A$2)),"Indicate Date","N/A"))</f>
        <v>N/A</v>
      </c>
      <c r="H161" s="35">
        <f t="shared" si="16"/>
        <v>43832</v>
      </c>
      <c r="I161" s="35">
        <f t="shared" si="17"/>
        <v>43839</v>
      </c>
      <c r="J161" s="35">
        <v>43847</v>
      </c>
      <c r="K161" s="36" t="s">
        <v>69</v>
      </c>
      <c r="L161" s="37">
        <f t="shared" si="18"/>
        <v>10000</v>
      </c>
      <c r="M161" s="45">
        <v>10000</v>
      </c>
      <c r="N161" s="39"/>
      <c r="O161" s="162" t="s">
        <v>247</v>
      </c>
    </row>
    <row r="162" spans="1:15" s="41" customFormat="1" ht="18" hidden="1">
      <c r="A162" s="32">
        <v>157</v>
      </c>
      <c r="B162" s="33" t="s">
        <v>376</v>
      </c>
      <c r="C162" s="42" t="s">
        <v>110</v>
      </c>
      <c r="D162" s="33" t="s">
        <v>144</v>
      </c>
      <c r="E162" s="44" t="s">
        <v>29</v>
      </c>
      <c r="F162" s="33" t="str">
        <f>IF(E162="","",IF((OR(E162=data_validation!A$1,E162=data_validation!A$2,E162=data_validation!A$5,E162=data_validation!A$6,E162=data_validation!A$14,E162=data_validation!A$16)),"Indicate Date","N/A"))</f>
        <v>N/A</v>
      </c>
      <c r="G162" s="33" t="str">
        <f>IF(E162="","",IF((OR(E162=data_validation!A$1,E162=data_validation!A$2)),"Indicate Date","N/A"))</f>
        <v>N/A</v>
      </c>
      <c r="H162" s="35">
        <f t="shared" si="16"/>
        <v>43921</v>
      </c>
      <c r="I162" s="35">
        <f t="shared" si="17"/>
        <v>43928</v>
      </c>
      <c r="J162" s="35">
        <v>43936</v>
      </c>
      <c r="K162" s="36" t="s">
        <v>69</v>
      </c>
      <c r="L162" s="37">
        <f t="shared" si="18"/>
        <v>10000</v>
      </c>
      <c r="M162" s="45">
        <v>10000</v>
      </c>
      <c r="N162" s="39"/>
      <c r="O162" s="162" t="s">
        <v>247</v>
      </c>
    </row>
    <row r="163" spans="1:15" s="41" customFormat="1" ht="21" hidden="1">
      <c r="A163" s="32">
        <v>158</v>
      </c>
      <c r="B163" s="33" t="s">
        <v>377</v>
      </c>
      <c r="C163" s="34" t="s">
        <v>78</v>
      </c>
      <c r="D163" s="33" t="s">
        <v>144</v>
      </c>
      <c r="E163" s="44" t="s">
        <v>15</v>
      </c>
      <c r="F163" s="35">
        <f t="shared" ref="F163:F169" si="22">G163-21</f>
        <v>43804</v>
      </c>
      <c r="G163" s="35">
        <f t="shared" ref="G163:G169" si="23">H163-7</f>
        <v>43825</v>
      </c>
      <c r="H163" s="35">
        <f t="shared" si="16"/>
        <v>43832</v>
      </c>
      <c r="I163" s="35">
        <f t="shared" si="17"/>
        <v>43839</v>
      </c>
      <c r="J163" s="35">
        <v>43847</v>
      </c>
      <c r="K163" s="36" t="s">
        <v>69</v>
      </c>
      <c r="L163" s="37">
        <f t="shared" si="18"/>
        <v>25800</v>
      </c>
      <c r="M163" s="38">
        <v>25800</v>
      </c>
      <c r="N163" s="39"/>
      <c r="O163" s="40" t="s">
        <v>248</v>
      </c>
    </row>
    <row r="164" spans="1:15" s="41" customFormat="1" ht="21" hidden="1">
      <c r="A164" s="32">
        <v>159</v>
      </c>
      <c r="B164" s="33" t="s">
        <v>377</v>
      </c>
      <c r="C164" s="34" t="s">
        <v>77</v>
      </c>
      <c r="D164" s="33" t="s">
        <v>144</v>
      </c>
      <c r="E164" s="44" t="s">
        <v>15</v>
      </c>
      <c r="F164" s="35">
        <f t="shared" si="22"/>
        <v>43804</v>
      </c>
      <c r="G164" s="35">
        <f t="shared" si="23"/>
        <v>43825</v>
      </c>
      <c r="H164" s="35">
        <f t="shared" si="16"/>
        <v>43832</v>
      </c>
      <c r="I164" s="35">
        <f t="shared" si="17"/>
        <v>43839</v>
      </c>
      <c r="J164" s="35">
        <v>43847</v>
      </c>
      <c r="K164" s="36" t="s">
        <v>69</v>
      </c>
      <c r="L164" s="37">
        <f t="shared" si="18"/>
        <v>10000</v>
      </c>
      <c r="M164" s="38">
        <v>10000</v>
      </c>
      <c r="N164" s="39"/>
      <c r="O164" s="40" t="s">
        <v>248</v>
      </c>
    </row>
    <row r="165" spans="1:15" s="41" customFormat="1" ht="21" hidden="1">
      <c r="A165" s="32">
        <v>160</v>
      </c>
      <c r="B165" s="33" t="s">
        <v>377</v>
      </c>
      <c r="C165" s="34" t="s">
        <v>77</v>
      </c>
      <c r="D165" s="33" t="s">
        <v>144</v>
      </c>
      <c r="E165" s="44" t="s">
        <v>15</v>
      </c>
      <c r="F165" s="35">
        <f t="shared" si="22"/>
        <v>43984</v>
      </c>
      <c r="G165" s="35">
        <f t="shared" si="23"/>
        <v>44005</v>
      </c>
      <c r="H165" s="35">
        <f t="shared" si="16"/>
        <v>44012</v>
      </c>
      <c r="I165" s="35">
        <f t="shared" si="17"/>
        <v>44019</v>
      </c>
      <c r="J165" s="35">
        <v>44027</v>
      </c>
      <c r="K165" s="36" t="s">
        <v>69</v>
      </c>
      <c r="L165" s="37">
        <f t="shared" si="18"/>
        <v>5000</v>
      </c>
      <c r="M165" s="38">
        <v>5000</v>
      </c>
      <c r="N165" s="39"/>
      <c r="O165" s="40" t="s">
        <v>248</v>
      </c>
    </row>
    <row r="166" spans="1:15" s="41" customFormat="1" ht="21" hidden="1">
      <c r="A166" s="32">
        <v>161</v>
      </c>
      <c r="B166" s="33" t="s">
        <v>377</v>
      </c>
      <c r="C166" s="34" t="s">
        <v>89</v>
      </c>
      <c r="D166" s="33" t="s">
        <v>144</v>
      </c>
      <c r="E166" s="44" t="s">
        <v>15</v>
      </c>
      <c r="F166" s="35">
        <f t="shared" si="22"/>
        <v>43804</v>
      </c>
      <c r="G166" s="35">
        <f t="shared" si="23"/>
        <v>43825</v>
      </c>
      <c r="H166" s="35">
        <f t="shared" si="16"/>
        <v>43832</v>
      </c>
      <c r="I166" s="35">
        <f t="shared" si="17"/>
        <v>43839</v>
      </c>
      <c r="J166" s="35">
        <v>43847</v>
      </c>
      <c r="K166" s="36" t="s">
        <v>69</v>
      </c>
      <c r="L166" s="37">
        <f t="shared" si="18"/>
        <v>38400</v>
      </c>
      <c r="M166" s="38">
        <v>38400</v>
      </c>
      <c r="N166" s="39"/>
      <c r="O166" s="40" t="s">
        <v>248</v>
      </c>
    </row>
    <row r="167" spans="1:15" s="41" customFormat="1" ht="21" hidden="1">
      <c r="A167" s="32">
        <v>162</v>
      </c>
      <c r="B167" s="33" t="s">
        <v>377</v>
      </c>
      <c r="C167" s="34" t="s">
        <v>89</v>
      </c>
      <c r="D167" s="33" t="s">
        <v>144</v>
      </c>
      <c r="E167" s="44" t="s">
        <v>15</v>
      </c>
      <c r="F167" s="35">
        <f t="shared" si="22"/>
        <v>43893</v>
      </c>
      <c r="G167" s="35">
        <f t="shared" si="23"/>
        <v>43914</v>
      </c>
      <c r="H167" s="35">
        <f t="shared" si="16"/>
        <v>43921</v>
      </c>
      <c r="I167" s="35">
        <f t="shared" si="17"/>
        <v>43928</v>
      </c>
      <c r="J167" s="35">
        <v>43936</v>
      </c>
      <c r="K167" s="36" t="s">
        <v>69</v>
      </c>
      <c r="L167" s="37">
        <f t="shared" si="18"/>
        <v>41600</v>
      </c>
      <c r="M167" s="38">
        <v>41600</v>
      </c>
      <c r="N167" s="39"/>
      <c r="O167" s="40" t="s">
        <v>248</v>
      </c>
    </row>
    <row r="168" spans="1:15" s="41" customFormat="1" ht="21" hidden="1">
      <c r="A168" s="32">
        <v>163</v>
      </c>
      <c r="B168" s="33" t="s">
        <v>377</v>
      </c>
      <c r="C168" s="34" t="s">
        <v>89</v>
      </c>
      <c r="D168" s="33" t="s">
        <v>144</v>
      </c>
      <c r="E168" s="44" t="s">
        <v>15</v>
      </c>
      <c r="F168" s="35">
        <f t="shared" si="22"/>
        <v>43984</v>
      </c>
      <c r="G168" s="35">
        <f t="shared" si="23"/>
        <v>44005</v>
      </c>
      <c r="H168" s="35">
        <f t="shared" si="16"/>
        <v>44012</v>
      </c>
      <c r="I168" s="35">
        <f t="shared" si="17"/>
        <v>44019</v>
      </c>
      <c r="J168" s="35">
        <v>44027</v>
      </c>
      <c r="K168" s="36" t="s">
        <v>69</v>
      </c>
      <c r="L168" s="37">
        <f t="shared" si="18"/>
        <v>24200</v>
      </c>
      <c r="M168" s="38">
        <v>24200</v>
      </c>
      <c r="N168" s="39"/>
      <c r="O168" s="40" t="s">
        <v>248</v>
      </c>
    </row>
    <row r="169" spans="1:15" s="41" customFormat="1" ht="21" hidden="1">
      <c r="A169" s="32">
        <v>164</v>
      </c>
      <c r="B169" s="33" t="s">
        <v>377</v>
      </c>
      <c r="C169" s="34" t="s">
        <v>89</v>
      </c>
      <c r="D169" s="33" t="s">
        <v>144</v>
      </c>
      <c r="E169" s="44" t="s">
        <v>15</v>
      </c>
      <c r="F169" s="35">
        <f t="shared" si="22"/>
        <v>44076</v>
      </c>
      <c r="G169" s="35">
        <f t="shared" si="23"/>
        <v>44097</v>
      </c>
      <c r="H169" s="35">
        <f t="shared" si="16"/>
        <v>44104</v>
      </c>
      <c r="I169" s="35">
        <f t="shared" si="17"/>
        <v>44111</v>
      </c>
      <c r="J169" s="35">
        <v>44119</v>
      </c>
      <c r="K169" s="36" t="s">
        <v>69</v>
      </c>
      <c r="L169" s="37">
        <f t="shared" si="18"/>
        <v>26000</v>
      </c>
      <c r="M169" s="38">
        <v>26000</v>
      </c>
      <c r="N169" s="39"/>
      <c r="O169" s="40" t="s">
        <v>248</v>
      </c>
    </row>
    <row r="170" spans="1:15" s="41" customFormat="1" ht="18" hidden="1">
      <c r="A170" s="32">
        <v>165</v>
      </c>
      <c r="B170" s="33" t="s">
        <v>377</v>
      </c>
      <c r="C170" s="42" t="s">
        <v>110</v>
      </c>
      <c r="D170" s="33" t="s">
        <v>144</v>
      </c>
      <c r="E170" s="44" t="s">
        <v>29</v>
      </c>
      <c r="F170" s="33" t="str">
        <f>IF(E170="","",IF((OR(E170=data_validation!A$1,E170=data_validation!A$2,E170=data_validation!A$5,E170=data_validation!A$6,E170=data_validation!A$14,E170=data_validation!A$16)),"Indicate Date","N/A"))</f>
        <v>N/A</v>
      </c>
      <c r="G170" s="33" t="str">
        <f>IF(E170="","",IF((OR(E170=data_validation!A$1,E170=data_validation!A$2)),"Indicate Date","N/A"))</f>
        <v>N/A</v>
      </c>
      <c r="H170" s="35">
        <f t="shared" si="16"/>
        <v>43832</v>
      </c>
      <c r="I170" s="35">
        <f t="shared" si="17"/>
        <v>43839</v>
      </c>
      <c r="J170" s="35">
        <v>43847</v>
      </c>
      <c r="K170" s="36" t="s">
        <v>69</v>
      </c>
      <c r="L170" s="37">
        <f t="shared" si="18"/>
        <v>30000</v>
      </c>
      <c r="M170" s="45">
        <v>30000</v>
      </c>
      <c r="N170" s="39"/>
      <c r="O170" s="162" t="s">
        <v>248</v>
      </c>
    </row>
    <row r="171" spans="1:15" s="41" customFormat="1" ht="18" hidden="1">
      <c r="A171" s="32">
        <v>166</v>
      </c>
      <c r="B171" s="33" t="s">
        <v>377</v>
      </c>
      <c r="C171" s="42" t="s">
        <v>110</v>
      </c>
      <c r="D171" s="33" t="s">
        <v>144</v>
      </c>
      <c r="E171" s="44" t="s">
        <v>29</v>
      </c>
      <c r="F171" s="33" t="str">
        <f>IF(E171="","",IF((OR(E171=data_validation!A$1,E171=data_validation!A$2,E171=data_validation!A$5,E171=data_validation!A$6,E171=data_validation!A$14,E171=data_validation!A$16)),"Indicate Date","N/A"))</f>
        <v>N/A</v>
      </c>
      <c r="G171" s="33" t="str">
        <f>IF(E171="","",IF((OR(E171=data_validation!A$1,E171=data_validation!A$2)),"Indicate Date","N/A"))</f>
        <v>N/A</v>
      </c>
      <c r="H171" s="35">
        <f t="shared" si="16"/>
        <v>43921</v>
      </c>
      <c r="I171" s="35">
        <f t="shared" si="17"/>
        <v>43928</v>
      </c>
      <c r="J171" s="35">
        <v>43936</v>
      </c>
      <c r="K171" s="36" t="s">
        <v>69</v>
      </c>
      <c r="L171" s="37">
        <f t="shared" si="18"/>
        <v>20000</v>
      </c>
      <c r="M171" s="45">
        <v>20000</v>
      </c>
      <c r="N171" s="39"/>
      <c r="O171" s="162" t="s">
        <v>248</v>
      </c>
    </row>
    <row r="172" spans="1:15" s="41" customFormat="1" ht="18" hidden="1">
      <c r="A172" s="32">
        <v>167</v>
      </c>
      <c r="B172" s="33" t="s">
        <v>377</v>
      </c>
      <c r="C172" s="42" t="s">
        <v>110</v>
      </c>
      <c r="D172" s="33" t="s">
        <v>144</v>
      </c>
      <c r="E172" s="44" t="s">
        <v>29</v>
      </c>
      <c r="F172" s="33" t="str">
        <f>IF(E172="","",IF((OR(E172=data_validation!A$1,E172=data_validation!A$2,E172=data_validation!A$5,E172=data_validation!A$6,E172=data_validation!A$14,E172=data_validation!A$16)),"Indicate Date","N/A"))</f>
        <v>N/A</v>
      </c>
      <c r="G172" s="33" t="str">
        <f>IF(E172="","",IF((OR(E172=data_validation!A$1,E172=data_validation!A$2)),"Indicate Date","N/A"))</f>
        <v>N/A</v>
      </c>
      <c r="H172" s="35">
        <f t="shared" si="16"/>
        <v>44012</v>
      </c>
      <c r="I172" s="35">
        <f t="shared" si="17"/>
        <v>44019</v>
      </c>
      <c r="J172" s="35">
        <v>44027</v>
      </c>
      <c r="K172" s="36" t="s">
        <v>69</v>
      </c>
      <c r="L172" s="37">
        <f t="shared" si="18"/>
        <v>15300</v>
      </c>
      <c r="M172" s="45">
        <v>15300</v>
      </c>
      <c r="N172" s="39"/>
      <c r="O172" s="162" t="s">
        <v>248</v>
      </c>
    </row>
    <row r="173" spans="1:15" s="41" customFormat="1" ht="18" hidden="1">
      <c r="A173" s="32">
        <v>168</v>
      </c>
      <c r="B173" s="33" t="s">
        <v>377</v>
      </c>
      <c r="C173" s="42" t="s">
        <v>110</v>
      </c>
      <c r="D173" s="33" t="s">
        <v>144</v>
      </c>
      <c r="E173" s="44" t="s">
        <v>29</v>
      </c>
      <c r="F173" s="33" t="str">
        <f>IF(E173="","",IF((OR(E173=data_validation!A$1,E173=data_validation!A$2,E173=data_validation!A$5,E173=data_validation!A$6,E173=data_validation!A$14,E173=data_validation!A$16)),"Indicate Date","N/A"))</f>
        <v>N/A</v>
      </c>
      <c r="G173" s="33" t="str">
        <f>IF(E173="","",IF((OR(E173=data_validation!A$1,E173=data_validation!A$2)),"Indicate Date","N/A"))</f>
        <v>N/A</v>
      </c>
      <c r="H173" s="35">
        <f t="shared" si="16"/>
        <v>44104</v>
      </c>
      <c r="I173" s="35">
        <f t="shared" si="17"/>
        <v>44111</v>
      </c>
      <c r="J173" s="35">
        <v>44119</v>
      </c>
      <c r="K173" s="36" t="s">
        <v>69</v>
      </c>
      <c r="L173" s="37">
        <f t="shared" si="18"/>
        <v>10000</v>
      </c>
      <c r="M173" s="45">
        <v>10000</v>
      </c>
      <c r="N173" s="39"/>
      <c r="O173" s="162" t="s">
        <v>248</v>
      </c>
    </row>
    <row r="174" spans="1:15" s="41" customFormat="1" ht="21" hidden="1">
      <c r="A174" s="32">
        <v>169</v>
      </c>
      <c r="B174" s="33" t="s">
        <v>377</v>
      </c>
      <c r="C174" s="42" t="s">
        <v>116</v>
      </c>
      <c r="D174" s="33" t="s">
        <v>144</v>
      </c>
      <c r="E174" s="44" t="s">
        <v>15</v>
      </c>
      <c r="F174" s="35">
        <f>H174-21</f>
        <v>43811</v>
      </c>
      <c r="G174" s="35">
        <f>H174-7</f>
        <v>43825</v>
      </c>
      <c r="H174" s="35">
        <f t="shared" si="16"/>
        <v>43832</v>
      </c>
      <c r="I174" s="35">
        <f t="shared" si="17"/>
        <v>43839</v>
      </c>
      <c r="J174" s="35">
        <v>43847</v>
      </c>
      <c r="K174" s="36" t="s">
        <v>69</v>
      </c>
      <c r="L174" s="37">
        <f t="shared" si="18"/>
        <v>10830</v>
      </c>
      <c r="M174" s="43">
        <v>10830</v>
      </c>
      <c r="N174" s="39"/>
      <c r="O174" s="40" t="s">
        <v>248</v>
      </c>
    </row>
    <row r="175" spans="1:15" s="41" customFormat="1" ht="21" hidden="1">
      <c r="A175" s="32">
        <v>170</v>
      </c>
      <c r="B175" s="33" t="s">
        <v>377</v>
      </c>
      <c r="C175" s="42" t="s">
        <v>116</v>
      </c>
      <c r="D175" s="33" t="s">
        <v>144</v>
      </c>
      <c r="E175" s="44" t="s">
        <v>15</v>
      </c>
      <c r="F175" s="35">
        <f>H175-21</f>
        <v>43991</v>
      </c>
      <c r="G175" s="35">
        <f>H175-7</f>
        <v>44005</v>
      </c>
      <c r="H175" s="35">
        <f t="shared" si="16"/>
        <v>44012</v>
      </c>
      <c r="I175" s="35">
        <f t="shared" si="17"/>
        <v>44019</v>
      </c>
      <c r="J175" s="35">
        <v>44027</v>
      </c>
      <c r="K175" s="36" t="s">
        <v>69</v>
      </c>
      <c r="L175" s="37">
        <f t="shared" si="18"/>
        <v>10000</v>
      </c>
      <c r="M175" s="43">
        <v>10000</v>
      </c>
      <c r="N175" s="39"/>
      <c r="O175" s="40" t="s">
        <v>248</v>
      </c>
    </row>
    <row r="176" spans="1:15" s="41" customFormat="1" ht="21" hidden="1">
      <c r="A176" s="32">
        <v>171</v>
      </c>
      <c r="B176" s="33" t="s">
        <v>377</v>
      </c>
      <c r="C176" s="42" t="s">
        <v>146</v>
      </c>
      <c r="D176" s="33" t="s">
        <v>144</v>
      </c>
      <c r="E176" s="44" t="s">
        <v>26</v>
      </c>
      <c r="F176" s="35">
        <f>H176-7</f>
        <v>43825</v>
      </c>
      <c r="G176" s="33" t="str">
        <f>IF(E176="","",IF((OR(E176=data_validation!A$1,E176=data_validation!A$2)),"Indicate Date","N/A"))</f>
        <v>N/A</v>
      </c>
      <c r="H176" s="35">
        <f t="shared" si="16"/>
        <v>43832</v>
      </c>
      <c r="I176" s="35">
        <f t="shared" si="17"/>
        <v>43839</v>
      </c>
      <c r="J176" s="35">
        <v>43847</v>
      </c>
      <c r="K176" s="36" t="s">
        <v>69</v>
      </c>
      <c r="L176" s="37">
        <f t="shared" si="18"/>
        <v>200000</v>
      </c>
      <c r="M176" s="43">
        <v>200000</v>
      </c>
      <c r="N176" s="39"/>
      <c r="O176" s="40" t="s">
        <v>248</v>
      </c>
    </row>
    <row r="177" spans="1:15" s="41" customFormat="1" ht="21" hidden="1">
      <c r="A177" s="32">
        <v>172</v>
      </c>
      <c r="B177" s="33" t="s">
        <v>377</v>
      </c>
      <c r="C177" s="42" t="s">
        <v>146</v>
      </c>
      <c r="D177" s="33" t="s">
        <v>144</v>
      </c>
      <c r="E177" s="44" t="s">
        <v>26</v>
      </c>
      <c r="F177" s="35">
        <f>H177-7</f>
        <v>43914</v>
      </c>
      <c r="G177" s="33" t="str">
        <f>IF(E177="","",IF((OR(E177=data_validation!A$1,E177=data_validation!A$2)),"Indicate Date","N/A"))</f>
        <v>N/A</v>
      </c>
      <c r="H177" s="35">
        <f t="shared" si="16"/>
        <v>43921</v>
      </c>
      <c r="I177" s="35">
        <f t="shared" si="17"/>
        <v>43928</v>
      </c>
      <c r="J177" s="35">
        <v>43936</v>
      </c>
      <c r="K177" s="36" t="s">
        <v>69</v>
      </c>
      <c r="L177" s="37">
        <f t="shared" si="18"/>
        <v>50000</v>
      </c>
      <c r="M177" s="43">
        <v>50000</v>
      </c>
      <c r="N177" s="39"/>
      <c r="O177" s="40" t="s">
        <v>248</v>
      </c>
    </row>
    <row r="178" spans="1:15" s="41" customFormat="1" ht="12.75" hidden="1">
      <c r="A178" s="32">
        <v>173</v>
      </c>
      <c r="B178" s="33" t="s">
        <v>378</v>
      </c>
      <c r="C178" s="34" t="s">
        <v>77</v>
      </c>
      <c r="D178" s="33" t="s">
        <v>144</v>
      </c>
      <c r="E178" s="44" t="s">
        <v>15</v>
      </c>
      <c r="F178" s="35">
        <f>G178-21</f>
        <v>43804</v>
      </c>
      <c r="G178" s="35">
        <f t="shared" ref="G178:G188" si="24">H178-7</f>
        <v>43825</v>
      </c>
      <c r="H178" s="35">
        <f t="shared" si="16"/>
        <v>43832</v>
      </c>
      <c r="I178" s="35">
        <f t="shared" si="17"/>
        <v>43839</v>
      </c>
      <c r="J178" s="35">
        <v>43847</v>
      </c>
      <c r="K178" s="36" t="s">
        <v>69</v>
      </c>
      <c r="L178" s="37">
        <f t="shared" si="18"/>
        <v>5000</v>
      </c>
      <c r="M178" s="38">
        <v>5000</v>
      </c>
      <c r="N178" s="39"/>
      <c r="O178" s="40" t="s">
        <v>249</v>
      </c>
    </row>
    <row r="179" spans="1:15" s="41" customFormat="1" ht="12.75" hidden="1">
      <c r="A179" s="32">
        <v>174</v>
      </c>
      <c r="B179" s="33" t="s">
        <v>378</v>
      </c>
      <c r="C179" s="34" t="s">
        <v>116</v>
      </c>
      <c r="D179" s="33" t="s">
        <v>144</v>
      </c>
      <c r="E179" s="44" t="s">
        <v>15</v>
      </c>
      <c r="F179" s="35">
        <f>H179-21</f>
        <v>43811</v>
      </c>
      <c r="G179" s="35">
        <f t="shared" si="24"/>
        <v>43825</v>
      </c>
      <c r="H179" s="35">
        <f t="shared" si="16"/>
        <v>43832</v>
      </c>
      <c r="I179" s="35">
        <f t="shared" si="17"/>
        <v>43839</v>
      </c>
      <c r="J179" s="35">
        <v>43847</v>
      </c>
      <c r="K179" s="36" t="s">
        <v>69</v>
      </c>
      <c r="L179" s="37">
        <f t="shared" si="18"/>
        <v>96000</v>
      </c>
      <c r="M179" s="38">
        <v>96000</v>
      </c>
      <c r="N179" s="39"/>
      <c r="O179" s="40" t="s">
        <v>249</v>
      </c>
    </row>
    <row r="180" spans="1:15" s="41" customFormat="1" ht="12.75" hidden="1">
      <c r="A180" s="32">
        <v>175</v>
      </c>
      <c r="B180" s="33" t="s">
        <v>378</v>
      </c>
      <c r="C180" s="34" t="s">
        <v>116</v>
      </c>
      <c r="D180" s="33" t="s">
        <v>144</v>
      </c>
      <c r="E180" s="44" t="s">
        <v>15</v>
      </c>
      <c r="F180" s="35">
        <f>H180-21</f>
        <v>43900</v>
      </c>
      <c r="G180" s="35">
        <f t="shared" si="24"/>
        <v>43914</v>
      </c>
      <c r="H180" s="35">
        <f t="shared" si="16"/>
        <v>43921</v>
      </c>
      <c r="I180" s="35">
        <f t="shared" si="17"/>
        <v>43928</v>
      </c>
      <c r="J180" s="35">
        <v>43936</v>
      </c>
      <c r="K180" s="36" t="s">
        <v>69</v>
      </c>
      <c r="L180" s="37">
        <f t="shared" si="18"/>
        <v>96000</v>
      </c>
      <c r="M180" s="38">
        <v>96000</v>
      </c>
      <c r="N180" s="39"/>
      <c r="O180" s="40" t="s">
        <v>249</v>
      </c>
    </row>
    <row r="181" spans="1:15" s="41" customFormat="1" ht="12.75" hidden="1">
      <c r="A181" s="32">
        <v>176</v>
      </c>
      <c r="B181" s="33" t="s">
        <v>378</v>
      </c>
      <c r="C181" s="34" t="s">
        <v>116</v>
      </c>
      <c r="D181" s="33" t="s">
        <v>144</v>
      </c>
      <c r="E181" s="44" t="s">
        <v>15</v>
      </c>
      <c r="F181" s="35">
        <f>H181-21</f>
        <v>43991</v>
      </c>
      <c r="G181" s="35">
        <f t="shared" si="24"/>
        <v>44005</v>
      </c>
      <c r="H181" s="35">
        <f t="shared" si="16"/>
        <v>44012</v>
      </c>
      <c r="I181" s="35">
        <f t="shared" si="17"/>
        <v>44019</v>
      </c>
      <c r="J181" s="35">
        <v>44027</v>
      </c>
      <c r="K181" s="36" t="s">
        <v>69</v>
      </c>
      <c r="L181" s="37">
        <f t="shared" si="18"/>
        <v>96000</v>
      </c>
      <c r="M181" s="38">
        <v>96000</v>
      </c>
      <c r="N181" s="39"/>
      <c r="O181" s="40" t="s">
        <v>249</v>
      </c>
    </row>
    <row r="182" spans="1:15" s="41" customFormat="1" ht="12.75" hidden="1">
      <c r="A182" s="32">
        <v>177</v>
      </c>
      <c r="B182" s="33" t="s">
        <v>378</v>
      </c>
      <c r="C182" s="34" t="s">
        <v>116</v>
      </c>
      <c r="D182" s="33" t="s">
        <v>144</v>
      </c>
      <c r="E182" s="44" t="s">
        <v>15</v>
      </c>
      <c r="F182" s="35">
        <f>H182-21</f>
        <v>44083</v>
      </c>
      <c r="G182" s="35">
        <f t="shared" si="24"/>
        <v>44097</v>
      </c>
      <c r="H182" s="35">
        <f t="shared" si="16"/>
        <v>44104</v>
      </c>
      <c r="I182" s="35">
        <f t="shared" si="17"/>
        <v>44111</v>
      </c>
      <c r="J182" s="35">
        <v>44119</v>
      </c>
      <c r="K182" s="36" t="s">
        <v>69</v>
      </c>
      <c r="L182" s="37">
        <f t="shared" si="18"/>
        <v>96000</v>
      </c>
      <c r="M182" s="38">
        <v>96000</v>
      </c>
      <c r="N182" s="39"/>
      <c r="O182" s="40" t="s">
        <v>249</v>
      </c>
    </row>
    <row r="183" spans="1:15" s="41" customFormat="1" ht="21" hidden="1">
      <c r="A183" s="32">
        <v>178</v>
      </c>
      <c r="B183" s="33" t="s">
        <v>379</v>
      </c>
      <c r="C183" s="34" t="s">
        <v>77</v>
      </c>
      <c r="D183" s="33" t="s">
        <v>144</v>
      </c>
      <c r="E183" s="44" t="s">
        <v>15</v>
      </c>
      <c r="F183" s="35">
        <f>G183-21</f>
        <v>43804</v>
      </c>
      <c r="G183" s="35">
        <f t="shared" si="24"/>
        <v>43825</v>
      </c>
      <c r="H183" s="35">
        <f t="shared" si="16"/>
        <v>43832</v>
      </c>
      <c r="I183" s="35">
        <f t="shared" si="17"/>
        <v>43839</v>
      </c>
      <c r="J183" s="35">
        <v>43847</v>
      </c>
      <c r="K183" s="36" t="s">
        <v>69</v>
      </c>
      <c r="L183" s="37">
        <f t="shared" si="18"/>
        <v>15000</v>
      </c>
      <c r="M183" s="38">
        <v>15000</v>
      </c>
      <c r="N183" s="39"/>
      <c r="O183" s="40" t="s">
        <v>250</v>
      </c>
    </row>
    <row r="184" spans="1:15" s="41" customFormat="1" ht="21" hidden="1">
      <c r="A184" s="32">
        <v>179</v>
      </c>
      <c r="B184" s="33" t="s">
        <v>379</v>
      </c>
      <c r="C184" s="34" t="s">
        <v>77</v>
      </c>
      <c r="D184" s="33" t="s">
        <v>144</v>
      </c>
      <c r="E184" s="44" t="s">
        <v>15</v>
      </c>
      <c r="F184" s="35">
        <f>G184-21</f>
        <v>43984</v>
      </c>
      <c r="G184" s="35">
        <f t="shared" si="24"/>
        <v>44005</v>
      </c>
      <c r="H184" s="35">
        <f t="shared" si="16"/>
        <v>44012</v>
      </c>
      <c r="I184" s="35">
        <f t="shared" si="17"/>
        <v>44019</v>
      </c>
      <c r="J184" s="35">
        <v>44027</v>
      </c>
      <c r="K184" s="36" t="s">
        <v>69</v>
      </c>
      <c r="L184" s="37">
        <f t="shared" si="18"/>
        <v>10000</v>
      </c>
      <c r="M184" s="38">
        <v>10000</v>
      </c>
      <c r="N184" s="39"/>
      <c r="O184" s="40" t="s">
        <v>250</v>
      </c>
    </row>
    <row r="185" spans="1:15" s="41" customFormat="1" ht="21" hidden="1">
      <c r="A185" s="32">
        <v>180</v>
      </c>
      <c r="B185" s="33" t="s">
        <v>380</v>
      </c>
      <c r="C185" s="34" t="s">
        <v>78</v>
      </c>
      <c r="D185" s="33" t="s">
        <v>144</v>
      </c>
      <c r="E185" s="44" t="s">
        <v>15</v>
      </c>
      <c r="F185" s="35">
        <f>G185-21</f>
        <v>43804</v>
      </c>
      <c r="G185" s="35">
        <f t="shared" si="24"/>
        <v>43825</v>
      </c>
      <c r="H185" s="35">
        <f t="shared" si="16"/>
        <v>43832</v>
      </c>
      <c r="I185" s="35">
        <f t="shared" si="17"/>
        <v>43839</v>
      </c>
      <c r="J185" s="35">
        <v>43847</v>
      </c>
      <c r="K185" s="36" t="s">
        <v>69</v>
      </c>
      <c r="L185" s="37">
        <f t="shared" si="18"/>
        <v>7000</v>
      </c>
      <c r="M185" s="38">
        <v>7000</v>
      </c>
      <c r="N185" s="39"/>
      <c r="O185" s="40" t="s">
        <v>251</v>
      </c>
    </row>
    <row r="186" spans="1:15" s="41" customFormat="1" ht="21" hidden="1">
      <c r="A186" s="32">
        <v>181</v>
      </c>
      <c r="B186" s="33" t="s">
        <v>380</v>
      </c>
      <c r="C186" s="34" t="s">
        <v>77</v>
      </c>
      <c r="D186" s="33" t="s">
        <v>144</v>
      </c>
      <c r="E186" s="44" t="s">
        <v>15</v>
      </c>
      <c r="F186" s="35">
        <f>G186-21</f>
        <v>43804</v>
      </c>
      <c r="G186" s="35">
        <f t="shared" si="24"/>
        <v>43825</v>
      </c>
      <c r="H186" s="35">
        <f t="shared" si="16"/>
        <v>43832</v>
      </c>
      <c r="I186" s="35">
        <f t="shared" si="17"/>
        <v>43839</v>
      </c>
      <c r="J186" s="35">
        <v>43847</v>
      </c>
      <c r="K186" s="36" t="s">
        <v>69</v>
      </c>
      <c r="L186" s="37">
        <f t="shared" si="18"/>
        <v>3000</v>
      </c>
      <c r="M186" s="38">
        <v>3000</v>
      </c>
      <c r="N186" s="39"/>
      <c r="O186" s="40" t="s">
        <v>251</v>
      </c>
    </row>
    <row r="187" spans="1:15" s="41" customFormat="1" ht="21" hidden="1">
      <c r="A187" s="32">
        <v>182</v>
      </c>
      <c r="B187" s="33" t="s">
        <v>380</v>
      </c>
      <c r="C187" s="34" t="s">
        <v>116</v>
      </c>
      <c r="D187" s="33" t="s">
        <v>144</v>
      </c>
      <c r="E187" s="44" t="s">
        <v>15</v>
      </c>
      <c r="F187" s="35">
        <f>H187-21</f>
        <v>43811</v>
      </c>
      <c r="G187" s="35">
        <f t="shared" si="24"/>
        <v>43825</v>
      </c>
      <c r="H187" s="35">
        <f t="shared" si="16"/>
        <v>43832</v>
      </c>
      <c r="I187" s="35">
        <f t="shared" si="17"/>
        <v>43839</v>
      </c>
      <c r="J187" s="35">
        <v>43847</v>
      </c>
      <c r="K187" s="36" t="s">
        <v>69</v>
      </c>
      <c r="L187" s="37">
        <f t="shared" si="18"/>
        <v>5000</v>
      </c>
      <c r="M187" s="38">
        <v>5000</v>
      </c>
      <c r="N187" s="39"/>
      <c r="O187" s="40" t="s">
        <v>251</v>
      </c>
    </row>
    <row r="188" spans="1:15" s="41" customFormat="1" ht="21" hidden="1">
      <c r="A188" s="32">
        <v>183</v>
      </c>
      <c r="B188" s="33" t="s">
        <v>381</v>
      </c>
      <c r="C188" s="34" t="s">
        <v>78</v>
      </c>
      <c r="D188" s="33" t="s">
        <v>144</v>
      </c>
      <c r="E188" s="44" t="s">
        <v>15</v>
      </c>
      <c r="F188" s="35">
        <f>G188-21</f>
        <v>43804</v>
      </c>
      <c r="G188" s="35">
        <f t="shared" si="24"/>
        <v>43825</v>
      </c>
      <c r="H188" s="35">
        <f t="shared" si="16"/>
        <v>43832</v>
      </c>
      <c r="I188" s="35">
        <f t="shared" si="17"/>
        <v>43839</v>
      </c>
      <c r="J188" s="35">
        <v>43847</v>
      </c>
      <c r="K188" s="36" t="s">
        <v>69</v>
      </c>
      <c r="L188" s="37">
        <f t="shared" si="18"/>
        <v>10000</v>
      </c>
      <c r="M188" s="38">
        <v>10000</v>
      </c>
      <c r="N188" s="39"/>
      <c r="O188" s="40" t="s">
        <v>382</v>
      </c>
    </row>
    <row r="189" spans="1:15" s="41" customFormat="1" ht="12.75">
      <c r="A189" s="32">
        <v>184</v>
      </c>
      <c r="B189" s="33" t="s">
        <v>288</v>
      </c>
      <c r="C189" s="34" t="s">
        <v>76</v>
      </c>
      <c r="D189" s="33" t="s">
        <v>93</v>
      </c>
      <c r="E189" s="44" t="s">
        <v>24</v>
      </c>
      <c r="F189" s="33" t="str">
        <f>IF(E189="","",IF((OR(E189=data_validation!A$1,E189=data_validation!A$2,E189=data_validation!A$5,E189=data_validation!A$6,E189=data_validation!A$14,E189=data_validation!A$16)),"Indicate Date","N/A"))</f>
        <v>N/A</v>
      </c>
      <c r="G189" s="33" t="str">
        <f>IF(E189="","",IF((OR(E189=data_validation!A$1,E189=data_validation!A$2)),"Indicate Date","N/A"))</f>
        <v>N/A</v>
      </c>
      <c r="H189" s="35">
        <f t="shared" si="16"/>
        <v>43832</v>
      </c>
      <c r="I189" s="35">
        <f t="shared" si="17"/>
        <v>43839</v>
      </c>
      <c r="J189" s="35">
        <v>43847</v>
      </c>
      <c r="K189" s="36" t="s">
        <v>69</v>
      </c>
      <c r="L189" s="37">
        <f t="shared" si="18"/>
        <v>37540</v>
      </c>
      <c r="M189" s="38">
        <v>37540</v>
      </c>
      <c r="N189" s="39"/>
      <c r="O189" s="40" t="s">
        <v>266</v>
      </c>
    </row>
    <row r="190" spans="1:15" s="41" customFormat="1" ht="12.75">
      <c r="A190" s="32">
        <v>185</v>
      </c>
      <c r="B190" s="33" t="s">
        <v>288</v>
      </c>
      <c r="C190" s="34" t="s">
        <v>76</v>
      </c>
      <c r="D190" s="33" t="s">
        <v>93</v>
      </c>
      <c r="E190" s="44" t="s">
        <v>24</v>
      </c>
      <c r="F190" s="33" t="str">
        <f>IF(E190="","",IF((OR(E190=data_validation!A$1,E190=data_validation!A$2,E190=data_validation!A$5,E190=data_validation!A$6,E190=data_validation!A$14,E190=data_validation!A$16)),"Indicate Date","N/A"))</f>
        <v>N/A</v>
      </c>
      <c r="G190" s="33" t="str">
        <f>IF(E190="","",IF((OR(E190=data_validation!A$1,E190=data_validation!A$2)),"Indicate Date","N/A"))</f>
        <v>N/A</v>
      </c>
      <c r="H190" s="35">
        <f t="shared" si="16"/>
        <v>44012</v>
      </c>
      <c r="I190" s="35">
        <f t="shared" si="17"/>
        <v>44019</v>
      </c>
      <c r="J190" s="35">
        <v>44027</v>
      </c>
      <c r="K190" s="36" t="s">
        <v>69</v>
      </c>
      <c r="L190" s="37">
        <f t="shared" si="18"/>
        <v>37540</v>
      </c>
      <c r="M190" s="38">
        <v>37540</v>
      </c>
      <c r="N190" s="39"/>
      <c r="O190" s="40" t="s">
        <v>266</v>
      </c>
    </row>
    <row r="191" spans="1:15" s="41" customFormat="1" ht="12.75">
      <c r="A191" s="32">
        <v>186</v>
      </c>
      <c r="B191" s="33" t="s">
        <v>288</v>
      </c>
      <c r="C191" s="34" t="s">
        <v>76</v>
      </c>
      <c r="D191" s="33" t="s">
        <v>93</v>
      </c>
      <c r="E191" s="44" t="s">
        <v>24</v>
      </c>
      <c r="F191" s="33" t="str">
        <f>IF(E191="","",IF((OR(E191=data_validation!A$1,E191=data_validation!A$2,E191=data_validation!A$5,E191=data_validation!A$6,E191=data_validation!A$14,E191=data_validation!A$16)),"Indicate Date","N/A"))</f>
        <v>N/A</v>
      </c>
      <c r="G191" s="33" t="str">
        <f>IF(E191="","",IF((OR(E191=data_validation!A$1,E191=data_validation!A$2)),"Indicate Date","N/A"))</f>
        <v>N/A</v>
      </c>
      <c r="H191" s="35">
        <f t="shared" si="16"/>
        <v>44104</v>
      </c>
      <c r="I191" s="35">
        <f t="shared" si="17"/>
        <v>44111</v>
      </c>
      <c r="J191" s="35">
        <v>44119</v>
      </c>
      <c r="K191" s="36" t="s">
        <v>69</v>
      </c>
      <c r="L191" s="37">
        <f t="shared" si="18"/>
        <v>4920</v>
      </c>
      <c r="M191" s="38">
        <v>4920</v>
      </c>
      <c r="N191" s="39"/>
      <c r="O191" s="40" t="s">
        <v>260</v>
      </c>
    </row>
    <row r="192" spans="1:15" s="41" customFormat="1" ht="12.75" hidden="1">
      <c r="A192" s="32">
        <v>187</v>
      </c>
      <c r="B192" s="33" t="s">
        <v>288</v>
      </c>
      <c r="C192" s="34" t="s">
        <v>78</v>
      </c>
      <c r="D192" s="33" t="s">
        <v>93</v>
      </c>
      <c r="E192" s="44" t="s">
        <v>15</v>
      </c>
      <c r="F192" s="35">
        <f>G192-21</f>
        <v>43804</v>
      </c>
      <c r="G192" s="35">
        <f>H192-7</f>
        <v>43825</v>
      </c>
      <c r="H192" s="35">
        <f t="shared" si="16"/>
        <v>43832</v>
      </c>
      <c r="I192" s="35">
        <f t="shared" si="17"/>
        <v>43839</v>
      </c>
      <c r="J192" s="35">
        <v>43847</v>
      </c>
      <c r="K192" s="36" t="s">
        <v>69</v>
      </c>
      <c r="L192" s="37">
        <f t="shared" si="18"/>
        <v>26000</v>
      </c>
      <c r="M192" s="38">
        <v>26000</v>
      </c>
      <c r="N192" s="39"/>
      <c r="O192" s="40" t="s">
        <v>266</v>
      </c>
    </row>
    <row r="193" spans="1:15" s="41" customFormat="1" ht="12.75" hidden="1">
      <c r="A193" s="32">
        <v>188</v>
      </c>
      <c r="B193" s="33" t="s">
        <v>288</v>
      </c>
      <c r="C193" s="34" t="s">
        <v>81</v>
      </c>
      <c r="D193" s="33" t="s">
        <v>93</v>
      </c>
      <c r="E193" s="44" t="s">
        <v>15</v>
      </c>
      <c r="F193" s="35">
        <f>G193-21</f>
        <v>43804</v>
      </c>
      <c r="G193" s="35">
        <f>H193-7</f>
        <v>43825</v>
      </c>
      <c r="H193" s="35">
        <f t="shared" si="16"/>
        <v>43832</v>
      </c>
      <c r="I193" s="35">
        <f t="shared" si="17"/>
        <v>43839</v>
      </c>
      <c r="J193" s="35">
        <v>43847</v>
      </c>
      <c r="K193" s="36" t="s">
        <v>69</v>
      </c>
      <c r="L193" s="37">
        <f t="shared" si="18"/>
        <v>4000</v>
      </c>
      <c r="M193" s="38">
        <v>4000</v>
      </c>
      <c r="N193" s="39"/>
      <c r="O193" s="40" t="s">
        <v>266</v>
      </c>
    </row>
    <row r="194" spans="1:15" s="41" customFormat="1" ht="12.75" hidden="1">
      <c r="A194" s="32">
        <v>189</v>
      </c>
      <c r="B194" s="33" t="s">
        <v>288</v>
      </c>
      <c r="C194" s="34" t="s">
        <v>78</v>
      </c>
      <c r="D194" s="33" t="s">
        <v>93</v>
      </c>
      <c r="E194" s="44" t="s">
        <v>15</v>
      </c>
      <c r="F194" s="35">
        <f>G194-21</f>
        <v>43984</v>
      </c>
      <c r="G194" s="35">
        <f>H194-7</f>
        <v>44005</v>
      </c>
      <c r="H194" s="35">
        <f t="shared" si="16"/>
        <v>44012</v>
      </c>
      <c r="I194" s="35">
        <f t="shared" si="17"/>
        <v>44019</v>
      </c>
      <c r="J194" s="35">
        <v>44027</v>
      </c>
      <c r="K194" s="36" t="s">
        <v>69</v>
      </c>
      <c r="L194" s="37">
        <f t="shared" si="18"/>
        <v>17000</v>
      </c>
      <c r="M194" s="38">
        <v>17000</v>
      </c>
      <c r="N194" s="39"/>
      <c r="O194" s="40" t="s">
        <v>266</v>
      </c>
    </row>
    <row r="195" spans="1:15" s="41" customFormat="1" ht="12.75" hidden="1">
      <c r="A195" s="32">
        <v>190</v>
      </c>
      <c r="B195" s="33" t="s">
        <v>288</v>
      </c>
      <c r="C195" s="34" t="s">
        <v>81</v>
      </c>
      <c r="D195" s="33" t="s">
        <v>93</v>
      </c>
      <c r="E195" s="44" t="s">
        <v>15</v>
      </c>
      <c r="F195" s="35">
        <f>G195-21</f>
        <v>43984</v>
      </c>
      <c r="G195" s="35">
        <f>H195-7</f>
        <v>44005</v>
      </c>
      <c r="H195" s="35">
        <f t="shared" si="16"/>
        <v>44012</v>
      </c>
      <c r="I195" s="35">
        <f t="shared" si="17"/>
        <v>44019</v>
      </c>
      <c r="J195" s="35">
        <v>44027</v>
      </c>
      <c r="K195" s="36" t="s">
        <v>69</v>
      </c>
      <c r="L195" s="37">
        <f t="shared" si="18"/>
        <v>3000</v>
      </c>
      <c r="M195" s="38">
        <v>3000</v>
      </c>
      <c r="N195" s="39"/>
      <c r="O195" s="40" t="s">
        <v>266</v>
      </c>
    </row>
    <row r="196" spans="1:15" s="41" customFormat="1" ht="24" hidden="1">
      <c r="A196" s="32">
        <v>191</v>
      </c>
      <c r="B196" s="33" t="s">
        <v>288</v>
      </c>
      <c r="C196" s="42" t="s">
        <v>83</v>
      </c>
      <c r="D196" s="33" t="s">
        <v>93</v>
      </c>
      <c r="E196" s="44" t="s">
        <v>28</v>
      </c>
      <c r="F196" s="35">
        <f t="shared" ref="F196:F203" si="25">H196-7</f>
        <v>43825</v>
      </c>
      <c r="G196" s="33" t="str">
        <f>IF(E196="","",IF((OR(E196=data_validation!A$1,E196=data_validation!A$2)),"Indicate Date","N/A"))</f>
        <v>N/A</v>
      </c>
      <c r="H196" s="35">
        <f t="shared" si="16"/>
        <v>43832</v>
      </c>
      <c r="I196" s="35">
        <f t="shared" si="17"/>
        <v>43839</v>
      </c>
      <c r="J196" s="35">
        <v>43847</v>
      </c>
      <c r="K196" s="36" t="s">
        <v>69</v>
      </c>
      <c r="L196" s="37">
        <f t="shared" si="18"/>
        <v>2000</v>
      </c>
      <c r="M196" s="43">
        <v>2000</v>
      </c>
      <c r="N196" s="39"/>
      <c r="O196" s="40" t="s">
        <v>266</v>
      </c>
    </row>
    <row r="197" spans="1:15" s="41" customFormat="1" ht="24" hidden="1">
      <c r="A197" s="32">
        <v>192</v>
      </c>
      <c r="B197" s="33" t="s">
        <v>288</v>
      </c>
      <c r="C197" s="42" t="s">
        <v>83</v>
      </c>
      <c r="D197" s="33" t="s">
        <v>93</v>
      </c>
      <c r="E197" s="44" t="s">
        <v>28</v>
      </c>
      <c r="F197" s="35">
        <f t="shared" si="25"/>
        <v>43914</v>
      </c>
      <c r="G197" s="33" t="str">
        <f>IF(E197="","",IF((OR(E197=data_validation!A$1,E197=data_validation!A$2)),"Indicate Date","N/A"))</f>
        <v>N/A</v>
      </c>
      <c r="H197" s="35">
        <f t="shared" si="16"/>
        <v>43921</v>
      </c>
      <c r="I197" s="35">
        <f t="shared" si="17"/>
        <v>43928</v>
      </c>
      <c r="J197" s="35">
        <v>43936</v>
      </c>
      <c r="K197" s="36" t="s">
        <v>69</v>
      </c>
      <c r="L197" s="37">
        <f t="shared" si="18"/>
        <v>2000</v>
      </c>
      <c r="M197" s="43">
        <v>2000</v>
      </c>
      <c r="N197" s="39"/>
      <c r="O197" s="40" t="s">
        <v>266</v>
      </c>
    </row>
    <row r="198" spans="1:15" s="41" customFormat="1" ht="24" hidden="1">
      <c r="A198" s="32">
        <v>193</v>
      </c>
      <c r="B198" s="33" t="s">
        <v>288</v>
      </c>
      <c r="C198" s="42" t="s">
        <v>83</v>
      </c>
      <c r="D198" s="33" t="s">
        <v>93</v>
      </c>
      <c r="E198" s="44" t="s">
        <v>28</v>
      </c>
      <c r="F198" s="35">
        <f t="shared" si="25"/>
        <v>44005</v>
      </c>
      <c r="G198" s="33" t="str">
        <f>IF(E198="","",IF((OR(E198=data_validation!A$1,E198=data_validation!A$2)),"Indicate Date","N/A"))</f>
        <v>N/A</v>
      </c>
      <c r="H198" s="35">
        <f t="shared" ref="H198:H261" si="26">J198-15</f>
        <v>44012</v>
      </c>
      <c r="I198" s="35">
        <f t="shared" ref="I198:I261" si="27">H198+7</f>
        <v>44019</v>
      </c>
      <c r="J198" s="35">
        <v>44027</v>
      </c>
      <c r="K198" s="36" t="s">
        <v>69</v>
      </c>
      <c r="L198" s="37">
        <f t="shared" ref="L198:L261" si="28">SUM(M198:N198)</f>
        <v>2000</v>
      </c>
      <c r="M198" s="43">
        <v>2000</v>
      </c>
      <c r="N198" s="39"/>
      <c r="O198" s="40" t="s">
        <v>266</v>
      </c>
    </row>
    <row r="199" spans="1:15" s="41" customFormat="1" ht="24" hidden="1">
      <c r="A199" s="32">
        <v>194</v>
      </c>
      <c r="B199" s="33" t="s">
        <v>288</v>
      </c>
      <c r="C199" s="42" t="s">
        <v>83</v>
      </c>
      <c r="D199" s="33" t="s">
        <v>93</v>
      </c>
      <c r="E199" s="44" t="s">
        <v>28</v>
      </c>
      <c r="F199" s="35">
        <f t="shared" si="25"/>
        <v>44097</v>
      </c>
      <c r="G199" s="33" t="str">
        <f>IF(E199="","",IF((OR(E199=data_validation!A$1,E199=data_validation!A$2)),"Indicate Date","N/A"))</f>
        <v>N/A</v>
      </c>
      <c r="H199" s="35">
        <f t="shared" si="26"/>
        <v>44104</v>
      </c>
      <c r="I199" s="35">
        <f t="shared" si="27"/>
        <v>44111</v>
      </c>
      <c r="J199" s="35">
        <v>44119</v>
      </c>
      <c r="K199" s="36" t="s">
        <v>69</v>
      </c>
      <c r="L199" s="37">
        <f t="shared" si="28"/>
        <v>1000</v>
      </c>
      <c r="M199" s="43">
        <v>1000</v>
      </c>
      <c r="N199" s="39"/>
      <c r="O199" s="40" t="s">
        <v>266</v>
      </c>
    </row>
    <row r="200" spans="1:15" s="41" customFormat="1" ht="24" hidden="1">
      <c r="A200" s="32">
        <v>195</v>
      </c>
      <c r="B200" s="33" t="s">
        <v>288</v>
      </c>
      <c r="C200" s="42" t="s">
        <v>87</v>
      </c>
      <c r="D200" s="33" t="s">
        <v>93</v>
      </c>
      <c r="E200" s="44" t="s">
        <v>28</v>
      </c>
      <c r="F200" s="35">
        <f t="shared" si="25"/>
        <v>43825</v>
      </c>
      <c r="G200" s="33" t="str">
        <f>IF(E200="","",IF((OR(E200=data_validation!A$1,E200=data_validation!A$2)),"Indicate Date","N/A"))</f>
        <v>N/A</v>
      </c>
      <c r="H200" s="35">
        <f t="shared" si="26"/>
        <v>43832</v>
      </c>
      <c r="I200" s="35">
        <f t="shared" si="27"/>
        <v>43839</v>
      </c>
      <c r="J200" s="35">
        <v>43847</v>
      </c>
      <c r="K200" s="36" t="s">
        <v>69</v>
      </c>
      <c r="L200" s="37">
        <f t="shared" si="28"/>
        <v>1800</v>
      </c>
      <c r="M200" s="43">
        <v>1800</v>
      </c>
      <c r="N200" s="39"/>
      <c r="O200" s="40" t="s">
        <v>266</v>
      </c>
    </row>
    <row r="201" spans="1:15" s="41" customFormat="1" ht="24" hidden="1">
      <c r="A201" s="32">
        <v>196</v>
      </c>
      <c r="B201" s="33" t="s">
        <v>288</v>
      </c>
      <c r="C201" s="42" t="s">
        <v>87</v>
      </c>
      <c r="D201" s="33" t="s">
        <v>93</v>
      </c>
      <c r="E201" s="44" t="s">
        <v>28</v>
      </c>
      <c r="F201" s="35">
        <f t="shared" si="25"/>
        <v>43914</v>
      </c>
      <c r="G201" s="33" t="str">
        <f>IF(E201="","",IF((OR(E201=data_validation!A$1,E201=data_validation!A$2)),"Indicate Date","N/A"))</f>
        <v>N/A</v>
      </c>
      <c r="H201" s="35">
        <f t="shared" si="26"/>
        <v>43921</v>
      </c>
      <c r="I201" s="35">
        <f t="shared" si="27"/>
        <v>43928</v>
      </c>
      <c r="J201" s="35">
        <v>43936</v>
      </c>
      <c r="K201" s="36" t="s">
        <v>69</v>
      </c>
      <c r="L201" s="37">
        <f t="shared" si="28"/>
        <v>1800</v>
      </c>
      <c r="M201" s="43">
        <v>1800</v>
      </c>
      <c r="N201" s="39"/>
      <c r="O201" s="40" t="s">
        <v>266</v>
      </c>
    </row>
    <row r="202" spans="1:15" s="41" customFormat="1" ht="24" hidden="1">
      <c r="A202" s="32">
        <v>197</v>
      </c>
      <c r="B202" s="33" t="s">
        <v>288</v>
      </c>
      <c r="C202" s="42" t="s">
        <v>87</v>
      </c>
      <c r="D202" s="33" t="s">
        <v>93</v>
      </c>
      <c r="E202" s="44" t="s">
        <v>28</v>
      </c>
      <c r="F202" s="35">
        <f t="shared" si="25"/>
        <v>44005</v>
      </c>
      <c r="G202" s="33" t="str">
        <f>IF(E202="","",IF((OR(E202=data_validation!A$1,E202=data_validation!A$2)),"Indicate Date","N/A"))</f>
        <v>N/A</v>
      </c>
      <c r="H202" s="35">
        <f t="shared" si="26"/>
        <v>44012</v>
      </c>
      <c r="I202" s="35">
        <f t="shared" si="27"/>
        <v>44019</v>
      </c>
      <c r="J202" s="35">
        <v>44027</v>
      </c>
      <c r="K202" s="36" t="s">
        <v>69</v>
      </c>
      <c r="L202" s="37">
        <f t="shared" si="28"/>
        <v>1800</v>
      </c>
      <c r="M202" s="43">
        <v>1800</v>
      </c>
      <c r="N202" s="39"/>
      <c r="O202" s="40" t="s">
        <v>266</v>
      </c>
    </row>
    <row r="203" spans="1:15" s="41" customFormat="1" ht="24" hidden="1">
      <c r="A203" s="32">
        <v>198</v>
      </c>
      <c r="B203" s="33" t="s">
        <v>288</v>
      </c>
      <c r="C203" s="42" t="s">
        <v>87</v>
      </c>
      <c r="D203" s="33" t="s">
        <v>93</v>
      </c>
      <c r="E203" s="44" t="s">
        <v>28</v>
      </c>
      <c r="F203" s="35">
        <f t="shared" si="25"/>
        <v>44097</v>
      </c>
      <c r="G203" s="33" t="str">
        <f>IF(E203="","",IF((OR(E203=data_validation!A$1,E203=data_validation!A$2)),"Indicate Date","N/A"))</f>
        <v>N/A</v>
      </c>
      <c r="H203" s="35">
        <f t="shared" si="26"/>
        <v>44104</v>
      </c>
      <c r="I203" s="35">
        <f t="shared" si="27"/>
        <v>44111</v>
      </c>
      <c r="J203" s="35">
        <v>44119</v>
      </c>
      <c r="K203" s="36" t="s">
        <v>69</v>
      </c>
      <c r="L203" s="37">
        <f t="shared" si="28"/>
        <v>600</v>
      </c>
      <c r="M203" s="43">
        <v>600</v>
      </c>
      <c r="N203" s="39"/>
      <c r="O203" s="40" t="s">
        <v>266</v>
      </c>
    </row>
    <row r="204" spans="1:15" s="80" customFormat="1" ht="12.75">
      <c r="A204" s="32">
        <v>199</v>
      </c>
      <c r="B204" s="71" t="s">
        <v>289</v>
      </c>
      <c r="C204" s="72" t="s">
        <v>76</v>
      </c>
      <c r="D204" s="71" t="s">
        <v>135</v>
      </c>
      <c r="E204" s="73" t="s">
        <v>24</v>
      </c>
      <c r="F204" s="33" t="str">
        <f>IF(E204="","",IF((OR(E204=data_validation!A$1,E204=data_validation!A$2,E204=data_validation!A$5,E204=data_validation!A$6,E204=data_validation!A$14,E204=data_validation!A$16)),"Indicate Date","N/A"))</f>
        <v>N/A</v>
      </c>
      <c r="G204" s="33" t="str">
        <f>IF(E204="","",IF((OR(E204=data_validation!A$1,E204=data_validation!A$2)),"Indicate Date","N/A"))</f>
        <v>N/A</v>
      </c>
      <c r="H204" s="35">
        <f t="shared" si="26"/>
        <v>43832</v>
      </c>
      <c r="I204" s="74">
        <f t="shared" si="27"/>
        <v>43839</v>
      </c>
      <c r="J204" s="74">
        <v>43847</v>
      </c>
      <c r="K204" s="75" t="s">
        <v>69</v>
      </c>
      <c r="L204" s="37">
        <f t="shared" si="28"/>
        <v>63195</v>
      </c>
      <c r="M204" s="77">
        <v>63195</v>
      </c>
      <c r="N204" s="78"/>
      <c r="O204" s="79" t="s">
        <v>266</v>
      </c>
    </row>
    <row r="205" spans="1:15" s="80" customFormat="1" ht="12.75">
      <c r="A205" s="32">
        <v>200</v>
      </c>
      <c r="B205" s="71" t="s">
        <v>289</v>
      </c>
      <c r="C205" s="72" t="s">
        <v>76</v>
      </c>
      <c r="D205" s="71" t="s">
        <v>135</v>
      </c>
      <c r="E205" s="73" t="s">
        <v>24</v>
      </c>
      <c r="F205" s="33" t="str">
        <f>IF(E205="","",IF((OR(E205=data_validation!A$1,E205=data_validation!A$2,E205=data_validation!A$5,E205=data_validation!A$6,E205=data_validation!A$14,E205=data_validation!A$16)),"Indicate Date","N/A"))</f>
        <v>N/A</v>
      </c>
      <c r="G205" s="33" t="str">
        <f>IF(E205="","",IF((OR(E205=data_validation!A$1,E205=data_validation!A$2)),"Indicate Date","N/A"))</f>
        <v>N/A</v>
      </c>
      <c r="H205" s="35">
        <f t="shared" si="26"/>
        <v>44012</v>
      </c>
      <c r="I205" s="74">
        <f t="shared" si="27"/>
        <v>44019</v>
      </c>
      <c r="J205" s="74">
        <v>44027</v>
      </c>
      <c r="K205" s="75" t="s">
        <v>69</v>
      </c>
      <c r="L205" s="37">
        <f t="shared" si="28"/>
        <v>63335</v>
      </c>
      <c r="M205" s="77">
        <v>63335</v>
      </c>
      <c r="N205" s="78"/>
      <c r="O205" s="79" t="s">
        <v>266</v>
      </c>
    </row>
    <row r="206" spans="1:15" s="41" customFormat="1" ht="12.75">
      <c r="A206" s="32">
        <v>201</v>
      </c>
      <c r="B206" s="33" t="s">
        <v>289</v>
      </c>
      <c r="C206" s="34" t="s">
        <v>76</v>
      </c>
      <c r="D206" s="33" t="s">
        <v>135</v>
      </c>
      <c r="E206" s="44" t="s">
        <v>24</v>
      </c>
      <c r="F206" s="33" t="str">
        <f>IF(E206="","",IF((OR(E206=data_validation!A$1,E206=data_validation!A$2,E206=data_validation!A$5,E206=data_validation!A$6,E206=data_validation!A$14,E206=data_validation!A$16)),"Indicate Date","N/A"))</f>
        <v>N/A</v>
      </c>
      <c r="G206" s="33" t="str">
        <f>IF(E206="","",IF((OR(E206=data_validation!A$1,E206=data_validation!A$2)),"Indicate Date","N/A"))</f>
        <v>N/A</v>
      </c>
      <c r="H206" s="35">
        <f t="shared" si="26"/>
        <v>44104</v>
      </c>
      <c r="I206" s="35">
        <f t="shared" si="27"/>
        <v>44111</v>
      </c>
      <c r="J206" s="35">
        <v>44119</v>
      </c>
      <c r="K206" s="36" t="s">
        <v>69</v>
      </c>
      <c r="L206" s="37">
        <f t="shared" si="28"/>
        <v>8470</v>
      </c>
      <c r="M206" s="38">
        <v>8470</v>
      </c>
      <c r="N206" s="39"/>
      <c r="O206" s="40" t="s">
        <v>260</v>
      </c>
    </row>
    <row r="207" spans="1:15" s="41" customFormat="1" ht="12.75" hidden="1">
      <c r="A207" s="32">
        <v>202</v>
      </c>
      <c r="B207" s="33" t="s">
        <v>289</v>
      </c>
      <c r="C207" s="34" t="s">
        <v>78</v>
      </c>
      <c r="D207" s="33" t="s">
        <v>135</v>
      </c>
      <c r="E207" s="44" t="s">
        <v>15</v>
      </c>
      <c r="F207" s="35">
        <f>G207-21</f>
        <v>43804</v>
      </c>
      <c r="G207" s="35">
        <f>H207-7</f>
        <v>43825</v>
      </c>
      <c r="H207" s="35">
        <f t="shared" si="26"/>
        <v>43832</v>
      </c>
      <c r="I207" s="35">
        <f t="shared" si="27"/>
        <v>43839</v>
      </c>
      <c r="J207" s="35">
        <v>43847</v>
      </c>
      <c r="K207" s="36" t="s">
        <v>69</v>
      </c>
      <c r="L207" s="37">
        <f t="shared" si="28"/>
        <v>125000</v>
      </c>
      <c r="M207" s="38">
        <v>125000</v>
      </c>
      <c r="N207" s="39"/>
      <c r="O207" s="40" t="s">
        <v>266</v>
      </c>
    </row>
    <row r="208" spans="1:15" s="41" customFormat="1" ht="12.75" hidden="1">
      <c r="A208" s="32">
        <v>203</v>
      </c>
      <c r="B208" s="33" t="s">
        <v>289</v>
      </c>
      <c r="C208" s="34" t="s">
        <v>81</v>
      </c>
      <c r="D208" s="33" t="s">
        <v>135</v>
      </c>
      <c r="E208" s="44" t="s">
        <v>15</v>
      </c>
      <c r="F208" s="35">
        <f>G208-21</f>
        <v>43804</v>
      </c>
      <c r="G208" s="35">
        <f>H208-7</f>
        <v>43825</v>
      </c>
      <c r="H208" s="35">
        <f t="shared" si="26"/>
        <v>43832</v>
      </c>
      <c r="I208" s="35">
        <f t="shared" si="27"/>
        <v>43839</v>
      </c>
      <c r="J208" s="35">
        <v>43847</v>
      </c>
      <c r="K208" s="36" t="s">
        <v>69</v>
      </c>
      <c r="L208" s="37">
        <f t="shared" si="28"/>
        <v>25000</v>
      </c>
      <c r="M208" s="38">
        <v>25000</v>
      </c>
      <c r="N208" s="39"/>
      <c r="O208" s="40" t="s">
        <v>266</v>
      </c>
    </row>
    <row r="209" spans="1:15" s="41" customFormat="1" ht="12.75" hidden="1">
      <c r="A209" s="32">
        <v>204</v>
      </c>
      <c r="B209" s="33" t="s">
        <v>289</v>
      </c>
      <c r="C209" s="34" t="s">
        <v>78</v>
      </c>
      <c r="D209" s="33" t="s">
        <v>135</v>
      </c>
      <c r="E209" s="44" t="s">
        <v>15</v>
      </c>
      <c r="F209" s="35">
        <f>G209-21</f>
        <v>43984</v>
      </c>
      <c r="G209" s="35">
        <f>H209-7</f>
        <v>44005</v>
      </c>
      <c r="H209" s="35">
        <f t="shared" si="26"/>
        <v>44012</v>
      </c>
      <c r="I209" s="35">
        <f t="shared" si="27"/>
        <v>44019</v>
      </c>
      <c r="J209" s="35">
        <v>44027</v>
      </c>
      <c r="K209" s="36" t="s">
        <v>69</v>
      </c>
      <c r="L209" s="37">
        <f t="shared" si="28"/>
        <v>85000</v>
      </c>
      <c r="M209" s="38">
        <v>85000</v>
      </c>
      <c r="N209" s="39"/>
      <c r="O209" s="40" t="s">
        <v>266</v>
      </c>
    </row>
    <row r="210" spans="1:15" s="41" customFormat="1" ht="12.75" hidden="1">
      <c r="A210" s="32">
        <v>205</v>
      </c>
      <c r="B210" s="33" t="s">
        <v>289</v>
      </c>
      <c r="C210" s="34" t="s">
        <v>81</v>
      </c>
      <c r="D210" s="33" t="s">
        <v>135</v>
      </c>
      <c r="E210" s="44" t="s">
        <v>15</v>
      </c>
      <c r="F210" s="35">
        <f>G210-21</f>
        <v>43984</v>
      </c>
      <c r="G210" s="35">
        <f>H210-7</f>
        <v>44005</v>
      </c>
      <c r="H210" s="35">
        <f t="shared" si="26"/>
        <v>44012</v>
      </c>
      <c r="I210" s="35">
        <f t="shared" si="27"/>
        <v>44019</v>
      </c>
      <c r="J210" s="35">
        <v>44027</v>
      </c>
      <c r="K210" s="36" t="s">
        <v>69</v>
      </c>
      <c r="L210" s="37">
        <f t="shared" si="28"/>
        <v>15000</v>
      </c>
      <c r="M210" s="38">
        <v>15000</v>
      </c>
      <c r="N210" s="39"/>
      <c r="O210" s="40" t="s">
        <v>266</v>
      </c>
    </row>
    <row r="211" spans="1:15" s="41" customFormat="1" ht="24" hidden="1">
      <c r="A211" s="32">
        <v>206</v>
      </c>
      <c r="B211" s="33" t="s">
        <v>289</v>
      </c>
      <c r="C211" s="42" t="s">
        <v>83</v>
      </c>
      <c r="D211" s="33" t="s">
        <v>135</v>
      </c>
      <c r="E211" s="44" t="s">
        <v>28</v>
      </c>
      <c r="F211" s="35">
        <f t="shared" ref="F211:F218" si="29">H211-7</f>
        <v>43825</v>
      </c>
      <c r="G211" s="33" t="str">
        <f>IF(E211="","",IF((OR(E211=data_validation!A$1,E211=data_validation!A$2)),"Indicate Date","N/A"))</f>
        <v>N/A</v>
      </c>
      <c r="H211" s="35">
        <f t="shared" si="26"/>
        <v>43832</v>
      </c>
      <c r="I211" s="35">
        <f t="shared" si="27"/>
        <v>43839</v>
      </c>
      <c r="J211" s="35">
        <v>43847</v>
      </c>
      <c r="K211" s="36" t="s">
        <v>69</v>
      </c>
      <c r="L211" s="37">
        <f t="shared" si="28"/>
        <v>10500</v>
      </c>
      <c r="M211" s="43">
        <v>10500</v>
      </c>
      <c r="N211" s="39"/>
      <c r="O211" s="40" t="s">
        <v>266</v>
      </c>
    </row>
    <row r="212" spans="1:15" s="41" customFormat="1" ht="24" hidden="1">
      <c r="A212" s="32">
        <v>207</v>
      </c>
      <c r="B212" s="33" t="s">
        <v>289</v>
      </c>
      <c r="C212" s="42" t="s">
        <v>83</v>
      </c>
      <c r="D212" s="33" t="s">
        <v>135</v>
      </c>
      <c r="E212" s="44" t="s">
        <v>28</v>
      </c>
      <c r="F212" s="35">
        <f t="shared" si="29"/>
        <v>43914</v>
      </c>
      <c r="G212" s="33" t="str">
        <f>IF(E212="","",IF((OR(E212=data_validation!A$1,E212=data_validation!A$2)),"Indicate Date","N/A"))</f>
        <v>N/A</v>
      </c>
      <c r="H212" s="35">
        <f t="shared" si="26"/>
        <v>43921</v>
      </c>
      <c r="I212" s="35">
        <f t="shared" si="27"/>
        <v>43928</v>
      </c>
      <c r="J212" s="35">
        <v>43936</v>
      </c>
      <c r="K212" s="36" t="s">
        <v>69</v>
      </c>
      <c r="L212" s="37">
        <f t="shared" si="28"/>
        <v>10500</v>
      </c>
      <c r="M212" s="43">
        <v>10500</v>
      </c>
      <c r="N212" s="39"/>
      <c r="O212" s="40" t="s">
        <v>266</v>
      </c>
    </row>
    <row r="213" spans="1:15" s="41" customFormat="1" ht="24" hidden="1">
      <c r="A213" s="32">
        <v>208</v>
      </c>
      <c r="B213" s="33" t="s">
        <v>289</v>
      </c>
      <c r="C213" s="42" t="s">
        <v>83</v>
      </c>
      <c r="D213" s="33" t="s">
        <v>135</v>
      </c>
      <c r="E213" s="44" t="s">
        <v>28</v>
      </c>
      <c r="F213" s="35">
        <f t="shared" si="29"/>
        <v>44005</v>
      </c>
      <c r="G213" s="33" t="str">
        <f>IF(E213="","",IF((OR(E213=data_validation!A$1,E213=data_validation!A$2)),"Indicate Date","N/A"))</f>
        <v>N/A</v>
      </c>
      <c r="H213" s="35">
        <f t="shared" si="26"/>
        <v>44012</v>
      </c>
      <c r="I213" s="35">
        <f t="shared" si="27"/>
        <v>44019</v>
      </c>
      <c r="J213" s="35">
        <v>44027</v>
      </c>
      <c r="K213" s="36" t="s">
        <v>69</v>
      </c>
      <c r="L213" s="37">
        <f t="shared" si="28"/>
        <v>10500</v>
      </c>
      <c r="M213" s="43">
        <v>10500</v>
      </c>
      <c r="N213" s="39"/>
      <c r="O213" s="40" t="s">
        <v>266</v>
      </c>
    </row>
    <row r="214" spans="1:15" s="41" customFormat="1" ht="24" hidden="1">
      <c r="A214" s="32">
        <v>209</v>
      </c>
      <c r="B214" s="33" t="s">
        <v>289</v>
      </c>
      <c r="C214" s="42" t="s">
        <v>83</v>
      </c>
      <c r="D214" s="33" t="s">
        <v>135</v>
      </c>
      <c r="E214" s="44" t="s">
        <v>28</v>
      </c>
      <c r="F214" s="35">
        <f t="shared" si="29"/>
        <v>44097</v>
      </c>
      <c r="G214" s="33" t="str">
        <f>IF(E214="","",IF((OR(E214=data_validation!A$1,E214=data_validation!A$2)),"Indicate Date","N/A"))</f>
        <v>N/A</v>
      </c>
      <c r="H214" s="35">
        <f t="shared" si="26"/>
        <v>44104</v>
      </c>
      <c r="I214" s="35">
        <f t="shared" si="27"/>
        <v>44111</v>
      </c>
      <c r="J214" s="35">
        <v>44119</v>
      </c>
      <c r="K214" s="36" t="s">
        <v>69</v>
      </c>
      <c r="L214" s="37">
        <f t="shared" si="28"/>
        <v>3500</v>
      </c>
      <c r="M214" s="43">
        <v>3500</v>
      </c>
      <c r="N214" s="39"/>
      <c r="O214" s="40" t="s">
        <v>266</v>
      </c>
    </row>
    <row r="215" spans="1:15" s="41" customFormat="1" ht="24" hidden="1">
      <c r="A215" s="32">
        <v>210</v>
      </c>
      <c r="B215" s="33" t="s">
        <v>289</v>
      </c>
      <c r="C215" s="42" t="s">
        <v>118</v>
      </c>
      <c r="D215" s="33" t="s">
        <v>135</v>
      </c>
      <c r="E215" s="44" t="s">
        <v>28</v>
      </c>
      <c r="F215" s="35">
        <f t="shared" si="29"/>
        <v>43825</v>
      </c>
      <c r="G215" s="33" t="str">
        <f>IF(E215="","",IF((OR(E215=data_validation!A$1,E215=data_validation!A$2)),"Indicate Date","N/A"))</f>
        <v>N/A</v>
      </c>
      <c r="H215" s="35">
        <f t="shared" si="26"/>
        <v>43832</v>
      </c>
      <c r="I215" s="35">
        <f t="shared" si="27"/>
        <v>43839</v>
      </c>
      <c r="J215" s="35">
        <v>43847</v>
      </c>
      <c r="K215" s="36" t="s">
        <v>69</v>
      </c>
      <c r="L215" s="37">
        <f t="shared" si="28"/>
        <v>30000</v>
      </c>
      <c r="M215" s="43">
        <v>30000</v>
      </c>
      <c r="N215" s="39"/>
      <c r="O215" s="40" t="s">
        <v>266</v>
      </c>
    </row>
    <row r="216" spans="1:15" s="41" customFormat="1" ht="24" hidden="1">
      <c r="A216" s="32">
        <v>211</v>
      </c>
      <c r="B216" s="33" t="s">
        <v>289</v>
      </c>
      <c r="C216" s="42" t="s">
        <v>118</v>
      </c>
      <c r="D216" s="33" t="s">
        <v>135</v>
      </c>
      <c r="E216" s="44" t="s">
        <v>28</v>
      </c>
      <c r="F216" s="35">
        <f t="shared" si="29"/>
        <v>43914</v>
      </c>
      <c r="G216" s="33" t="str">
        <f>IF(E216="","",IF((OR(E216=data_validation!A$1,E216=data_validation!A$2)),"Indicate Date","N/A"))</f>
        <v>N/A</v>
      </c>
      <c r="H216" s="35">
        <f t="shared" si="26"/>
        <v>43921</v>
      </c>
      <c r="I216" s="35">
        <f t="shared" si="27"/>
        <v>43928</v>
      </c>
      <c r="J216" s="35">
        <v>43936</v>
      </c>
      <c r="K216" s="36" t="s">
        <v>69</v>
      </c>
      <c r="L216" s="37">
        <f t="shared" si="28"/>
        <v>30000</v>
      </c>
      <c r="M216" s="43">
        <v>30000</v>
      </c>
      <c r="N216" s="39"/>
      <c r="O216" s="40" t="s">
        <v>266</v>
      </c>
    </row>
    <row r="217" spans="1:15" s="41" customFormat="1" ht="24" hidden="1">
      <c r="A217" s="32">
        <v>212</v>
      </c>
      <c r="B217" s="33" t="s">
        <v>289</v>
      </c>
      <c r="C217" s="42" t="s">
        <v>118</v>
      </c>
      <c r="D217" s="33" t="s">
        <v>135</v>
      </c>
      <c r="E217" s="44" t="s">
        <v>28</v>
      </c>
      <c r="F217" s="35">
        <f t="shared" si="29"/>
        <v>44005</v>
      </c>
      <c r="G217" s="33" t="str">
        <f>IF(E217="","",IF((OR(E217=data_validation!A$1,E217=data_validation!A$2)),"Indicate Date","N/A"))</f>
        <v>N/A</v>
      </c>
      <c r="H217" s="35">
        <f t="shared" si="26"/>
        <v>44012</v>
      </c>
      <c r="I217" s="35">
        <f t="shared" si="27"/>
        <v>44019</v>
      </c>
      <c r="J217" s="35">
        <v>44027</v>
      </c>
      <c r="K217" s="36" t="s">
        <v>69</v>
      </c>
      <c r="L217" s="37">
        <f t="shared" si="28"/>
        <v>30000</v>
      </c>
      <c r="M217" s="43">
        <v>30000</v>
      </c>
      <c r="N217" s="39"/>
      <c r="O217" s="40" t="s">
        <v>266</v>
      </c>
    </row>
    <row r="218" spans="1:15" s="41" customFormat="1" ht="24" hidden="1">
      <c r="A218" s="32">
        <v>213</v>
      </c>
      <c r="B218" s="33" t="s">
        <v>289</v>
      </c>
      <c r="C218" s="42" t="s">
        <v>118</v>
      </c>
      <c r="D218" s="33" t="s">
        <v>135</v>
      </c>
      <c r="E218" s="44" t="s">
        <v>28</v>
      </c>
      <c r="F218" s="35">
        <f t="shared" si="29"/>
        <v>44097</v>
      </c>
      <c r="G218" s="33" t="str">
        <f>IF(E218="","",IF((OR(E218=data_validation!A$1,E218=data_validation!A$2)),"Indicate Date","N/A"))</f>
        <v>N/A</v>
      </c>
      <c r="H218" s="35">
        <f t="shared" si="26"/>
        <v>44104</v>
      </c>
      <c r="I218" s="35">
        <f t="shared" si="27"/>
        <v>44111</v>
      </c>
      <c r="J218" s="35">
        <v>44119</v>
      </c>
      <c r="K218" s="36" t="s">
        <v>69</v>
      </c>
      <c r="L218" s="37">
        <f t="shared" si="28"/>
        <v>10000</v>
      </c>
      <c r="M218" s="43">
        <v>10000</v>
      </c>
      <c r="N218" s="39"/>
      <c r="O218" s="40" t="s">
        <v>266</v>
      </c>
    </row>
    <row r="219" spans="1:15" s="80" customFormat="1" ht="21">
      <c r="A219" s="32">
        <v>214</v>
      </c>
      <c r="B219" s="71" t="s">
        <v>413</v>
      </c>
      <c r="C219" s="72" t="s">
        <v>76</v>
      </c>
      <c r="D219" s="71" t="s">
        <v>94</v>
      </c>
      <c r="E219" s="73" t="s">
        <v>24</v>
      </c>
      <c r="F219" s="33" t="str">
        <f>IF(E219="","",IF((OR(E219=data_validation!A$1,E219=data_validation!A$2,E219=data_validation!A$5,E219=data_validation!A$6,E219=data_validation!A$14,E219=data_validation!A$16)),"Indicate Date","N/A"))</f>
        <v>N/A</v>
      </c>
      <c r="G219" s="33" t="str">
        <f>IF(E219="","",IF((OR(E219=data_validation!A$1,E219=data_validation!A$2)),"Indicate Date","N/A"))</f>
        <v>N/A</v>
      </c>
      <c r="H219" s="35">
        <f t="shared" si="26"/>
        <v>43832</v>
      </c>
      <c r="I219" s="74">
        <f t="shared" si="27"/>
        <v>43839</v>
      </c>
      <c r="J219" s="74">
        <v>43847</v>
      </c>
      <c r="K219" s="75" t="s">
        <v>69</v>
      </c>
      <c r="L219" s="37">
        <f t="shared" si="28"/>
        <v>69150</v>
      </c>
      <c r="M219" s="81">
        <v>69150</v>
      </c>
      <c r="N219" s="78"/>
      <c r="O219" s="79" t="s">
        <v>208</v>
      </c>
    </row>
    <row r="220" spans="1:15" s="80" customFormat="1" ht="21">
      <c r="A220" s="32">
        <v>215</v>
      </c>
      <c r="B220" s="71" t="s">
        <v>413</v>
      </c>
      <c r="C220" s="72" t="s">
        <v>76</v>
      </c>
      <c r="D220" s="71" t="s">
        <v>94</v>
      </c>
      <c r="E220" s="73" t="s">
        <v>24</v>
      </c>
      <c r="F220" s="33" t="str">
        <f>IF(E220="","",IF((OR(E220=data_validation!A$1,E220=data_validation!A$2,E220=data_validation!A$5,E220=data_validation!A$6,E220=data_validation!A$14,E220=data_validation!A$16)),"Indicate Date","N/A"))</f>
        <v>N/A</v>
      </c>
      <c r="G220" s="33" t="str">
        <f>IF(E220="","",IF((OR(E220=data_validation!A$1,E220=data_validation!A$2)),"Indicate Date","N/A"))</f>
        <v>N/A</v>
      </c>
      <c r="H220" s="35">
        <f t="shared" si="26"/>
        <v>44012</v>
      </c>
      <c r="I220" s="74">
        <f t="shared" si="27"/>
        <v>44019</v>
      </c>
      <c r="J220" s="74">
        <v>44027</v>
      </c>
      <c r="K220" s="75" t="s">
        <v>69</v>
      </c>
      <c r="L220" s="37">
        <f t="shared" si="28"/>
        <v>18450</v>
      </c>
      <c r="M220" s="81">
        <v>18450</v>
      </c>
      <c r="N220" s="78"/>
      <c r="O220" s="79" t="s">
        <v>208</v>
      </c>
    </row>
    <row r="221" spans="1:15" s="41" customFormat="1" ht="21" hidden="1">
      <c r="A221" s="32">
        <v>216</v>
      </c>
      <c r="B221" s="33" t="s">
        <v>413</v>
      </c>
      <c r="C221" s="34" t="s">
        <v>78</v>
      </c>
      <c r="D221" s="33" t="s">
        <v>94</v>
      </c>
      <c r="E221" s="44" t="s">
        <v>15</v>
      </c>
      <c r="F221" s="35">
        <f>G221-21</f>
        <v>43804</v>
      </c>
      <c r="G221" s="35">
        <f>H221-7</f>
        <v>43825</v>
      </c>
      <c r="H221" s="35">
        <f t="shared" si="26"/>
        <v>43832</v>
      </c>
      <c r="I221" s="35">
        <f t="shared" si="27"/>
        <v>43839</v>
      </c>
      <c r="J221" s="35">
        <v>43847</v>
      </c>
      <c r="K221" s="36" t="s">
        <v>69</v>
      </c>
      <c r="L221" s="37">
        <f t="shared" si="28"/>
        <v>30157.200000000001</v>
      </c>
      <c r="M221" s="38">
        <v>30157.200000000001</v>
      </c>
      <c r="N221" s="39"/>
      <c r="O221" s="40" t="s">
        <v>208</v>
      </c>
    </row>
    <row r="222" spans="1:15" s="41" customFormat="1" ht="21" hidden="1">
      <c r="A222" s="32">
        <v>217</v>
      </c>
      <c r="B222" s="33" t="s">
        <v>413</v>
      </c>
      <c r="C222" s="34" t="s">
        <v>78</v>
      </c>
      <c r="D222" s="33" t="s">
        <v>94</v>
      </c>
      <c r="E222" s="44" t="s">
        <v>15</v>
      </c>
      <c r="F222" s="35">
        <f>G222-21</f>
        <v>43984</v>
      </c>
      <c r="G222" s="35">
        <f>H222-7</f>
        <v>44005</v>
      </c>
      <c r="H222" s="35">
        <f t="shared" si="26"/>
        <v>44012</v>
      </c>
      <c r="I222" s="35">
        <f t="shared" si="27"/>
        <v>44019</v>
      </c>
      <c r="J222" s="35">
        <v>44027</v>
      </c>
      <c r="K222" s="36" t="s">
        <v>69</v>
      </c>
      <c r="L222" s="37">
        <f t="shared" si="28"/>
        <v>20124.8</v>
      </c>
      <c r="M222" s="38">
        <v>20124.8</v>
      </c>
      <c r="N222" s="39"/>
      <c r="O222" s="40" t="s">
        <v>208</v>
      </c>
    </row>
    <row r="223" spans="1:15" s="41" customFormat="1" ht="21" hidden="1">
      <c r="A223" s="32">
        <v>218</v>
      </c>
      <c r="B223" s="33" t="s">
        <v>414</v>
      </c>
      <c r="C223" s="34" t="s">
        <v>96</v>
      </c>
      <c r="D223" s="33" t="s">
        <v>94</v>
      </c>
      <c r="E223" s="44" t="s">
        <v>15</v>
      </c>
      <c r="F223" s="35">
        <f>G223-21</f>
        <v>43893</v>
      </c>
      <c r="G223" s="35">
        <f>H223-7</f>
        <v>43914</v>
      </c>
      <c r="H223" s="35">
        <f t="shared" si="26"/>
        <v>43921</v>
      </c>
      <c r="I223" s="35">
        <f t="shared" si="27"/>
        <v>43928</v>
      </c>
      <c r="J223" s="35">
        <v>43936</v>
      </c>
      <c r="K223" s="36" t="s">
        <v>69</v>
      </c>
      <c r="L223" s="37">
        <f t="shared" si="28"/>
        <v>80000</v>
      </c>
      <c r="M223" s="38"/>
      <c r="N223" s="39">
        <v>80000</v>
      </c>
      <c r="O223" s="40" t="s">
        <v>415</v>
      </c>
    </row>
    <row r="224" spans="1:15" s="41" customFormat="1" ht="24" hidden="1">
      <c r="A224" s="32">
        <v>219</v>
      </c>
      <c r="B224" s="33" t="s">
        <v>414</v>
      </c>
      <c r="C224" s="34" t="s">
        <v>316</v>
      </c>
      <c r="D224" s="33" t="s">
        <v>94</v>
      </c>
      <c r="E224" s="44" t="s">
        <v>15</v>
      </c>
      <c r="F224" s="35">
        <f>G224-21</f>
        <v>43804</v>
      </c>
      <c r="G224" s="35">
        <f>H224-7</f>
        <v>43825</v>
      </c>
      <c r="H224" s="35">
        <f t="shared" si="26"/>
        <v>43832</v>
      </c>
      <c r="I224" s="35">
        <f t="shared" si="27"/>
        <v>43839</v>
      </c>
      <c r="J224" s="35">
        <v>43847</v>
      </c>
      <c r="K224" s="36" t="s">
        <v>69</v>
      </c>
      <c r="L224" s="37">
        <f t="shared" si="28"/>
        <v>100000</v>
      </c>
      <c r="M224" s="38"/>
      <c r="N224" s="39">
        <v>100000</v>
      </c>
      <c r="O224" s="40" t="s">
        <v>415</v>
      </c>
    </row>
    <row r="225" spans="1:15" s="41" customFormat="1" ht="21">
      <c r="A225" s="32">
        <v>220</v>
      </c>
      <c r="B225" s="33" t="s">
        <v>418</v>
      </c>
      <c r="C225" s="34" t="s">
        <v>76</v>
      </c>
      <c r="D225" s="33" t="s">
        <v>168</v>
      </c>
      <c r="E225" s="44" t="s">
        <v>24</v>
      </c>
      <c r="F225" s="33" t="str">
        <f>IF(E225="","",IF((OR(E225=data_validation!A$1,E225=data_validation!A$2,E225=data_validation!A$5,E225=data_validation!A$6,E225=data_validation!A$14,E225=data_validation!A$16)),"Indicate Date","N/A"))</f>
        <v>N/A</v>
      </c>
      <c r="G225" s="33" t="str">
        <f>IF(E225="","",IF((OR(E225=data_validation!A$1,E225=data_validation!A$2)),"Indicate Date","N/A"))</f>
        <v>N/A</v>
      </c>
      <c r="H225" s="35">
        <f t="shared" si="26"/>
        <v>43832</v>
      </c>
      <c r="I225" s="35">
        <f t="shared" si="27"/>
        <v>43839</v>
      </c>
      <c r="J225" s="35">
        <v>43847</v>
      </c>
      <c r="K225" s="36" t="s">
        <v>69</v>
      </c>
      <c r="L225" s="37">
        <f t="shared" si="28"/>
        <v>12029</v>
      </c>
      <c r="M225" s="38">
        <v>12029</v>
      </c>
      <c r="N225" s="39"/>
      <c r="O225" s="40" t="s">
        <v>208</v>
      </c>
    </row>
    <row r="226" spans="1:15" s="41" customFormat="1" ht="21">
      <c r="A226" s="32">
        <v>221</v>
      </c>
      <c r="B226" s="33" t="s">
        <v>418</v>
      </c>
      <c r="C226" s="34" t="s">
        <v>76</v>
      </c>
      <c r="D226" s="33" t="s">
        <v>168</v>
      </c>
      <c r="E226" s="44" t="s">
        <v>24</v>
      </c>
      <c r="F226" s="33" t="str">
        <f>IF(E226="","",IF((OR(E226=data_validation!A$1,E226=data_validation!A$2,E226=data_validation!A$5,E226=data_validation!A$6,E226=data_validation!A$14,E226=data_validation!A$16)),"Indicate Date","N/A"))</f>
        <v>N/A</v>
      </c>
      <c r="G226" s="33" t="str">
        <f>IF(E226="","",IF((OR(E226=data_validation!A$1,E226=data_validation!A$2)),"Indicate Date","N/A"))</f>
        <v>N/A</v>
      </c>
      <c r="H226" s="35">
        <f t="shared" si="26"/>
        <v>44012</v>
      </c>
      <c r="I226" s="35">
        <f t="shared" si="27"/>
        <v>44019</v>
      </c>
      <c r="J226" s="35">
        <v>44027</v>
      </c>
      <c r="K226" s="36" t="s">
        <v>69</v>
      </c>
      <c r="L226" s="37">
        <f t="shared" si="28"/>
        <v>28874</v>
      </c>
      <c r="M226" s="38">
        <v>28874</v>
      </c>
      <c r="N226" s="39"/>
      <c r="O226" s="40" t="s">
        <v>208</v>
      </c>
    </row>
    <row r="227" spans="1:15" s="41" customFormat="1" ht="21">
      <c r="A227" s="32">
        <v>222</v>
      </c>
      <c r="B227" s="33" t="s">
        <v>418</v>
      </c>
      <c r="C227" s="34" t="s">
        <v>76</v>
      </c>
      <c r="D227" s="33" t="s">
        <v>168</v>
      </c>
      <c r="E227" s="44" t="s">
        <v>24</v>
      </c>
      <c r="F227" s="33" t="str">
        <f>IF(E227="","",IF((OR(E227=data_validation!A$1,E227=data_validation!A$2,E227=data_validation!A$5,E227=data_validation!A$6,E227=data_validation!A$14,E227=data_validation!A$16)),"Indicate Date","N/A"))</f>
        <v>N/A</v>
      </c>
      <c r="G227" s="33" t="str">
        <f>IF(E227="","",IF((OR(E227=data_validation!A$1,E227=data_validation!A$2)),"Indicate Date","N/A"))</f>
        <v>N/A</v>
      </c>
      <c r="H227" s="35">
        <f t="shared" si="26"/>
        <v>43832</v>
      </c>
      <c r="I227" s="35">
        <f t="shared" si="27"/>
        <v>43839</v>
      </c>
      <c r="J227" s="35">
        <v>43847</v>
      </c>
      <c r="K227" s="36" t="s">
        <v>69</v>
      </c>
      <c r="L227" s="37">
        <f t="shared" si="28"/>
        <v>3491.8</v>
      </c>
      <c r="M227" s="38">
        <v>3491.8</v>
      </c>
      <c r="N227" s="39"/>
      <c r="O227" s="40" t="s">
        <v>208</v>
      </c>
    </row>
    <row r="228" spans="1:15" s="41" customFormat="1" ht="21">
      <c r="A228" s="32">
        <v>223</v>
      </c>
      <c r="B228" s="33" t="s">
        <v>418</v>
      </c>
      <c r="C228" s="34" t="s">
        <v>76</v>
      </c>
      <c r="D228" s="33" t="s">
        <v>168</v>
      </c>
      <c r="E228" s="44" t="s">
        <v>24</v>
      </c>
      <c r="F228" s="33" t="str">
        <f>IF(E228="","",IF((OR(E228=data_validation!A$1,E228=data_validation!A$2,E228=data_validation!A$5,E228=data_validation!A$6,E228=data_validation!A$14,E228=data_validation!A$16)),"Indicate Date","N/A"))</f>
        <v>N/A</v>
      </c>
      <c r="G228" s="33" t="str">
        <f>IF(E228="","",IF((OR(E228=data_validation!A$1,E228=data_validation!A$2)),"Indicate Date","N/A"))</f>
        <v>N/A</v>
      </c>
      <c r="H228" s="35">
        <f t="shared" si="26"/>
        <v>44012</v>
      </c>
      <c r="I228" s="35">
        <f t="shared" si="27"/>
        <v>44019</v>
      </c>
      <c r="J228" s="35">
        <v>44027</v>
      </c>
      <c r="K228" s="36" t="s">
        <v>69</v>
      </c>
      <c r="L228" s="37">
        <f t="shared" si="28"/>
        <v>5605.2</v>
      </c>
      <c r="M228" s="38">
        <v>5605.2</v>
      </c>
      <c r="N228" s="39"/>
      <c r="O228" s="40" t="s">
        <v>208</v>
      </c>
    </row>
    <row r="229" spans="1:15" s="41" customFormat="1" ht="21" hidden="1">
      <c r="A229" s="32">
        <v>224</v>
      </c>
      <c r="B229" s="33" t="s">
        <v>418</v>
      </c>
      <c r="C229" s="34" t="s">
        <v>77</v>
      </c>
      <c r="D229" s="33" t="s">
        <v>168</v>
      </c>
      <c r="E229" s="44" t="s">
        <v>15</v>
      </c>
      <c r="F229" s="35">
        <f>G229-21</f>
        <v>43804</v>
      </c>
      <c r="G229" s="35">
        <f>H229-7</f>
        <v>43825</v>
      </c>
      <c r="H229" s="35">
        <f t="shared" si="26"/>
        <v>43832</v>
      </c>
      <c r="I229" s="35">
        <f t="shared" si="27"/>
        <v>43839</v>
      </c>
      <c r="J229" s="35">
        <v>43847</v>
      </c>
      <c r="K229" s="36" t="s">
        <v>69</v>
      </c>
      <c r="L229" s="37">
        <f t="shared" si="28"/>
        <v>3500</v>
      </c>
      <c r="M229" s="38">
        <v>3500</v>
      </c>
      <c r="N229" s="39"/>
      <c r="O229" s="40" t="s">
        <v>208</v>
      </c>
    </row>
    <row r="230" spans="1:15" s="41" customFormat="1" ht="21" hidden="1">
      <c r="A230" s="32">
        <v>225</v>
      </c>
      <c r="B230" s="33" t="s">
        <v>418</v>
      </c>
      <c r="C230" s="34" t="s">
        <v>78</v>
      </c>
      <c r="D230" s="33" t="s">
        <v>168</v>
      </c>
      <c r="E230" s="44" t="s">
        <v>15</v>
      </c>
      <c r="F230" s="35">
        <f>G230-21</f>
        <v>43804</v>
      </c>
      <c r="G230" s="35">
        <f>H230-7</f>
        <v>43825</v>
      </c>
      <c r="H230" s="35">
        <f t="shared" si="26"/>
        <v>43832</v>
      </c>
      <c r="I230" s="35">
        <f t="shared" si="27"/>
        <v>43839</v>
      </c>
      <c r="J230" s="35">
        <v>43847</v>
      </c>
      <c r="K230" s="36" t="s">
        <v>69</v>
      </c>
      <c r="L230" s="37">
        <f t="shared" si="28"/>
        <v>21918</v>
      </c>
      <c r="M230" s="38">
        <v>21918</v>
      </c>
      <c r="N230" s="39"/>
      <c r="O230" s="40" t="s">
        <v>208</v>
      </c>
    </row>
    <row r="231" spans="1:15" s="41" customFormat="1" ht="21" hidden="1">
      <c r="A231" s="32">
        <v>226</v>
      </c>
      <c r="B231" s="33" t="s">
        <v>418</v>
      </c>
      <c r="C231" s="34" t="s">
        <v>77</v>
      </c>
      <c r="D231" s="33" t="s">
        <v>168</v>
      </c>
      <c r="E231" s="44" t="s">
        <v>15</v>
      </c>
      <c r="F231" s="35">
        <f>G231-21</f>
        <v>43984</v>
      </c>
      <c r="G231" s="35">
        <f>H231-7</f>
        <v>44005</v>
      </c>
      <c r="H231" s="35">
        <f t="shared" si="26"/>
        <v>44012</v>
      </c>
      <c r="I231" s="35">
        <f t="shared" si="27"/>
        <v>44019</v>
      </c>
      <c r="J231" s="35">
        <v>44027</v>
      </c>
      <c r="K231" s="36" t="s">
        <v>69</v>
      </c>
      <c r="L231" s="37">
        <f t="shared" si="28"/>
        <v>1500</v>
      </c>
      <c r="M231" s="38">
        <v>1500</v>
      </c>
      <c r="N231" s="39"/>
      <c r="O231" s="40" t="s">
        <v>208</v>
      </c>
    </row>
    <row r="232" spans="1:15" s="41" customFormat="1" ht="21" hidden="1">
      <c r="A232" s="32">
        <v>227</v>
      </c>
      <c r="B232" s="33" t="s">
        <v>418</v>
      </c>
      <c r="C232" s="34" t="s">
        <v>78</v>
      </c>
      <c r="D232" s="33" t="s">
        <v>168</v>
      </c>
      <c r="E232" s="44" t="s">
        <v>15</v>
      </c>
      <c r="F232" s="35">
        <f>G232-21</f>
        <v>43984</v>
      </c>
      <c r="G232" s="35">
        <f>H232-7</f>
        <v>44005</v>
      </c>
      <c r="H232" s="35">
        <f t="shared" si="26"/>
        <v>44012</v>
      </c>
      <c r="I232" s="35">
        <f t="shared" si="27"/>
        <v>44019</v>
      </c>
      <c r="J232" s="35">
        <v>44027</v>
      </c>
      <c r="K232" s="36" t="s">
        <v>69</v>
      </c>
      <c r="L232" s="37">
        <f t="shared" si="28"/>
        <v>18082</v>
      </c>
      <c r="M232" s="38">
        <v>18082</v>
      </c>
      <c r="N232" s="39"/>
      <c r="O232" s="40" t="s">
        <v>208</v>
      </c>
    </row>
    <row r="233" spans="1:15" s="41" customFormat="1" ht="24" hidden="1">
      <c r="A233" s="32">
        <v>228</v>
      </c>
      <c r="B233" s="33" t="s">
        <v>418</v>
      </c>
      <c r="C233" s="42" t="s">
        <v>91</v>
      </c>
      <c r="D233" s="33" t="s">
        <v>168</v>
      </c>
      <c r="E233" s="44" t="s">
        <v>28</v>
      </c>
      <c r="F233" s="35">
        <f>H233-7</f>
        <v>44005</v>
      </c>
      <c r="G233" s="33" t="str">
        <f>IF(E233="","",IF((OR(E233=data_validation!A$1,E233=data_validation!A$2)),"Indicate Date","N/A"))</f>
        <v>N/A</v>
      </c>
      <c r="H233" s="35">
        <f t="shared" si="26"/>
        <v>44012</v>
      </c>
      <c r="I233" s="35">
        <f t="shared" si="27"/>
        <v>44019</v>
      </c>
      <c r="J233" s="35">
        <v>44027</v>
      </c>
      <c r="K233" s="36" t="s">
        <v>69</v>
      </c>
      <c r="L233" s="37">
        <f t="shared" si="28"/>
        <v>30000</v>
      </c>
      <c r="M233" s="43">
        <v>30000</v>
      </c>
      <c r="N233" s="39"/>
      <c r="O233" s="40" t="s">
        <v>208</v>
      </c>
    </row>
    <row r="234" spans="1:15" s="41" customFormat="1" ht="12.75">
      <c r="A234" s="32">
        <v>229</v>
      </c>
      <c r="B234" s="33" t="s">
        <v>277</v>
      </c>
      <c r="C234" s="34" t="s">
        <v>76</v>
      </c>
      <c r="D234" s="33" t="s">
        <v>158</v>
      </c>
      <c r="E234" s="44" t="s">
        <v>24</v>
      </c>
      <c r="F234" s="33" t="str">
        <f>IF(E234="","",IF((OR(E234=data_validation!A$1,E234=data_validation!A$2,E234=data_validation!A$5,E234=data_validation!A$6,E234=data_validation!A$14,E234=data_validation!A$16)),"Indicate Date","N/A"))</f>
        <v>N/A</v>
      </c>
      <c r="G234" s="33" t="str">
        <f>IF(E234="","",IF((OR(E234=data_validation!A$1,E234=data_validation!A$2)),"Indicate Date","N/A"))</f>
        <v>N/A</v>
      </c>
      <c r="H234" s="35">
        <f t="shared" si="26"/>
        <v>43832</v>
      </c>
      <c r="I234" s="35">
        <f t="shared" si="27"/>
        <v>43839</v>
      </c>
      <c r="J234" s="35">
        <v>43847</v>
      </c>
      <c r="K234" s="36" t="s">
        <v>69</v>
      </c>
      <c r="L234" s="37">
        <f t="shared" si="28"/>
        <v>220044.5</v>
      </c>
      <c r="M234" s="38">
        <v>220044.5</v>
      </c>
      <c r="N234" s="39"/>
      <c r="O234" s="40" t="s">
        <v>266</v>
      </c>
    </row>
    <row r="235" spans="1:15" s="41" customFormat="1" ht="12.75">
      <c r="A235" s="32">
        <v>230</v>
      </c>
      <c r="B235" s="33" t="s">
        <v>277</v>
      </c>
      <c r="C235" s="34" t="s">
        <v>76</v>
      </c>
      <c r="D235" s="33" t="s">
        <v>158</v>
      </c>
      <c r="E235" s="44" t="s">
        <v>24</v>
      </c>
      <c r="F235" s="33" t="str">
        <f>IF(E235="","",IF((OR(E235=data_validation!A$1,E235=data_validation!A$2,E235=data_validation!A$5,E235=data_validation!A$6,E235=data_validation!A$14,E235=data_validation!A$16)),"Indicate Date","N/A"))</f>
        <v>N/A</v>
      </c>
      <c r="G235" s="33" t="str">
        <f>IF(E235="","",IF((OR(E235=data_validation!A$1,E235=data_validation!A$2)),"Indicate Date","N/A"))</f>
        <v>N/A</v>
      </c>
      <c r="H235" s="35">
        <f t="shared" si="26"/>
        <v>44012</v>
      </c>
      <c r="I235" s="35">
        <f t="shared" si="27"/>
        <v>44019</v>
      </c>
      <c r="J235" s="35">
        <v>44027</v>
      </c>
      <c r="K235" s="36" t="s">
        <v>69</v>
      </c>
      <c r="L235" s="37">
        <f t="shared" si="28"/>
        <v>79806</v>
      </c>
      <c r="M235" s="38">
        <v>79806</v>
      </c>
      <c r="N235" s="39"/>
      <c r="O235" s="40" t="s">
        <v>266</v>
      </c>
    </row>
    <row r="236" spans="1:15" s="41" customFormat="1" ht="12.75">
      <c r="A236" s="32">
        <v>231</v>
      </c>
      <c r="B236" s="33" t="s">
        <v>277</v>
      </c>
      <c r="C236" s="34" t="s">
        <v>76</v>
      </c>
      <c r="D236" s="33" t="s">
        <v>158</v>
      </c>
      <c r="E236" s="44" t="s">
        <v>24</v>
      </c>
      <c r="F236" s="33" t="str">
        <f>IF(E236="","",IF((OR(E236=data_validation!A$1,E236=data_validation!A$2,E236=data_validation!A$5,E236=data_validation!A$6,E236=data_validation!A$14,E236=data_validation!A$16)),"Indicate Date","N/A"))</f>
        <v>N/A</v>
      </c>
      <c r="G236" s="33" t="str">
        <f>IF(E236="","",IF((OR(E236=data_validation!A$1,E236=data_validation!A$2)),"Indicate Date","N/A"))</f>
        <v>N/A</v>
      </c>
      <c r="H236" s="35">
        <f t="shared" si="26"/>
        <v>44012</v>
      </c>
      <c r="I236" s="35">
        <f t="shared" si="27"/>
        <v>44019</v>
      </c>
      <c r="J236" s="35">
        <v>44027</v>
      </c>
      <c r="K236" s="36" t="s">
        <v>69</v>
      </c>
      <c r="L236" s="37">
        <f t="shared" si="28"/>
        <v>149.5</v>
      </c>
      <c r="M236" s="38">
        <v>149.5</v>
      </c>
      <c r="N236" s="39"/>
      <c r="O236" s="40" t="s">
        <v>260</v>
      </c>
    </row>
    <row r="237" spans="1:15" s="41" customFormat="1" ht="12.75" hidden="1">
      <c r="A237" s="32">
        <v>232</v>
      </c>
      <c r="B237" s="33" t="s">
        <v>277</v>
      </c>
      <c r="C237" s="34" t="s">
        <v>77</v>
      </c>
      <c r="D237" s="33" t="s">
        <v>158</v>
      </c>
      <c r="E237" s="44" t="s">
        <v>15</v>
      </c>
      <c r="F237" s="35">
        <f t="shared" ref="F237:F242" si="30">G237-21</f>
        <v>43804</v>
      </c>
      <c r="G237" s="35">
        <f t="shared" ref="G237:G242" si="31">H237-7</f>
        <v>43825</v>
      </c>
      <c r="H237" s="35">
        <f t="shared" si="26"/>
        <v>43832</v>
      </c>
      <c r="I237" s="35">
        <f t="shared" si="27"/>
        <v>43839</v>
      </c>
      <c r="J237" s="35">
        <v>43847</v>
      </c>
      <c r="K237" s="36" t="s">
        <v>69</v>
      </c>
      <c r="L237" s="37">
        <f t="shared" si="28"/>
        <v>165000</v>
      </c>
      <c r="M237" s="38">
        <v>165000</v>
      </c>
      <c r="N237" s="39"/>
      <c r="O237" s="40" t="s">
        <v>266</v>
      </c>
    </row>
    <row r="238" spans="1:15" s="41" customFormat="1" ht="12.75" hidden="1">
      <c r="A238" s="32">
        <v>233</v>
      </c>
      <c r="B238" s="33" t="s">
        <v>277</v>
      </c>
      <c r="C238" s="34" t="s">
        <v>78</v>
      </c>
      <c r="D238" s="33" t="s">
        <v>158</v>
      </c>
      <c r="E238" s="44" t="s">
        <v>15</v>
      </c>
      <c r="F238" s="35">
        <f t="shared" si="30"/>
        <v>43804</v>
      </c>
      <c r="G238" s="35">
        <f t="shared" si="31"/>
        <v>43825</v>
      </c>
      <c r="H238" s="35">
        <f t="shared" si="26"/>
        <v>43832</v>
      </c>
      <c r="I238" s="35">
        <f t="shared" si="27"/>
        <v>43839</v>
      </c>
      <c r="J238" s="35">
        <v>43847</v>
      </c>
      <c r="K238" s="36" t="s">
        <v>69</v>
      </c>
      <c r="L238" s="37">
        <f t="shared" si="28"/>
        <v>128000</v>
      </c>
      <c r="M238" s="38">
        <v>128000</v>
      </c>
      <c r="N238" s="39"/>
      <c r="O238" s="40" t="s">
        <v>266</v>
      </c>
    </row>
    <row r="239" spans="1:15" s="41" customFormat="1" ht="12.75" hidden="1">
      <c r="A239" s="32">
        <v>234</v>
      </c>
      <c r="B239" s="33" t="s">
        <v>277</v>
      </c>
      <c r="C239" s="34" t="s">
        <v>81</v>
      </c>
      <c r="D239" s="33" t="s">
        <v>158</v>
      </c>
      <c r="E239" s="44" t="s">
        <v>15</v>
      </c>
      <c r="F239" s="35">
        <f t="shared" si="30"/>
        <v>43804</v>
      </c>
      <c r="G239" s="35">
        <f t="shared" si="31"/>
        <v>43825</v>
      </c>
      <c r="H239" s="35">
        <f t="shared" si="26"/>
        <v>43832</v>
      </c>
      <c r="I239" s="35">
        <f t="shared" si="27"/>
        <v>43839</v>
      </c>
      <c r="J239" s="35">
        <v>43847</v>
      </c>
      <c r="K239" s="36" t="s">
        <v>69</v>
      </c>
      <c r="L239" s="37">
        <f t="shared" si="28"/>
        <v>7000</v>
      </c>
      <c r="M239" s="38">
        <v>7000</v>
      </c>
      <c r="N239" s="39"/>
      <c r="O239" s="40" t="s">
        <v>266</v>
      </c>
    </row>
    <row r="240" spans="1:15" s="41" customFormat="1" ht="12.75" hidden="1">
      <c r="A240" s="32">
        <v>235</v>
      </c>
      <c r="B240" s="33" t="s">
        <v>277</v>
      </c>
      <c r="C240" s="34" t="s">
        <v>77</v>
      </c>
      <c r="D240" s="33" t="s">
        <v>158</v>
      </c>
      <c r="E240" s="44" t="s">
        <v>15</v>
      </c>
      <c r="F240" s="35">
        <f t="shared" si="30"/>
        <v>43984</v>
      </c>
      <c r="G240" s="35">
        <f t="shared" si="31"/>
        <v>44005</v>
      </c>
      <c r="H240" s="35">
        <f t="shared" si="26"/>
        <v>44012</v>
      </c>
      <c r="I240" s="35">
        <f t="shared" si="27"/>
        <v>44019</v>
      </c>
      <c r="J240" s="35">
        <v>44027</v>
      </c>
      <c r="K240" s="36" t="s">
        <v>69</v>
      </c>
      <c r="L240" s="37">
        <f t="shared" si="28"/>
        <v>110000</v>
      </c>
      <c r="M240" s="38">
        <v>110000</v>
      </c>
      <c r="N240" s="39"/>
      <c r="O240" s="40" t="s">
        <v>266</v>
      </c>
    </row>
    <row r="241" spans="1:15" s="41" customFormat="1" ht="12.75" hidden="1">
      <c r="A241" s="32">
        <v>236</v>
      </c>
      <c r="B241" s="33" t="s">
        <v>277</v>
      </c>
      <c r="C241" s="34" t="s">
        <v>78</v>
      </c>
      <c r="D241" s="33" t="s">
        <v>158</v>
      </c>
      <c r="E241" s="44" t="s">
        <v>15</v>
      </c>
      <c r="F241" s="35">
        <f t="shared" si="30"/>
        <v>43984</v>
      </c>
      <c r="G241" s="35">
        <f t="shared" si="31"/>
        <v>44005</v>
      </c>
      <c r="H241" s="35">
        <f t="shared" si="26"/>
        <v>44012</v>
      </c>
      <c r="I241" s="35">
        <f t="shared" si="27"/>
        <v>44019</v>
      </c>
      <c r="J241" s="35">
        <v>44027</v>
      </c>
      <c r="K241" s="36" t="s">
        <v>69</v>
      </c>
      <c r="L241" s="37">
        <f t="shared" si="28"/>
        <v>87000</v>
      </c>
      <c r="M241" s="38">
        <v>87000</v>
      </c>
      <c r="N241" s="39"/>
      <c r="O241" s="40" t="s">
        <v>266</v>
      </c>
    </row>
    <row r="242" spans="1:15" s="41" customFormat="1" ht="12.75" hidden="1">
      <c r="A242" s="32">
        <v>237</v>
      </c>
      <c r="B242" s="33" t="s">
        <v>277</v>
      </c>
      <c r="C242" s="34" t="s">
        <v>81</v>
      </c>
      <c r="D242" s="33" t="s">
        <v>158</v>
      </c>
      <c r="E242" s="44" t="s">
        <v>15</v>
      </c>
      <c r="F242" s="35">
        <f t="shared" si="30"/>
        <v>43984</v>
      </c>
      <c r="G242" s="35">
        <f t="shared" si="31"/>
        <v>44005</v>
      </c>
      <c r="H242" s="35">
        <f t="shared" si="26"/>
        <v>44012</v>
      </c>
      <c r="I242" s="35">
        <f t="shared" si="27"/>
        <v>44019</v>
      </c>
      <c r="J242" s="35">
        <v>44027</v>
      </c>
      <c r="K242" s="36" t="s">
        <v>69</v>
      </c>
      <c r="L242" s="37">
        <f t="shared" si="28"/>
        <v>3000</v>
      </c>
      <c r="M242" s="38">
        <v>3000</v>
      </c>
      <c r="N242" s="39"/>
      <c r="O242" s="40" t="s">
        <v>266</v>
      </c>
    </row>
    <row r="243" spans="1:15" s="41" customFormat="1" ht="24" hidden="1">
      <c r="A243" s="32">
        <v>238</v>
      </c>
      <c r="B243" s="33" t="s">
        <v>277</v>
      </c>
      <c r="C243" s="42" t="s">
        <v>83</v>
      </c>
      <c r="D243" s="33" t="s">
        <v>158</v>
      </c>
      <c r="E243" s="44" t="s">
        <v>28</v>
      </c>
      <c r="F243" s="35">
        <f>H243-7</f>
        <v>43825</v>
      </c>
      <c r="G243" s="33" t="str">
        <f>IF(E243="","",IF((OR(E243=data_validation!A$1,E243=data_validation!A$2)),"Indicate Date","N/A"))</f>
        <v>N/A</v>
      </c>
      <c r="H243" s="35">
        <f t="shared" si="26"/>
        <v>43832</v>
      </c>
      <c r="I243" s="35">
        <f t="shared" si="27"/>
        <v>43839</v>
      </c>
      <c r="J243" s="35">
        <v>43847</v>
      </c>
      <c r="K243" s="36" t="s">
        <v>69</v>
      </c>
      <c r="L243" s="37">
        <f t="shared" si="28"/>
        <v>25000</v>
      </c>
      <c r="M243" s="43">
        <v>25000</v>
      </c>
      <c r="N243" s="39"/>
      <c r="O243" s="40" t="s">
        <v>266</v>
      </c>
    </row>
    <row r="244" spans="1:15" s="41" customFormat="1" ht="24" hidden="1">
      <c r="A244" s="32">
        <v>239</v>
      </c>
      <c r="B244" s="33" t="s">
        <v>277</v>
      </c>
      <c r="C244" s="42" t="s">
        <v>104</v>
      </c>
      <c r="D244" s="33" t="s">
        <v>158</v>
      </c>
      <c r="E244" s="44" t="s">
        <v>28</v>
      </c>
      <c r="F244" s="35">
        <f>H244-7</f>
        <v>43914</v>
      </c>
      <c r="G244" s="33" t="str">
        <f>IF(E244="","",IF((OR(E244=data_validation!A$1,E244=data_validation!A$2)),"Indicate Date","N/A"))</f>
        <v>N/A</v>
      </c>
      <c r="H244" s="35">
        <f t="shared" si="26"/>
        <v>43921</v>
      </c>
      <c r="I244" s="35">
        <f t="shared" si="27"/>
        <v>43928</v>
      </c>
      <c r="J244" s="35">
        <v>43936</v>
      </c>
      <c r="K244" s="36" t="s">
        <v>69</v>
      </c>
      <c r="L244" s="37">
        <f t="shared" si="28"/>
        <v>10000</v>
      </c>
      <c r="M244" s="43">
        <v>10000</v>
      </c>
      <c r="N244" s="39"/>
      <c r="O244" s="40" t="s">
        <v>266</v>
      </c>
    </row>
    <row r="245" spans="1:15" s="31" customFormat="1" ht="12.75" hidden="1">
      <c r="A245" s="32">
        <v>240</v>
      </c>
      <c r="B245" s="33" t="s">
        <v>278</v>
      </c>
      <c r="C245" s="34" t="s">
        <v>92</v>
      </c>
      <c r="D245" s="33" t="s">
        <v>158</v>
      </c>
      <c r="E245" s="44" t="s">
        <v>15</v>
      </c>
      <c r="F245" s="35">
        <f>H245-21</f>
        <v>43900</v>
      </c>
      <c r="G245" s="35">
        <f t="shared" ref="G245:G257" si="32">H245-7</f>
        <v>43914</v>
      </c>
      <c r="H245" s="35">
        <f t="shared" si="26"/>
        <v>43921</v>
      </c>
      <c r="I245" s="35">
        <f t="shared" si="27"/>
        <v>43928</v>
      </c>
      <c r="J245" s="35">
        <v>43936</v>
      </c>
      <c r="K245" s="36" t="s">
        <v>69</v>
      </c>
      <c r="L245" s="37">
        <f t="shared" si="28"/>
        <v>99850</v>
      </c>
      <c r="M245" s="38">
        <v>99850</v>
      </c>
      <c r="N245" s="39"/>
      <c r="O245" s="40" t="s">
        <v>264</v>
      </c>
    </row>
    <row r="246" spans="1:15" s="31" customFormat="1" ht="12.75" hidden="1">
      <c r="A246" s="32">
        <v>241</v>
      </c>
      <c r="B246" s="33" t="s">
        <v>278</v>
      </c>
      <c r="C246" s="34" t="s">
        <v>92</v>
      </c>
      <c r="D246" s="33" t="s">
        <v>158</v>
      </c>
      <c r="E246" s="44" t="s">
        <v>15</v>
      </c>
      <c r="F246" s="35">
        <f>H246-21</f>
        <v>43991</v>
      </c>
      <c r="G246" s="35">
        <f t="shared" si="32"/>
        <v>44005</v>
      </c>
      <c r="H246" s="35">
        <f t="shared" si="26"/>
        <v>44012</v>
      </c>
      <c r="I246" s="35">
        <f t="shared" si="27"/>
        <v>44019</v>
      </c>
      <c r="J246" s="35">
        <v>44027</v>
      </c>
      <c r="K246" s="36" t="s">
        <v>69</v>
      </c>
      <c r="L246" s="37">
        <f t="shared" si="28"/>
        <v>100150</v>
      </c>
      <c r="M246" s="38">
        <v>100150</v>
      </c>
      <c r="N246" s="39"/>
      <c r="O246" s="40" t="s">
        <v>264</v>
      </c>
    </row>
    <row r="247" spans="1:15" s="41" customFormat="1" ht="12.75" hidden="1">
      <c r="A247" s="32">
        <v>242</v>
      </c>
      <c r="B247" s="33" t="s">
        <v>279</v>
      </c>
      <c r="C247" s="34" t="s">
        <v>122</v>
      </c>
      <c r="D247" s="33" t="s">
        <v>158</v>
      </c>
      <c r="E247" s="44" t="s">
        <v>15</v>
      </c>
      <c r="F247" s="35">
        <f>G247-21</f>
        <v>43804</v>
      </c>
      <c r="G247" s="35">
        <f t="shared" si="32"/>
        <v>43825</v>
      </c>
      <c r="H247" s="35">
        <f t="shared" si="26"/>
        <v>43832</v>
      </c>
      <c r="I247" s="35">
        <f t="shared" si="27"/>
        <v>43839</v>
      </c>
      <c r="J247" s="35">
        <v>43847</v>
      </c>
      <c r="K247" s="36" t="s">
        <v>69</v>
      </c>
      <c r="L247" s="37">
        <f t="shared" si="28"/>
        <v>499000</v>
      </c>
      <c r="M247" s="38">
        <v>499000</v>
      </c>
      <c r="N247" s="39"/>
      <c r="O247" s="40" t="s">
        <v>160</v>
      </c>
    </row>
    <row r="248" spans="1:15" s="41" customFormat="1" ht="12.75" hidden="1">
      <c r="A248" s="32">
        <v>243</v>
      </c>
      <c r="B248" s="33" t="s">
        <v>279</v>
      </c>
      <c r="C248" s="34" t="s">
        <v>122</v>
      </c>
      <c r="D248" s="33" t="s">
        <v>158</v>
      </c>
      <c r="E248" s="44" t="s">
        <v>15</v>
      </c>
      <c r="F248" s="35">
        <f>G248-21</f>
        <v>43893</v>
      </c>
      <c r="G248" s="35">
        <f t="shared" si="32"/>
        <v>43914</v>
      </c>
      <c r="H248" s="35">
        <f t="shared" si="26"/>
        <v>43921</v>
      </c>
      <c r="I248" s="35">
        <f t="shared" si="27"/>
        <v>43928</v>
      </c>
      <c r="J248" s="35">
        <v>43936</v>
      </c>
      <c r="K248" s="36" t="s">
        <v>69</v>
      </c>
      <c r="L248" s="37">
        <f t="shared" si="28"/>
        <v>501810</v>
      </c>
      <c r="M248" s="38">
        <f>500810+1000</f>
        <v>501810</v>
      </c>
      <c r="N248" s="39"/>
      <c r="O248" s="40" t="s">
        <v>160</v>
      </c>
    </row>
    <row r="249" spans="1:15" s="41" customFormat="1" ht="12.75" hidden="1">
      <c r="A249" s="32">
        <v>244</v>
      </c>
      <c r="B249" s="33" t="s">
        <v>279</v>
      </c>
      <c r="C249" s="34" t="s">
        <v>122</v>
      </c>
      <c r="D249" s="33" t="s">
        <v>158</v>
      </c>
      <c r="E249" s="44" t="s">
        <v>15</v>
      </c>
      <c r="F249" s="35">
        <f>G249-21</f>
        <v>43984</v>
      </c>
      <c r="G249" s="35">
        <f t="shared" si="32"/>
        <v>44005</v>
      </c>
      <c r="H249" s="35">
        <f t="shared" si="26"/>
        <v>44012</v>
      </c>
      <c r="I249" s="35">
        <f t="shared" si="27"/>
        <v>44019</v>
      </c>
      <c r="J249" s="35">
        <v>44027</v>
      </c>
      <c r="K249" s="36" t="s">
        <v>69</v>
      </c>
      <c r="L249" s="37">
        <f t="shared" si="28"/>
        <v>500160</v>
      </c>
      <c r="M249" s="38">
        <v>500160</v>
      </c>
      <c r="N249" s="39"/>
      <c r="O249" s="40" t="s">
        <v>160</v>
      </c>
    </row>
    <row r="250" spans="1:15" s="41" customFormat="1" ht="12.75" hidden="1">
      <c r="A250" s="32">
        <v>245</v>
      </c>
      <c r="B250" s="33" t="s">
        <v>279</v>
      </c>
      <c r="C250" s="34" t="s">
        <v>122</v>
      </c>
      <c r="D250" s="33" t="s">
        <v>158</v>
      </c>
      <c r="E250" s="44" t="s">
        <v>15</v>
      </c>
      <c r="F250" s="35">
        <f>G250-21</f>
        <v>44076</v>
      </c>
      <c r="G250" s="35">
        <f t="shared" si="32"/>
        <v>44097</v>
      </c>
      <c r="H250" s="35">
        <f t="shared" si="26"/>
        <v>44104</v>
      </c>
      <c r="I250" s="35">
        <f t="shared" si="27"/>
        <v>44111</v>
      </c>
      <c r="J250" s="35">
        <v>44119</v>
      </c>
      <c r="K250" s="36" t="s">
        <v>69</v>
      </c>
      <c r="L250" s="37">
        <f t="shared" si="28"/>
        <v>499840</v>
      </c>
      <c r="M250" s="38">
        <f>499760+80</f>
        <v>499840</v>
      </c>
      <c r="N250" s="39"/>
      <c r="O250" s="40" t="s">
        <v>160</v>
      </c>
    </row>
    <row r="251" spans="1:15" s="41" customFormat="1" ht="12.75" hidden="1">
      <c r="A251" s="32">
        <v>246</v>
      </c>
      <c r="B251" s="33" t="s">
        <v>279</v>
      </c>
      <c r="C251" s="34" t="s">
        <v>92</v>
      </c>
      <c r="D251" s="33" t="s">
        <v>158</v>
      </c>
      <c r="E251" s="44" t="s">
        <v>15</v>
      </c>
      <c r="F251" s="35">
        <f>H251-21</f>
        <v>43811</v>
      </c>
      <c r="G251" s="35">
        <f t="shared" si="32"/>
        <v>43825</v>
      </c>
      <c r="H251" s="35">
        <f t="shared" si="26"/>
        <v>43832</v>
      </c>
      <c r="I251" s="35">
        <f t="shared" si="27"/>
        <v>43839</v>
      </c>
      <c r="J251" s="35">
        <v>43847</v>
      </c>
      <c r="K251" s="36" t="s">
        <v>69</v>
      </c>
      <c r="L251" s="37">
        <f t="shared" si="28"/>
        <v>100090</v>
      </c>
      <c r="M251" s="38">
        <v>100090</v>
      </c>
      <c r="N251" s="39"/>
      <c r="O251" s="40" t="s">
        <v>160</v>
      </c>
    </row>
    <row r="252" spans="1:15" s="41" customFormat="1" ht="12.75" hidden="1">
      <c r="A252" s="32">
        <v>247</v>
      </c>
      <c r="B252" s="33" t="s">
        <v>279</v>
      </c>
      <c r="C252" s="34" t="s">
        <v>92</v>
      </c>
      <c r="D252" s="33" t="s">
        <v>158</v>
      </c>
      <c r="E252" s="44" t="s">
        <v>15</v>
      </c>
      <c r="F252" s="35">
        <f>H252-21</f>
        <v>43991</v>
      </c>
      <c r="G252" s="35">
        <f t="shared" si="32"/>
        <v>44005</v>
      </c>
      <c r="H252" s="35">
        <f t="shared" si="26"/>
        <v>44012</v>
      </c>
      <c r="I252" s="35">
        <f t="shared" si="27"/>
        <v>44019</v>
      </c>
      <c r="J252" s="35">
        <v>44027</v>
      </c>
      <c r="K252" s="36" t="s">
        <v>69</v>
      </c>
      <c r="L252" s="37">
        <f t="shared" si="28"/>
        <v>201210</v>
      </c>
      <c r="M252" s="38">
        <v>201210</v>
      </c>
      <c r="N252" s="39"/>
      <c r="O252" s="40" t="s">
        <v>160</v>
      </c>
    </row>
    <row r="253" spans="1:15" s="41" customFormat="1" ht="12.75" hidden="1">
      <c r="A253" s="32">
        <v>248</v>
      </c>
      <c r="B253" s="33" t="s">
        <v>279</v>
      </c>
      <c r="C253" s="34" t="s">
        <v>92</v>
      </c>
      <c r="D253" s="33" t="s">
        <v>158</v>
      </c>
      <c r="E253" s="44" t="s">
        <v>15</v>
      </c>
      <c r="F253" s="35">
        <f>H253-21</f>
        <v>44083</v>
      </c>
      <c r="G253" s="35">
        <f t="shared" si="32"/>
        <v>44097</v>
      </c>
      <c r="H253" s="35">
        <f t="shared" si="26"/>
        <v>44104</v>
      </c>
      <c r="I253" s="35">
        <f t="shared" si="27"/>
        <v>44111</v>
      </c>
      <c r="J253" s="35">
        <v>44119</v>
      </c>
      <c r="K253" s="36" t="s">
        <v>69</v>
      </c>
      <c r="L253" s="37">
        <f t="shared" si="28"/>
        <v>98700</v>
      </c>
      <c r="M253" s="38">
        <v>98700</v>
      </c>
      <c r="N253" s="39"/>
      <c r="O253" s="40" t="s">
        <v>160</v>
      </c>
    </row>
    <row r="254" spans="1:15" s="41" customFormat="1" ht="24" hidden="1">
      <c r="A254" s="32">
        <v>249</v>
      </c>
      <c r="B254" s="33" t="s">
        <v>279</v>
      </c>
      <c r="C254" s="34" t="s">
        <v>291</v>
      </c>
      <c r="D254" s="33" t="s">
        <v>158</v>
      </c>
      <c r="E254" s="44" t="s">
        <v>15</v>
      </c>
      <c r="F254" s="35">
        <f>G254-21</f>
        <v>43804</v>
      </c>
      <c r="G254" s="35">
        <f t="shared" si="32"/>
        <v>43825</v>
      </c>
      <c r="H254" s="35">
        <f t="shared" si="26"/>
        <v>43832</v>
      </c>
      <c r="I254" s="35">
        <f t="shared" si="27"/>
        <v>43839</v>
      </c>
      <c r="J254" s="35">
        <v>43847</v>
      </c>
      <c r="K254" s="36" t="s">
        <v>69</v>
      </c>
      <c r="L254" s="37">
        <f t="shared" si="28"/>
        <v>25000</v>
      </c>
      <c r="M254" s="38">
        <v>25000</v>
      </c>
      <c r="N254" s="39"/>
      <c r="O254" s="40" t="s">
        <v>160</v>
      </c>
    </row>
    <row r="255" spans="1:15" s="41" customFormat="1" ht="24" hidden="1">
      <c r="A255" s="32">
        <v>250</v>
      </c>
      <c r="B255" s="33" t="s">
        <v>279</v>
      </c>
      <c r="C255" s="34" t="s">
        <v>291</v>
      </c>
      <c r="D255" s="33" t="s">
        <v>158</v>
      </c>
      <c r="E255" s="44" t="s">
        <v>15</v>
      </c>
      <c r="F255" s="35">
        <f>G255-21</f>
        <v>43893</v>
      </c>
      <c r="G255" s="35">
        <f t="shared" si="32"/>
        <v>43914</v>
      </c>
      <c r="H255" s="35">
        <f t="shared" si="26"/>
        <v>43921</v>
      </c>
      <c r="I255" s="35">
        <f t="shared" si="27"/>
        <v>43928</v>
      </c>
      <c r="J255" s="35">
        <v>43936</v>
      </c>
      <c r="K255" s="36" t="s">
        <v>69</v>
      </c>
      <c r="L255" s="37">
        <f t="shared" si="28"/>
        <v>25000</v>
      </c>
      <c r="M255" s="38">
        <v>25000</v>
      </c>
      <c r="N255" s="39"/>
      <c r="O255" s="40" t="s">
        <v>160</v>
      </c>
    </row>
    <row r="256" spans="1:15" s="41" customFormat="1" ht="24" hidden="1">
      <c r="A256" s="32">
        <v>251</v>
      </c>
      <c r="B256" s="33" t="s">
        <v>279</v>
      </c>
      <c r="C256" s="34" t="s">
        <v>291</v>
      </c>
      <c r="D256" s="33" t="s">
        <v>158</v>
      </c>
      <c r="E256" s="44" t="s">
        <v>15</v>
      </c>
      <c r="F256" s="35">
        <f>G256-21</f>
        <v>43984</v>
      </c>
      <c r="G256" s="35">
        <f t="shared" si="32"/>
        <v>44005</v>
      </c>
      <c r="H256" s="35">
        <f t="shared" si="26"/>
        <v>44012</v>
      </c>
      <c r="I256" s="35">
        <f t="shared" si="27"/>
        <v>44019</v>
      </c>
      <c r="J256" s="35">
        <v>44027</v>
      </c>
      <c r="K256" s="36" t="s">
        <v>69</v>
      </c>
      <c r="L256" s="37">
        <f t="shared" si="28"/>
        <v>25000</v>
      </c>
      <c r="M256" s="38">
        <v>25000</v>
      </c>
      <c r="N256" s="39"/>
      <c r="O256" s="40" t="s">
        <v>160</v>
      </c>
    </row>
    <row r="257" spans="1:15" s="41" customFormat="1" ht="24" hidden="1">
      <c r="A257" s="32">
        <v>252</v>
      </c>
      <c r="B257" s="33" t="s">
        <v>279</v>
      </c>
      <c r="C257" s="34" t="s">
        <v>291</v>
      </c>
      <c r="D257" s="33" t="s">
        <v>158</v>
      </c>
      <c r="E257" s="44" t="s">
        <v>15</v>
      </c>
      <c r="F257" s="35">
        <f>G257-21</f>
        <v>44076</v>
      </c>
      <c r="G257" s="35">
        <f t="shared" si="32"/>
        <v>44097</v>
      </c>
      <c r="H257" s="35">
        <f t="shared" si="26"/>
        <v>44104</v>
      </c>
      <c r="I257" s="35">
        <f t="shared" si="27"/>
        <v>44111</v>
      </c>
      <c r="J257" s="35">
        <v>44119</v>
      </c>
      <c r="K257" s="36" t="s">
        <v>69</v>
      </c>
      <c r="L257" s="37">
        <f t="shared" si="28"/>
        <v>25000</v>
      </c>
      <c r="M257" s="38">
        <v>25000</v>
      </c>
      <c r="N257" s="39"/>
      <c r="O257" s="40" t="s">
        <v>160</v>
      </c>
    </row>
    <row r="258" spans="1:15" s="41" customFormat="1" ht="24" hidden="1">
      <c r="A258" s="32">
        <v>253</v>
      </c>
      <c r="B258" s="33" t="s">
        <v>279</v>
      </c>
      <c r="C258" s="42" t="s">
        <v>91</v>
      </c>
      <c r="D258" s="33" t="s">
        <v>158</v>
      </c>
      <c r="E258" s="44" t="s">
        <v>28</v>
      </c>
      <c r="F258" s="35">
        <f>H258-7</f>
        <v>43825</v>
      </c>
      <c r="G258" s="33" t="str">
        <f>IF(E258="","",IF((OR(E258=data_validation!A$1,E258=data_validation!A$2)),"Indicate Date","N/A"))</f>
        <v>N/A</v>
      </c>
      <c r="H258" s="35">
        <f t="shared" si="26"/>
        <v>43832</v>
      </c>
      <c r="I258" s="35">
        <f t="shared" si="27"/>
        <v>43839</v>
      </c>
      <c r="J258" s="35">
        <v>43847</v>
      </c>
      <c r="K258" s="36" t="s">
        <v>69</v>
      </c>
      <c r="L258" s="37">
        <f t="shared" si="28"/>
        <v>60000</v>
      </c>
      <c r="M258" s="43">
        <v>60000</v>
      </c>
      <c r="N258" s="39"/>
      <c r="O258" s="40" t="s">
        <v>160</v>
      </c>
    </row>
    <row r="259" spans="1:15" s="41" customFormat="1" ht="24" hidden="1">
      <c r="A259" s="32">
        <v>254</v>
      </c>
      <c r="B259" s="33" t="s">
        <v>279</v>
      </c>
      <c r="C259" s="42" t="s">
        <v>91</v>
      </c>
      <c r="D259" s="33" t="s">
        <v>158</v>
      </c>
      <c r="E259" s="44" t="s">
        <v>28</v>
      </c>
      <c r="F259" s="35">
        <f>H259-7</f>
        <v>43914</v>
      </c>
      <c r="G259" s="33" t="str">
        <f>IF(E259="","",IF((OR(E259=data_validation!A$1,E259=data_validation!A$2)),"Indicate Date","N/A"))</f>
        <v>N/A</v>
      </c>
      <c r="H259" s="35">
        <f t="shared" si="26"/>
        <v>43921</v>
      </c>
      <c r="I259" s="35">
        <f t="shared" si="27"/>
        <v>43928</v>
      </c>
      <c r="J259" s="35">
        <v>43936</v>
      </c>
      <c r="K259" s="36" t="s">
        <v>69</v>
      </c>
      <c r="L259" s="37">
        <f t="shared" si="28"/>
        <v>60000</v>
      </c>
      <c r="M259" s="43">
        <v>60000</v>
      </c>
      <c r="N259" s="39"/>
      <c r="O259" s="40" t="s">
        <v>160</v>
      </c>
    </row>
    <row r="260" spans="1:15" s="41" customFormat="1" ht="24" hidden="1">
      <c r="A260" s="32">
        <v>255</v>
      </c>
      <c r="B260" s="33" t="s">
        <v>279</v>
      </c>
      <c r="C260" s="42" t="s">
        <v>91</v>
      </c>
      <c r="D260" s="33" t="s">
        <v>158</v>
      </c>
      <c r="E260" s="44" t="s">
        <v>28</v>
      </c>
      <c r="F260" s="35">
        <f>H260-7</f>
        <v>44005</v>
      </c>
      <c r="G260" s="33" t="str">
        <f>IF(E260="","",IF((OR(E260=data_validation!A$1,E260=data_validation!A$2)),"Indicate Date","N/A"))</f>
        <v>N/A</v>
      </c>
      <c r="H260" s="35">
        <f t="shared" si="26"/>
        <v>44012</v>
      </c>
      <c r="I260" s="35">
        <f t="shared" si="27"/>
        <v>44019</v>
      </c>
      <c r="J260" s="35">
        <v>44027</v>
      </c>
      <c r="K260" s="36" t="s">
        <v>69</v>
      </c>
      <c r="L260" s="37">
        <f t="shared" si="28"/>
        <v>60000</v>
      </c>
      <c r="M260" s="43">
        <v>60000</v>
      </c>
      <c r="N260" s="39"/>
      <c r="O260" s="40" t="s">
        <v>160</v>
      </c>
    </row>
    <row r="261" spans="1:15" s="41" customFormat="1" ht="24" hidden="1">
      <c r="A261" s="32">
        <v>256</v>
      </c>
      <c r="B261" s="33" t="s">
        <v>279</v>
      </c>
      <c r="C261" s="42" t="s">
        <v>91</v>
      </c>
      <c r="D261" s="33" t="s">
        <v>158</v>
      </c>
      <c r="E261" s="44" t="s">
        <v>28</v>
      </c>
      <c r="F261" s="35">
        <f>H261-7</f>
        <v>44097</v>
      </c>
      <c r="G261" s="33" t="str">
        <f>IF(E261="","",IF((OR(E261=data_validation!A$1,E261=data_validation!A$2)),"Indicate Date","N/A"))</f>
        <v>N/A</v>
      </c>
      <c r="H261" s="35">
        <f t="shared" si="26"/>
        <v>44104</v>
      </c>
      <c r="I261" s="35">
        <f t="shared" si="27"/>
        <v>44111</v>
      </c>
      <c r="J261" s="35">
        <v>44119</v>
      </c>
      <c r="K261" s="36" t="s">
        <v>69</v>
      </c>
      <c r="L261" s="37">
        <f t="shared" si="28"/>
        <v>20000</v>
      </c>
      <c r="M261" s="43">
        <v>20000</v>
      </c>
      <c r="N261" s="39"/>
      <c r="O261" s="40" t="s">
        <v>160</v>
      </c>
    </row>
    <row r="262" spans="1:15" s="41" customFormat="1" ht="12.75" hidden="1">
      <c r="A262" s="32">
        <v>257</v>
      </c>
      <c r="B262" s="33" t="s">
        <v>280</v>
      </c>
      <c r="C262" s="42" t="s">
        <v>92</v>
      </c>
      <c r="D262" s="33" t="s">
        <v>158</v>
      </c>
      <c r="E262" s="44" t="s">
        <v>15</v>
      </c>
      <c r="F262" s="35">
        <f>H262-21</f>
        <v>43811</v>
      </c>
      <c r="G262" s="35">
        <f t="shared" ref="G262:G284" si="33">H262-7</f>
        <v>43825</v>
      </c>
      <c r="H262" s="35">
        <f t="shared" ref="H262:H325" si="34">J262-15</f>
        <v>43832</v>
      </c>
      <c r="I262" s="35">
        <f t="shared" ref="I262:I325" si="35">H262+7</f>
        <v>43839</v>
      </c>
      <c r="J262" s="35">
        <v>43847</v>
      </c>
      <c r="K262" s="36" t="s">
        <v>69</v>
      </c>
      <c r="L262" s="37">
        <f t="shared" ref="L262:L325" si="36">SUM(M262:N262)</f>
        <v>50080</v>
      </c>
      <c r="M262" s="43">
        <v>50080</v>
      </c>
      <c r="N262" s="39"/>
      <c r="O262" s="40" t="s">
        <v>159</v>
      </c>
    </row>
    <row r="263" spans="1:15" s="41" customFormat="1" ht="12.75" hidden="1">
      <c r="A263" s="32">
        <v>258</v>
      </c>
      <c r="B263" s="33" t="s">
        <v>280</v>
      </c>
      <c r="C263" s="42" t="s">
        <v>92</v>
      </c>
      <c r="D263" s="33" t="s">
        <v>158</v>
      </c>
      <c r="E263" s="44" t="s">
        <v>15</v>
      </c>
      <c r="F263" s="35">
        <f>H263-21</f>
        <v>43900</v>
      </c>
      <c r="G263" s="35">
        <f t="shared" si="33"/>
        <v>43914</v>
      </c>
      <c r="H263" s="35">
        <f t="shared" si="34"/>
        <v>43921</v>
      </c>
      <c r="I263" s="35">
        <f t="shared" si="35"/>
        <v>43928</v>
      </c>
      <c r="J263" s="35">
        <v>43936</v>
      </c>
      <c r="K263" s="36" t="s">
        <v>69</v>
      </c>
      <c r="L263" s="37">
        <f t="shared" si="36"/>
        <v>49800</v>
      </c>
      <c r="M263" s="43">
        <v>49800</v>
      </c>
      <c r="N263" s="39"/>
      <c r="O263" s="40" t="s">
        <v>159</v>
      </c>
    </row>
    <row r="264" spans="1:15" s="41" customFormat="1" ht="12.75" hidden="1">
      <c r="A264" s="32">
        <v>259</v>
      </c>
      <c r="B264" s="33" t="s">
        <v>280</v>
      </c>
      <c r="C264" s="42" t="s">
        <v>92</v>
      </c>
      <c r="D264" s="33" t="s">
        <v>158</v>
      </c>
      <c r="E264" s="44" t="s">
        <v>15</v>
      </c>
      <c r="F264" s="35">
        <f>H264-21</f>
        <v>44083</v>
      </c>
      <c r="G264" s="35">
        <f t="shared" si="33"/>
        <v>44097</v>
      </c>
      <c r="H264" s="35">
        <f t="shared" si="34"/>
        <v>44104</v>
      </c>
      <c r="I264" s="35">
        <f t="shared" si="35"/>
        <v>44111</v>
      </c>
      <c r="J264" s="35">
        <v>44119</v>
      </c>
      <c r="K264" s="36" t="s">
        <v>69</v>
      </c>
      <c r="L264" s="37">
        <f t="shared" si="36"/>
        <v>50120</v>
      </c>
      <c r="M264" s="43">
        <v>50120</v>
      </c>
      <c r="N264" s="39"/>
      <c r="O264" s="40" t="s">
        <v>159</v>
      </c>
    </row>
    <row r="265" spans="1:15" s="41" customFormat="1" ht="12.75" hidden="1">
      <c r="A265" s="32">
        <v>260</v>
      </c>
      <c r="B265" s="33" t="s">
        <v>281</v>
      </c>
      <c r="C265" s="34" t="s">
        <v>122</v>
      </c>
      <c r="D265" s="33" t="s">
        <v>158</v>
      </c>
      <c r="E265" s="44" t="s">
        <v>15</v>
      </c>
      <c r="F265" s="35">
        <f>G265-21</f>
        <v>43804</v>
      </c>
      <c r="G265" s="35">
        <f t="shared" si="33"/>
        <v>43825</v>
      </c>
      <c r="H265" s="35">
        <f t="shared" si="34"/>
        <v>43832</v>
      </c>
      <c r="I265" s="35">
        <f t="shared" si="35"/>
        <v>43839</v>
      </c>
      <c r="J265" s="35">
        <v>43847</v>
      </c>
      <c r="K265" s="36" t="s">
        <v>69</v>
      </c>
      <c r="L265" s="37">
        <f t="shared" si="36"/>
        <v>287500</v>
      </c>
      <c r="M265" s="38">
        <v>287500</v>
      </c>
      <c r="N265" s="39"/>
      <c r="O265" s="40" t="s">
        <v>161</v>
      </c>
    </row>
    <row r="266" spans="1:15" s="41" customFormat="1" ht="12.75" hidden="1">
      <c r="A266" s="32">
        <v>261</v>
      </c>
      <c r="B266" s="33" t="s">
        <v>281</v>
      </c>
      <c r="C266" s="34" t="s">
        <v>122</v>
      </c>
      <c r="D266" s="33" t="s">
        <v>158</v>
      </c>
      <c r="E266" s="44" t="s">
        <v>15</v>
      </c>
      <c r="F266" s="35">
        <f>G266-21</f>
        <v>43893</v>
      </c>
      <c r="G266" s="35">
        <f t="shared" si="33"/>
        <v>43914</v>
      </c>
      <c r="H266" s="35">
        <f t="shared" si="34"/>
        <v>43921</v>
      </c>
      <c r="I266" s="35">
        <f t="shared" si="35"/>
        <v>43928</v>
      </c>
      <c r="J266" s="35">
        <v>43936</v>
      </c>
      <c r="K266" s="36" t="s">
        <v>69</v>
      </c>
      <c r="L266" s="37">
        <f t="shared" si="36"/>
        <v>287500</v>
      </c>
      <c r="M266" s="38">
        <v>287500</v>
      </c>
      <c r="N266" s="39"/>
      <c r="O266" s="40" t="s">
        <v>161</v>
      </c>
    </row>
    <row r="267" spans="1:15" s="41" customFormat="1" ht="12.75" hidden="1">
      <c r="A267" s="32">
        <v>262</v>
      </c>
      <c r="B267" s="33" t="s">
        <v>281</v>
      </c>
      <c r="C267" s="34" t="s">
        <v>122</v>
      </c>
      <c r="D267" s="33" t="s">
        <v>158</v>
      </c>
      <c r="E267" s="44" t="s">
        <v>15</v>
      </c>
      <c r="F267" s="35">
        <f>G267-21</f>
        <v>43984</v>
      </c>
      <c r="G267" s="35">
        <f t="shared" si="33"/>
        <v>44005</v>
      </c>
      <c r="H267" s="35">
        <f t="shared" si="34"/>
        <v>44012</v>
      </c>
      <c r="I267" s="35">
        <f t="shared" si="35"/>
        <v>44019</v>
      </c>
      <c r="J267" s="35">
        <v>44027</v>
      </c>
      <c r="K267" s="36" t="s">
        <v>69</v>
      </c>
      <c r="L267" s="37">
        <f t="shared" si="36"/>
        <v>287500</v>
      </c>
      <c r="M267" s="38">
        <v>287500</v>
      </c>
      <c r="N267" s="39"/>
      <c r="O267" s="40" t="s">
        <v>161</v>
      </c>
    </row>
    <row r="268" spans="1:15" s="41" customFormat="1" ht="12.75" hidden="1">
      <c r="A268" s="32">
        <v>263</v>
      </c>
      <c r="B268" s="33" t="s">
        <v>281</v>
      </c>
      <c r="C268" s="34" t="s">
        <v>122</v>
      </c>
      <c r="D268" s="33" t="s">
        <v>158</v>
      </c>
      <c r="E268" s="44" t="s">
        <v>15</v>
      </c>
      <c r="F268" s="35">
        <f>G268-21</f>
        <v>44076</v>
      </c>
      <c r="G268" s="35">
        <f t="shared" si="33"/>
        <v>44097</v>
      </c>
      <c r="H268" s="35">
        <f t="shared" si="34"/>
        <v>44104</v>
      </c>
      <c r="I268" s="35">
        <f t="shared" si="35"/>
        <v>44111</v>
      </c>
      <c r="J268" s="35">
        <v>44119</v>
      </c>
      <c r="K268" s="36" t="s">
        <v>69</v>
      </c>
      <c r="L268" s="37">
        <f t="shared" si="36"/>
        <v>287500</v>
      </c>
      <c r="M268" s="38">
        <v>287500</v>
      </c>
      <c r="N268" s="39"/>
      <c r="O268" s="40" t="s">
        <v>161</v>
      </c>
    </row>
    <row r="269" spans="1:15" s="41" customFormat="1" ht="12.75" hidden="1">
      <c r="A269" s="32">
        <v>264</v>
      </c>
      <c r="B269" s="33" t="s">
        <v>281</v>
      </c>
      <c r="C269" s="34" t="s">
        <v>92</v>
      </c>
      <c r="D269" s="33" t="s">
        <v>158</v>
      </c>
      <c r="E269" s="44" t="s">
        <v>15</v>
      </c>
      <c r="F269" s="35">
        <f>H269-21</f>
        <v>43811</v>
      </c>
      <c r="G269" s="35">
        <f t="shared" si="33"/>
        <v>43825</v>
      </c>
      <c r="H269" s="35">
        <f t="shared" si="34"/>
        <v>43832</v>
      </c>
      <c r="I269" s="35">
        <f t="shared" si="35"/>
        <v>43839</v>
      </c>
      <c r="J269" s="35">
        <v>43847</v>
      </c>
      <c r="K269" s="36" t="s">
        <v>69</v>
      </c>
      <c r="L269" s="37">
        <f t="shared" si="36"/>
        <v>75000</v>
      </c>
      <c r="M269" s="38">
        <v>75000</v>
      </c>
      <c r="N269" s="39"/>
      <c r="O269" s="40" t="s">
        <v>161</v>
      </c>
    </row>
    <row r="270" spans="1:15" s="41" customFormat="1" ht="12.75" hidden="1">
      <c r="A270" s="32">
        <v>265</v>
      </c>
      <c r="B270" s="33" t="s">
        <v>281</v>
      </c>
      <c r="C270" s="34" t="s">
        <v>92</v>
      </c>
      <c r="D270" s="33" t="s">
        <v>158</v>
      </c>
      <c r="E270" s="44" t="s">
        <v>15</v>
      </c>
      <c r="F270" s="35">
        <f>H270-21</f>
        <v>43900</v>
      </c>
      <c r="G270" s="35">
        <f t="shared" si="33"/>
        <v>43914</v>
      </c>
      <c r="H270" s="35">
        <f t="shared" si="34"/>
        <v>43921</v>
      </c>
      <c r="I270" s="35">
        <f t="shared" si="35"/>
        <v>43928</v>
      </c>
      <c r="J270" s="35">
        <v>43936</v>
      </c>
      <c r="K270" s="36" t="s">
        <v>69</v>
      </c>
      <c r="L270" s="37">
        <f t="shared" si="36"/>
        <v>75000</v>
      </c>
      <c r="M270" s="38">
        <v>75000</v>
      </c>
      <c r="N270" s="39"/>
      <c r="O270" s="40" t="s">
        <v>161</v>
      </c>
    </row>
    <row r="271" spans="1:15" s="41" customFormat="1" ht="12.75" hidden="1">
      <c r="A271" s="32">
        <v>266</v>
      </c>
      <c r="B271" s="33" t="s">
        <v>281</v>
      </c>
      <c r="C271" s="34" t="s">
        <v>92</v>
      </c>
      <c r="D271" s="33" t="s">
        <v>158</v>
      </c>
      <c r="E271" s="44" t="s">
        <v>15</v>
      </c>
      <c r="F271" s="35">
        <f>H271-21</f>
        <v>43991</v>
      </c>
      <c r="G271" s="35">
        <f t="shared" si="33"/>
        <v>44005</v>
      </c>
      <c r="H271" s="35">
        <f t="shared" si="34"/>
        <v>44012</v>
      </c>
      <c r="I271" s="35">
        <f t="shared" si="35"/>
        <v>44019</v>
      </c>
      <c r="J271" s="35">
        <v>44027</v>
      </c>
      <c r="K271" s="36" t="s">
        <v>69</v>
      </c>
      <c r="L271" s="37">
        <f t="shared" si="36"/>
        <v>75600</v>
      </c>
      <c r="M271" s="38">
        <v>75600</v>
      </c>
      <c r="N271" s="39"/>
      <c r="O271" s="40" t="s">
        <v>161</v>
      </c>
    </row>
    <row r="272" spans="1:15" s="41" customFormat="1" ht="12.75" hidden="1">
      <c r="A272" s="32">
        <v>267</v>
      </c>
      <c r="B272" s="33" t="s">
        <v>281</v>
      </c>
      <c r="C272" s="34" t="s">
        <v>92</v>
      </c>
      <c r="D272" s="33" t="s">
        <v>158</v>
      </c>
      <c r="E272" s="44" t="s">
        <v>15</v>
      </c>
      <c r="F272" s="35">
        <f>H272-21</f>
        <v>44083</v>
      </c>
      <c r="G272" s="35">
        <f t="shared" si="33"/>
        <v>44097</v>
      </c>
      <c r="H272" s="35">
        <f t="shared" si="34"/>
        <v>44104</v>
      </c>
      <c r="I272" s="35">
        <f t="shared" si="35"/>
        <v>44111</v>
      </c>
      <c r="J272" s="35">
        <v>44119</v>
      </c>
      <c r="K272" s="36" t="s">
        <v>69</v>
      </c>
      <c r="L272" s="37">
        <f t="shared" si="36"/>
        <v>75200</v>
      </c>
      <c r="M272" s="38">
        <v>75200</v>
      </c>
      <c r="N272" s="39"/>
      <c r="O272" s="40" t="s">
        <v>161</v>
      </c>
    </row>
    <row r="273" spans="1:15" s="41" customFormat="1" ht="12.75" hidden="1">
      <c r="A273" s="32">
        <v>268</v>
      </c>
      <c r="B273" s="33" t="s">
        <v>282</v>
      </c>
      <c r="C273" s="34" t="s">
        <v>77</v>
      </c>
      <c r="D273" s="33" t="s">
        <v>158</v>
      </c>
      <c r="E273" s="44" t="s">
        <v>15</v>
      </c>
      <c r="F273" s="35">
        <f>G273-21</f>
        <v>43893</v>
      </c>
      <c r="G273" s="35">
        <f t="shared" si="33"/>
        <v>43914</v>
      </c>
      <c r="H273" s="35">
        <f t="shared" si="34"/>
        <v>43921</v>
      </c>
      <c r="I273" s="35">
        <f t="shared" si="35"/>
        <v>43928</v>
      </c>
      <c r="J273" s="35">
        <v>43936</v>
      </c>
      <c r="K273" s="36" t="s">
        <v>69</v>
      </c>
      <c r="L273" s="37">
        <f t="shared" si="36"/>
        <v>6500</v>
      </c>
      <c r="M273" s="38">
        <v>6500</v>
      </c>
      <c r="N273" s="39"/>
      <c r="O273" s="40" t="s">
        <v>162</v>
      </c>
    </row>
    <row r="274" spans="1:15" s="41" customFormat="1" ht="12.75" hidden="1">
      <c r="A274" s="32">
        <v>269</v>
      </c>
      <c r="B274" s="33" t="s">
        <v>282</v>
      </c>
      <c r="C274" s="34" t="s">
        <v>78</v>
      </c>
      <c r="D274" s="33" t="s">
        <v>158</v>
      </c>
      <c r="E274" s="44" t="s">
        <v>15</v>
      </c>
      <c r="F274" s="35">
        <f>G274-21</f>
        <v>43893</v>
      </c>
      <c r="G274" s="35">
        <f t="shared" si="33"/>
        <v>43914</v>
      </c>
      <c r="H274" s="35">
        <f t="shared" si="34"/>
        <v>43921</v>
      </c>
      <c r="I274" s="35">
        <f t="shared" si="35"/>
        <v>43928</v>
      </c>
      <c r="J274" s="35">
        <v>43936</v>
      </c>
      <c r="K274" s="36" t="s">
        <v>69</v>
      </c>
      <c r="L274" s="37">
        <f t="shared" si="36"/>
        <v>3500</v>
      </c>
      <c r="M274" s="38">
        <v>3500</v>
      </c>
      <c r="N274" s="39"/>
      <c r="O274" s="40" t="s">
        <v>162</v>
      </c>
    </row>
    <row r="275" spans="1:15" s="41" customFormat="1" ht="12.75" hidden="1">
      <c r="A275" s="32">
        <v>270</v>
      </c>
      <c r="B275" s="33" t="s">
        <v>282</v>
      </c>
      <c r="C275" s="34" t="s">
        <v>77</v>
      </c>
      <c r="D275" s="33" t="s">
        <v>158</v>
      </c>
      <c r="E275" s="44" t="s">
        <v>15</v>
      </c>
      <c r="F275" s="35">
        <f>G275-21</f>
        <v>43984</v>
      </c>
      <c r="G275" s="35">
        <f t="shared" si="33"/>
        <v>44005</v>
      </c>
      <c r="H275" s="35">
        <f t="shared" si="34"/>
        <v>44012</v>
      </c>
      <c r="I275" s="35">
        <f t="shared" si="35"/>
        <v>44019</v>
      </c>
      <c r="J275" s="35">
        <v>44027</v>
      </c>
      <c r="K275" s="36" t="s">
        <v>69</v>
      </c>
      <c r="L275" s="37">
        <f t="shared" si="36"/>
        <v>2500</v>
      </c>
      <c r="M275" s="38">
        <v>2500</v>
      </c>
      <c r="N275" s="39"/>
      <c r="O275" s="40" t="s">
        <v>162</v>
      </c>
    </row>
    <row r="276" spans="1:15" s="41" customFormat="1" ht="12.75" hidden="1">
      <c r="A276" s="32">
        <v>271</v>
      </c>
      <c r="B276" s="33" t="s">
        <v>282</v>
      </c>
      <c r="C276" s="34" t="s">
        <v>78</v>
      </c>
      <c r="D276" s="33" t="s">
        <v>158</v>
      </c>
      <c r="E276" s="44" t="s">
        <v>15</v>
      </c>
      <c r="F276" s="35">
        <f>G276-21</f>
        <v>43984</v>
      </c>
      <c r="G276" s="35">
        <f t="shared" si="33"/>
        <v>44005</v>
      </c>
      <c r="H276" s="35">
        <f t="shared" si="34"/>
        <v>44012</v>
      </c>
      <c r="I276" s="35">
        <f t="shared" si="35"/>
        <v>44019</v>
      </c>
      <c r="J276" s="35">
        <v>44027</v>
      </c>
      <c r="K276" s="36" t="s">
        <v>69</v>
      </c>
      <c r="L276" s="37">
        <f t="shared" si="36"/>
        <v>2500</v>
      </c>
      <c r="M276" s="38">
        <v>2500</v>
      </c>
      <c r="N276" s="39"/>
      <c r="O276" s="40" t="s">
        <v>162</v>
      </c>
    </row>
    <row r="277" spans="1:15" s="41" customFormat="1" ht="12.75" hidden="1">
      <c r="A277" s="32">
        <v>272</v>
      </c>
      <c r="B277" s="33" t="s">
        <v>282</v>
      </c>
      <c r="C277" s="42" t="s">
        <v>92</v>
      </c>
      <c r="D277" s="33" t="s">
        <v>158</v>
      </c>
      <c r="E277" s="44" t="s">
        <v>15</v>
      </c>
      <c r="F277" s="35">
        <f>H277-21</f>
        <v>43811</v>
      </c>
      <c r="G277" s="35">
        <f t="shared" si="33"/>
        <v>43825</v>
      </c>
      <c r="H277" s="35">
        <f t="shared" si="34"/>
        <v>43832</v>
      </c>
      <c r="I277" s="35">
        <f t="shared" si="35"/>
        <v>43839</v>
      </c>
      <c r="J277" s="35">
        <v>43847</v>
      </c>
      <c r="K277" s="36" t="s">
        <v>69</v>
      </c>
      <c r="L277" s="37">
        <f t="shared" si="36"/>
        <v>12000</v>
      </c>
      <c r="M277" s="43">
        <v>12000</v>
      </c>
      <c r="N277" s="39"/>
      <c r="O277" s="40" t="s">
        <v>162</v>
      </c>
    </row>
    <row r="278" spans="1:15" s="41" customFormat="1" ht="12.75" hidden="1">
      <c r="A278" s="32">
        <v>273</v>
      </c>
      <c r="B278" s="33" t="s">
        <v>282</v>
      </c>
      <c r="C278" s="42" t="s">
        <v>92</v>
      </c>
      <c r="D278" s="33" t="s">
        <v>158</v>
      </c>
      <c r="E278" s="44" t="s">
        <v>15</v>
      </c>
      <c r="F278" s="35">
        <f>H278-21</f>
        <v>43900</v>
      </c>
      <c r="G278" s="35">
        <f t="shared" si="33"/>
        <v>43914</v>
      </c>
      <c r="H278" s="35">
        <f t="shared" si="34"/>
        <v>43921</v>
      </c>
      <c r="I278" s="35">
        <f t="shared" si="35"/>
        <v>43928</v>
      </c>
      <c r="J278" s="35">
        <v>43936</v>
      </c>
      <c r="K278" s="36" t="s">
        <v>69</v>
      </c>
      <c r="L278" s="37">
        <f t="shared" si="36"/>
        <v>5000</v>
      </c>
      <c r="M278" s="43">
        <v>5000</v>
      </c>
      <c r="N278" s="39"/>
      <c r="O278" s="40" t="s">
        <v>162</v>
      </c>
    </row>
    <row r="279" spans="1:15" s="41" customFormat="1" ht="12.75" hidden="1">
      <c r="A279" s="32">
        <v>274</v>
      </c>
      <c r="B279" s="33" t="s">
        <v>282</v>
      </c>
      <c r="C279" s="42" t="s">
        <v>92</v>
      </c>
      <c r="D279" s="33" t="s">
        <v>158</v>
      </c>
      <c r="E279" s="44" t="s">
        <v>15</v>
      </c>
      <c r="F279" s="35">
        <f>H279-21</f>
        <v>44083</v>
      </c>
      <c r="G279" s="35">
        <f t="shared" si="33"/>
        <v>44097</v>
      </c>
      <c r="H279" s="35">
        <f t="shared" si="34"/>
        <v>44104</v>
      </c>
      <c r="I279" s="35">
        <f t="shared" si="35"/>
        <v>44111</v>
      </c>
      <c r="J279" s="35">
        <v>44119</v>
      </c>
      <c r="K279" s="36" t="s">
        <v>69</v>
      </c>
      <c r="L279" s="37">
        <f t="shared" si="36"/>
        <v>10000</v>
      </c>
      <c r="M279" s="43">
        <v>10000</v>
      </c>
      <c r="N279" s="39"/>
      <c r="O279" s="40" t="s">
        <v>162</v>
      </c>
    </row>
    <row r="280" spans="1:15" s="41" customFormat="1" ht="12.75" hidden="1">
      <c r="A280" s="32">
        <v>275</v>
      </c>
      <c r="B280" s="33" t="s">
        <v>282</v>
      </c>
      <c r="C280" s="34" t="s">
        <v>89</v>
      </c>
      <c r="D280" s="33" t="s">
        <v>158</v>
      </c>
      <c r="E280" s="44" t="s">
        <v>15</v>
      </c>
      <c r="F280" s="35">
        <f>G280-21</f>
        <v>43804</v>
      </c>
      <c r="G280" s="35">
        <f t="shared" si="33"/>
        <v>43825</v>
      </c>
      <c r="H280" s="35">
        <f t="shared" si="34"/>
        <v>43832</v>
      </c>
      <c r="I280" s="35">
        <f t="shared" si="35"/>
        <v>43839</v>
      </c>
      <c r="J280" s="35">
        <v>43847</v>
      </c>
      <c r="K280" s="36" t="s">
        <v>69</v>
      </c>
      <c r="L280" s="37">
        <f t="shared" si="36"/>
        <v>28000</v>
      </c>
      <c r="M280" s="38">
        <v>28000</v>
      </c>
      <c r="N280" s="39"/>
      <c r="O280" s="40" t="s">
        <v>162</v>
      </c>
    </row>
    <row r="281" spans="1:15" s="41" customFormat="1" ht="12.75" hidden="1">
      <c r="A281" s="32">
        <v>276</v>
      </c>
      <c r="B281" s="33" t="s">
        <v>282</v>
      </c>
      <c r="C281" s="34" t="s">
        <v>89</v>
      </c>
      <c r="D281" s="33" t="s">
        <v>158</v>
      </c>
      <c r="E281" s="44" t="s">
        <v>15</v>
      </c>
      <c r="F281" s="35">
        <f>G281-21</f>
        <v>43893</v>
      </c>
      <c r="G281" s="35">
        <f t="shared" si="33"/>
        <v>43914</v>
      </c>
      <c r="H281" s="35">
        <f t="shared" si="34"/>
        <v>43921</v>
      </c>
      <c r="I281" s="35">
        <f t="shared" si="35"/>
        <v>43928</v>
      </c>
      <c r="J281" s="35">
        <v>43936</v>
      </c>
      <c r="K281" s="36" t="s">
        <v>69</v>
      </c>
      <c r="L281" s="37">
        <f t="shared" si="36"/>
        <v>50000</v>
      </c>
      <c r="M281" s="38">
        <v>50000</v>
      </c>
      <c r="N281" s="39"/>
      <c r="O281" s="40" t="s">
        <v>162</v>
      </c>
    </row>
    <row r="282" spans="1:15" s="41" customFormat="1" ht="12.75" hidden="1">
      <c r="A282" s="32">
        <v>277</v>
      </c>
      <c r="B282" s="33" t="s">
        <v>282</v>
      </c>
      <c r="C282" s="34" t="s">
        <v>89</v>
      </c>
      <c r="D282" s="33" t="s">
        <v>158</v>
      </c>
      <c r="E282" s="44" t="s">
        <v>15</v>
      </c>
      <c r="F282" s="35">
        <f>G282-21</f>
        <v>43984</v>
      </c>
      <c r="G282" s="35">
        <f t="shared" si="33"/>
        <v>44005</v>
      </c>
      <c r="H282" s="35">
        <f t="shared" si="34"/>
        <v>44012</v>
      </c>
      <c r="I282" s="35">
        <f t="shared" si="35"/>
        <v>44019</v>
      </c>
      <c r="J282" s="35">
        <v>44027</v>
      </c>
      <c r="K282" s="36" t="s">
        <v>69</v>
      </c>
      <c r="L282" s="37">
        <f t="shared" si="36"/>
        <v>30000</v>
      </c>
      <c r="M282" s="38">
        <v>30000</v>
      </c>
      <c r="N282" s="39"/>
      <c r="O282" s="40" t="s">
        <v>162</v>
      </c>
    </row>
    <row r="283" spans="1:15" s="41" customFormat="1" ht="12.75" hidden="1">
      <c r="A283" s="32">
        <v>278</v>
      </c>
      <c r="B283" s="33" t="s">
        <v>282</v>
      </c>
      <c r="C283" s="34" t="s">
        <v>89</v>
      </c>
      <c r="D283" s="33" t="s">
        <v>158</v>
      </c>
      <c r="E283" s="44" t="s">
        <v>15</v>
      </c>
      <c r="F283" s="35">
        <f>G283-21</f>
        <v>44076</v>
      </c>
      <c r="G283" s="35">
        <f t="shared" si="33"/>
        <v>44097</v>
      </c>
      <c r="H283" s="35">
        <f t="shared" si="34"/>
        <v>44104</v>
      </c>
      <c r="I283" s="35">
        <f t="shared" si="35"/>
        <v>44111</v>
      </c>
      <c r="J283" s="35">
        <v>44119</v>
      </c>
      <c r="K283" s="36" t="s">
        <v>69</v>
      </c>
      <c r="L283" s="37">
        <f t="shared" si="36"/>
        <v>20000</v>
      </c>
      <c r="M283" s="38">
        <v>20000</v>
      </c>
      <c r="N283" s="39"/>
      <c r="O283" s="40" t="s">
        <v>162</v>
      </c>
    </row>
    <row r="284" spans="1:15" s="41" customFormat="1" ht="12.75" hidden="1">
      <c r="A284" s="32">
        <v>279</v>
      </c>
      <c r="B284" s="33" t="s">
        <v>282</v>
      </c>
      <c r="C284" s="42" t="s">
        <v>116</v>
      </c>
      <c r="D284" s="33" t="s">
        <v>158</v>
      </c>
      <c r="E284" s="44" t="s">
        <v>15</v>
      </c>
      <c r="F284" s="35">
        <f>H284-21</f>
        <v>43900</v>
      </c>
      <c r="G284" s="35">
        <f t="shared" si="33"/>
        <v>43914</v>
      </c>
      <c r="H284" s="35">
        <f t="shared" si="34"/>
        <v>43921</v>
      </c>
      <c r="I284" s="35">
        <f t="shared" si="35"/>
        <v>43928</v>
      </c>
      <c r="J284" s="35">
        <v>43936</v>
      </c>
      <c r="K284" s="36" t="s">
        <v>69</v>
      </c>
      <c r="L284" s="37">
        <f t="shared" si="36"/>
        <v>2500</v>
      </c>
      <c r="M284" s="43">
        <v>2500</v>
      </c>
      <c r="N284" s="39"/>
      <c r="O284" s="40" t="s">
        <v>162</v>
      </c>
    </row>
    <row r="285" spans="1:15" s="41" customFormat="1" ht="18" hidden="1">
      <c r="A285" s="32">
        <v>280</v>
      </c>
      <c r="B285" s="33" t="s">
        <v>282</v>
      </c>
      <c r="C285" s="42" t="s">
        <v>110</v>
      </c>
      <c r="D285" s="33" t="s">
        <v>158</v>
      </c>
      <c r="E285" s="44" t="s">
        <v>29</v>
      </c>
      <c r="F285" s="33" t="str">
        <f>IF(E285="","",IF((OR(E285=data_validation!A$1,E285=data_validation!A$2,E285=data_validation!A$5,E285=data_validation!A$6,E285=data_validation!A$14,E285=data_validation!A$16)),"Indicate Date","N/A"))</f>
        <v>N/A</v>
      </c>
      <c r="G285" s="33" t="str">
        <f>IF(E285="","",IF((OR(E285=data_validation!A$1,E285=data_validation!A$2)),"Indicate Date","N/A"))</f>
        <v>N/A</v>
      </c>
      <c r="H285" s="35">
        <f t="shared" si="34"/>
        <v>43832</v>
      </c>
      <c r="I285" s="35">
        <f t="shared" si="35"/>
        <v>43839</v>
      </c>
      <c r="J285" s="35">
        <v>43847</v>
      </c>
      <c r="K285" s="36" t="s">
        <v>69</v>
      </c>
      <c r="L285" s="37">
        <f t="shared" si="36"/>
        <v>10000</v>
      </c>
      <c r="M285" s="45">
        <v>10000</v>
      </c>
      <c r="N285" s="39"/>
      <c r="O285" s="162" t="s">
        <v>162</v>
      </c>
    </row>
    <row r="286" spans="1:15" s="41" customFormat="1" ht="18" hidden="1">
      <c r="A286" s="32">
        <v>281</v>
      </c>
      <c r="B286" s="33" t="s">
        <v>282</v>
      </c>
      <c r="C286" s="42" t="s">
        <v>110</v>
      </c>
      <c r="D286" s="33" t="s">
        <v>158</v>
      </c>
      <c r="E286" s="44" t="s">
        <v>29</v>
      </c>
      <c r="F286" s="33" t="str">
        <f>IF(E286="","",IF((OR(E286=data_validation!A$1,E286=data_validation!A$2,E286=data_validation!A$5,E286=data_validation!A$6,E286=data_validation!A$14,E286=data_validation!A$16)),"Indicate Date","N/A"))</f>
        <v>N/A</v>
      </c>
      <c r="G286" s="33" t="str">
        <f>IF(E286="","",IF((OR(E286=data_validation!A$1,E286=data_validation!A$2)),"Indicate Date","N/A"))</f>
        <v>N/A</v>
      </c>
      <c r="H286" s="35">
        <f t="shared" si="34"/>
        <v>43921</v>
      </c>
      <c r="I286" s="35">
        <f t="shared" si="35"/>
        <v>43928</v>
      </c>
      <c r="J286" s="35">
        <v>43936</v>
      </c>
      <c r="K286" s="36" t="s">
        <v>69</v>
      </c>
      <c r="L286" s="37">
        <f t="shared" si="36"/>
        <v>30000</v>
      </c>
      <c r="M286" s="45">
        <v>30000</v>
      </c>
      <c r="N286" s="39"/>
      <c r="O286" s="162" t="s">
        <v>162</v>
      </c>
    </row>
    <row r="287" spans="1:15" s="41" customFormat="1" ht="18" hidden="1">
      <c r="A287" s="32">
        <v>282</v>
      </c>
      <c r="B287" s="33" t="s">
        <v>282</v>
      </c>
      <c r="C287" s="42" t="s">
        <v>110</v>
      </c>
      <c r="D287" s="33" t="s">
        <v>158</v>
      </c>
      <c r="E287" s="44" t="s">
        <v>29</v>
      </c>
      <c r="F287" s="33" t="str">
        <f>IF(E287="","",IF((OR(E287=data_validation!A$1,E287=data_validation!A$2,E287=data_validation!A$5,E287=data_validation!A$6,E287=data_validation!A$14,E287=data_validation!A$16)),"Indicate Date","N/A"))</f>
        <v>N/A</v>
      </c>
      <c r="G287" s="33" t="str">
        <f>IF(E287="","",IF((OR(E287=data_validation!A$1,E287=data_validation!A$2)),"Indicate Date","N/A"))</f>
        <v>N/A</v>
      </c>
      <c r="H287" s="35">
        <f t="shared" si="34"/>
        <v>44012</v>
      </c>
      <c r="I287" s="35">
        <f t="shared" si="35"/>
        <v>44019</v>
      </c>
      <c r="J287" s="35">
        <v>44027</v>
      </c>
      <c r="K287" s="36" t="s">
        <v>69</v>
      </c>
      <c r="L287" s="37">
        <f t="shared" si="36"/>
        <v>10000</v>
      </c>
      <c r="M287" s="45">
        <v>10000</v>
      </c>
      <c r="N287" s="39"/>
      <c r="O287" s="162" t="s">
        <v>162</v>
      </c>
    </row>
    <row r="288" spans="1:15" s="41" customFormat="1" ht="21" hidden="1">
      <c r="A288" s="32">
        <v>283</v>
      </c>
      <c r="B288" s="33" t="s">
        <v>362</v>
      </c>
      <c r="C288" s="42" t="s">
        <v>92</v>
      </c>
      <c r="D288" s="33" t="s">
        <v>158</v>
      </c>
      <c r="E288" s="44" t="s">
        <v>15</v>
      </c>
      <c r="F288" s="35">
        <f>H288-21</f>
        <v>43811</v>
      </c>
      <c r="G288" s="35">
        <f>H288-7</f>
        <v>43825</v>
      </c>
      <c r="H288" s="35">
        <f t="shared" si="34"/>
        <v>43832</v>
      </c>
      <c r="I288" s="35">
        <f t="shared" si="35"/>
        <v>43839</v>
      </c>
      <c r="J288" s="35">
        <v>43847</v>
      </c>
      <c r="K288" s="36" t="s">
        <v>69</v>
      </c>
      <c r="L288" s="37">
        <f t="shared" si="36"/>
        <v>24000</v>
      </c>
      <c r="M288" s="43">
        <v>24000</v>
      </c>
      <c r="N288" s="39"/>
      <c r="O288" s="40" t="s">
        <v>265</v>
      </c>
    </row>
    <row r="289" spans="1:15" s="41" customFormat="1" ht="21" hidden="1">
      <c r="A289" s="32">
        <v>284</v>
      </c>
      <c r="B289" s="33" t="s">
        <v>362</v>
      </c>
      <c r="C289" s="42" t="s">
        <v>92</v>
      </c>
      <c r="D289" s="33" t="s">
        <v>158</v>
      </c>
      <c r="E289" s="44" t="s">
        <v>15</v>
      </c>
      <c r="F289" s="35">
        <f>H289-21</f>
        <v>43991</v>
      </c>
      <c r="G289" s="35">
        <f>H289-7</f>
        <v>44005</v>
      </c>
      <c r="H289" s="35">
        <f t="shared" si="34"/>
        <v>44012</v>
      </c>
      <c r="I289" s="35">
        <f t="shared" si="35"/>
        <v>44019</v>
      </c>
      <c r="J289" s="35">
        <v>44027</v>
      </c>
      <c r="K289" s="36" t="s">
        <v>69</v>
      </c>
      <c r="L289" s="37">
        <f t="shared" si="36"/>
        <v>16800</v>
      </c>
      <c r="M289" s="43">
        <v>16800</v>
      </c>
      <c r="N289" s="39"/>
      <c r="O289" s="40" t="s">
        <v>265</v>
      </c>
    </row>
    <row r="290" spans="1:15" s="41" customFormat="1" ht="21" hidden="1">
      <c r="A290" s="32">
        <v>285</v>
      </c>
      <c r="B290" s="33" t="s">
        <v>362</v>
      </c>
      <c r="C290" s="42" t="s">
        <v>92</v>
      </c>
      <c r="D290" s="33" t="s">
        <v>158</v>
      </c>
      <c r="E290" s="44" t="s">
        <v>15</v>
      </c>
      <c r="F290" s="35">
        <f>H290-21</f>
        <v>44083</v>
      </c>
      <c r="G290" s="35">
        <f>H290-7</f>
        <v>44097</v>
      </c>
      <c r="H290" s="35">
        <f t="shared" si="34"/>
        <v>44104</v>
      </c>
      <c r="I290" s="35">
        <f t="shared" si="35"/>
        <v>44111</v>
      </c>
      <c r="J290" s="35">
        <v>44119</v>
      </c>
      <c r="K290" s="36" t="s">
        <v>69</v>
      </c>
      <c r="L290" s="37">
        <f t="shared" si="36"/>
        <v>7200</v>
      </c>
      <c r="M290" s="43">
        <v>7200</v>
      </c>
      <c r="N290" s="39"/>
      <c r="O290" s="40" t="s">
        <v>265</v>
      </c>
    </row>
    <row r="291" spans="1:15" s="80" customFormat="1" ht="12.75">
      <c r="A291" s="32">
        <v>286</v>
      </c>
      <c r="B291" s="71" t="s">
        <v>433</v>
      </c>
      <c r="C291" s="72" t="s">
        <v>76</v>
      </c>
      <c r="D291" s="71" t="s">
        <v>434</v>
      </c>
      <c r="E291" s="73" t="s">
        <v>24</v>
      </c>
      <c r="F291" s="33" t="str">
        <f>IF(E291="","",IF((OR(E291=data_validation!A$1,E291=data_validation!A$2,E291=data_validation!A$5,E291=data_validation!A$6,E291=data_validation!A$14,E291=data_validation!A$16)),"Indicate Date","N/A"))</f>
        <v>N/A</v>
      </c>
      <c r="G291" s="33" t="str">
        <f>IF(E291="","",IF((OR(E291=data_validation!A$1,E291=data_validation!A$2)),"Indicate Date","N/A"))</f>
        <v>N/A</v>
      </c>
      <c r="H291" s="35">
        <f t="shared" si="34"/>
        <v>43832</v>
      </c>
      <c r="I291" s="74">
        <f t="shared" si="35"/>
        <v>43839</v>
      </c>
      <c r="J291" s="74">
        <v>43847</v>
      </c>
      <c r="K291" s="75" t="s">
        <v>69</v>
      </c>
      <c r="L291" s="37">
        <f t="shared" si="36"/>
        <v>244447</v>
      </c>
      <c r="M291" s="77">
        <v>244447</v>
      </c>
      <c r="N291" s="78"/>
      <c r="O291" s="79" t="s">
        <v>208</v>
      </c>
    </row>
    <row r="292" spans="1:15" s="80" customFormat="1" ht="12.75">
      <c r="A292" s="32">
        <v>287</v>
      </c>
      <c r="B292" s="71" t="s">
        <v>433</v>
      </c>
      <c r="C292" s="72" t="s">
        <v>76</v>
      </c>
      <c r="D292" s="71" t="s">
        <v>434</v>
      </c>
      <c r="E292" s="73" t="s">
        <v>24</v>
      </c>
      <c r="F292" s="33" t="str">
        <f>IF(E292="","",IF((OR(E292=data_validation!A$1,E292=data_validation!A$2,E292=data_validation!A$5,E292=data_validation!A$6,E292=data_validation!A$14,E292=data_validation!A$16)),"Indicate Date","N/A"))</f>
        <v>N/A</v>
      </c>
      <c r="G292" s="33" t="str">
        <f>IF(E292="","",IF((OR(E292=data_validation!A$1,E292=data_validation!A$2)),"Indicate Date","N/A"))</f>
        <v>N/A</v>
      </c>
      <c r="H292" s="35">
        <f t="shared" si="34"/>
        <v>44012</v>
      </c>
      <c r="I292" s="74">
        <f t="shared" si="35"/>
        <v>44019</v>
      </c>
      <c r="J292" s="74">
        <v>44027</v>
      </c>
      <c r="K292" s="75" t="s">
        <v>69</v>
      </c>
      <c r="L292" s="37">
        <f t="shared" si="36"/>
        <v>242842</v>
      </c>
      <c r="M292" s="77">
        <f>242842</f>
        <v>242842</v>
      </c>
      <c r="N292" s="78"/>
      <c r="O292" s="79" t="s">
        <v>208</v>
      </c>
    </row>
    <row r="293" spans="1:15" s="41" customFormat="1" ht="12.75">
      <c r="A293" s="32">
        <v>288</v>
      </c>
      <c r="B293" s="33" t="s">
        <v>433</v>
      </c>
      <c r="C293" s="34" t="s">
        <v>76</v>
      </c>
      <c r="D293" s="33" t="s">
        <v>434</v>
      </c>
      <c r="E293" s="44" t="s">
        <v>24</v>
      </c>
      <c r="F293" s="33" t="str">
        <f>IF(E293="","",IF((OR(E293=data_validation!A$1,E293=data_validation!A$2,E293=data_validation!A$5,E293=data_validation!A$6,E293=data_validation!A$14,E293=data_validation!A$16)),"Indicate Date","N/A"))</f>
        <v>N/A</v>
      </c>
      <c r="G293" s="33" t="str">
        <f>IF(E293="","",IF((OR(E293=data_validation!A$1,E293=data_validation!A$2)),"Indicate Date","N/A"))</f>
        <v>N/A</v>
      </c>
      <c r="H293" s="35">
        <f t="shared" si="34"/>
        <v>44104</v>
      </c>
      <c r="I293" s="35">
        <f t="shared" si="35"/>
        <v>44111</v>
      </c>
      <c r="J293" s="35">
        <v>44119</v>
      </c>
      <c r="K293" s="36" t="s">
        <v>69</v>
      </c>
      <c r="L293" s="37">
        <f t="shared" si="36"/>
        <v>42311</v>
      </c>
      <c r="M293" s="38">
        <v>42311</v>
      </c>
      <c r="N293" s="39"/>
      <c r="O293" s="40" t="s">
        <v>260</v>
      </c>
    </row>
    <row r="294" spans="1:15" s="41" customFormat="1" ht="12.75" hidden="1">
      <c r="A294" s="32">
        <v>289</v>
      </c>
      <c r="B294" s="33" t="s">
        <v>433</v>
      </c>
      <c r="C294" s="34" t="s">
        <v>78</v>
      </c>
      <c r="D294" s="33" t="s">
        <v>434</v>
      </c>
      <c r="E294" s="44" t="s">
        <v>15</v>
      </c>
      <c r="F294" s="35">
        <f>G294-21</f>
        <v>43804</v>
      </c>
      <c r="G294" s="35">
        <f>H294-7</f>
        <v>43825</v>
      </c>
      <c r="H294" s="35">
        <f t="shared" si="34"/>
        <v>43832</v>
      </c>
      <c r="I294" s="35">
        <f t="shared" si="35"/>
        <v>43839</v>
      </c>
      <c r="J294" s="35">
        <v>43847</v>
      </c>
      <c r="K294" s="36" t="s">
        <v>69</v>
      </c>
      <c r="L294" s="37">
        <f t="shared" si="36"/>
        <v>440000</v>
      </c>
      <c r="M294" s="38">
        <v>440000</v>
      </c>
      <c r="N294" s="39"/>
      <c r="O294" s="40" t="s">
        <v>208</v>
      </c>
    </row>
    <row r="295" spans="1:15" s="41" customFormat="1" ht="12.75" hidden="1">
      <c r="A295" s="32">
        <v>290</v>
      </c>
      <c r="B295" s="33" t="s">
        <v>433</v>
      </c>
      <c r="C295" s="34" t="s">
        <v>81</v>
      </c>
      <c r="D295" s="33" t="s">
        <v>434</v>
      </c>
      <c r="E295" s="44" t="s">
        <v>15</v>
      </c>
      <c r="F295" s="35">
        <f>G295-21</f>
        <v>43804</v>
      </c>
      <c r="G295" s="35">
        <f>H295-7</f>
        <v>43825</v>
      </c>
      <c r="H295" s="35">
        <f t="shared" si="34"/>
        <v>43832</v>
      </c>
      <c r="I295" s="35">
        <f t="shared" si="35"/>
        <v>43839</v>
      </c>
      <c r="J295" s="35">
        <v>43847</v>
      </c>
      <c r="K295" s="36" t="s">
        <v>69</v>
      </c>
      <c r="L295" s="37">
        <f t="shared" si="36"/>
        <v>40000</v>
      </c>
      <c r="M295" s="38">
        <v>40000</v>
      </c>
      <c r="N295" s="39"/>
      <c r="O295" s="40" t="s">
        <v>208</v>
      </c>
    </row>
    <row r="296" spans="1:15" s="41" customFormat="1" ht="12.75" hidden="1">
      <c r="A296" s="32">
        <v>291</v>
      </c>
      <c r="B296" s="33" t="s">
        <v>433</v>
      </c>
      <c r="C296" s="34" t="s">
        <v>78</v>
      </c>
      <c r="D296" s="33" t="s">
        <v>434</v>
      </c>
      <c r="E296" s="44" t="s">
        <v>15</v>
      </c>
      <c r="F296" s="35">
        <f>G296-21</f>
        <v>43984</v>
      </c>
      <c r="G296" s="35">
        <f>H296-7</f>
        <v>44005</v>
      </c>
      <c r="H296" s="35">
        <f t="shared" si="34"/>
        <v>44012</v>
      </c>
      <c r="I296" s="35">
        <f t="shared" si="35"/>
        <v>44019</v>
      </c>
      <c r="J296" s="35">
        <v>44027</v>
      </c>
      <c r="K296" s="36" t="s">
        <v>69</v>
      </c>
      <c r="L296" s="37">
        <f t="shared" si="36"/>
        <v>290000</v>
      </c>
      <c r="M296" s="38">
        <v>290000</v>
      </c>
      <c r="N296" s="39"/>
      <c r="O296" s="40" t="s">
        <v>208</v>
      </c>
    </row>
    <row r="297" spans="1:15" s="41" customFormat="1" ht="12.75" hidden="1">
      <c r="A297" s="32">
        <v>292</v>
      </c>
      <c r="B297" s="33" t="s">
        <v>433</v>
      </c>
      <c r="C297" s="34" t="s">
        <v>81</v>
      </c>
      <c r="D297" s="33" t="s">
        <v>434</v>
      </c>
      <c r="E297" s="44" t="s">
        <v>15</v>
      </c>
      <c r="F297" s="35">
        <f>G297-21</f>
        <v>43984</v>
      </c>
      <c r="G297" s="35">
        <f>H297-7</f>
        <v>44005</v>
      </c>
      <c r="H297" s="35">
        <f t="shared" si="34"/>
        <v>44012</v>
      </c>
      <c r="I297" s="35">
        <f t="shared" si="35"/>
        <v>44019</v>
      </c>
      <c r="J297" s="35">
        <v>44027</v>
      </c>
      <c r="K297" s="36" t="s">
        <v>69</v>
      </c>
      <c r="L297" s="37">
        <f t="shared" si="36"/>
        <v>30000</v>
      </c>
      <c r="M297" s="38">
        <v>30000</v>
      </c>
      <c r="N297" s="39"/>
      <c r="O297" s="40" t="s">
        <v>208</v>
      </c>
    </row>
    <row r="298" spans="1:15" s="41" customFormat="1" ht="24" hidden="1">
      <c r="A298" s="32">
        <v>293</v>
      </c>
      <c r="B298" s="33" t="s">
        <v>433</v>
      </c>
      <c r="C298" s="42" t="s">
        <v>83</v>
      </c>
      <c r="D298" s="33" t="s">
        <v>434</v>
      </c>
      <c r="E298" s="44" t="s">
        <v>28</v>
      </c>
      <c r="F298" s="35">
        <f t="shared" ref="F298:F309" si="37">H298-7</f>
        <v>43825</v>
      </c>
      <c r="G298" s="33" t="str">
        <f>IF(E298="","",IF((OR(E298=data_validation!A$1,E298=data_validation!A$2)),"Indicate Date","N/A"))</f>
        <v>N/A</v>
      </c>
      <c r="H298" s="35">
        <f t="shared" si="34"/>
        <v>43832</v>
      </c>
      <c r="I298" s="35">
        <f t="shared" si="35"/>
        <v>43839</v>
      </c>
      <c r="J298" s="35">
        <v>43847</v>
      </c>
      <c r="K298" s="36" t="s">
        <v>69</v>
      </c>
      <c r="L298" s="37">
        <f t="shared" si="36"/>
        <v>15000</v>
      </c>
      <c r="M298" s="43">
        <v>15000</v>
      </c>
      <c r="N298" s="39"/>
      <c r="O298" s="40" t="s">
        <v>208</v>
      </c>
    </row>
    <row r="299" spans="1:15" s="41" customFormat="1" ht="24" hidden="1">
      <c r="A299" s="32">
        <v>294</v>
      </c>
      <c r="B299" s="33" t="s">
        <v>433</v>
      </c>
      <c r="C299" s="42" t="s">
        <v>83</v>
      </c>
      <c r="D299" s="33" t="s">
        <v>434</v>
      </c>
      <c r="E299" s="44" t="s">
        <v>28</v>
      </c>
      <c r="F299" s="35">
        <f t="shared" si="37"/>
        <v>43914</v>
      </c>
      <c r="G299" s="33" t="str">
        <f>IF(E299="","",IF((OR(E299=data_validation!A$1,E299=data_validation!A$2)),"Indicate Date","N/A"))</f>
        <v>N/A</v>
      </c>
      <c r="H299" s="35">
        <f t="shared" si="34"/>
        <v>43921</v>
      </c>
      <c r="I299" s="35">
        <f t="shared" si="35"/>
        <v>43928</v>
      </c>
      <c r="J299" s="35">
        <v>43936</v>
      </c>
      <c r="K299" s="36" t="s">
        <v>69</v>
      </c>
      <c r="L299" s="37">
        <f t="shared" si="36"/>
        <v>15000</v>
      </c>
      <c r="M299" s="43">
        <v>15000</v>
      </c>
      <c r="N299" s="39"/>
      <c r="O299" s="40" t="s">
        <v>208</v>
      </c>
    </row>
    <row r="300" spans="1:15" s="41" customFormat="1" ht="24" hidden="1">
      <c r="A300" s="32">
        <v>295</v>
      </c>
      <c r="B300" s="33" t="s">
        <v>433</v>
      </c>
      <c r="C300" s="42" t="s">
        <v>83</v>
      </c>
      <c r="D300" s="33" t="s">
        <v>434</v>
      </c>
      <c r="E300" s="44" t="s">
        <v>28</v>
      </c>
      <c r="F300" s="35">
        <f t="shared" si="37"/>
        <v>44005</v>
      </c>
      <c r="G300" s="33" t="str">
        <f>IF(E300="","",IF((OR(E300=data_validation!A$1,E300=data_validation!A$2)),"Indicate Date","N/A"))</f>
        <v>N/A</v>
      </c>
      <c r="H300" s="35">
        <f t="shared" si="34"/>
        <v>44012</v>
      </c>
      <c r="I300" s="35">
        <f t="shared" si="35"/>
        <v>44019</v>
      </c>
      <c r="J300" s="35">
        <v>44027</v>
      </c>
      <c r="K300" s="36" t="s">
        <v>69</v>
      </c>
      <c r="L300" s="37">
        <f t="shared" si="36"/>
        <v>15000</v>
      </c>
      <c r="M300" s="43">
        <v>15000</v>
      </c>
      <c r="N300" s="39"/>
      <c r="O300" s="40" t="s">
        <v>208</v>
      </c>
    </row>
    <row r="301" spans="1:15" s="41" customFormat="1" ht="24" hidden="1">
      <c r="A301" s="32">
        <v>296</v>
      </c>
      <c r="B301" s="33" t="s">
        <v>433</v>
      </c>
      <c r="C301" s="42" t="s">
        <v>83</v>
      </c>
      <c r="D301" s="33" t="s">
        <v>434</v>
      </c>
      <c r="E301" s="44" t="s">
        <v>28</v>
      </c>
      <c r="F301" s="35">
        <f t="shared" si="37"/>
        <v>44097</v>
      </c>
      <c r="G301" s="33" t="str">
        <f>IF(E301="","",IF((OR(E301=data_validation!A$1,E301=data_validation!A$2)),"Indicate Date","N/A"))</f>
        <v>N/A</v>
      </c>
      <c r="H301" s="35">
        <f t="shared" si="34"/>
        <v>44104</v>
      </c>
      <c r="I301" s="35">
        <f t="shared" si="35"/>
        <v>44111</v>
      </c>
      <c r="J301" s="35">
        <v>44119</v>
      </c>
      <c r="K301" s="36" t="s">
        <v>69</v>
      </c>
      <c r="L301" s="37">
        <f t="shared" si="36"/>
        <v>5000</v>
      </c>
      <c r="M301" s="43">
        <v>5000</v>
      </c>
      <c r="N301" s="39"/>
      <c r="O301" s="40" t="s">
        <v>208</v>
      </c>
    </row>
    <row r="302" spans="1:15" s="41" customFormat="1" ht="24" hidden="1">
      <c r="A302" s="32">
        <v>297</v>
      </c>
      <c r="B302" s="33" t="s">
        <v>433</v>
      </c>
      <c r="C302" s="42" t="s">
        <v>118</v>
      </c>
      <c r="D302" s="33" t="s">
        <v>434</v>
      </c>
      <c r="E302" s="44" t="s">
        <v>28</v>
      </c>
      <c r="F302" s="35">
        <f t="shared" si="37"/>
        <v>43825</v>
      </c>
      <c r="G302" s="33" t="str">
        <f>IF(E302="","",IF((OR(E302=data_validation!A$1,E302=data_validation!A$2)),"Indicate Date","N/A"))</f>
        <v>N/A</v>
      </c>
      <c r="H302" s="35">
        <f t="shared" si="34"/>
        <v>43832</v>
      </c>
      <c r="I302" s="35">
        <f t="shared" si="35"/>
        <v>43839</v>
      </c>
      <c r="J302" s="35">
        <v>43847</v>
      </c>
      <c r="K302" s="36" t="s">
        <v>69</v>
      </c>
      <c r="L302" s="37">
        <f t="shared" si="36"/>
        <v>60000</v>
      </c>
      <c r="M302" s="43">
        <v>60000</v>
      </c>
      <c r="N302" s="39"/>
      <c r="O302" s="40" t="s">
        <v>208</v>
      </c>
    </row>
    <row r="303" spans="1:15" s="41" customFormat="1" ht="24" hidden="1">
      <c r="A303" s="32">
        <v>298</v>
      </c>
      <c r="B303" s="33" t="s">
        <v>433</v>
      </c>
      <c r="C303" s="42" t="s">
        <v>118</v>
      </c>
      <c r="D303" s="33" t="s">
        <v>434</v>
      </c>
      <c r="E303" s="44" t="s">
        <v>28</v>
      </c>
      <c r="F303" s="35">
        <f t="shared" si="37"/>
        <v>43914</v>
      </c>
      <c r="G303" s="33" t="str">
        <f>IF(E303="","",IF((OR(E303=data_validation!A$1,E303=data_validation!A$2)),"Indicate Date","N/A"))</f>
        <v>N/A</v>
      </c>
      <c r="H303" s="35">
        <f t="shared" si="34"/>
        <v>43921</v>
      </c>
      <c r="I303" s="35">
        <f t="shared" si="35"/>
        <v>43928</v>
      </c>
      <c r="J303" s="35">
        <v>43936</v>
      </c>
      <c r="K303" s="36" t="s">
        <v>69</v>
      </c>
      <c r="L303" s="37">
        <f t="shared" si="36"/>
        <v>60000</v>
      </c>
      <c r="M303" s="43">
        <v>60000</v>
      </c>
      <c r="N303" s="39"/>
      <c r="O303" s="40" t="s">
        <v>208</v>
      </c>
    </row>
    <row r="304" spans="1:15" s="41" customFormat="1" ht="24" hidden="1">
      <c r="A304" s="32">
        <v>299</v>
      </c>
      <c r="B304" s="33" t="s">
        <v>433</v>
      </c>
      <c r="C304" s="42" t="s">
        <v>118</v>
      </c>
      <c r="D304" s="33" t="s">
        <v>434</v>
      </c>
      <c r="E304" s="44" t="s">
        <v>28</v>
      </c>
      <c r="F304" s="35">
        <f t="shared" si="37"/>
        <v>44005</v>
      </c>
      <c r="G304" s="33" t="str">
        <f>IF(E304="","",IF((OR(E304=data_validation!A$1,E304=data_validation!A$2)),"Indicate Date","N/A"))</f>
        <v>N/A</v>
      </c>
      <c r="H304" s="35">
        <f t="shared" si="34"/>
        <v>44012</v>
      </c>
      <c r="I304" s="35">
        <f t="shared" si="35"/>
        <v>44019</v>
      </c>
      <c r="J304" s="35">
        <v>44027</v>
      </c>
      <c r="K304" s="36" t="s">
        <v>69</v>
      </c>
      <c r="L304" s="37">
        <f t="shared" si="36"/>
        <v>60000</v>
      </c>
      <c r="M304" s="43">
        <v>60000</v>
      </c>
      <c r="N304" s="39"/>
      <c r="O304" s="40" t="s">
        <v>208</v>
      </c>
    </row>
    <row r="305" spans="1:15" s="41" customFormat="1" ht="24" hidden="1">
      <c r="A305" s="32">
        <v>300</v>
      </c>
      <c r="B305" s="33" t="s">
        <v>433</v>
      </c>
      <c r="C305" s="42" t="s">
        <v>118</v>
      </c>
      <c r="D305" s="33" t="s">
        <v>434</v>
      </c>
      <c r="E305" s="44" t="s">
        <v>28</v>
      </c>
      <c r="F305" s="35">
        <f t="shared" si="37"/>
        <v>44097</v>
      </c>
      <c r="G305" s="33" t="str">
        <f>IF(E305="","",IF((OR(E305=data_validation!A$1,E305=data_validation!A$2)),"Indicate Date","N/A"))</f>
        <v>N/A</v>
      </c>
      <c r="H305" s="35">
        <f t="shared" si="34"/>
        <v>44104</v>
      </c>
      <c r="I305" s="35">
        <f t="shared" si="35"/>
        <v>44111</v>
      </c>
      <c r="J305" s="35">
        <v>44119</v>
      </c>
      <c r="K305" s="36" t="s">
        <v>69</v>
      </c>
      <c r="L305" s="37">
        <f t="shared" si="36"/>
        <v>20000</v>
      </c>
      <c r="M305" s="43">
        <v>20000</v>
      </c>
      <c r="N305" s="39"/>
      <c r="O305" s="40" t="s">
        <v>208</v>
      </c>
    </row>
    <row r="306" spans="1:15" s="41" customFormat="1" ht="24" hidden="1">
      <c r="A306" s="32">
        <v>301</v>
      </c>
      <c r="B306" s="33" t="s">
        <v>433</v>
      </c>
      <c r="C306" s="42" t="s">
        <v>87</v>
      </c>
      <c r="D306" s="33" t="s">
        <v>434</v>
      </c>
      <c r="E306" s="44" t="s">
        <v>28</v>
      </c>
      <c r="F306" s="35">
        <f t="shared" si="37"/>
        <v>43825</v>
      </c>
      <c r="G306" s="33" t="str">
        <f>IF(E306="","",IF((OR(E306=data_validation!A$1,E306=data_validation!A$2)),"Indicate Date","N/A"))</f>
        <v>N/A</v>
      </c>
      <c r="H306" s="35">
        <f t="shared" si="34"/>
        <v>43832</v>
      </c>
      <c r="I306" s="35">
        <f t="shared" si="35"/>
        <v>43839</v>
      </c>
      <c r="J306" s="35">
        <v>43847</v>
      </c>
      <c r="K306" s="36" t="s">
        <v>69</v>
      </c>
      <c r="L306" s="37">
        <f t="shared" si="36"/>
        <v>9000</v>
      </c>
      <c r="M306" s="43">
        <v>9000</v>
      </c>
      <c r="N306" s="39"/>
      <c r="O306" s="40" t="s">
        <v>208</v>
      </c>
    </row>
    <row r="307" spans="1:15" s="41" customFormat="1" ht="24" hidden="1">
      <c r="A307" s="32">
        <v>302</v>
      </c>
      <c r="B307" s="33" t="s">
        <v>433</v>
      </c>
      <c r="C307" s="42" t="s">
        <v>87</v>
      </c>
      <c r="D307" s="33" t="s">
        <v>434</v>
      </c>
      <c r="E307" s="44" t="s">
        <v>28</v>
      </c>
      <c r="F307" s="35">
        <f t="shared" si="37"/>
        <v>43914</v>
      </c>
      <c r="G307" s="33" t="str">
        <f>IF(E307="","",IF((OR(E307=data_validation!A$1,E307=data_validation!A$2)),"Indicate Date","N/A"))</f>
        <v>N/A</v>
      </c>
      <c r="H307" s="35">
        <f t="shared" si="34"/>
        <v>43921</v>
      </c>
      <c r="I307" s="35">
        <f t="shared" si="35"/>
        <v>43928</v>
      </c>
      <c r="J307" s="35">
        <v>43936</v>
      </c>
      <c r="K307" s="36" t="s">
        <v>69</v>
      </c>
      <c r="L307" s="37">
        <f t="shared" si="36"/>
        <v>9000</v>
      </c>
      <c r="M307" s="43">
        <v>9000</v>
      </c>
      <c r="N307" s="39"/>
      <c r="O307" s="40" t="s">
        <v>208</v>
      </c>
    </row>
    <row r="308" spans="1:15" s="41" customFormat="1" ht="24" hidden="1">
      <c r="A308" s="32">
        <v>303</v>
      </c>
      <c r="B308" s="33" t="s">
        <v>433</v>
      </c>
      <c r="C308" s="42" t="s">
        <v>87</v>
      </c>
      <c r="D308" s="33" t="s">
        <v>434</v>
      </c>
      <c r="E308" s="44" t="s">
        <v>28</v>
      </c>
      <c r="F308" s="35">
        <f t="shared" si="37"/>
        <v>44005</v>
      </c>
      <c r="G308" s="33" t="str">
        <f>IF(E308="","",IF((OR(E308=data_validation!A$1,E308=data_validation!A$2)),"Indicate Date","N/A"))</f>
        <v>N/A</v>
      </c>
      <c r="H308" s="35">
        <f t="shared" si="34"/>
        <v>44012</v>
      </c>
      <c r="I308" s="35">
        <f t="shared" si="35"/>
        <v>44019</v>
      </c>
      <c r="J308" s="35">
        <v>44027</v>
      </c>
      <c r="K308" s="36" t="s">
        <v>69</v>
      </c>
      <c r="L308" s="37">
        <f t="shared" si="36"/>
        <v>9000</v>
      </c>
      <c r="M308" s="43">
        <v>9000</v>
      </c>
      <c r="N308" s="39"/>
      <c r="O308" s="40" t="s">
        <v>208</v>
      </c>
    </row>
    <row r="309" spans="1:15" s="41" customFormat="1" ht="24" hidden="1">
      <c r="A309" s="32">
        <v>304</v>
      </c>
      <c r="B309" s="33" t="s">
        <v>433</v>
      </c>
      <c r="C309" s="42" t="s">
        <v>87</v>
      </c>
      <c r="D309" s="33" t="s">
        <v>434</v>
      </c>
      <c r="E309" s="44" t="s">
        <v>28</v>
      </c>
      <c r="F309" s="35">
        <f t="shared" si="37"/>
        <v>44097</v>
      </c>
      <c r="G309" s="33" t="str">
        <f>IF(E309="","",IF((OR(E309=data_validation!A$1,E309=data_validation!A$2)),"Indicate Date","N/A"))</f>
        <v>N/A</v>
      </c>
      <c r="H309" s="35">
        <f t="shared" si="34"/>
        <v>44104</v>
      </c>
      <c r="I309" s="35">
        <f t="shared" si="35"/>
        <v>44111</v>
      </c>
      <c r="J309" s="35">
        <v>44119</v>
      </c>
      <c r="K309" s="36" t="s">
        <v>69</v>
      </c>
      <c r="L309" s="37">
        <f t="shared" si="36"/>
        <v>3000</v>
      </c>
      <c r="M309" s="43">
        <v>3000</v>
      </c>
      <c r="N309" s="39"/>
      <c r="O309" s="40" t="s">
        <v>208</v>
      </c>
    </row>
    <row r="310" spans="1:15" s="80" customFormat="1" ht="12.75">
      <c r="A310" s="32">
        <v>305</v>
      </c>
      <c r="B310" s="71" t="s">
        <v>353</v>
      </c>
      <c r="C310" s="72" t="s">
        <v>76</v>
      </c>
      <c r="D310" s="71" t="s">
        <v>119</v>
      </c>
      <c r="E310" s="73" t="s">
        <v>24</v>
      </c>
      <c r="F310" s="33" t="str">
        <f>IF(E310="","",IF((OR(E310=data_validation!A$1,E310=data_validation!A$2,E310=data_validation!A$5,E310=data_validation!A$6,E310=data_validation!A$14,E310=data_validation!A$16)),"Indicate Date","N/A"))</f>
        <v>N/A</v>
      </c>
      <c r="G310" s="33" t="str">
        <f>IF(E310="","",IF((OR(E310=data_validation!A$1,E310=data_validation!A$2)),"Indicate Date","N/A"))</f>
        <v>N/A</v>
      </c>
      <c r="H310" s="35">
        <f t="shared" si="34"/>
        <v>43832</v>
      </c>
      <c r="I310" s="74">
        <f t="shared" si="35"/>
        <v>43839</v>
      </c>
      <c r="J310" s="74">
        <v>43847</v>
      </c>
      <c r="K310" s="75" t="s">
        <v>69</v>
      </c>
      <c r="L310" s="37">
        <f t="shared" si="36"/>
        <v>64580</v>
      </c>
      <c r="M310" s="77">
        <v>64580</v>
      </c>
      <c r="N310" s="78"/>
      <c r="O310" s="79" t="s">
        <v>208</v>
      </c>
    </row>
    <row r="311" spans="1:15" s="80" customFormat="1" ht="12.75">
      <c r="A311" s="32">
        <v>306</v>
      </c>
      <c r="B311" s="71" t="s">
        <v>353</v>
      </c>
      <c r="C311" s="72" t="s">
        <v>76</v>
      </c>
      <c r="D311" s="71" t="s">
        <v>119</v>
      </c>
      <c r="E311" s="73" t="s">
        <v>24</v>
      </c>
      <c r="F311" s="33" t="str">
        <f>IF(E311="","",IF((OR(E311=data_validation!A$1,E311=data_validation!A$2,E311=data_validation!A$5,E311=data_validation!A$6,E311=data_validation!A$14,E311=data_validation!A$16)),"Indicate Date","N/A"))</f>
        <v>N/A</v>
      </c>
      <c r="G311" s="33" t="str">
        <f>IF(E311="","",IF((OR(E311=data_validation!A$1,E311=data_validation!A$2)),"Indicate Date","N/A"))</f>
        <v>N/A</v>
      </c>
      <c r="H311" s="35">
        <f t="shared" si="34"/>
        <v>44012</v>
      </c>
      <c r="I311" s="74">
        <f t="shared" si="35"/>
        <v>44019</v>
      </c>
      <c r="J311" s="74">
        <v>44027</v>
      </c>
      <c r="K311" s="75" t="s">
        <v>69</v>
      </c>
      <c r="L311" s="37">
        <f t="shared" si="36"/>
        <v>44500</v>
      </c>
      <c r="M311" s="77">
        <v>44500</v>
      </c>
      <c r="N311" s="78"/>
      <c r="O311" s="79" t="s">
        <v>208</v>
      </c>
    </row>
    <row r="312" spans="1:15" s="80" customFormat="1" ht="12.75">
      <c r="A312" s="32">
        <v>307</v>
      </c>
      <c r="B312" s="71" t="s">
        <v>353</v>
      </c>
      <c r="C312" s="72" t="s">
        <v>76</v>
      </c>
      <c r="D312" s="71" t="s">
        <v>119</v>
      </c>
      <c r="E312" s="73" t="s">
        <v>24</v>
      </c>
      <c r="F312" s="33" t="str">
        <f>IF(E312="","",IF((OR(E312=data_validation!A$1,E312=data_validation!A$2,E312=data_validation!A$5,E312=data_validation!A$6,E312=data_validation!A$14,E312=data_validation!A$16)),"Indicate Date","N/A"))</f>
        <v>N/A</v>
      </c>
      <c r="G312" s="33" t="str">
        <f>IF(E312="","",IF((OR(E312=data_validation!A$1,E312=data_validation!A$2)),"Indicate Date","N/A"))</f>
        <v>N/A</v>
      </c>
      <c r="H312" s="35">
        <f t="shared" si="34"/>
        <v>43832</v>
      </c>
      <c r="I312" s="74">
        <f t="shared" si="35"/>
        <v>43839</v>
      </c>
      <c r="J312" s="74">
        <v>43847</v>
      </c>
      <c r="K312" s="75" t="s">
        <v>69</v>
      </c>
      <c r="L312" s="37">
        <f t="shared" si="36"/>
        <v>10000</v>
      </c>
      <c r="M312" s="77">
        <v>10000</v>
      </c>
      <c r="N312" s="78"/>
      <c r="O312" s="79" t="s">
        <v>208</v>
      </c>
    </row>
    <row r="313" spans="1:15" s="80" customFormat="1" ht="12.75">
      <c r="A313" s="32">
        <v>308</v>
      </c>
      <c r="B313" s="71" t="s">
        <v>353</v>
      </c>
      <c r="C313" s="72" t="s">
        <v>76</v>
      </c>
      <c r="D313" s="71" t="s">
        <v>119</v>
      </c>
      <c r="E313" s="73" t="s">
        <v>24</v>
      </c>
      <c r="F313" s="33" t="str">
        <f>IF(E313="","",IF((OR(E313=data_validation!A$1,E313=data_validation!A$2,E313=data_validation!A$5,E313=data_validation!A$6,E313=data_validation!A$14,E313=data_validation!A$16)),"Indicate Date","N/A"))</f>
        <v>N/A</v>
      </c>
      <c r="G313" s="33" t="str">
        <f>IF(E313="","",IF((OR(E313=data_validation!A$1,E313=data_validation!A$2)),"Indicate Date","N/A"))</f>
        <v>N/A</v>
      </c>
      <c r="H313" s="35">
        <f t="shared" si="34"/>
        <v>44012</v>
      </c>
      <c r="I313" s="74">
        <f t="shared" si="35"/>
        <v>44019</v>
      </c>
      <c r="J313" s="74">
        <v>44027</v>
      </c>
      <c r="K313" s="75" t="s">
        <v>69</v>
      </c>
      <c r="L313" s="37">
        <f t="shared" si="36"/>
        <v>10000</v>
      </c>
      <c r="M313" s="77">
        <v>10000</v>
      </c>
      <c r="N313" s="78"/>
      <c r="O313" s="79" t="s">
        <v>208</v>
      </c>
    </row>
    <row r="314" spans="1:15" s="41" customFormat="1" ht="12.75" hidden="1">
      <c r="A314" s="32">
        <v>309</v>
      </c>
      <c r="B314" s="33" t="s">
        <v>353</v>
      </c>
      <c r="C314" s="34" t="s">
        <v>77</v>
      </c>
      <c r="D314" s="33" t="s">
        <v>119</v>
      </c>
      <c r="E314" s="44" t="s">
        <v>15</v>
      </c>
      <c r="F314" s="35">
        <f t="shared" ref="F314:F319" si="38">G314-21</f>
        <v>43804</v>
      </c>
      <c r="G314" s="35">
        <f t="shared" ref="G314:G319" si="39">H314-7</f>
        <v>43825</v>
      </c>
      <c r="H314" s="35">
        <f t="shared" si="34"/>
        <v>43832</v>
      </c>
      <c r="I314" s="35">
        <f t="shared" si="35"/>
        <v>43839</v>
      </c>
      <c r="J314" s="35">
        <v>43847</v>
      </c>
      <c r="K314" s="36" t="s">
        <v>69</v>
      </c>
      <c r="L314" s="37">
        <f t="shared" si="36"/>
        <v>10000</v>
      </c>
      <c r="M314" s="38">
        <v>10000</v>
      </c>
      <c r="N314" s="39"/>
      <c r="O314" s="40" t="s">
        <v>208</v>
      </c>
    </row>
    <row r="315" spans="1:15" s="41" customFormat="1" ht="12.75" hidden="1">
      <c r="A315" s="32">
        <v>310</v>
      </c>
      <c r="B315" s="33" t="s">
        <v>353</v>
      </c>
      <c r="C315" s="34" t="s">
        <v>78</v>
      </c>
      <c r="D315" s="33" t="s">
        <v>119</v>
      </c>
      <c r="E315" s="44" t="s">
        <v>15</v>
      </c>
      <c r="F315" s="35">
        <f t="shared" si="38"/>
        <v>43804</v>
      </c>
      <c r="G315" s="35">
        <f t="shared" si="39"/>
        <v>43825</v>
      </c>
      <c r="H315" s="35">
        <f t="shared" si="34"/>
        <v>43832</v>
      </c>
      <c r="I315" s="35">
        <f t="shared" si="35"/>
        <v>43839</v>
      </c>
      <c r="J315" s="35">
        <v>43847</v>
      </c>
      <c r="K315" s="36" t="s">
        <v>69</v>
      </c>
      <c r="L315" s="37">
        <f t="shared" si="36"/>
        <v>4000</v>
      </c>
      <c r="M315" s="38">
        <v>4000</v>
      </c>
      <c r="N315" s="39"/>
      <c r="O315" s="40" t="s">
        <v>208</v>
      </c>
    </row>
    <row r="316" spans="1:15" s="41" customFormat="1" ht="12.75" hidden="1">
      <c r="A316" s="32">
        <v>311</v>
      </c>
      <c r="B316" s="33" t="s">
        <v>353</v>
      </c>
      <c r="C316" s="34" t="s">
        <v>81</v>
      </c>
      <c r="D316" s="33" t="s">
        <v>119</v>
      </c>
      <c r="E316" s="44" t="s">
        <v>15</v>
      </c>
      <c r="F316" s="35">
        <f t="shared" si="38"/>
        <v>43804</v>
      </c>
      <c r="G316" s="35">
        <f t="shared" si="39"/>
        <v>43825</v>
      </c>
      <c r="H316" s="35">
        <f t="shared" si="34"/>
        <v>43832</v>
      </c>
      <c r="I316" s="35">
        <f t="shared" si="35"/>
        <v>43839</v>
      </c>
      <c r="J316" s="35">
        <v>43847</v>
      </c>
      <c r="K316" s="36" t="s">
        <v>69</v>
      </c>
      <c r="L316" s="37">
        <f t="shared" si="36"/>
        <v>1000</v>
      </c>
      <c r="M316" s="38">
        <v>1000</v>
      </c>
      <c r="N316" s="39"/>
      <c r="O316" s="40" t="s">
        <v>208</v>
      </c>
    </row>
    <row r="317" spans="1:15" s="41" customFormat="1" ht="12.75" hidden="1">
      <c r="A317" s="32">
        <v>312</v>
      </c>
      <c r="B317" s="33" t="s">
        <v>353</v>
      </c>
      <c r="C317" s="34" t="s">
        <v>77</v>
      </c>
      <c r="D317" s="33" t="s">
        <v>119</v>
      </c>
      <c r="E317" s="44" t="s">
        <v>15</v>
      </c>
      <c r="F317" s="35">
        <f t="shared" si="38"/>
        <v>43984</v>
      </c>
      <c r="G317" s="35">
        <f t="shared" si="39"/>
        <v>44005</v>
      </c>
      <c r="H317" s="35">
        <f t="shared" si="34"/>
        <v>44012</v>
      </c>
      <c r="I317" s="35">
        <f t="shared" si="35"/>
        <v>44019</v>
      </c>
      <c r="J317" s="35">
        <v>44027</v>
      </c>
      <c r="K317" s="36" t="s">
        <v>69</v>
      </c>
      <c r="L317" s="37">
        <f t="shared" si="36"/>
        <v>6500</v>
      </c>
      <c r="M317" s="38">
        <v>6500</v>
      </c>
      <c r="N317" s="39"/>
      <c r="O317" s="40" t="s">
        <v>208</v>
      </c>
    </row>
    <row r="318" spans="1:15" s="41" customFormat="1" ht="12.75" hidden="1">
      <c r="A318" s="32">
        <v>313</v>
      </c>
      <c r="B318" s="33" t="s">
        <v>353</v>
      </c>
      <c r="C318" s="34" t="s">
        <v>78</v>
      </c>
      <c r="D318" s="33" t="s">
        <v>119</v>
      </c>
      <c r="E318" s="44" t="s">
        <v>15</v>
      </c>
      <c r="F318" s="35">
        <f t="shared" si="38"/>
        <v>43984</v>
      </c>
      <c r="G318" s="35">
        <f t="shared" si="39"/>
        <v>44005</v>
      </c>
      <c r="H318" s="35">
        <f t="shared" si="34"/>
        <v>44012</v>
      </c>
      <c r="I318" s="35">
        <f t="shared" si="35"/>
        <v>44019</v>
      </c>
      <c r="J318" s="35">
        <v>44027</v>
      </c>
      <c r="K318" s="36" t="s">
        <v>69</v>
      </c>
      <c r="L318" s="37">
        <f t="shared" si="36"/>
        <v>2500</v>
      </c>
      <c r="M318" s="38">
        <v>2500</v>
      </c>
      <c r="N318" s="39"/>
      <c r="O318" s="40" t="s">
        <v>208</v>
      </c>
    </row>
    <row r="319" spans="1:15" s="41" customFormat="1" ht="12.75" hidden="1">
      <c r="A319" s="32">
        <v>314</v>
      </c>
      <c r="B319" s="33" t="s">
        <v>353</v>
      </c>
      <c r="C319" s="34" t="s">
        <v>81</v>
      </c>
      <c r="D319" s="33" t="s">
        <v>119</v>
      </c>
      <c r="E319" s="44" t="s">
        <v>15</v>
      </c>
      <c r="F319" s="35">
        <f t="shared" si="38"/>
        <v>43984</v>
      </c>
      <c r="G319" s="35">
        <f t="shared" si="39"/>
        <v>44005</v>
      </c>
      <c r="H319" s="35">
        <f t="shared" si="34"/>
        <v>44012</v>
      </c>
      <c r="I319" s="35">
        <f t="shared" si="35"/>
        <v>44019</v>
      </c>
      <c r="J319" s="35">
        <v>44027</v>
      </c>
      <c r="K319" s="36" t="s">
        <v>69</v>
      </c>
      <c r="L319" s="37">
        <f t="shared" si="36"/>
        <v>1000</v>
      </c>
      <c r="M319" s="38">
        <v>1000</v>
      </c>
      <c r="N319" s="39"/>
      <c r="O319" s="40" t="s">
        <v>208</v>
      </c>
    </row>
    <row r="320" spans="1:15" s="41" customFormat="1" ht="24" hidden="1">
      <c r="A320" s="32">
        <v>315</v>
      </c>
      <c r="B320" s="33" t="s">
        <v>353</v>
      </c>
      <c r="C320" s="42" t="s">
        <v>83</v>
      </c>
      <c r="D320" s="33" t="s">
        <v>119</v>
      </c>
      <c r="E320" s="44" t="s">
        <v>28</v>
      </c>
      <c r="F320" s="35">
        <f t="shared" ref="F320:F327" si="40">H320-7</f>
        <v>43825</v>
      </c>
      <c r="G320" s="33" t="str">
        <f>IF(E320="","",IF((OR(E320=data_validation!A$1,E320=data_validation!A$2)),"Indicate Date","N/A"))</f>
        <v>N/A</v>
      </c>
      <c r="H320" s="35">
        <f t="shared" si="34"/>
        <v>43832</v>
      </c>
      <c r="I320" s="35">
        <f t="shared" si="35"/>
        <v>43839</v>
      </c>
      <c r="J320" s="35">
        <v>43847</v>
      </c>
      <c r="K320" s="36" t="s">
        <v>69</v>
      </c>
      <c r="L320" s="37">
        <f t="shared" si="36"/>
        <v>600</v>
      </c>
      <c r="M320" s="43">
        <v>600</v>
      </c>
      <c r="N320" s="39"/>
      <c r="O320" s="40" t="s">
        <v>208</v>
      </c>
    </row>
    <row r="321" spans="1:15" s="41" customFormat="1" ht="24" hidden="1">
      <c r="A321" s="32">
        <v>316</v>
      </c>
      <c r="B321" s="33" t="s">
        <v>353</v>
      </c>
      <c r="C321" s="42" t="s">
        <v>83</v>
      </c>
      <c r="D321" s="33" t="s">
        <v>119</v>
      </c>
      <c r="E321" s="44" t="s">
        <v>28</v>
      </c>
      <c r="F321" s="35">
        <f t="shared" si="40"/>
        <v>43914</v>
      </c>
      <c r="G321" s="33" t="str">
        <f>IF(E321="","",IF((OR(E321=data_validation!A$1,E321=data_validation!A$2)),"Indicate Date","N/A"))</f>
        <v>N/A</v>
      </c>
      <c r="H321" s="35">
        <f t="shared" si="34"/>
        <v>43921</v>
      </c>
      <c r="I321" s="35">
        <f t="shared" si="35"/>
        <v>43928</v>
      </c>
      <c r="J321" s="35">
        <v>43936</v>
      </c>
      <c r="K321" s="36" t="s">
        <v>69</v>
      </c>
      <c r="L321" s="37">
        <f t="shared" si="36"/>
        <v>600</v>
      </c>
      <c r="M321" s="43">
        <v>600</v>
      </c>
      <c r="N321" s="39"/>
      <c r="O321" s="40" t="s">
        <v>208</v>
      </c>
    </row>
    <row r="322" spans="1:15" s="41" customFormat="1" ht="24" hidden="1">
      <c r="A322" s="32">
        <v>317</v>
      </c>
      <c r="B322" s="33" t="s">
        <v>353</v>
      </c>
      <c r="C322" s="42" t="s">
        <v>83</v>
      </c>
      <c r="D322" s="33" t="s">
        <v>119</v>
      </c>
      <c r="E322" s="44" t="s">
        <v>28</v>
      </c>
      <c r="F322" s="35">
        <f t="shared" si="40"/>
        <v>44005</v>
      </c>
      <c r="G322" s="33" t="str">
        <f>IF(E322="","",IF((OR(E322=data_validation!A$1,E322=data_validation!A$2)),"Indicate Date","N/A"))</f>
        <v>N/A</v>
      </c>
      <c r="H322" s="35">
        <f t="shared" si="34"/>
        <v>44012</v>
      </c>
      <c r="I322" s="35">
        <f t="shared" si="35"/>
        <v>44019</v>
      </c>
      <c r="J322" s="35">
        <v>44027</v>
      </c>
      <c r="K322" s="36" t="s">
        <v>69</v>
      </c>
      <c r="L322" s="37">
        <f t="shared" si="36"/>
        <v>600</v>
      </c>
      <c r="M322" s="43">
        <v>600</v>
      </c>
      <c r="N322" s="39"/>
      <c r="O322" s="40" t="s">
        <v>208</v>
      </c>
    </row>
    <row r="323" spans="1:15" s="41" customFormat="1" ht="24" hidden="1">
      <c r="A323" s="32">
        <v>318</v>
      </c>
      <c r="B323" s="33" t="s">
        <v>353</v>
      </c>
      <c r="C323" s="42" t="s">
        <v>83</v>
      </c>
      <c r="D323" s="33" t="s">
        <v>119</v>
      </c>
      <c r="E323" s="44" t="s">
        <v>28</v>
      </c>
      <c r="F323" s="35">
        <f t="shared" si="40"/>
        <v>44097</v>
      </c>
      <c r="G323" s="33" t="str">
        <f>IF(E323="","",IF((OR(E323=data_validation!A$1,E323=data_validation!A$2)),"Indicate Date","N/A"))</f>
        <v>N/A</v>
      </c>
      <c r="H323" s="35">
        <f t="shared" si="34"/>
        <v>44104</v>
      </c>
      <c r="I323" s="35">
        <f t="shared" si="35"/>
        <v>44111</v>
      </c>
      <c r="J323" s="35">
        <v>44119</v>
      </c>
      <c r="K323" s="36" t="s">
        <v>69</v>
      </c>
      <c r="L323" s="37">
        <f t="shared" si="36"/>
        <v>200</v>
      </c>
      <c r="M323" s="43">
        <v>200</v>
      </c>
      <c r="N323" s="39"/>
      <c r="O323" s="40" t="s">
        <v>208</v>
      </c>
    </row>
    <row r="324" spans="1:15" s="41" customFormat="1" ht="24" hidden="1">
      <c r="A324" s="32">
        <v>319</v>
      </c>
      <c r="B324" s="33" t="s">
        <v>353</v>
      </c>
      <c r="C324" s="42" t="s">
        <v>118</v>
      </c>
      <c r="D324" s="33" t="s">
        <v>119</v>
      </c>
      <c r="E324" s="44" t="s">
        <v>28</v>
      </c>
      <c r="F324" s="35">
        <f t="shared" si="40"/>
        <v>43825</v>
      </c>
      <c r="G324" s="33" t="str">
        <f>IF(E324="","",IF((OR(E324=data_validation!A$1,E324=data_validation!A$2)),"Indicate Date","N/A"))</f>
        <v>N/A</v>
      </c>
      <c r="H324" s="35">
        <f t="shared" si="34"/>
        <v>43832</v>
      </c>
      <c r="I324" s="35">
        <f t="shared" si="35"/>
        <v>43839</v>
      </c>
      <c r="J324" s="35">
        <v>43847</v>
      </c>
      <c r="K324" s="36" t="s">
        <v>69</v>
      </c>
      <c r="L324" s="37">
        <f t="shared" si="36"/>
        <v>1200</v>
      </c>
      <c r="M324" s="43">
        <v>1200</v>
      </c>
      <c r="N324" s="39"/>
      <c r="O324" s="40" t="s">
        <v>208</v>
      </c>
    </row>
    <row r="325" spans="1:15" s="41" customFormat="1" ht="24" hidden="1">
      <c r="A325" s="32">
        <v>320</v>
      </c>
      <c r="B325" s="33" t="s">
        <v>353</v>
      </c>
      <c r="C325" s="42" t="s">
        <v>118</v>
      </c>
      <c r="D325" s="33" t="s">
        <v>119</v>
      </c>
      <c r="E325" s="44" t="s">
        <v>28</v>
      </c>
      <c r="F325" s="35">
        <f t="shared" si="40"/>
        <v>43914</v>
      </c>
      <c r="G325" s="33" t="str">
        <f>IF(E325="","",IF((OR(E325=data_validation!A$1,E325=data_validation!A$2)),"Indicate Date","N/A"))</f>
        <v>N/A</v>
      </c>
      <c r="H325" s="35">
        <f t="shared" si="34"/>
        <v>43921</v>
      </c>
      <c r="I325" s="35">
        <f t="shared" si="35"/>
        <v>43928</v>
      </c>
      <c r="J325" s="35">
        <v>43936</v>
      </c>
      <c r="K325" s="36" t="s">
        <v>69</v>
      </c>
      <c r="L325" s="37">
        <f t="shared" si="36"/>
        <v>1200</v>
      </c>
      <c r="M325" s="43">
        <v>1200</v>
      </c>
      <c r="N325" s="39"/>
      <c r="O325" s="40" t="s">
        <v>208</v>
      </c>
    </row>
    <row r="326" spans="1:15" s="41" customFormat="1" ht="24" hidden="1">
      <c r="A326" s="32">
        <v>321</v>
      </c>
      <c r="B326" s="33" t="s">
        <v>353</v>
      </c>
      <c r="C326" s="42" t="s">
        <v>118</v>
      </c>
      <c r="D326" s="33" t="s">
        <v>119</v>
      </c>
      <c r="E326" s="44" t="s">
        <v>28</v>
      </c>
      <c r="F326" s="35">
        <f t="shared" si="40"/>
        <v>44005</v>
      </c>
      <c r="G326" s="33" t="str">
        <f>IF(E326="","",IF((OR(E326=data_validation!A$1,E326=data_validation!A$2)),"Indicate Date","N/A"))</f>
        <v>N/A</v>
      </c>
      <c r="H326" s="35">
        <f t="shared" ref="H326:H389" si="41">J326-15</f>
        <v>44012</v>
      </c>
      <c r="I326" s="35">
        <f t="shared" ref="I326:I389" si="42">H326+7</f>
        <v>44019</v>
      </c>
      <c r="J326" s="35">
        <v>44027</v>
      </c>
      <c r="K326" s="36" t="s">
        <v>69</v>
      </c>
      <c r="L326" s="37">
        <f t="shared" ref="L326:L389" si="43">SUM(M326:N326)</f>
        <v>1200</v>
      </c>
      <c r="M326" s="43">
        <v>1200</v>
      </c>
      <c r="N326" s="39"/>
      <c r="O326" s="40" t="s">
        <v>208</v>
      </c>
    </row>
    <row r="327" spans="1:15" s="41" customFormat="1" ht="24" hidden="1">
      <c r="A327" s="32">
        <v>322</v>
      </c>
      <c r="B327" s="33" t="s">
        <v>353</v>
      </c>
      <c r="C327" s="42" t="s">
        <v>118</v>
      </c>
      <c r="D327" s="33" t="s">
        <v>119</v>
      </c>
      <c r="E327" s="44" t="s">
        <v>28</v>
      </c>
      <c r="F327" s="35">
        <f t="shared" si="40"/>
        <v>44097</v>
      </c>
      <c r="G327" s="33" t="str">
        <f>IF(E327="","",IF((OR(E327=data_validation!A$1,E327=data_validation!A$2)),"Indicate Date","N/A"))</f>
        <v>N/A</v>
      </c>
      <c r="H327" s="35">
        <f t="shared" si="41"/>
        <v>44104</v>
      </c>
      <c r="I327" s="35">
        <f t="shared" si="42"/>
        <v>44111</v>
      </c>
      <c r="J327" s="35">
        <v>44119</v>
      </c>
      <c r="K327" s="36" t="s">
        <v>69</v>
      </c>
      <c r="L327" s="37">
        <f t="shared" si="43"/>
        <v>400</v>
      </c>
      <c r="M327" s="43">
        <v>400</v>
      </c>
      <c r="N327" s="39"/>
      <c r="O327" s="40" t="s">
        <v>208</v>
      </c>
    </row>
    <row r="328" spans="1:15" s="41" customFormat="1" ht="12.75" hidden="1">
      <c r="A328" s="32">
        <v>323</v>
      </c>
      <c r="B328" s="33" t="s">
        <v>353</v>
      </c>
      <c r="C328" s="34" t="s">
        <v>84</v>
      </c>
      <c r="D328" s="33" t="s">
        <v>119</v>
      </c>
      <c r="E328" s="44" t="s">
        <v>15</v>
      </c>
      <c r="F328" s="35">
        <f>G328-21</f>
        <v>43804</v>
      </c>
      <c r="G328" s="35">
        <f>H328-7</f>
        <v>43825</v>
      </c>
      <c r="H328" s="35">
        <f t="shared" si="41"/>
        <v>43832</v>
      </c>
      <c r="I328" s="35">
        <f t="shared" si="42"/>
        <v>43839</v>
      </c>
      <c r="J328" s="35">
        <v>43847</v>
      </c>
      <c r="K328" s="36" t="s">
        <v>69</v>
      </c>
      <c r="L328" s="37">
        <f t="shared" si="43"/>
        <v>15000</v>
      </c>
      <c r="M328" s="38"/>
      <c r="N328" s="39">
        <v>15000</v>
      </c>
      <c r="O328" s="40" t="s">
        <v>208</v>
      </c>
    </row>
    <row r="329" spans="1:15" s="41" customFormat="1" ht="12.75" hidden="1">
      <c r="A329" s="32">
        <v>324</v>
      </c>
      <c r="B329" s="33" t="s">
        <v>353</v>
      </c>
      <c r="C329" s="34" t="s">
        <v>84</v>
      </c>
      <c r="D329" s="33" t="s">
        <v>119</v>
      </c>
      <c r="E329" s="44" t="s">
        <v>15</v>
      </c>
      <c r="F329" s="35">
        <f>G329-21</f>
        <v>43984</v>
      </c>
      <c r="G329" s="35">
        <f>H329-7</f>
        <v>44005</v>
      </c>
      <c r="H329" s="35">
        <f t="shared" si="41"/>
        <v>44012</v>
      </c>
      <c r="I329" s="35">
        <f t="shared" si="42"/>
        <v>44019</v>
      </c>
      <c r="J329" s="35">
        <v>44027</v>
      </c>
      <c r="K329" s="36" t="s">
        <v>69</v>
      </c>
      <c r="L329" s="37">
        <f t="shared" si="43"/>
        <v>50000</v>
      </c>
      <c r="M329" s="38"/>
      <c r="N329" s="39">
        <v>50000</v>
      </c>
      <c r="O329" s="40" t="s">
        <v>208</v>
      </c>
    </row>
    <row r="330" spans="1:15" s="41" customFormat="1" ht="24" hidden="1">
      <c r="A330" s="32">
        <v>325</v>
      </c>
      <c r="B330" s="33" t="s">
        <v>353</v>
      </c>
      <c r="C330" s="34" t="s">
        <v>85</v>
      </c>
      <c r="D330" s="33" t="s">
        <v>119</v>
      </c>
      <c r="E330" s="44" t="s">
        <v>15</v>
      </c>
      <c r="F330" s="35">
        <f>H330-21</f>
        <v>43900</v>
      </c>
      <c r="G330" s="35">
        <f>H330-7</f>
        <v>43914</v>
      </c>
      <c r="H330" s="35">
        <f t="shared" si="41"/>
        <v>43921</v>
      </c>
      <c r="I330" s="35">
        <f t="shared" si="42"/>
        <v>43928</v>
      </c>
      <c r="J330" s="35">
        <v>43936</v>
      </c>
      <c r="K330" s="36" t="s">
        <v>69</v>
      </c>
      <c r="L330" s="37">
        <f t="shared" si="43"/>
        <v>7000</v>
      </c>
      <c r="M330" s="38"/>
      <c r="N330" s="39">
        <v>7000</v>
      </c>
      <c r="O330" s="40" t="s">
        <v>208</v>
      </c>
    </row>
    <row r="331" spans="1:15" s="80" customFormat="1" ht="12.75">
      <c r="A331" s="32">
        <v>326</v>
      </c>
      <c r="B331" s="71" t="s">
        <v>419</v>
      </c>
      <c r="C331" s="72" t="s">
        <v>76</v>
      </c>
      <c r="D331" s="71" t="s">
        <v>105</v>
      </c>
      <c r="E331" s="73" t="s">
        <v>24</v>
      </c>
      <c r="F331" s="33" t="str">
        <f>IF(E331="","",IF((OR(E331=data_validation!A$1,E331=data_validation!A$2,E331=data_validation!A$5,E331=data_validation!A$6,E331=data_validation!A$14,E331=data_validation!A$16)),"Indicate Date","N/A"))</f>
        <v>N/A</v>
      </c>
      <c r="G331" s="33" t="str">
        <f>IF(E331="","",IF((OR(E331=data_validation!A$1,E331=data_validation!A$2)),"Indicate Date","N/A"))</f>
        <v>N/A</v>
      </c>
      <c r="H331" s="35">
        <f t="shared" si="41"/>
        <v>43832</v>
      </c>
      <c r="I331" s="74">
        <f t="shared" si="42"/>
        <v>43839</v>
      </c>
      <c r="J331" s="74">
        <v>43847</v>
      </c>
      <c r="K331" s="75" t="s">
        <v>69</v>
      </c>
      <c r="L331" s="37">
        <f t="shared" si="43"/>
        <v>182980</v>
      </c>
      <c r="M331" s="77">
        <f>176879+6101</f>
        <v>182980</v>
      </c>
      <c r="N331" s="78"/>
      <c r="O331" s="79" t="s">
        <v>208</v>
      </c>
    </row>
    <row r="332" spans="1:15" s="80" customFormat="1" ht="12.75">
      <c r="A332" s="32">
        <v>327</v>
      </c>
      <c r="B332" s="71" t="s">
        <v>419</v>
      </c>
      <c r="C332" s="72" t="s">
        <v>76</v>
      </c>
      <c r="D332" s="71" t="s">
        <v>105</v>
      </c>
      <c r="E332" s="73" t="s">
        <v>24</v>
      </c>
      <c r="F332" s="33" t="str">
        <f>IF(E332="","",IF((OR(E332=data_validation!A$1,E332=data_validation!A$2,E332=data_validation!A$5,E332=data_validation!A$6,E332=data_validation!A$14,E332=data_validation!A$16)),"Indicate Date","N/A"))</f>
        <v>N/A</v>
      </c>
      <c r="G332" s="33" t="str">
        <f>IF(E332="","",IF((OR(E332=data_validation!A$1,E332=data_validation!A$2)),"Indicate Date","N/A"))</f>
        <v>N/A</v>
      </c>
      <c r="H332" s="35">
        <f t="shared" si="41"/>
        <v>43832</v>
      </c>
      <c r="I332" s="74">
        <f t="shared" si="42"/>
        <v>43839</v>
      </c>
      <c r="J332" s="74">
        <v>43847</v>
      </c>
      <c r="K332" s="75" t="s">
        <v>69</v>
      </c>
      <c r="L332" s="37">
        <f t="shared" si="43"/>
        <v>168075</v>
      </c>
      <c r="M332" s="77">
        <f>164057+4018</f>
        <v>168075</v>
      </c>
      <c r="N332" s="78"/>
      <c r="O332" s="79" t="s">
        <v>208</v>
      </c>
    </row>
    <row r="333" spans="1:15" s="80" customFormat="1" ht="12.75">
      <c r="A333" s="32">
        <v>328</v>
      </c>
      <c r="B333" s="71" t="s">
        <v>419</v>
      </c>
      <c r="C333" s="72" t="s">
        <v>76</v>
      </c>
      <c r="D333" s="71" t="s">
        <v>105</v>
      </c>
      <c r="E333" s="73" t="s">
        <v>24</v>
      </c>
      <c r="F333" s="33" t="str">
        <f>IF(E333="","",IF((OR(E333=data_validation!A$1,E333=data_validation!A$2,E333=data_validation!A$5,E333=data_validation!A$6,E333=data_validation!A$14,E333=data_validation!A$16)),"Indicate Date","N/A"))</f>
        <v>N/A</v>
      </c>
      <c r="G333" s="33" t="str">
        <f>IF(E333="","",IF((OR(E333=data_validation!A$1,E333=data_validation!A$2)),"Indicate Date","N/A"))</f>
        <v>N/A</v>
      </c>
      <c r="H333" s="35">
        <f t="shared" si="41"/>
        <v>44012</v>
      </c>
      <c r="I333" s="74">
        <f t="shared" si="42"/>
        <v>44019</v>
      </c>
      <c r="J333" s="74">
        <v>44027</v>
      </c>
      <c r="K333" s="75" t="s">
        <v>69</v>
      </c>
      <c r="L333" s="37">
        <f t="shared" si="43"/>
        <v>121020</v>
      </c>
      <c r="M333" s="77">
        <v>121020</v>
      </c>
      <c r="N333" s="78"/>
      <c r="O333" s="79" t="s">
        <v>208</v>
      </c>
    </row>
    <row r="334" spans="1:15" s="80" customFormat="1" ht="12.75">
      <c r="A334" s="32">
        <v>329</v>
      </c>
      <c r="B334" s="71" t="s">
        <v>419</v>
      </c>
      <c r="C334" s="72" t="s">
        <v>76</v>
      </c>
      <c r="D334" s="71" t="s">
        <v>105</v>
      </c>
      <c r="E334" s="73" t="s">
        <v>24</v>
      </c>
      <c r="F334" s="33" t="str">
        <f>IF(E334="","",IF((OR(E334=data_validation!A$1,E334=data_validation!A$2,E334=data_validation!A$5,E334=data_validation!A$6,E334=data_validation!A$14,E334=data_validation!A$16)),"Indicate Date","N/A"))</f>
        <v>N/A</v>
      </c>
      <c r="G334" s="33" t="str">
        <f>IF(E334="","",IF((OR(E334=data_validation!A$1,E334=data_validation!A$2)),"Indicate Date","N/A"))</f>
        <v>N/A</v>
      </c>
      <c r="H334" s="35">
        <f t="shared" si="41"/>
        <v>44012</v>
      </c>
      <c r="I334" s="74">
        <f t="shared" si="42"/>
        <v>44019</v>
      </c>
      <c r="J334" s="74">
        <v>44027</v>
      </c>
      <c r="K334" s="75" t="s">
        <v>69</v>
      </c>
      <c r="L334" s="37">
        <f t="shared" si="43"/>
        <v>14925</v>
      </c>
      <c r="M334" s="77">
        <v>14925</v>
      </c>
      <c r="N334" s="78"/>
      <c r="O334" s="79" t="s">
        <v>208</v>
      </c>
    </row>
    <row r="335" spans="1:15" s="41" customFormat="1" ht="12.75" hidden="1">
      <c r="A335" s="32">
        <v>330</v>
      </c>
      <c r="B335" s="33" t="s">
        <v>419</v>
      </c>
      <c r="C335" s="42" t="s">
        <v>78</v>
      </c>
      <c r="D335" s="33" t="s">
        <v>105</v>
      </c>
      <c r="E335" s="44" t="s">
        <v>15</v>
      </c>
      <c r="F335" s="35">
        <f>G335-21</f>
        <v>43805</v>
      </c>
      <c r="G335" s="35">
        <f>H335-7</f>
        <v>43826</v>
      </c>
      <c r="H335" s="35">
        <f t="shared" si="41"/>
        <v>43833</v>
      </c>
      <c r="I335" s="35">
        <f t="shared" si="42"/>
        <v>43840</v>
      </c>
      <c r="J335" s="35">
        <v>43848</v>
      </c>
      <c r="K335" s="36" t="s">
        <v>69</v>
      </c>
      <c r="L335" s="37">
        <f t="shared" si="43"/>
        <v>32000</v>
      </c>
      <c r="M335" s="43">
        <v>32000</v>
      </c>
      <c r="N335" s="39"/>
      <c r="O335" s="40" t="s">
        <v>208</v>
      </c>
    </row>
    <row r="336" spans="1:15" s="41" customFormat="1" ht="12.75" hidden="1">
      <c r="A336" s="32">
        <v>331</v>
      </c>
      <c r="B336" s="33" t="s">
        <v>419</v>
      </c>
      <c r="C336" s="42" t="s">
        <v>77</v>
      </c>
      <c r="D336" s="33" t="s">
        <v>105</v>
      </c>
      <c r="E336" s="44" t="s">
        <v>15</v>
      </c>
      <c r="F336" s="35">
        <f>G336-21</f>
        <v>43805</v>
      </c>
      <c r="G336" s="35">
        <f>H336-7</f>
        <v>43826</v>
      </c>
      <c r="H336" s="35">
        <f t="shared" si="41"/>
        <v>43833</v>
      </c>
      <c r="I336" s="35">
        <f t="shared" si="42"/>
        <v>43840</v>
      </c>
      <c r="J336" s="35">
        <v>43848</v>
      </c>
      <c r="K336" s="36" t="s">
        <v>69</v>
      </c>
      <c r="L336" s="37">
        <f t="shared" si="43"/>
        <v>8000</v>
      </c>
      <c r="M336" s="43">
        <v>8000</v>
      </c>
      <c r="N336" s="39"/>
      <c r="O336" s="40" t="s">
        <v>208</v>
      </c>
    </row>
    <row r="337" spans="1:15" s="41" customFormat="1" ht="12.75" hidden="1">
      <c r="A337" s="32">
        <v>332</v>
      </c>
      <c r="B337" s="33" t="s">
        <v>419</v>
      </c>
      <c r="C337" s="42" t="s">
        <v>78</v>
      </c>
      <c r="D337" s="33" t="s">
        <v>105</v>
      </c>
      <c r="E337" s="44" t="s">
        <v>15</v>
      </c>
      <c r="F337" s="35">
        <f>G337-21</f>
        <v>43984</v>
      </c>
      <c r="G337" s="35">
        <f>H337-7</f>
        <v>44005</v>
      </c>
      <c r="H337" s="35">
        <f t="shared" si="41"/>
        <v>44012</v>
      </c>
      <c r="I337" s="35">
        <f t="shared" si="42"/>
        <v>44019</v>
      </c>
      <c r="J337" s="35">
        <v>44027</v>
      </c>
      <c r="K337" s="36" t="s">
        <v>69</v>
      </c>
      <c r="L337" s="37">
        <f t="shared" si="43"/>
        <v>32000</v>
      </c>
      <c r="M337" s="43">
        <v>32000</v>
      </c>
      <c r="N337" s="39"/>
      <c r="O337" s="40" t="s">
        <v>208</v>
      </c>
    </row>
    <row r="338" spans="1:15" s="41" customFormat="1" ht="12.75" hidden="1">
      <c r="A338" s="32">
        <v>333</v>
      </c>
      <c r="B338" s="33" t="s">
        <v>419</v>
      </c>
      <c r="C338" s="42" t="s">
        <v>77</v>
      </c>
      <c r="D338" s="33" t="s">
        <v>105</v>
      </c>
      <c r="E338" s="44" t="s">
        <v>15</v>
      </c>
      <c r="F338" s="35">
        <f>G338-21</f>
        <v>43984</v>
      </c>
      <c r="G338" s="35">
        <f>H338-7</f>
        <v>44005</v>
      </c>
      <c r="H338" s="35">
        <f t="shared" si="41"/>
        <v>44012</v>
      </c>
      <c r="I338" s="35">
        <f t="shared" si="42"/>
        <v>44019</v>
      </c>
      <c r="J338" s="35">
        <v>44027</v>
      </c>
      <c r="K338" s="36" t="s">
        <v>69</v>
      </c>
      <c r="L338" s="37">
        <f t="shared" si="43"/>
        <v>8000</v>
      </c>
      <c r="M338" s="43">
        <v>8000</v>
      </c>
      <c r="N338" s="39"/>
      <c r="O338" s="40" t="s">
        <v>208</v>
      </c>
    </row>
    <row r="339" spans="1:15" s="41" customFormat="1" ht="24" hidden="1">
      <c r="A339" s="32">
        <v>334</v>
      </c>
      <c r="B339" s="33" t="s">
        <v>419</v>
      </c>
      <c r="C339" s="42" t="s">
        <v>87</v>
      </c>
      <c r="D339" s="33" t="s">
        <v>105</v>
      </c>
      <c r="E339" s="44" t="s">
        <v>28</v>
      </c>
      <c r="F339" s="35">
        <f>H339-7</f>
        <v>44005</v>
      </c>
      <c r="G339" s="33" t="str">
        <f>IF(E339="","",IF((OR(E339=data_validation!A$1,E339=data_validation!A$2)),"Indicate Date","N/A"))</f>
        <v>N/A</v>
      </c>
      <c r="H339" s="35">
        <f t="shared" si="41"/>
        <v>44012</v>
      </c>
      <c r="I339" s="35">
        <f t="shared" si="42"/>
        <v>44019</v>
      </c>
      <c r="J339" s="35">
        <v>44027</v>
      </c>
      <c r="K339" s="36" t="s">
        <v>69</v>
      </c>
      <c r="L339" s="37">
        <f t="shared" si="43"/>
        <v>10000</v>
      </c>
      <c r="M339" s="43">
        <v>10000</v>
      </c>
      <c r="N339" s="39"/>
      <c r="O339" s="40" t="s">
        <v>208</v>
      </c>
    </row>
    <row r="340" spans="1:15" s="41" customFormat="1" ht="24" hidden="1">
      <c r="A340" s="32">
        <v>335</v>
      </c>
      <c r="B340" s="33" t="s">
        <v>419</v>
      </c>
      <c r="C340" s="42" t="s">
        <v>83</v>
      </c>
      <c r="D340" s="33" t="s">
        <v>105</v>
      </c>
      <c r="E340" s="44" t="s">
        <v>28</v>
      </c>
      <c r="F340" s="35">
        <f>H340-7</f>
        <v>44005</v>
      </c>
      <c r="G340" s="33" t="str">
        <f>IF(E340="","",IF((OR(E340=data_validation!A$1,E340=data_validation!A$2)),"Indicate Date","N/A"))</f>
        <v>N/A</v>
      </c>
      <c r="H340" s="35">
        <f t="shared" si="41"/>
        <v>44012</v>
      </c>
      <c r="I340" s="35">
        <f t="shared" si="42"/>
        <v>44019</v>
      </c>
      <c r="J340" s="35">
        <v>44027</v>
      </c>
      <c r="K340" s="36" t="s">
        <v>69</v>
      </c>
      <c r="L340" s="37">
        <f t="shared" si="43"/>
        <v>10000</v>
      </c>
      <c r="M340" s="43">
        <v>10000</v>
      </c>
      <c r="N340" s="39"/>
      <c r="O340" s="40" t="s">
        <v>208</v>
      </c>
    </row>
    <row r="341" spans="1:15" s="41" customFormat="1" ht="24" hidden="1">
      <c r="A341" s="32">
        <v>336</v>
      </c>
      <c r="B341" s="33" t="s">
        <v>419</v>
      </c>
      <c r="C341" s="42" t="s">
        <v>95</v>
      </c>
      <c r="D341" s="33" t="s">
        <v>105</v>
      </c>
      <c r="E341" s="44" t="s">
        <v>15</v>
      </c>
      <c r="F341" s="35">
        <f>G341-21</f>
        <v>43984</v>
      </c>
      <c r="G341" s="35">
        <f t="shared" ref="G341:G353" si="44">H341-7</f>
        <v>44005</v>
      </c>
      <c r="H341" s="35">
        <f t="shared" si="41"/>
        <v>44012</v>
      </c>
      <c r="I341" s="35">
        <f t="shared" si="42"/>
        <v>44019</v>
      </c>
      <c r="J341" s="35">
        <v>44027</v>
      </c>
      <c r="K341" s="36" t="s">
        <v>69</v>
      </c>
      <c r="L341" s="37">
        <f t="shared" si="43"/>
        <v>13000</v>
      </c>
      <c r="M341" s="43"/>
      <c r="N341" s="39">
        <v>13000</v>
      </c>
      <c r="O341" s="40" t="s">
        <v>415</v>
      </c>
    </row>
    <row r="342" spans="1:15" s="41" customFormat="1" ht="12.75" hidden="1">
      <c r="A342" s="32">
        <v>337</v>
      </c>
      <c r="B342" s="33" t="s">
        <v>419</v>
      </c>
      <c r="C342" s="42" t="s">
        <v>153</v>
      </c>
      <c r="D342" s="33" t="s">
        <v>105</v>
      </c>
      <c r="E342" s="44" t="s">
        <v>15</v>
      </c>
      <c r="F342" s="35">
        <f>G342-21</f>
        <v>43804</v>
      </c>
      <c r="G342" s="35">
        <f t="shared" si="44"/>
        <v>43825</v>
      </c>
      <c r="H342" s="35">
        <f t="shared" si="41"/>
        <v>43832</v>
      </c>
      <c r="I342" s="35">
        <f t="shared" si="42"/>
        <v>43839</v>
      </c>
      <c r="J342" s="35">
        <v>43847</v>
      </c>
      <c r="K342" s="36" t="s">
        <v>69</v>
      </c>
      <c r="L342" s="37">
        <f t="shared" si="43"/>
        <v>120000</v>
      </c>
      <c r="M342" s="43"/>
      <c r="N342" s="39">
        <v>120000</v>
      </c>
      <c r="O342" s="40" t="s">
        <v>415</v>
      </c>
    </row>
    <row r="343" spans="1:15" s="41" customFormat="1" ht="12.75" hidden="1">
      <c r="A343" s="32">
        <v>338</v>
      </c>
      <c r="B343" s="33" t="s">
        <v>419</v>
      </c>
      <c r="C343" s="42" t="s">
        <v>96</v>
      </c>
      <c r="D343" s="33" t="s">
        <v>105</v>
      </c>
      <c r="E343" s="44" t="s">
        <v>15</v>
      </c>
      <c r="F343" s="35">
        <f>G343-21</f>
        <v>43984</v>
      </c>
      <c r="G343" s="35">
        <f t="shared" si="44"/>
        <v>44005</v>
      </c>
      <c r="H343" s="35">
        <f t="shared" si="41"/>
        <v>44012</v>
      </c>
      <c r="I343" s="35">
        <f t="shared" si="42"/>
        <v>44019</v>
      </c>
      <c r="J343" s="35">
        <v>44027</v>
      </c>
      <c r="K343" s="36" t="s">
        <v>69</v>
      </c>
      <c r="L343" s="37">
        <f t="shared" si="43"/>
        <v>60000</v>
      </c>
      <c r="M343" s="43"/>
      <c r="N343" s="39">
        <v>60000</v>
      </c>
      <c r="O343" s="40" t="s">
        <v>415</v>
      </c>
    </row>
    <row r="344" spans="1:15" s="41" customFormat="1" ht="12.75" hidden="1">
      <c r="A344" s="32">
        <v>339</v>
      </c>
      <c r="B344" s="33" t="s">
        <v>419</v>
      </c>
      <c r="C344" s="42" t="s">
        <v>96</v>
      </c>
      <c r="D344" s="33" t="s">
        <v>105</v>
      </c>
      <c r="E344" s="44" t="s">
        <v>15</v>
      </c>
      <c r="F344" s="35">
        <f>G344-21</f>
        <v>44076</v>
      </c>
      <c r="G344" s="35">
        <f t="shared" si="44"/>
        <v>44097</v>
      </c>
      <c r="H344" s="35">
        <f t="shared" si="41"/>
        <v>44104</v>
      </c>
      <c r="I344" s="35">
        <f t="shared" si="42"/>
        <v>44111</v>
      </c>
      <c r="J344" s="35">
        <v>44119</v>
      </c>
      <c r="K344" s="36" t="s">
        <v>69</v>
      </c>
      <c r="L344" s="37">
        <f t="shared" si="43"/>
        <v>10000</v>
      </c>
      <c r="M344" s="43"/>
      <c r="N344" s="39">
        <v>10000</v>
      </c>
      <c r="O344" s="40" t="s">
        <v>415</v>
      </c>
    </row>
    <row r="345" spans="1:15" s="41" customFormat="1" ht="24" hidden="1">
      <c r="A345" s="32">
        <v>340</v>
      </c>
      <c r="B345" s="33" t="s">
        <v>419</v>
      </c>
      <c r="C345" s="42" t="s">
        <v>85</v>
      </c>
      <c r="D345" s="33" t="s">
        <v>105</v>
      </c>
      <c r="E345" s="44" t="s">
        <v>15</v>
      </c>
      <c r="F345" s="35">
        <f>H345-21</f>
        <v>44083</v>
      </c>
      <c r="G345" s="35">
        <f t="shared" si="44"/>
        <v>44097</v>
      </c>
      <c r="H345" s="35">
        <f t="shared" si="41"/>
        <v>44104</v>
      </c>
      <c r="I345" s="35">
        <f t="shared" si="42"/>
        <v>44111</v>
      </c>
      <c r="J345" s="35">
        <v>44119</v>
      </c>
      <c r="K345" s="36" t="s">
        <v>69</v>
      </c>
      <c r="L345" s="37">
        <f t="shared" si="43"/>
        <v>12000</v>
      </c>
      <c r="M345" s="43"/>
      <c r="N345" s="39">
        <v>12000</v>
      </c>
      <c r="O345" s="40" t="s">
        <v>415</v>
      </c>
    </row>
    <row r="346" spans="1:15" s="41" customFormat="1" ht="12.75" hidden="1">
      <c r="A346" s="32">
        <v>341</v>
      </c>
      <c r="B346" s="33" t="s">
        <v>420</v>
      </c>
      <c r="C346" s="42" t="s">
        <v>78</v>
      </c>
      <c r="D346" s="33" t="s">
        <v>105</v>
      </c>
      <c r="E346" s="44" t="s">
        <v>15</v>
      </c>
      <c r="F346" s="35">
        <f>G346-21</f>
        <v>43804</v>
      </c>
      <c r="G346" s="35">
        <f t="shared" si="44"/>
        <v>43825</v>
      </c>
      <c r="H346" s="35">
        <f t="shared" si="41"/>
        <v>43832</v>
      </c>
      <c r="I346" s="35">
        <f t="shared" si="42"/>
        <v>43839</v>
      </c>
      <c r="J346" s="35">
        <v>43847</v>
      </c>
      <c r="K346" s="36" t="s">
        <v>69</v>
      </c>
      <c r="L346" s="37">
        <f t="shared" si="43"/>
        <v>3500</v>
      </c>
      <c r="M346" s="43">
        <v>3500</v>
      </c>
      <c r="N346" s="39"/>
      <c r="O346" s="40" t="s">
        <v>214</v>
      </c>
    </row>
    <row r="347" spans="1:15" s="41" customFormat="1" ht="12.75" hidden="1">
      <c r="A347" s="32">
        <v>342</v>
      </c>
      <c r="B347" s="33" t="s">
        <v>420</v>
      </c>
      <c r="C347" s="42" t="s">
        <v>77</v>
      </c>
      <c r="D347" s="33" t="s">
        <v>105</v>
      </c>
      <c r="E347" s="44" t="s">
        <v>15</v>
      </c>
      <c r="F347" s="35">
        <f>G347-21</f>
        <v>43805</v>
      </c>
      <c r="G347" s="35">
        <f t="shared" si="44"/>
        <v>43826</v>
      </c>
      <c r="H347" s="35">
        <f t="shared" si="41"/>
        <v>43833</v>
      </c>
      <c r="I347" s="35">
        <f t="shared" si="42"/>
        <v>43840</v>
      </c>
      <c r="J347" s="35">
        <v>43848</v>
      </c>
      <c r="K347" s="36" t="s">
        <v>69</v>
      </c>
      <c r="L347" s="37">
        <f t="shared" si="43"/>
        <v>2500</v>
      </c>
      <c r="M347" s="43">
        <v>2500</v>
      </c>
      <c r="N347" s="39"/>
      <c r="O347" s="40" t="s">
        <v>214</v>
      </c>
    </row>
    <row r="348" spans="1:15" s="41" customFormat="1" ht="12.75" hidden="1">
      <c r="A348" s="32">
        <v>343</v>
      </c>
      <c r="B348" s="33" t="s">
        <v>420</v>
      </c>
      <c r="C348" s="42" t="s">
        <v>78</v>
      </c>
      <c r="D348" s="33" t="s">
        <v>105</v>
      </c>
      <c r="E348" s="44" t="s">
        <v>15</v>
      </c>
      <c r="F348" s="35">
        <f>G348-21</f>
        <v>43984</v>
      </c>
      <c r="G348" s="35">
        <f t="shared" si="44"/>
        <v>44005</v>
      </c>
      <c r="H348" s="35">
        <f t="shared" si="41"/>
        <v>44012</v>
      </c>
      <c r="I348" s="35">
        <f t="shared" si="42"/>
        <v>44019</v>
      </c>
      <c r="J348" s="35">
        <v>44027</v>
      </c>
      <c r="K348" s="36" t="s">
        <v>69</v>
      </c>
      <c r="L348" s="37">
        <f t="shared" si="43"/>
        <v>3500</v>
      </c>
      <c r="M348" s="43">
        <v>3500</v>
      </c>
      <c r="N348" s="39"/>
      <c r="O348" s="40" t="s">
        <v>214</v>
      </c>
    </row>
    <row r="349" spans="1:15" s="41" customFormat="1" ht="12.75" hidden="1">
      <c r="A349" s="32">
        <v>344</v>
      </c>
      <c r="B349" s="33" t="s">
        <v>420</v>
      </c>
      <c r="C349" s="42" t="s">
        <v>77</v>
      </c>
      <c r="D349" s="33" t="s">
        <v>105</v>
      </c>
      <c r="E349" s="44" t="s">
        <v>15</v>
      </c>
      <c r="F349" s="35">
        <f>G349-21</f>
        <v>43984</v>
      </c>
      <c r="G349" s="35">
        <f t="shared" si="44"/>
        <v>44005</v>
      </c>
      <c r="H349" s="35">
        <f t="shared" si="41"/>
        <v>44012</v>
      </c>
      <c r="I349" s="35">
        <f t="shared" si="42"/>
        <v>44019</v>
      </c>
      <c r="J349" s="35">
        <v>44027</v>
      </c>
      <c r="K349" s="36" t="s">
        <v>69</v>
      </c>
      <c r="L349" s="37">
        <f t="shared" si="43"/>
        <v>2500</v>
      </c>
      <c r="M349" s="43">
        <v>2500</v>
      </c>
      <c r="N349" s="39"/>
      <c r="O349" s="40" t="s">
        <v>214</v>
      </c>
    </row>
    <row r="350" spans="1:15" s="41" customFormat="1" ht="12.75" hidden="1">
      <c r="A350" s="32">
        <v>345</v>
      </c>
      <c r="B350" s="33" t="s">
        <v>420</v>
      </c>
      <c r="C350" s="42" t="s">
        <v>92</v>
      </c>
      <c r="D350" s="33" t="s">
        <v>105</v>
      </c>
      <c r="E350" s="44" t="s">
        <v>15</v>
      </c>
      <c r="F350" s="35">
        <f>H350-21</f>
        <v>44053</v>
      </c>
      <c r="G350" s="35">
        <f t="shared" si="44"/>
        <v>44067</v>
      </c>
      <c r="H350" s="35">
        <f t="shared" si="41"/>
        <v>44074</v>
      </c>
      <c r="I350" s="35">
        <f t="shared" si="42"/>
        <v>44081</v>
      </c>
      <c r="J350" s="35">
        <v>44089</v>
      </c>
      <c r="K350" s="36" t="s">
        <v>69</v>
      </c>
      <c r="L350" s="37">
        <f t="shared" si="43"/>
        <v>30400</v>
      </c>
      <c r="M350" s="43">
        <f>29210+1190</f>
        <v>30400</v>
      </c>
      <c r="N350" s="39"/>
      <c r="O350" s="40" t="s">
        <v>214</v>
      </c>
    </row>
    <row r="351" spans="1:15" s="41" customFormat="1" ht="12.75" hidden="1">
      <c r="A351" s="32">
        <v>346</v>
      </c>
      <c r="B351" s="33" t="s">
        <v>420</v>
      </c>
      <c r="C351" s="42" t="s">
        <v>89</v>
      </c>
      <c r="D351" s="33" t="s">
        <v>105</v>
      </c>
      <c r="E351" s="44" t="s">
        <v>15</v>
      </c>
      <c r="F351" s="35">
        <f>G351-21</f>
        <v>43862</v>
      </c>
      <c r="G351" s="35">
        <f t="shared" si="44"/>
        <v>43883</v>
      </c>
      <c r="H351" s="35">
        <f t="shared" si="41"/>
        <v>43890</v>
      </c>
      <c r="I351" s="35">
        <f t="shared" si="42"/>
        <v>43897</v>
      </c>
      <c r="J351" s="35">
        <v>43905</v>
      </c>
      <c r="K351" s="36" t="s">
        <v>69</v>
      </c>
      <c r="L351" s="37">
        <f t="shared" si="43"/>
        <v>10000</v>
      </c>
      <c r="M351" s="43">
        <v>10000</v>
      </c>
      <c r="N351" s="39"/>
      <c r="O351" s="40" t="s">
        <v>214</v>
      </c>
    </row>
    <row r="352" spans="1:15" s="41" customFormat="1" ht="12.75" hidden="1">
      <c r="A352" s="32">
        <v>347</v>
      </c>
      <c r="B352" s="33" t="s">
        <v>420</v>
      </c>
      <c r="C352" s="42" t="s">
        <v>89</v>
      </c>
      <c r="D352" s="33" t="s">
        <v>105</v>
      </c>
      <c r="E352" s="44" t="s">
        <v>15</v>
      </c>
      <c r="F352" s="35">
        <f>G352-21</f>
        <v>43984</v>
      </c>
      <c r="G352" s="35">
        <f t="shared" si="44"/>
        <v>44005</v>
      </c>
      <c r="H352" s="35">
        <f t="shared" si="41"/>
        <v>44012</v>
      </c>
      <c r="I352" s="35">
        <f t="shared" si="42"/>
        <v>44019</v>
      </c>
      <c r="J352" s="35">
        <v>44027</v>
      </c>
      <c r="K352" s="36" t="s">
        <v>69</v>
      </c>
      <c r="L352" s="37">
        <f t="shared" si="43"/>
        <v>10000</v>
      </c>
      <c r="M352" s="43">
        <v>10000</v>
      </c>
      <c r="N352" s="39"/>
      <c r="O352" s="40" t="s">
        <v>214</v>
      </c>
    </row>
    <row r="353" spans="1:15" s="41" customFormat="1" ht="12.75" hidden="1">
      <c r="A353" s="32">
        <v>348</v>
      </c>
      <c r="B353" s="33" t="s">
        <v>420</v>
      </c>
      <c r="C353" s="42" t="s">
        <v>89</v>
      </c>
      <c r="D353" s="33" t="s">
        <v>105</v>
      </c>
      <c r="E353" s="44" t="s">
        <v>15</v>
      </c>
      <c r="F353" s="35">
        <f>G353-21</f>
        <v>44107</v>
      </c>
      <c r="G353" s="35">
        <f t="shared" si="44"/>
        <v>44128</v>
      </c>
      <c r="H353" s="35">
        <f t="shared" si="41"/>
        <v>44135</v>
      </c>
      <c r="I353" s="35">
        <f t="shared" si="42"/>
        <v>44142</v>
      </c>
      <c r="J353" s="35">
        <v>44150</v>
      </c>
      <c r="K353" s="36" t="s">
        <v>69</v>
      </c>
      <c r="L353" s="37">
        <f t="shared" si="43"/>
        <v>56000</v>
      </c>
      <c r="M353" s="43">
        <v>56000</v>
      </c>
      <c r="N353" s="39"/>
      <c r="O353" s="40" t="s">
        <v>214</v>
      </c>
    </row>
    <row r="354" spans="1:15" s="41" customFormat="1" ht="18" hidden="1">
      <c r="A354" s="32">
        <v>349</v>
      </c>
      <c r="B354" s="33" t="s">
        <v>420</v>
      </c>
      <c r="C354" s="42" t="s">
        <v>110</v>
      </c>
      <c r="D354" s="33" t="s">
        <v>105</v>
      </c>
      <c r="E354" s="44" t="s">
        <v>29</v>
      </c>
      <c r="F354" s="33" t="str">
        <f>IF(E354="","",IF((OR(E354=data_validation!A$1,E354=data_validation!A$2,E354=data_validation!A$5,E354=data_validation!A$6,E354=data_validation!A$14,E354=data_validation!A$16)),"Indicate Date","N/A"))</f>
        <v>N/A</v>
      </c>
      <c r="G354" s="33" t="str">
        <f>IF(E354="","",IF((OR(E354=data_validation!A$1,E354=data_validation!A$2)),"Indicate Date","N/A"))</f>
        <v>N/A</v>
      </c>
      <c r="H354" s="35">
        <f t="shared" si="41"/>
        <v>43890</v>
      </c>
      <c r="I354" s="35">
        <f t="shared" si="42"/>
        <v>43897</v>
      </c>
      <c r="J354" s="35">
        <v>43905</v>
      </c>
      <c r="K354" s="36" t="s">
        <v>69</v>
      </c>
      <c r="L354" s="37">
        <f t="shared" si="43"/>
        <v>2000</v>
      </c>
      <c r="M354" s="43">
        <v>2000</v>
      </c>
      <c r="N354" s="39"/>
      <c r="O354" s="162" t="s">
        <v>214</v>
      </c>
    </row>
    <row r="355" spans="1:15" s="41" customFormat="1" ht="18" hidden="1">
      <c r="A355" s="32">
        <v>350</v>
      </c>
      <c r="B355" s="33" t="s">
        <v>420</v>
      </c>
      <c r="C355" s="42" t="s">
        <v>110</v>
      </c>
      <c r="D355" s="33" t="s">
        <v>105</v>
      </c>
      <c r="E355" s="44" t="s">
        <v>29</v>
      </c>
      <c r="F355" s="33" t="str">
        <f>IF(E355="","",IF((OR(E355=data_validation!A$1,E355=data_validation!A$2,E355=data_validation!A$5,E355=data_validation!A$6,E355=data_validation!A$14,E355=data_validation!A$16)),"Indicate Date","N/A"))</f>
        <v>N/A</v>
      </c>
      <c r="G355" s="33" t="str">
        <f>IF(E355="","",IF((OR(E355=data_validation!A$1,E355=data_validation!A$2)),"Indicate Date","N/A"))</f>
        <v>N/A</v>
      </c>
      <c r="H355" s="35">
        <f t="shared" si="41"/>
        <v>44012</v>
      </c>
      <c r="I355" s="35">
        <f t="shared" si="42"/>
        <v>44019</v>
      </c>
      <c r="J355" s="35">
        <v>44027</v>
      </c>
      <c r="K355" s="36" t="s">
        <v>69</v>
      </c>
      <c r="L355" s="37">
        <f t="shared" si="43"/>
        <v>2000</v>
      </c>
      <c r="M355" s="43">
        <v>2000</v>
      </c>
      <c r="N355" s="39"/>
      <c r="O355" s="162" t="s">
        <v>214</v>
      </c>
    </row>
    <row r="356" spans="1:15" s="41" customFormat="1" ht="18" hidden="1">
      <c r="A356" s="32">
        <v>351</v>
      </c>
      <c r="B356" s="33" t="s">
        <v>420</v>
      </c>
      <c r="C356" s="42" t="s">
        <v>110</v>
      </c>
      <c r="D356" s="33" t="s">
        <v>105</v>
      </c>
      <c r="E356" s="44" t="s">
        <v>29</v>
      </c>
      <c r="F356" s="33" t="str">
        <f>IF(E356="","",IF((OR(E356=data_validation!A$1,E356=data_validation!A$2,E356=data_validation!A$5,E356=data_validation!A$6,E356=data_validation!A$14,E356=data_validation!A$16)),"Indicate Date","N/A"))</f>
        <v>N/A</v>
      </c>
      <c r="G356" s="33" t="str">
        <f>IF(E356="","",IF((OR(E356=data_validation!A$1,E356=data_validation!A$2)),"Indicate Date","N/A"))</f>
        <v>N/A</v>
      </c>
      <c r="H356" s="35">
        <f t="shared" si="41"/>
        <v>44135</v>
      </c>
      <c r="I356" s="35">
        <f t="shared" si="42"/>
        <v>44142</v>
      </c>
      <c r="J356" s="35">
        <v>44150</v>
      </c>
      <c r="K356" s="36" t="s">
        <v>69</v>
      </c>
      <c r="L356" s="37">
        <f t="shared" si="43"/>
        <v>4000</v>
      </c>
      <c r="M356" s="43">
        <v>4000</v>
      </c>
      <c r="N356" s="39"/>
      <c r="O356" s="162" t="s">
        <v>214</v>
      </c>
    </row>
    <row r="357" spans="1:15" s="41" customFormat="1" ht="12.75" hidden="1">
      <c r="A357" s="32">
        <v>352</v>
      </c>
      <c r="B357" s="33" t="s">
        <v>420</v>
      </c>
      <c r="C357" s="42" t="s">
        <v>116</v>
      </c>
      <c r="D357" s="33" t="s">
        <v>105</v>
      </c>
      <c r="E357" s="44" t="s">
        <v>15</v>
      </c>
      <c r="F357" s="35">
        <f>H357-21</f>
        <v>43991</v>
      </c>
      <c r="G357" s="35">
        <f t="shared" ref="G357:G363" si="45">H357-7</f>
        <v>44005</v>
      </c>
      <c r="H357" s="35">
        <f t="shared" si="41"/>
        <v>44012</v>
      </c>
      <c r="I357" s="35">
        <f t="shared" si="42"/>
        <v>44019</v>
      </c>
      <c r="J357" s="35">
        <v>44027</v>
      </c>
      <c r="K357" s="36" t="s">
        <v>69</v>
      </c>
      <c r="L357" s="37">
        <f t="shared" si="43"/>
        <v>1600</v>
      </c>
      <c r="M357" s="43">
        <v>1600</v>
      </c>
      <c r="N357" s="39"/>
      <c r="O357" s="40" t="s">
        <v>214</v>
      </c>
    </row>
    <row r="358" spans="1:15" s="41" customFormat="1" ht="12.75" hidden="1">
      <c r="A358" s="32">
        <v>353</v>
      </c>
      <c r="B358" s="33" t="s">
        <v>421</v>
      </c>
      <c r="C358" s="42" t="s">
        <v>78</v>
      </c>
      <c r="D358" s="33" t="s">
        <v>105</v>
      </c>
      <c r="E358" s="44" t="s">
        <v>15</v>
      </c>
      <c r="F358" s="35">
        <f>G358-21</f>
        <v>43804</v>
      </c>
      <c r="G358" s="35">
        <f t="shared" si="45"/>
        <v>43825</v>
      </c>
      <c r="H358" s="35">
        <f t="shared" si="41"/>
        <v>43832</v>
      </c>
      <c r="I358" s="35">
        <f t="shared" si="42"/>
        <v>43839</v>
      </c>
      <c r="J358" s="35">
        <v>43847</v>
      </c>
      <c r="K358" s="36" t="s">
        <v>69</v>
      </c>
      <c r="L358" s="37">
        <f t="shared" si="43"/>
        <v>10000</v>
      </c>
      <c r="M358" s="43">
        <v>10000</v>
      </c>
      <c r="N358" s="39"/>
      <c r="O358" s="40" t="s">
        <v>113</v>
      </c>
    </row>
    <row r="359" spans="1:15" s="41" customFormat="1" ht="12.75" hidden="1">
      <c r="A359" s="32">
        <v>354</v>
      </c>
      <c r="B359" s="33" t="s">
        <v>421</v>
      </c>
      <c r="C359" s="42" t="s">
        <v>92</v>
      </c>
      <c r="D359" s="33" t="s">
        <v>105</v>
      </c>
      <c r="E359" s="44" t="s">
        <v>15</v>
      </c>
      <c r="F359" s="35">
        <f>H359-21</f>
        <v>44053</v>
      </c>
      <c r="G359" s="35">
        <f t="shared" si="45"/>
        <v>44067</v>
      </c>
      <c r="H359" s="35">
        <f t="shared" si="41"/>
        <v>44074</v>
      </c>
      <c r="I359" s="35">
        <f t="shared" si="42"/>
        <v>44081</v>
      </c>
      <c r="J359" s="35">
        <v>44089</v>
      </c>
      <c r="K359" s="36" t="s">
        <v>69</v>
      </c>
      <c r="L359" s="37">
        <f t="shared" si="43"/>
        <v>15000</v>
      </c>
      <c r="M359" s="43">
        <v>15000</v>
      </c>
      <c r="N359" s="39"/>
      <c r="O359" s="40" t="s">
        <v>113</v>
      </c>
    </row>
    <row r="360" spans="1:15" s="41" customFormat="1" ht="12.75" hidden="1">
      <c r="A360" s="32">
        <v>355</v>
      </c>
      <c r="B360" s="33" t="s">
        <v>421</v>
      </c>
      <c r="C360" s="42" t="s">
        <v>122</v>
      </c>
      <c r="D360" s="33" t="s">
        <v>105</v>
      </c>
      <c r="E360" s="44" t="s">
        <v>15</v>
      </c>
      <c r="F360" s="35">
        <f>G360-21</f>
        <v>44046</v>
      </c>
      <c r="G360" s="35">
        <f t="shared" si="45"/>
        <v>44067</v>
      </c>
      <c r="H360" s="35">
        <f t="shared" si="41"/>
        <v>44074</v>
      </c>
      <c r="I360" s="35">
        <f t="shared" si="42"/>
        <v>44081</v>
      </c>
      <c r="J360" s="35">
        <v>44089</v>
      </c>
      <c r="K360" s="36" t="s">
        <v>69</v>
      </c>
      <c r="L360" s="37">
        <f t="shared" si="43"/>
        <v>1500</v>
      </c>
      <c r="M360" s="43">
        <v>1500</v>
      </c>
      <c r="N360" s="39"/>
      <c r="O360" s="40" t="s">
        <v>113</v>
      </c>
    </row>
    <row r="361" spans="1:15" s="41" customFormat="1" ht="12.75" hidden="1">
      <c r="A361" s="32">
        <v>356</v>
      </c>
      <c r="B361" s="33" t="s">
        <v>421</v>
      </c>
      <c r="C361" s="42" t="s">
        <v>89</v>
      </c>
      <c r="D361" s="33" t="s">
        <v>105</v>
      </c>
      <c r="E361" s="44" t="s">
        <v>15</v>
      </c>
      <c r="F361" s="35">
        <f>G361-21</f>
        <v>43893</v>
      </c>
      <c r="G361" s="35">
        <f t="shared" si="45"/>
        <v>43914</v>
      </c>
      <c r="H361" s="35">
        <f t="shared" si="41"/>
        <v>43921</v>
      </c>
      <c r="I361" s="35">
        <f t="shared" si="42"/>
        <v>43928</v>
      </c>
      <c r="J361" s="35">
        <v>43936</v>
      </c>
      <c r="K361" s="36" t="s">
        <v>69</v>
      </c>
      <c r="L361" s="37">
        <f t="shared" si="43"/>
        <v>10000</v>
      </c>
      <c r="M361" s="43">
        <v>10000</v>
      </c>
      <c r="N361" s="39"/>
      <c r="O361" s="40" t="s">
        <v>113</v>
      </c>
    </row>
    <row r="362" spans="1:15" s="41" customFormat="1" ht="12.75" hidden="1">
      <c r="A362" s="32">
        <v>357</v>
      </c>
      <c r="B362" s="33" t="s">
        <v>421</v>
      </c>
      <c r="C362" s="42" t="s">
        <v>89</v>
      </c>
      <c r="D362" s="33" t="s">
        <v>105</v>
      </c>
      <c r="E362" s="44" t="s">
        <v>15</v>
      </c>
      <c r="F362" s="35">
        <f>G362-21</f>
        <v>44015</v>
      </c>
      <c r="G362" s="35">
        <f t="shared" si="45"/>
        <v>44036</v>
      </c>
      <c r="H362" s="35">
        <f t="shared" si="41"/>
        <v>44043</v>
      </c>
      <c r="I362" s="35">
        <f t="shared" si="42"/>
        <v>44050</v>
      </c>
      <c r="J362" s="35">
        <v>44058</v>
      </c>
      <c r="K362" s="36" t="s">
        <v>69</v>
      </c>
      <c r="L362" s="37">
        <f t="shared" si="43"/>
        <v>10000</v>
      </c>
      <c r="M362" s="43">
        <v>10000</v>
      </c>
      <c r="N362" s="39"/>
      <c r="O362" s="40" t="s">
        <v>113</v>
      </c>
    </row>
    <row r="363" spans="1:15" s="41" customFormat="1" ht="12.75" hidden="1">
      <c r="A363" s="32">
        <v>358</v>
      </c>
      <c r="B363" s="33" t="s">
        <v>421</v>
      </c>
      <c r="C363" s="42" t="s">
        <v>89</v>
      </c>
      <c r="D363" s="33" t="s">
        <v>105</v>
      </c>
      <c r="E363" s="44" t="s">
        <v>15</v>
      </c>
      <c r="F363" s="35">
        <f>G363-21</f>
        <v>44076</v>
      </c>
      <c r="G363" s="35">
        <f t="shared" si="45"/>
        <v>44097</v>
      </c>
      <c r="H363" s="35">
        <f t="shared" si="41"/>
        <v>44104</v>
      </c>
      <c r="I363" s="35">
        <f t="shared" si="42"/>
        <v>44111</v>
      </c>
      <c r="J363" s="35">
        <v>44119</v>
      </c>
      <c r="K363" s="36" t="s">
        <v>69</v>
      </c>
      <c r="L363" s="37">
        <f t="shared" si="43"/>
        <v>28000</v>
      </c>
      <c r="M363" s="43">
        <v>28000</v>
      </c>
      <c r="N363" s="39"/>
      <c r="O363" s="40" t="s">
        <v>113</v>
      </c>
    </row>
    <row r="364" spans="1:15" s="41" customFormat="1" ht="18" hidden="1">
      <c r="A364" s="32">
        <v>359</v>
      </c>
      <c r="B364" s="33" t="s">
        <v>421</v>
      </c>
      <c r="C364" s="42" t="s">
        <v>110</v>
      </c>
      <c r="D364" s="33" t="s">
        <v>105</v>
      </c>
      <c r="E364" s="44" t="s">
        <v>29</v>
      </c>
      <c r="F364" s="33" t="str">
        <f>IF(E364="","",IF((OR(E364=data_validation!A$1,E364=data_validation!A$2,E364=data_validation!A$5,E364=data_validation!A$6,E364=data_validation!A$14,E364=data_validation!A$16)),"Indicate Date","N/A"))</f>
        <v>N/A</v>
      </c>
      <c r="G364" s="33" t="str">
        <f>IF(E364="","",IF((OR(E364=data_validation!A$1,E364=data_validation!A$2)),"Indicate Date","N/A"))</f>
        <v>N/A</v>
      </c>
      <c r="H364" s="35">
        <f t="shared" si="41"/>
        <v>44104</v>
      </c>
      <c r="I364" s="35">
        <f t="shared" si="42"/>
        <v>44111</v>
      </c>
      <c r="J364" s="35">
        <v>44119</v>
      </c>
      <c r="K364" s="36" t="s">
        <v>69</v>
      </c>
      <c r="L364" s="37">
        <f t="shared" si="43"/>
        <v>15000</v>
      </c>
      <c r="M364" s="43">
        <v>15000</v>
      </c>
      <c r="N364" s="39"/>
      <c r="O364" s="162" t="s">
        <v>113</v>
      </c>
    </row>
    <row r="365" spans="1:15" s="41" customFormat="1" ht="12.75" hidden="1">
      <c r="A365" s="32">
        <v>360</v>
      </c>
      <c r="B365" s="33" t="s">
        <v>421</v>
      </c>
      <c r="C365" s="42" t="s">
        <v>116</v>
      </c>
      <c r="D365" s="33" t="s">
        <v>105</v>
      </c>
      <c r="E365" s="44" t="s">
        <v>15</v>
      </c>
      <c r="F365" s="35">
        <f>H365-21</f>
        <v>44053</v>
      </c>
      <c r="G365" s="35">
        <f t="shared" ref="G365:G372" si="46">H365-7</f>
        <v>44067</v>
      </c>
      <c r="H365" s="35">
        <f t="shared" si="41"/>
        <v>44074</v>
      </c>
      <c r="I365" s="35">
        <f t="shared" si="42"/>
        <v>44081</v>
      </c>
      <c r="J365" s="35">
        <v>44089</v>
      </c>
      <c r="K365" s="36" t="s">
        <v>69</v>
      </c>
      <c r="L365" s="37">
        <f t="shared" si="43"/>
        <v>2000</v>
      </c>
      <c r="M365" s="43">
        <v>2000</v>
      </c>
      <c r="N365" s="39"/>
      <c r="O365" s="40" t="s">
        <v>113</v>
      </c>
    </row>
    <row r="366" spans="1:15" s="41" customFormat="1" ht="12.75" hidden="1">
      <c r="A366" s="32">
        <v>361</v>
      </c>
      <c r="B366" s="33" t="s">
        <v>422</v>
      </c>
      <c r="C366" s="42" t="s">
        <v>78</v>
      </c>
      <c r="D366" s="33" t="s">
        <v>105</v>
      </c>
      <c r="E366" s="44" t="s">
        <v>15</v>
      </c>
      <c r="F366" s="35">
        <f t="shared" ref="F366:F372" si="47">G366-21</f>
        <v>43805</v>
      </c>
      <c r="G366" s="35">
        <f t="shared" si="46"/>
        <v>43826</v>
      </c>
      <c r="H366" s="35">
        <f t="shared" si="41"/>
        <v>43833</v>
      </c>
      <c r="I366" s="35">
        <f t="shared" si="42"/>
        <v>43840</v>
      </c>
      <c r="J366" s="35">
        <v>43848</v>
      </c>
      <c r="K366" s="36" t="s">
        <v>69</v>
      </c>
      <c r="L366" s="37">
        <f t="shared" si="43"/>
        <v>2500</v>
      </c>
      <c r="M366" s="43">
        <v>2500</v>
      </c>
      <c r="N366" s="39"/>
      <c r="O366" s="40" t="s">
        <v>112</v>
      </c>
    </row>
    <row r="367" spans="1:15" s="41" customFormat="1" ht="12.75" hidden="1">
      <c r="A367" s="32">
        <v>362</v>
      </c>
      <c r="B367" s="33" t="s">
        <v>422</v>
      </c>
      <c r="C367" s="42" t="s">
        <v>77</v>
      </c>
      <c r="D367" s="33" t="s">
        <v>105</v>
      </c>
      <c r="E367" s="44" t="s">
        <v>15</v>
      </c>
      <c r="F367" s="35">
        <f t="shared" si="47"/>
        <v>43805</v>
      </c>
      <c r="G367" s="35">
        <f t="shared" si="46"/>
        <v>43826</v>
      </c>
      <c r="H367" s="35">
        <f t="shared" si="41"/>
        <v>43833</v>
      </c>
      <c r="I367" s="35">
        <f t="shared" si="42"/>
        <v>43840</v>
      </c>
      <c r="J367" s="35">
        <v>43848</v>
      </c>
      <c r="K367" s="36" t="s">
        <v>69</v>
      </c>
      <c r="L367" s="37">
        <f t="shared" si="43"/>
        <v>1500</v>
      </c>
      <c r="M367" s="43">
        <v>1500</v>
      </c>
      <c r="N367" s="39"/>
      <c r="O367" s="40" t="s">
        <v>112</v>
      </c>
    </row>
    <row r="368" spans="1:15" s="41" customFormat="1" ht="12.75" hidden="1">
      <c r="A368" s="32">
        <v>363</v>
      </c>
      <c r="B368" s="33" t="s">
        <v>422</v>
      </c>
      <c r="C368" s="42" t="s">
        <v>78</v>
      </c>
      <c r="D368" s="33" t="s">
        <v>105</v>
      </c>
      <c r="E368" s="44" t="s">
        <v>15</v>
      </c>
      <c r="F368" s="35">
        <f t="shared" si="47"/>
        <v>43984</v>
      </c>
      <c r="G368" s="35">
        <f t="shared" si="46"/>
        <v>44005</v>
      </c>
      <c r="H368" s="35">
        <f t="shared" si="41"/>
        <v>44012</v>
      </c>
      <c r="I368" s="35">
        <f t="shared" si="42"/>
        <v>44019</v>
      </c>
      <c r="J368" s="35">
        <v>44027</v>
      </c>
      <c r="K368" s="36" t="s">
        <v>69</v>
      </c>
      <c r="L368" s="37">
        <f t="shared" si="43"/>
        <v>2500</v>
      </c>
      <c r="M368" s="43">
        <v>2500</v>
      </c>
      <c r="N368" s="39"/>
      <c r="O368" s="40" t="s">
        <v>112</v>
      </c>
    </row>
    <row r="369" spans="1:15" s="41" customFormat="1" ht="12.75" hidden="1">
      <c r="A369" s="32">
        <v>364</v>
      </c>
      <c r="B369" s="33" t="s">
        <v>422</v>
      </c>
      <c r="C369" s="42" t="s">
        <v>77</v>
      </c>
      <c r="D369" s="33" t="s">
        <v>105</v>
      </c>
      <c r="E369" s="44" t="s">
        <v>15</v>
      </c>
      <c r="F369" s="35">
        <f t="shared" si="47"/>
        <v>43984</v>
      </c>
      <c r="G369" s="35">
        <f t="shared" si="46"/>
        <v>44005</v>
      </c>
      <c r="H369" s="35">
        <f t="shared" si="41"/>
        <v>44012</v>
      </c>
      <c r="I369" s="35">
        <f t="shared" si="42"/>
        <v>44019</v>
      </c>
      <c r="J369" s="35">
        <v>44027</v>
      </c>
      <c r="K369" s="36" t="s">
        <v>69</v>
      </c>
      <c r="L369" s="37">
        <f t="shared" si="43"/>
        <v>1500</v>
      </c>
      <c r="M369" s="43">
        <v>1500</v>
      </c>
      <c r="N369" s="39"/>
      <c r="O369" s="40" t="s">
        <v>112</v>
      </c>
    </row>
    <row r="370" spans="1:15" s="41" customFormat="1" ht="12.75" hidden="1">
      <c r="A370" s="32">
        <v>365</v>
      </c>
      <c r="B370" s="33" t="s">
        <v>422</v>
      </c>
      <c r="C370" s="42" t="s">
        <v>89</v>
      </c>
      <c r="D370" s="33" t="s">
        <v>105</v>
      </c>
      <c r="E370" s="44" t="s">
        <v>15</v>
      </c>
      <c r="F370" s="35">
        <f t="shared" si="47"/>
        <v>43862</v>
      </c>
      <c r="G370" s="35">
        <f t="shared" si="46"/>
        <v>43883</v>
      </c>
      <c r="H370" s="35">
        <f t="shared" si="41"/>
        <v>43890</v>
      </c>
      <c r="I370" s="35">
        <f t="shared" si="42"/>
        <v>43897</v>
      </c>
      <c r="J370" s="35">
        <v>43905</v>
      </c>
      <c r="K370" s="36" t="s">
        <v>69</v>
      </c>
      <c r="L370" s="37">
        <f t="shared" si="43"/>
        <v>6600</v>
      </c>
      <c r="M370" s="43">
        <v>6600</v>
      </c>
      <c r="N370" s="39"/>
      <c r="O370" s="40" t="s">
        <v>112</v>
      </c>
    </row>
    <row r="371" spans="1:15" s="41" customFormat="1" ht="12.75" hidden="1">
      <c r="A371" s="32">
        <v>366</v>
      </c>
      <c r="B371" s="33" t="s">
        <v>422</v>
      </c>
      <c r="C371" s="42" t="s">
        <v>89</v>
      </c>
      <c r="D371" s="33" t="s">
        <v>105</v>
      </c>
      <c r="E371" s="44" t="s">
        <v>15</v>
      </c>
      <c r="F371" s="35">
        <f t="shared" si="47"/>
        <v>43923</v>
      </c>
      <c r="G371" s="35">
        <f t="shared" si="46"/>
        <v>43944</v>
      </c>
      <c r="H371" s="35">
        <f t="shared" si="41"/>
        <v>43951</v>
      </c>
      <c r="I371" s="35">
        <f t="shared" si="42"/>
        <v>43958</v>
      </c>
      <c r="J371" s="35">
        <v>43966</v>
      </c>
      <c r="K371" s="36" t="s">
        <v>69</v>
      </c>
      <c r="L371" s="37">
        <f t="shared" si="43"/>
        <v>10000</v>
      </c>
      <c r="M371" s="43">
        <v>10000</v>
      </c>
      <c r="N371" s="39"/>
      <c r="O371" s="40" t="s">
        <v>112</v>
      </c>
    </row>
    <row r="372" spans="1:15" s="41" customFormat="1" ht="12.75" hidden="1">
      <c r="A372" s="32">
        <v>367</v>
      </c>
      <c r="B372" s="33" t="s">
        <v>422</v>
      </c>
      <c r="C372" s="42" t="s">
        <v>89</v>
      </c>
      <c r="D372" s="33" t="s">
        <v>105</v>
      </c>
      <c r="E372" s="44" t="s">
        <v>15</v>
      </c>
      <c r="F372" s="35">
        <f t="shared" si="47"/>
        <v>44046</v>
      </c>
      <c r="G372" s="35">
        <f t="shared" si="46"/>
        <v>44067</v>
      </c>
      <c r="H372" s="35">
        <f t="shared" si="41"/>
        <v>44074</v>
      </c>
      <c r="I372" s="35">
        <f t="shared" si="42"/>
        <v>44081</v>
      </c>
      <c r="J372" s="35">
        <v>44089</v>
      </c>
      <c r="K372" s="36" t="s">
        <v>69</v>
      </c>
      <c r="L372" s="37">
        <f t="shared" si="43"/>
        <v>8000</v>
      </c>
      <c r="M372" s="43">
        <v>8000</v>
      </c>
      <c r="N372" s="39"/>
      <c r="O372" s="40" t="s">
        <v>112</v>
      </c>
    </row>
    <row r="373" spans="1:15" s="41" customFormat="1" ht="18" hidden="1">
      <c r="A373" s="32">
        <v>368</v>
      </c>
      <c r="B373" s="33" t="s">
        <v>422</v>
      </c>
      <c r="C373" s="42" t="s">
        <v>110</v>
      </c>
      <c r="D373" s="33" t="s">
        <v>105</v>
      </c>
      <c r="E373" s="44" t="s">
        <v>29</v>
      </c>
      <c r="F373" s="33" t="str">
        <f>IF(E373="","",IF((OR(E373=data_validation!A$1,E373=data_validation!A$2,E373=data_validation!A$5,E373=data_validation!A$6,E373=data_validation!A$14,E373=data_validation!A$16)),"Indicate Date","N/A"))</f>
        <v>N/A</v>
      </c>
      <c r="G373" s="33" t="str">
        <f>IF(E373="","",IF((OR(E373=data_validation!A$1,E373=data_validation!A$2)),"Indicate Date","N/A"))</f>
        <v>N/A</v>
      </c>
      <c r="H373" s="35">
        <f t="shared" si="41"/>
        <v>43951</v>
      </c>
      <c r="I373" s="35">
        <f t="shared" si="42"/>
        <v>43958</v>
      </c>
      <c r="J373" s="35">
        <v>43966</v>
      </c>
      <c r="K373" s="36" t="s">
        <v>69</v>
      </c>
      <c r="L373" s="37">
        <f t="shared" si="43"/>
        <v>2500</v>
      </c>
      <c r="M373" s="43">
        <v>2500</v>
      </c>
      <c r="N373" s="39"/>
      <c r="O373" s="162" t="s">
        <v>112</v>
      </c>
    </row>
    <row r="374" spans="1:15" s="41" customFormat="1" ht="12.75" hidden="1">
      <c r="A374" s="32">
        <v>369</v>
      </c>
      <c r="B374" s="33" t="s">
        <v>423</v>
      </c>
      <c r="C374" s="42" t="s">
        <v>77</v>
      </c>
      <c r="D374" s="33" t="s">
        <v>105</v>
      </c>
      <c r="E374" s="44" t="s">
        <v>15</v>
      </c>
      <c r="F374" s="35">
        <f>G374-21</f>
        <v>43804</v>
      </c>
      <c r="G374" s="35">
        <f t="shared" ref="G374:G392" si="48">H374-7</f>
        <v>43825</v>
      </c>
      <c r="H374" s="35">
        <f t="shared" si="41"/>
        <v>43832</v>
      </c>
      <c r="I374" s="35">
        <f t="shared" si="42"/>
        <v>43839</v>
      </c>
      <c r="J374" s="35">
        <v>43847</v>
      </c>
      <c r="K374" s="36" t="s">
        <v>69</v>
      </c>
      <c r="L374" s="37">
        <f t="shared" si="43"/>
        <v>7500</v>
      </c>
      <c r="M374" s="43">
        <v>7500</v>
      </c>
      <c r="N374" s="39"/>
      <c r="O374" s="40" t="s">
        <v>111</v>
      </c>
    </row>
    <row r="375" spans="1:15" s="41" customFormat="1" ht="12.75" hidden="1">
      <c r="A375" s="32">
        <v>370</v>
      </c>
      <c r="B375" s="33" t="s">
        <v>423</v>
      </c>
      <c r="C375" s="42" t="s">
        <v>78</v>
      </c>
      <c r="D375" s="33" t="s">
        <v>105</v>
      </c>
      <c r="E375" s="44" t="s">
        <v>15</v>
      </c>
      <c r="F375" s="35">
        <f>G375-21</f>
        <v>43804</v>
      </c>
      <c r="G375" s="35">
        <f t="shared" si="48"/>
        <v>43825</v>
      </c>
      <c r="H375" s="35">
        <f t="shared" si="41"/>
        <v>43832</v>
      </c>
      <c r="I375" s="35">
        <f t="shared" si="42"/>
        <v>43839</v>
      </c>
      <c r="J375" s="35">
        <v>43847</v>
      </c>
      <c r="K375" s="36" t="s">
        <v>69</v>
      </c>
      <c r="L375" s="37">
        <f t="shared" si="43"/>
        <v>5000</v>
      </c>
      <c r="M375" s="43">
        <v>5000</v>
      </c>
      <c r="N375" s="39"/>
      <c r="O375" s="40" t="s">
        <v>111</v>
      </c>
    </row>
    <row r="376" spans="1:15" s="41" customFormat="1" ht="12.75" hidden="1">
      <c r="A376" s="32">
        <v>371</v>
      </c>
      <c r="B376" s="33" t="s">
        <v>423</v>
      </c>
      <c r="C376" s="42" t="s">
        <v>77</v>
      </c>
      <c r="D376" s="33" t="s">
        <v>105</v>
      </c>
      <c r="E376" s="44" t="s">
        <v>15</v>
      </c>
      <c r="F376" s="35">
        <f>G376-21</f>
        <v>43984</v>
      </c>
      <c r="G376" s="35">
        <f t="shared" si="48"/>
        <v>44005</v>
      </c>
      <c r="H376" s="35">
        <f t="shared" si="41"/>
        <v>44012</v>
      </c>
      <c r="I376" s="35">
        <f t="shared" si="42"/>
        <v>44019</v>
      </c>
      <c r="J376" s="35">
        <v>44027</v>
      </c>
      <c r="K376" s="36" t="s">
        <v>69</v>
      </c>
      <c r="L376" s="37">
        <f t="shared" si="43"/>
        <v>7500</v>
      </c>
      <c r="M376" s="43">
        <v>7500</v>
      </c>
      <c r="N376" s="39"/>
      <c r="O376" s="40" t="s">
        <v>111</v>
      </c>
    </row>
    <row r="377" spans="1:15" s="41" customFormat="1" ht="12.75" hidden="1">
      <c r="A377" s="32">
        <v>372</v>
      </c>
      <c r="B377" s="33" t="s">
        <v>423</v>
      </c>
      <c r="C377" s="42" t="s">
        <v>92</v>
      </c>
      <c r="D377" s="33" t="s">
        <v>105</v>
      </c>
      <c r="E377" s="44" t="s">
        <v>15</v>
      </c>
      <c r="F377" s="35">
        <f>H377-21</f>
        <v>43811</v>
      </c>
      <c r="G377" s="35">
        <f t="shared" si="48"/>
        <v>43825</v>
      </c>
      <c r="H377" s="35">
        <f t="shared" si="41"/>
        <v>43832</v>
      </c>
      <c r="I377" s="35">
        <f t="shared" si="42"/>
        <v>43839</v>
      </c>
      <c r="J377" s="35">
        <v>43847</v>
      </c>
      <c r="K377" s="36" t="s">
        <v>69</v>
      </c>
      <c r="L377" s="37">
        <f t="shared" si="43"/>
        <v>1300000</v>
      </c>
      <c r="M377" s="43">
        <f>1251423+48577</f>
        <v>1300000</v>
      </c>
      <c r="N377" s="39"/>
      <c r="O377" s="40" t="s">
        <v>111</v>
      </c>
    </row>
    <row r="378" spans="1:15" s="41" customFormat="1" ht="12.75" hidden="1">
      <c r="A378" s="32">
        <v>373</v>
      </c>
      <c r="B378" s="33" t="s">
        <v>423</v>
      </c>
      <c r="C378" s="42" t="s">
        <v>89</v>
      </c>
      <c r="D378" s="33" t="s">
        <v>105</v>
      </c>
      <c r="E378" s="44" t="s">
        <v>15</v>
      </c>
      <c r="F378" s="35">
        <f>G378-21</f>
        <v>43862</v>
      </c>
      <c r="G378" s="35">
        <f t="shared" si="48"/>
        <v>43883</v>
      </c>
      <c r="H378" s="35">
        <f t="shared" si="41"/>
        <v>43890</v>
      </c>
      <c r="I378" s="35">
        <f t="shared" si="42"/>
        <v>43897</v>
      </c>
      <c r="J378" s="35">
        <v>43905</v>
      </c>
      <c r="K378" s="36" t="s">
        <v>69</v>
      </c>
      <c r="L378" s="37">
        <f t="shared" si="43"/>
        <v>4000</v>
      </c>
      <c r="M378" s="43">
        <v>4000</v>
      </c>
      <c r="N378" s="39"/>
      <c r="O378" s="40" t="s">
        <v>111</v>
      </c>
    </row>
    <row r="379" spans="1:15" s="41" customFormat="1" ht="12.75" hidden="1">
      <c r="A379" s="32">
        <v>374</v>
      </c>
      <c r="B379" s="33" t="s">
        <v>423</v>
      </c>
      <c r="C379" s="42" t="s">
        <v>89</v>
      </c>
      <c r="D379" s="33" t="s">
        <v>105</v>
      </c>
      <c r="E379" s="44" t="s">
        <v>15</v>
      </c>
      <c r="F379" s="35">
        <f>G379-21</f>
        <v>43923</v>
      </c>
      <c r="G379" s="35">
        <f t="shared" si="48"/>
        <v>43944</v>
      </c>
      <c r="H379" s="35">
        <f t="shared" si="41"/>
        <v>43951</v>
      </c>
      <c r="I379" s="35">
        <f t="shared" si="42"/>
        <v>43958</v>
      </c>
      <c r="J379" s="35">
        <v>43966</v>
      </c>
      <c r="K379" s="36" t="s">
        <v>69</v>
      </c>
      <c r="L379" s="37">
        <f t="shared" si="43"/>
        <v>10400</v>
      </c>
      <c r="M379" s="43">
        <v>10400</v>
      </c>
      <c r="N379" s="39"/>
      <c r="O379" s="40" t="s">
        <v>111</v>
      </c>
    </row>
    <row r="380" spans="1:15" s="41" customFormat="1" ht="12.75" hidden="1">
      <c r="A380" s="32">
        <v>375</v>
      </c>
      <c r="B380" s="33" t="s">
        <v>423</v>
      </c>
      <c r="C380" s="42" t="s">
        <v>89</v>
      </c>
      <c r="D380" s="33" t="s">
        <v>105</v>
      </c>
      <c r="E380" s="44" t="s">
        <v>15</v>
      </c>
      <c r="F380" s="35">
        <f>G380-21</f>
        <v>44015</v>
      </c>
      <c r="G380" s="35">
        <f t="shared" si="48"/>
        <v>44036</v>
      </c>
      <c r="H380" s="35">
        <f t="shared" si="41"/>
        <v>44043</v>
      </c>
      <c r="I380" s="35">
        <f t="shared" si="42"/>
        <v>44050</v>
      </c>
      <c r="J380" s="35">
        <v>44058</v>
      </c>
      <c r="K380" s="36" t="s">
        <v>69</v>
      </c>
      <c r="L380" s="37">
        <f t="shared" si="43"/>
        <v>4000</v>
      </c>
      <c r="M380" s="43">
        <v>4000</v>
      </c>
      <c r="N380" s="39"/>
      <c r="O380" s="40" t="s">
        <v>111</v>
      </c>
    </row>
    <row r="381" spans="1:15" s="41" customFormat="1" ht="12.75" hidden="1">
      <c r="A381" s="32">
        <v>376</v>
      </c>
      <c r="B381" s="33" t="s">
        <v>423</v>
      </c>
      <c r="C381" s="42" t="s">
        <v>89</v>
      </c>
      <c r="D381" s="33" t="s">
        <v>105</v>
      </c>
      <c r="E381" s="44" t="s">
        <v>15</v>
      </c>
      <c r="F381" s="35">
        <f>G381-21</f>
        <v>44076</v>
      </c>
      <c r="G381" s="35">
        <f t="shared" si="48"/>
        <v>44097</v>
      </c>
      <c r="H381" s="35">
        <f t="shared" si="41"/>
        <v>44104</v>
      </c>
      <c r="I381" s="35">
        <f t="shared" si="42"/>
        <v>44111</v>
      </c>
      <c r="J381" s="35">
        <v>44119</v>
      </c>
      <c r="K381" s="36" t="s">
        <v>69</v>
      </c>
      <c r="L381" s="37">
        <f t="shared" si="43"/>
        <v>9600</v>
      </c>
      <c r="M381" s="43">
        <v>9600</v>
      </c>
      <c r="N381" s="39"/>
      <c r="O381" s="40" t="s">
        <v>111</v>
      </c>
    </row>
    <row r="382" spans="1:15" s="41" customFormat="1" ht="12.75" hidden="1">
      <c r="A382" s="32">
        <v>377</v>
      </c>
      <c r="B382" s="33" t="s">
        <v>424</v>
      </c>
      <c r="C382" s="42" t="s">
        <v>92</v>
      </c>
      <c r="D382" s="33" t="s">
        <v>105</v>
      </c>
      <c r="E382" s="44" t="s">
        <v>15</v>
      </c>
      <c r="F382" s="35">
        <f>H382-21</f>
        <v>43930</v>
      </c>
      <c r="G382" s="35">
        <f t="shared" si="48"/>
        <v>43944</v>
      </c>
      <c r="H382" s="35">
        <f t="shared" si="41"/>
        <v>43951</v>
      </c>
      <c r="I382" s="35">
        <f t="shared" si="42"/>
        <v>43958</v>
      </c>
      <c r="J382" s="35">
        <v>43966</v>
      </c>
      <c r="K382" s="36" t="s">
        <v>69</v>
      </c>
      <c r="L382" s="37">
        <f t="shared" si="43"/>
        <v>4000</v>
      </c>
      <c r="M382" s="43">
        <v>4000</v>
      </c>
      <c r="N382" s="39"/>
      <c r="O382" s="40" t="s">
        <v>215</v>
      </c>
    </row>
    <row r="383" spans="1:15" s="41" customFormat="1" ht="12.75" hidden="1">
      <c r="A383" s="32">
        <v>378</v>
      </c>
      <c r="B383" s="33" t="s">
        <v>424</v>
      </c>
      <c r="C383" s="42" t="s">
        <v>89</v>
      </c>
      <c r="D383" s="33" t="s">
        <v>105</v>
      </c>
      <c r="E383" s="44" t="s">
        <v>15</v>
      </c>
      <c r="F383" s="35">
        <f>G383-21</f>
        <v>43954</v>
      </c>
      <c r="G383" s="35">
        <f t="shared" si="48"/>
        <v>43975</v>
      </c>
      <c r="H383" s="35">
        <f t="shared" si="41"/>
        <v>43982</v>
      </c>
      <c r="I383" s="35">
        <f t="shared" si="42"/>
        <v>43989</v>
      </c>
      <c r="J383" s="35">
        <v>43997</v>
      </c>
      <c r="K383" s="36" t="s">
        <v>69</v>
      </c>
      <c r="L383" s="37">
        <f t="shared" si="43"/>
        <v>8000</v>
      </c>
      <c r="M383" s="43">
        <v>8000</v>
      </c>
      <c r="N383" s="39"/>
      <c r="O383" s="40" t="s">
        <v>215</v>
      </c>
    </row>
    <row r="384" spans="1:15" s="41" customFormat="1" ht="12.75" hidden="1">
      <c r="A384" s="32">
        <v>379</v>
      </c>
      <c r="B384" s="33" t="s">
        <v>424</v>
      </c>
      <c r="C384" s="42" t="s">
        <v>89</v>
      </c>
      <c r="D384" s="33" t="s">
        <v>105</v>
      </c>
      <c r="E384" s="44" t="s">
        <v>15</v>
      </c>
      <c r="F384" s="35">
        <f>G384-21</f>
        <v>44046</v>
      </c>
      <c r="G384" s="35">
        <f t="shared" si="48"/>
        <v>44067</v>
      </c>
      <c r="H384" s="35">
        <f t="shared" si="41"/>
        <v>44074</v>
      </c>
      <c r="I384" s="35">
        <f t="shared" si="42"/>
        <v>44081</v>
      </c>
      <c r="J384" s="35">
        <v>44089</v>
      </c>
      <c r="K384" s="36" t="s">
        <v>69</v>
      </c>
      <c r="L384" s="37">
        <f t="shared" si="43"/>
        <v>8000</v>
      </c>
      <c r="M384" s="43">
        <v>8000</v>
      </c>
      <c r="N384" s="39"/>
      <c r="O384" s="40" t="s">
        <v>215</v>
      </c>
    </row>
    <row r="385" spans="1:15" s="41" customFormat="1" ht="21" hidden="1">
      <c r="A385" s="32">
        <v>380</v>
      </c>
      <c r="B385" s="33" t="s">
        <v>425</v>
      </c>
      <c r="C385" s="42" t="s">
        <v>78</v>
      </c>
      <c r="D385" s="33" t="s">
        <v>105</v>
      </c>
      <c r="E385" s="44" t="s">
        <v>15</v>
      </c>
      <c r="F385" s="35">
        <f>G385-21</f>
        <v>43804</v>
      </c>
      <c r="G385" s="35">
        <f t="shared" si="48"/>
        <v>43825</v>
      </c>
      <c r="H385" s="35">
        <f t="shared" si="41"/>
        <v>43832</v>
      </c>
      <c r="I385" s="35">
        <f t="shared" si="42"/>
        <v>43839</v>
      </c>
      <c r="J385" s="35">
        <v>43847</v>
      </c>
      <c r="K385" s="36" t="s">
        <v>69</v>
      </c>
      <c r="L385" s="37">
        <f t="shared" si="43"/>
        <v>4000</v>
      </c>
      <c r="M385" s="43">
        <v>4000</v>
      </c>
      <c r="N385" s="39"/>
      <c r="O385" s="40" t="s">
        <v>109</v>
      </c>
    </row>
    <row r="386" spans="1:15" s="41" customFormat="1" ht="21" hidden="1">
      <c r="A386" s="32">
        <v>381</v>
      </c>
      <c r="B386" s="33" t="s">
        <v>425</v>
      </c>
      <c r="C386" s="42" t="s">
        <v>77</v>
      </c>
      <c r="D386" s="33" t="s">
        <v>105</v>
      </c>
      <c r="E386" s="44" t="s">
        <v>15</v>
      </c>
      <c r="F386" s="35">
        <f>G386-21</f>
        <v>43804</v>
      </c>
      <c r="G386" s="35">
        <f t="shared" si="48"/>
        <v>43825</v>
      </c>
      <c r="H386" s="35">
        <f t="shared" si="41"/>
        <v>43832</v>
      </c>
      <c r="I386" s="35">
        <f t="shared" si="42"/>
        <v>43839</v>
      </c>
      <c r="J386" s="35">
        <v>43847</v>
      </c>
      <c r="K386" s="36" t="s">
        <v>69</v>
      </c>
      <c r="L386" s="37">
        <f t="shared" si="43"/>
        <v>4000</v>
      </c>
      <c r="M386" s="43">
        <v>4000</v>
      </c>
      <c r="N386" s="39"/>
      <c r="O386" s="40" t="s">
        <v>109</v>
      </c>
    </row>
    <row r="387" spans="1:15" s="41" customFormat="1" ht="21" hidden="1">
      <c r="A387" s="32">
        <v>382</v>
      </c>
      <c r="B387" s="33" t="s">
        <v>425</v>
      </c>
      <c r="C387" s="42" t="s">
        <v>92</v>
      </c>
      <c r="D387" s="33" t="s">
        <v>105</v>
      </c>
      <c r="E387" s="44" t="s">
        <v>15</v>
      </c>
      <c r="F387" s="35">
        <f>H387-21</f>
        <v>43869</v>
      </c>
      <c r="G387" s="35">
        <f t="shared" si="48"/>
        <v>43883</v>
      </c>
      <c r="H387" s="35">
        <f t="shared" si="41"/>
        <v>43890</v>
      </c>
      <c r="I387" s="35">
        <f t="shared" si="42"/>
        <v>43897</v>
      </c>
      <c r="J387" s="35">
        <v>43905</v>
      </c>
      <c r="K387" s="36" t="s">
        <v>69</v>
      </c>
      <c r="L387" s="37">
        <f t="shared" si="43"/>
        <v>6400</v>
      </c>
      <c r="M387" s="43">
        <v>6400</v>
      </c>
      <c r="N387" s="39"/>
      <c r="O387" s="40" t="s">
        <v>109</v>
      </c>
    </row>
    <row r="388" spans="1:15" s="41" customFormat="1" ht="21" hidden="1">
      <c r="A388" s="32">
        <v>383</v>
      </c>
      <c r="B388" s="33" t="s">
        <v>425</v>
      </c>
      <c r="C388" s="42" t="s">
        <v>92</v>
      </c>
      <c r="D388" s="33" t="s">
        <v>105</v>
      </c>
      <c r="E388" s="44" t="s">
        <v>15</v>
      </c>
      <c r="F388" s="35">
        <f>H388-21</f>
        <v>44053</v>
      </c>
      <c r="G388" s="35">
        <f t="shared" si="48"/>
        <v>44067</v>
      </c>
      <c r="H388" s="35">
        <f t="shared" si="41"/>
        <v>44074</v>
      </c>
      <c r="I388" s="35">
        <f t="shared" si="42"/>
        <v>44081</v>
      </c>
      <c r="J388" s="35">
        <v>44089</v>
      </c>
      <c r="K388" s="36" t="s">
        <v>69</v>
      </c>
      <c r="L388" s="37">
        <f t="shared" si="43"/>
        <v>6000</v>
      </c>
      <c r="M388" s="43">
        <v>6000</v>
      </c>
      <c r="N388" s="39"/>
      <c r="O388" s="40" t="s">
        <v>109</v>
      </c>
    </row>
    <row r="389" spans="1:15" s="41" customFormat="1" ht="21" hidden="1">
      <c r="A389" s="32">
        <v>384</v>
      </c>
      <c r="B389" s="33" t="s">
        <v>425</v>
      </c>
      <c r="C389" s="42" t="s">
        <v>92</v>
      </c>
      <c r="D389" s="33" t="s">
        <v>105</v>
      </c>
      <c r="E389" s="44" t="s">
        <v>15</v>
      </c>
      <c r="F389" s="35">
        <f>H389-21</f>
        <v>44114</v>
      </c>
      <c r="G389" s="35">
        <f t="shared" si="48"/>
        <v>44128</v>
      </c>
      <c r="H389" s="35">
        <f t="shared" si="41"/>
        <v>44135</v>
      </c>
      <c r="I389" s="35">
        <f t="shared" si="42"/>
        <v>44142</v>
      </c>
      <c r="J389" s="35">
        <v>44150</v>
      </c>
      <c r="K389" s="36" t="s">
        <v>69</v>
      </c>
      <c r="L389" s="37">
        <f t="shared" si="43"/>
        <v>6000</v>
      </c>
      <c r="M389" s="43">
        <v>6000</v>
      </c>
      <c r="N389" s="39"/>
      <c r="O389" s="40" t="s">
        <v>109</v>
      </c>
    </row>
    <row r="390" spans="1:15" s="41" customFormat="1" ht="21" hidden="1">
      <c r="A390" s="32">
        <v>385</v>
      </c>
      <c r="B390" s="33" t="s">
        <v>425</v>
      </c>
      <c r="C390" s="42" t="s">
        <v>89</v>
      </c>
      <c r="D390" s="33" t="s">
        <v>105</v>
      </c>
      <c r="E390" s="44" t="s">
        <v>15</v>
      </c>
      <c r="F390" s="35">
        <f>G390-21</f>
        <v>43862</v>
      </c>
      <c r="G390" s="35">
        <f t="shared" si="48"/>
        <v>43883</v>
      </c>
      <c r="H390" s="35">
        <f t="shared" ref="H390:H453" si="49">J390-15</f>
        <v>43890</v>
      </c>
      <c r="I390" s="35">
        <f t="shared" ref="I390:I453" si="50">H390+7</f>
        <v>43897</v>
      </c>
      <c r="J390" s="35">
        <v>43905</v>
      </c>
      <c r="K390" s="36" t="s">
        <v>69</v>
      </c>
      <c r="L390" s="37">
        <f t="shared" ref="L390:L453" si="51">SUM(M390:N390)</f>
        <v>11200</v>
      </c>
      <c r="M390" s="43">
        <v>11200</v>
      </c>
      <c r="N390" s="39"/>
      <c r="O390" s="40" t="s">
        <v>109</v>
      </c>
    </row>
    <row r="391" spans="1:15" s="41" customFormat="1" ht="21" hidden="1">
      <c r="A391" s="32">
        <v>386</v>
      </c>
      <c r="B391" s="33" t="s">
        <v>425</v>
      </c>
      <c r="C391" s="42" t="s">
        <v>89</v>
      </c>
      <c r="D391" s="33" t="s">
        <v>105</v>
      </c>
      <c r="E391" s="44" t="s">
        <v>15</v>
      </c>
      <c r="F391" s="35">
        <f>G391-21</f>
        <v>44046</v>
      </c>
      <c r="G391" s="35">
        <f t="shared" si="48"/>
        <v>44067</v>
      </c>
      <c r="H391" s="35">
        <f t="shared" si="49"/>
        <v>44074</v>
      </c>
      <c r="I391" s="35">
        <f t="shared" si="50"/>
        <v>44081</v>
      </c>
      <c r="J391" s="35">
        <v>44089</v>
      </c>
      <c r="K391" s="36" t="s">
        <v>69</v>
      </c>
      <c r="L391" s="37">
        <f t="shared" si="51"/>
        <v>11200</v>
      </c>
      <c r="M391" s="43">
        <v>11200</v>
      </c>
      <c r="N391" s="39"/>
      <c r="O391" s="40" t="s">
        <v>109</v>
      </c>
    </row>
    <row r="392" spans="1:15" s="41" customFormat="1" ht="21" hidden="1">
      <c r="A392" s="32">
        <v>387</v>
      </c>
      <c r="B392" s="33" t="s">
        <v>425</v>
      </c>
      <c r="C392" s="42" t="s">
        <v>89</v>
      </c>
      <c r="D392" s="33" t="s">
        <v>105</v>
      </c>
      <c r="E392" s="44" t="s">
        <v>15</v>
      </c>
      <c r="F392" s="35">
        <f>G392-21</f>
        <v>44107</v>
      </c>
      <c r="G392" s="35">
        <f t="shared" si="48"/>
        <v>44128</v>
      </c>
      <c r="H392" s="35">
        <f t="shared" si="49"/>
        <v>44135</v>
      </c>
      <c r="I392" s="35">
        <f t="shared" si="50"/>
        <v>44142</v>
      </c>
      <c r="J392" s="35">
        <v>44150</v>
      </c>
      <c r="K392" s="36" t="s">
        <v>69</v>
      </c>
      <c r="L392" s="37">
        <f t="shared" si="51"/>
        <v>11200</v>
      </c>
      <c r="M392" s="43">
        <v>11200</v>
      </c>
      <c r="N392" s="39"/>
      <c r="O392" s="40" t="s">
        <v>109</v>
      </c>
    </row>
    <row r="393" spans="1:15" s="41" customFormat="1" ht="18" hidden="1">
      <c r="A393" s="32">
        <v>388</v>
      </c>
      <c r="B393" s="33" t="s">
        <v>425</v>
      </c>
      <c r="C393" s="42" t="s">
        <v>110</v>
      </c>
      <c r="D393" s="33" t="s">
        <v>105</v>
      </c>
      <c r="E393" s="44" t="s">
        <v>29</v>
      </c>
      <c r="F393" s="33" t="str">
        <f>IF(E393="","",IF((OR(E393=data_validation!A$1,E393=data_validation!A$2,E393=data_validation!A$5,E393=data_validation!A$6,E393=data_validation!A$14,E393=data_validation!A$16)),"Indicate Date","N/A"))</f>
        <v>N/A</v>
      </c>
      <c r="G393" s="33" t="str">
        <f>IF(E393="","",IF((OR(E393=data_validation!A$1,E393=data_validation!A$2)),"Indicate Date","N/A"))</f>
        <v>N/A</v>
      </c>
      <c r="H393" s="35">
        <f t="shared" si="49"/>
        <v>43890</v>
      </c>
      <c r="I393" s="35">
        <f t="shared" si="50"/>
        <v>43897</v>
      </c>
      <c r="J393" s="35">
        <v>43905</v>
      </c>
      <c r="K393" s="36" t="s">
        <v>69</v>
      </c>
      <c r="L393" s="37">
        <f t="shared" si="51"/>
        <v>3000</v>
      </c>
      <c r="M393" s="43">
        <v>3000</v>
      </c>
      <c r="N393" s="39"/>
      <c r="O393" s="162" t="s">
        <v>109</v>
      </c>
    </row>
    <row r="394" spans="1:15" s="41" customFormat="1" ht="21" hidden="1">
      <c r="A394" s="32">
        <v>389</v>
      </c>
      <c r="B394" s="33" t="s">
        <v>557</v>
      </c>
      <c r="C394" s="42" t="s">
        <v>78</v>
      </c>
      <c r="D394" s="33" t="s">
        <v>105</v>
      </c>
      <c r="E394" s="44" t="s">
        <v>15</v>
      </c>
      <c r="F394" s="35">
        <f>G394-21</f>
        <v>43804</v>
      </c>
      <c r="G394" s="35">
        <f>H394-7</f>
        <v>43825</v>
      </c>
      <c r="H394" s="35">
        <f t="shared" si="49"/>
        <v>43832</v>
      </c>
      <c r="I394" s="35">
        <f t="shared" si="50"/>
        <v>43839</v>
      </c>
      <c r="J394" s="35">
        <v>43847</v>
      </c>
      <c r="K394" s="36" t="s">
        <v>69</v>
      </c>
      <c r="L394" s="37">
        <f t="shared" si="51"/>
        <v>10000</v>
      </c>
      <c r="M394" s="43">
        <v>10000</v>
      </c>
      <c r="N394" s="39"/>
      <c r="O394" s="40" t="s">
        <v>108</v>
      </c>
    </row>
    <row r="395" spans="1:15" s="41" customFormat="1" ht="21" hidden="1">
      <c r="A395" s="32">
        <v>390</v>
      </c>
      <c r="B395" s="33" t="s">
        <v>557</v>
      </c>
      <c r="C395" s="42" t="s">
        <v>92</v>
      </c>
      <c r="D395" s="33" t="s">
        <v>105</v>
      </c>
      <c r="E395" s="44" t="s">
        <v>15</v>
      </c>
      <c r="F395" s="35">
        <f>H395-21</f>
        <v>43811</v>
      </c>
      <c r="G395" s="35">
        <f>H395-7</f>
        <v>43825</v>
      </c>
      <c r="H395" s="35">
        <f t="shared" si="49"/>
        <v>43832</v>
      </c>
      <c r="I395" s="35">
        <f t="shared" si="50"/>
        <v>43839</v>
      </c>
      <c r="J395" s="35">
        <v>43847</v>
      </c>
      <c r="K395" s="36" t="s">
        <v>69</v>
      </c>
      <c r="L395" s="37">
        <f t="shared" si="51"/>
        <v>6000</v>
      </c>
      <c r="M395" s="43">
        <v>6000</v>
      </c>
      <c r="N395" s="39"/>
      <c r="O395" s="40" t="s">
        <v>108</v>
      </c>
    </row>
    <row r="396" spans="1:15" s="41" customFormat="1" ht="21" hidden="1">
      <c r="A396" s="32">
        <v>391</v>
      </c>
      <c r="B396" s="33" t="s">
        <v>557</v>
      </c>
      <c r="C396" s="42" t="s">
        <v>89</v>
      </c>
      <c r="D396" s="33" t="s">
        <v>105</v>
      </c>
      <c r="E396" s="44" t="s">
        <v>15</v>
      </c>
      <c r="F396" s="35">
        <f>G396-21</f>
        <v>43833</v>
      </c>
      <c r="G396" s="35">
        <f>H396-7</f>
        <v>43854</v>
      </c>
      <c r="H396" s="35">
        <f t="shared" si="49"/>
        <v>43861</v>
      </c>
      <c r="I396" s="35">
        <f t="shared" si="50"/>
        <v>43868</v>
      </c>
      <c r="J396" s="35">
        <v>43876</v>
      </c>
      <c r="K396" s="36" t="s">
        <v>69</v>
      </c>
      <c r="L396" s="37">
        <f t="shared" si="51"/>
        <v>8800</v>
      </c>
      <c r="M396" s="43">
        <v>8800</v>
      </c>
      <c r="N396" s="39"/>
      <c r="O396" s="40" t="s">
        <v>108</v>
      </c>
    </row>
    <row r="397" spans="1:15" s="41" customFormat="1" ht="21" hidden="1">
      <c r="A397" s="32">
        <v>392</v>
      </c>
      <c r="B397" s="33" t="s">
        <v>557</v>
      </c>
      <c r="C397" s="42" t="s">
        <v>89</v>
      </c>
      <c r="D397" s="33" t="s">
        <v>105</v>
      </c>
      <c r="E397" s="44" t="s">
        <v>15</v>
      </c>
      <c r="F397" s="35">
        <f>G397-21</f>
        <v>44046</v>
      </c>
      <c r="G397" s="35">
        <f>H397-7</f>
        <v>44067</v>
      </c>
      <c r="H397" s="35">
        <f t="shared" si="49"/>
        <v>44074</v>
      </c>
      <c r="I397" s="35">
        <f t="shared" si="50"/>
        <v>44081</v>
      </c>
      <c r="J397" s="35">
        <v>44089</v>
      </c>
      <c r="K397" s="36" t="s">
        <v>69</v>
      </c>
      <c r="L397" s="37">
        <f t="shared" si="51"/>
        <v>8800</v>
      </c>
      <c r="M397" s="43">
        <v>8800</v>
      </c>
      <c r="N397" s="39"/>
      <c r="O397" s="40" t="s">
        <v>108</v>
      </c>
    </row>
    <row r="398" spans="1:15" s="41" customFormat="1" ht="12.75" hidden="1">
      <c r="A398" s="32">
        <v>393</v>
      </c>
      <c r="B398" s="33" t="s">
        <v>558</v>
      </c>
      <c r="C398" s="34" t="s">
        <v>92</v>
      </c>
      <c r="D398" s="33" t="s">
        <v>105</v>
      </c>
      <c r="E398" s="44" t="s">
        <v>15</v>
      </c>
      <c r="F398" s="35">
        <f>H398-21</f>
        <v>43840</v>
      </c>
      <c r="G398" s="35">
        <f>H398-7</f>
        <v>43854</v>
      </c>
      <c r="H398" s="35">
        <f t="shared" si="49"/>
        <v>43861</v>
      </c>
      <c r="I398" s="35">
        <f t="shared" si="50"/>
        <v>43868</v>
      </c>
      <c r="J398" s="35">
        <v>43876</v>
      </c>
      <c r="K398" s="36" t="s">
        <v>69</v>
      </c>
      <c r="L398" s="37">
        <f t="shared" si="51"/>
        <v>87300</v>
      </c>
      <c r="M398" s="38">
        <f>85840+1460</f>
        <v>87300</v>
      </c>
      <c r="N398" s="39"/>
      <c r="O398" s="40" t="s">
        <v>106</v>
      </c>
    </row>
    <row r="399" spans="1:15" s="41" customFormat="1" ht="18" hidden="1">
      <c r="A399" s="32">
        <v>394</v>
      </c>
      <c r="B399" s="33" t="s">
        <v>558</v>
      </c>
      <c r="C399" s="42" t="s">
        <v>107</v>
      </c>
      <c r="D399" s="33" t="s">
        <v>105</v>
      </c>
      <c r="E399" s="44" t="s">
        <v>28</v>
      </c>
      <c r="F399" s="35">
        <f>H399-7</f>
        <v>43914</v>
      </c>
      <c r="G399" s="33" t="str">
        <f>IF(E399="","",IF((OR(E399=data_validation!A$1,E399=data_validation!A$2)),"Indicate Date","N/A"))</f>
        <v>N/A</v>
      </c>
      <c r="H399" s="35">
        <f t="shared" si="49"/>
        <v>43921</v>
      </c>
      <c r="I399" s="35">
        <f t="shared" si="50"/>
        <v>43928</v>
      </c>
      <c r="J399" s="35">
        <v>43936</v>
      </c>
      <c r="K399" s="36" t="s">
        <v>69</v>
      </c>
      <c r="L399" s="37">
        <f t="shared" si="51"/>
        <v>500000</v>
      </c>
      <c r="M399" s="43">
        <v>500000</v>
      </c>
      <c r="N399" s="39"/>
      <c r="O399" s="40" t="s">
        <v>106</v>
      </c>
    </row>
    <row r="400" spans="1:15" s="41" customFormat="1" ht="18" hidden="1">
      <c r="A400" s="32">
        <v>395</v>
      </c>
      <c r="B400" s="33" t="s">
        <v>558</v>
      </c>
      <c r="C400" s="42" t="s">
        <v>107</v>
      </c>
      <c r="D400" s="33" t="s">
        <v>105</v>
      </c>
      <c r="E400" s="44" t="s">
        <v>28</v>
      </c>
      <c r="F400" s="35">
        <f>H400-7</f>
        <v>44005</v>
      </c>
      <c r="G400" s="33" t="str">
        <f>IF(E400="","",IF((OR(E400=data_validation!A$1,E400=data_validation!A$2)),"Indicate Date","N/A"))</f>
        <v>N/A</v>
      </c>
      <c r="H400" s="35">
        <f t="shared" si="49"/>
        <v>44012</v>
      </c>
      <c r="I400" s="35">
        <f t="shared" si="50"/>
        <v>44019</v>
      </c>
      <c r="J400" s="35">
        <v>44027</v>
      </c>
      <c r="K400" s="36" t="s">
        <v>69</v>
      </c>
      <c r="L400" s="37">
        <f t="shared" si="51"/>
        <v>500000</v>
      </c>
      <c r="M400" s="43">
        <v>500000</v>
      </c>
      <c r="N400" s="39"/>
      <c r="O400" s="40" t="s">
        <v>106</v>
      </c>
    </row>
    <row r="401" spans="1:15" s="41" customFormat="1" ht="12.75" hidden="1">
      <c r="A401" s="32">
        <v>396</v>
      </c>
      <c r="B401" s="33" t="s">
        <v>558</v>
      </c>
      <c r="C401" s="42" t="s">
        <v>89</v>
      </c>
      <c r="D401" s="33" t="s">
        <v>105</v>
      </c>
      <c r="E401" s="44" t="s">
        <v>15</v>
      </c>
      <c r="F401" s="35">
        <f>G401-21</f>
        <v>43804</v>
      </c>
      <c r="G401" s="35">
        <f t="shared" ref="G401:G406" si="52">H401-7</f>
        <v>43825</v>
      </c>
      <c r="H401" s="35">
        <f t="shared" si="49"/>
        <v>43832</v>
      </c>
      <c r="I401" s="35">
        <f t="shared" si="50"/>
        <v>43839</v>
      </c>
      <c r="J401" s="35">
        <v>43847</v>
      </c>
      <c r="K401" s="36" t="s">
        <v>69</v>
      </c>
      <c r="L401" s="37">
        <f t="shared" si="51"/>
        <v>84000</v>
      </c>
      <c r="M401" s="43">
        <v>84000</v>
      </c>
      <c r="N401" s="39"/>
      <c r="O401" s="40" t="s">
        <v>106</v>
      </c>
    </row>
    <row r="402" spans="1:15" s="41" customFormat="1" ht="12.75" hidden="1">
      <c r="A402" s="32">
        <v>397</v>
      </c>
      <c r="B402" s="33" t="s">
        <v>558</v>
      </c>
      <c r="C402" s="42" t="s">
        <v>89</v>
      </c>
      <c r="D402" s="33" t="s">
        <v>105</v>
      </c>
      <c r="E402" s="44" t="s">
        <v>15</v>
      </c>
      <c r="F402" s="35">
        <f>G402-21</f>
        <v>43984</v>
      </c>
      <c r="G402" s="35">
        <f t="shared" si="52"/>
        <v>44005</v>
      </c>
      <c r="H402" s="35">
        <f t="shared" si="49"/>
        <v>44012</v>
      </c>
      <c r="I402" s="35">
        <f t="shared" si="50"/>
        <v>44019</v>
      </c>
      <c r="J402" s="35">
        <v>44027</v>
      </c>
      <c r="K402" s="36" t="s">
        <v>69</v>
      </c>
      <c r="L402" s="37">
        <f t="shared" si="51"/>
        <v>84000</v>
      </c>
      <c r="M402" s="43">
        <v>84000</v>
      </c>
      <c r="N402" s="39"/>
      <c r="O402" s="40" t="s">
        <v>106</v>
      </c>
    </row>
    <row r="403" spans="1:15" s="41" customFormat="1" ht="12.75" hidden="1">
      <c r="A403" s="32">
        <v>398</v>
      </c>
      <c r="B403" s="33" t="s">
        <v>558</v>
      </c>
      <c r="C403" s="42" t="s">
        <v>89</v>
      </c>
      <c r="D403" s="33" t="s">
        <v>105</v>
      </c>
      <c r="E403" s="44" t="s">
        <v>15</v>
      </c>
      <c r="F403" s="35">
        <f>G403-21</f>
        <v>44137</v>
      </c>
      <c r="G403" s="35">
        <f t="shared" si="52"/>
        <v>44158</v>
      </c>
      <c r="H403" s="35">
        <f t="shared" si="49"/>
        <v>44165</v>
      </c>
      <c r="I403" s="35">
        <f t="shared" si="50"/>
        <v>44172</v>
      </c>
      <c r="J403" s="35">
        <v>44180</v>
      </c>
      <c r="K403" s="36" t="s">
        <v>69</v>
      </c>
      <c r="L403" s="37">
        <f t="shared" si="51"/>
        <v>84000</v>
      </c>
      <c r="M403" s="43">
        <v>84000</v>
      </c>
      <c r="N403" s="39"/>
      <c r="O403" s="40" t="s">
        <v>106</v>
      </c>
    </row>
    <row r="404" spans="1:15" s="41" customFormat="1" ht="12.75" hidden="1">
      <c r="A404" s="32">
        <v>399</v>
      </c>
      <c r="B404" s="33" t="s">
        <v>558</v>
      </c>
      <c r="C404" s="42" t="s">
        <v>116</v>
      </c>
      <c r="D404" s="33" t="s">
        <v>105</v>
      </c>
      <c r="E404" s="44" t="s">
        <v>15</v>
      </c>
      <c r="F404" s="35">
        <f>H404-21</f>
        <v>43840</v>
      </c>
      <c r="G404" s="35">
        <f t="shared" si="52"/>
        <v>43854</v>
      </c>
      <c r="H404" s="35">
        <f t="shared" si="49"/>
        <v>43861</v>
      </c>
      <c r="I404" s="35">
        <f t="shared" si="50"/>
        <v>43868</v>
      </c>
      <c r="J404" s="35">
        <v>43876</v>
      </c>
      <c r="K404" s="36" t="s">
        <v>69</v>
      </c>
      <c r="L404" s="37">
        <f t="shared" si="51"/>
        <v>3200</v>
      </c>
      <c r="M404" s="43">
        <v>3200</v>
      </c>
      <c r="N404" s="39"/>
      <c r="O404" s="40" t="s">
        <v>106</v>
      </c>
    </row>
    <row r="405" spans="1:15" s="41" customFormat="1" ht="12.75" hidden="1">
      <c r="A405" s="32">
        <v>400</v>
      </c>
      <c r="B405" s="33" t="s">
        <v>559</v>
      </c>
      <c r="C405" s="42" t="s">
        <v>89</v>
      </c>
      <c r="D405" s="33" t="s">
        <v>105</v>
      </c>
      <c r="E405" s="44" t="s">
        <v>15</v>
      </c>
      <c r="F405" s="35">
        <f>G405-21</f>
        <v>43954</v>
      </c>
      <c r="G405" s="35">
        <f t="shared" si="52"/>
        <v>43975</v>
      </c>
      <c r="H405" s="35">
        <f t="shared" si="49"/>
        <v>43982</v>
      </c>
      <c r="I405" s="35">
        <f t="shared" si="50"/>
        <v>43989</v>
      </c>
      <c r="J405" s="35">
        <v>43997</v>
      </c>
      <c r="K405" s="36" t="s">
        <v>69</v>
      </c>
      <c r="L405" s="37">
        <f t="shared" si="51"/>
        <v>5000</v>
      </c>
      <c r="M405" s="43">
        <v>5000</v>
      </c>
      <c r="N405" s="39"/>
      <c r="O405" s="40" t="s">
        <v>426</v>
      </c>
    </row>
    <row r="406" spans="1:15" s="41" customFormat="1" ht="12.75" hidden="1">
      <c r="A406" s="32">
        <v>401</v>
      </c>
      <c r="B406" s="33" t="s">
        <v>559</v>
      </c>
      <c r="C406" s="42" t="s">
        <v>89</v>
      </c>
      <c r="D406" s="33" t="s">
        <v>105</v>
      </c>
      <c r="E406" s="44" t="s">
        <v>15</v>
      </c>
      <c r="F406" s="35">
        <f>G406-21</f>
        <v>44076</v>
      </c>
      <c r="G406" s="35">
        <f t="shared" si="52"/>
        <v>44097</v>
      </c>
      <c r="H406" s="35">
        <f t="shared" si="49"/>
        <v>44104</v>
      </c>
      <c r="I406" s="35">
        <f t="shared" si="50"/>
        <v>44111</v>
      </c>
      <c r="J406" s="35">
        <v>44119</v>
      </c>
      <c r="K406" s="36" t="s">
        <v>69</v>
      </c>
      <c r="L406" s="37">
        <f t="shared" si="51"/>
        <v>5000</v>
      </c>
      <c r="M406" s="43">
        <v>5000</v>
      </c>
      <c r="N406" s="39"/>
      <c r="O406" s="40" t="s">
        <v>426</v>
      </c>
    </row>
    <row r="407" spans="1:15" s="80" customFormat="1" ht="21">
      <c r="A407" s="32">
        <v>402</v>
      </c>
      <c r="B407" s="71" t="s">
        <v>560</v>
      </c>
      <c r="C407" s="72" t="s">
        <v>76</v>
      </c>
      <c r="D407" s="71" t="s">
        <v>79</v>
      </c>
      <c r="E407" s="73" t="s">
        <v>24</v>
      </c>
      <c r="F407" s="33" t="str">
        <f>IF(E407="","",IF((OR(E407=data_validation!A$1,E407=data_validation!A$2,E407=data_validation!A$5,E407=data_validation!A$6,E407=data_validation!A$14,E407=data_validation!A$16)),"Indicate Date","N/A"))</f>
        <v>N/A</v>
      </c>
      <c r="G407" s="33" t="str">
        <f>IF(E407="","",IF((OR(E407=data_validation!A$1,E407=data_validation!A$2)),"Indicate Date","N/A"))</f>
        <v>N/A</v>
      </c>
      <c r="H407" s="35">
        <f t="shared" si="49"/>
        <v>43832</v>
      </c>
      <c r="I407" s="74">
        <f t="shared" si="50"/>
        <v>43839</v>
      </c>
      <c r="J407" s="74">
        <v>43847</v>
      </c>
      <c r="K407" s="75" t="s">
        <v>69</v>
      </c>
      <c r="L407" s="37">
        <f t="shared" si="51"/>
        <v>62532</v>
      </c>
      <c r="M407" s="77">
        <f>62532</f>
        <v>62532</v>
      </c>
      <c r="N407" s="78"/>
      <c r="O407" s="79" t="s">
        <v>208</v>
      </c>
    </row>
    <row r="408" spans="1:15" s="41" customFormat="1" ht="21">
      <c r="A408" s="32">
        <v>403</v>
      </c>
      <c r="B408" s="33" t="s">
        <v>560</v>
      </c>
      <c r="C408" s="34" t="s">
        <v>76</v>
      </c>
      <c r="D408" s="33" t="s">
        <v>79</v>
      </c>
      <c r="E408" s="44" t="s">
        <v>24</v>
      </c>
      <c r="F408" s="33" t="str">
        <f>IF(E408="","",IF((OR(E408=data_validation!A$1,E408=data_validation!A$2,E408=data_validation!A$5,E408=data_validation!A$6,E408=data_validation!A$14,E408=data_validation!A$16)),"Indicate Date","N/A"))</f>
        <v>N/A</v>
      </c>
      <c r="G408" s="33" t="str">
        <f>IF(E408="","",IF((OR(E408=data_validation!A$1,E408=data_validation!A$2)),"Indicate Date","N/A"))</f>
        <v>N/A</v>
      </c>
      <c r="H408" s="35">
        <f t="shared" si="49"/>
        <v>43832</v>
      </c>
      <c r="I408" s="35">
        <f t="shared" si="50"/>
        <v>43839</v>
      </c>
      <c r="J408" s="35">
        <v>43847</v>
      </c>
      <c r="K408" s="36" t="s">
        <v>69</v>
      </c>
      <c r="L408" s="37">
        <f t="shared" si="51"/>
        <v>64750</v>
      </c>
      <c r="M408" s="38">
        <v>64750</v>
      </c>
      <c r="N408" s="39"/>
      <c r="O408" s="40" t="s">
        <v>208</v>
      </c>
    </row>
    <row r="409" spans="1:15" s="56" customFormat="1" ht="21">
      <c r="A409" s="32">
        <v>404</v>
      </c>
      <c r="B409" s="47" t="s">
        <v>560</v>
      </c>
      <c r="C409" s="97" t="s">
        <v>76</v>
      </c>
      <c r="D409" s="47" t="s">
        <v>79</v>
      </c>
      <c r="E409" s="49" t="s">
        <v>24</v>
      </c>
      <c r="F409" s="33" t="str">
        <f>IF(E409="","",IF((OR(E409=data_validation!A$1,E409=data_validation!A$2,E409=data_validation!A$5,E409=data_validation!A$6,E409=data_validation!A$14,E409=data_validation!A$16)),"Indicate Date","N/A"))</f>
        <v>N/A</v>
      </c>
      <c r="G409" s="33" t="str">
        <f>IF(E409="","",IF((OR(E409=data_validation!A$1,E409=data_validation!A$2)),"Indicate Date","N/A"))</f>
        <v>N/A</v>
      </c>
      <c r="H409" s="35">
        <f t="shared" si="49"/>
        <v>44012</v>
      </c>
      <c r="I409" s="50">
        <f t="shared" si="50"/>
        <v>44019</v>
      </c>
      <c r="J409" s="50">
        <v>44027</v>
      </c>
      <c r="K409" s="51" t="s">
        <v>69</v>
      </c>
      <c r="L409" s="37">
        <f t="shared" si="51"/>
        <v>169839</v>
      </c>
      <c r="M409" s="81">
        <f>169839</f>
        <v>169839</v>
      </c>
      <c r="N409" s="54"/>
      <c r="O409" s="55" t="s">
        <v>208</v>
      </c>
    </row>
    <row r="410" spans="1:15" s="41" customFormat="1" ht="21">
      <c r="A410" s="32">
        <v>405</v>
      </c>
      <c r="B410" s="33" t="s">
        <v>560</v>
      </c>
      <c r="C410" s="34" t="s">
        <v>76</v>
      </c>
      <c r="D410" s="33" t="s">
        <v>79</v>
      </c>
      <c r="E410" s="44" t="s">
        <v>24</v>
      </c>
      <c r="F410" s="33" t="str">
        <f>IF(E410="","",IF((OR(E410=data_validation!A$1,E410=data_validation!A$2,E410=data_validation!A$5,E410=data_validation!A$6,E410=data_validation!A$14,E410=data_validation!A$16)),"Indicate Date","N/A"))</f>
        <v>N/A</v>
      </c>
      <c r="G410" s="33" t="str">
        <f>IF(E410="","",IF((OR(E410=data_validation!A$1,E410=data_validation!A$2)),"Indicate Date","N/A"))</f>
        <v>N/A</v>
      </c>
      <c r="H410" s="35">
        <f t="shared" si="49"/>
        <v>44104</v>
      </c>
      <c r="I410" s="35">
        <f t="shared" si="50"/>
        <v>44111</v>
      </c>
      <c r="J410" s="35">
        <v>44119</v>
      </c>
      <c r="K410" s="36" t="s">
        <v>69</v>
      </c>
      <c r="L410" s="37">
        <f t="shared" si="51"/>
        <v>2879</v>
      </c>
      <c r="M410" s="38">
        <v>2879</v>
      </c>
      <c r="N410" s="39"/>
      <c r="O410" s="40" t="s">
        <v>260</v>
      </c>
    </row>
    <row r="411" spans="1:15" s="41" customFormat="1" ht="21" hidden="1">
      <c r="A411" s="32">
        <v>406</v>
      </c>
      <c r="B411" s="33" t="s">
        <v>560</v>
      </c>
      <c r="C411" s="34" t="s">
        <v>77</v>
      </c>
      <c r="D411" s="33" t="s">
        <v>79</v>
      </c>
      <c r="E411" s="44" t="s">
        <v>15</v>
      </c>
      <c r="F411" s="35">
        <f t="shared" ref="F411:F430" si="53">G411-21</f>
        <v>43804</v>
      </c>
      <c r="G411" s="35">
        <f t="shared" ref="G411:G436" si="54">H411-7</f>
        <v>43825</v>
      </c>
      <c r="H411" s="35">
        <f t="shared" si="49"/>
        <v>43832</v>
      </c>
      <c r="I411" s="35">
        <f t="shared" si="50"/>
        <v>43839</v>
      </c>
      <c r="J411" s="35">
        <v>43847</v>
      </c>
      <c r="K411" s="36" t="s">
        <v>69</v>
      </c>
      <c r="L411" s="37">
        <f t="shared" si="51"/>
        <v>20000</v>
      </c>
      <c r="M411" s="38">
        <v>20000</v>
      </c>
      <c r="N411" s="39"/>
      <c r="O411" s="40" t="s">
        <v>208</v>
      </c>
    </row>
    <row r="412" spans="1:15" s="41" customFormat="1" ht="21" hidden="1">
      <c r="A412" s="32">
        <v>407</v>
      </c>
      <c r="B412" s="33" t="s">
        <v>560</v>
      </c>
      <c r="C412" s="34" t="s">
        <v>78</v>
      </c>
      <c r="D412" s="33" t="s">
        <v>79</v>
      </c>
      <c r="E412" s="44" t="s">
        <v>15</v>
      </c>
      <c r="F412" s="35">
        <f t="shared" si="53"/>
        <v>43804</v>
      </c>
      <c r="G412" s="35">
        <f t="shared" si="54"/>
        <v>43825</v>
      </c>
      <c r="H412" s="35">
        <f t="shared" si="49"/>
        <v>43832</v>
      </c>
      <c r="I412" s="35">
        <f t="shared" si="50"/>
        <v>43839</v>
      </c>
      <c r="J412" s="35">
        <v>43847</v>
      </c>
      <c r="K412" s="36" t="s">
        <v>69</v>
      </c>
      <c r="L412" s="37">
        <f t="shared" si="51"/>
        <v>30000</v>
      </c>
      <c r="M412" s="38">
        <v>30000</v>
      </c>
      <c r="N412" s="39"/>
      <c r="O412" s="40" t="s">
        <v>208</v>
      </c>
    </row>
    <row r="413" spans="1:15" s="41" customFormat="1" ht="21" hidden="1">
      <c r="A413" s="32">
        <v>408</v>
      </c>
      <c r="B413" s="33" t="s">
        <v>560</v>
      </c>
      <c r="C413" s="34" t="s">
        <v>77</v>
      </c>
      <c r="D413" s="33" t="s">
        <v>79</v>
      </c>
      <c r="E413" s="44" t="s">
        <v>15</v>
      </c>
      <c r="F413" s="35">
        <f t="shared" si="53"/>
        <v>43984</v>
      </c>
      <c r="G413" s="35">
        <f t="shared" si="54"/>
        <v>44005</v>
      </c>
      <c r="H413" s="35">
        <f t="shared" si="49"/>
        <v>44012</v>
      </c>
      <c r="I413" s="35">
        <f t="shared" si="50"/>
        <v>44019</v>
      </c>
      <c r="J413" s="35">
        <v>44027</v>
      </c>
      <c r="K413" s="36" t="s">
        <v>69</v>
      </c>
      <c r="L413" s="37">
        <f t="shared" si="51"/>
        <v>20000</v>
      </c>
      <c r="M413" s="38">
        <v>20000</v>
      </c>
      <c r="N413" s="39"/>
      <c r="O413" s="40" t="s">
        <v>208</v>
      </c>
    </row>
    <row r="414" spans="1:15" s="41" customFormat="1" ht="21" hidden="1">
      <c r="A414" s="32">
        <v>409</v>
      </c>
      <c r="B414" s="33" t="s">
        <v>560</v>
      </c>
      <c r="C414" s="34" t="s">
        <v>78</v>
      </c>
      <c r="D414" s="33" t="s">
        <v>79</v>
      </c>
      <c r="E414" s="44" t="s">
        <v>15</v>
      </c>
      <c r="F414" s="35">
        <f t="shared" si="53"/>
        <v>43984</v>
      </c>
      <c r="G414" s="35">
        <f t="shared" si="54"/>
        <v>44005</v>
      </c>
      <c r="H414" s="35">
        <f t="shared" si="49"/>
        <v>44012</v>
      </c>
      <c r="I414" s="35">
        <f t="shared" si="50"/>
        <v>44019</v>
      </c>
      <c r="J414" s="35">
        <v>44027</v>
      </c>
      <c r="K414" s="36" t="s">
        <v>69</v>
      </c>
      <c r="L414" s="37">
        <f t="shared" si="51"/>
        <v>30000</v>
      </c>
      <c r="M414" s="38">
        <v>30000</v>
      </c>
      <c r="N414" s="39"/>
      <c r="O414" s="40" t="s">
        <v>208</v>
      </c>
    </row>
    <row r="415" spans="1:15" s="41" customFormat="1" ht="24" hidden="1">
      <c r="A415" s="32">
        <v>410</v>
      </c>
      <c r="B415" s="33" t="s">
        <v>560</v>
      </c>
      <c r="C415" s="34" t="s">
        <v>95</v>
      </c>
      <c r="D415" s="33" t="s">
        <v>79</v>
      </c>
      <c r="E415" s="44" t="s">
        <v>15</v>
      </c>
      <c r="F415" s="35">
        <f t="shared" si="53"/>
        <v>43804</v>
      </c>
      <c r="G415" s="35">
        <f t="shared" si="54"/>
        <v>43825</v>
      </c>
      <c r="H415" s="35">
        <f t="shared" si="49"/>
        <v>43832</v>
      </c>
      <c r="I415" s="35">
        <f t="shared" si="50"/>
        <v>43839</v>
      </c>
      <c r="J415" s="35">
        <v>43847</v>
      </c>
      <c r="K415" s="36" t="s">
        <v>69</v>
      </c>
      <c r="L415" s="37">
        <f t="shared" si="51"/>
        <v>50000</v>
      </c>
      <c r="M415" s="43"/>
      <c r="N415" s="39">
        <v>50000</v>
      </c>
      <c r="O415" s="40" t="s">
        <v>488</v>
      </c>
    </row>
    <row r="416" spans="1:15" s="41" customFormat="1" ht="24" hidden="1">
      <c r="A416" s="32">
        <v>411</v>
      </c>
      <c r="B416" s="33" t="s">
        <v>560</v>
      </c>
      <c r="C416" s="34" t="s">
        <v>95</v>
      </c>
      <c r="D416" s="33" t="s">
        <v>79</v>
      </c>
      <c r="E416" s="44" t="s">
        <v>15</v>
      </c>
      <c r="F416" s="35">
        <f t="shared" si="53"/>
        <v>43984</v>
      </c>
      <c r="G416" s="35">
        <f t="shared" si="54"/>
        <v>44005</v>
      </c>
      <c r="H416" s="35">
        <f t="shared" si="49"/>
        <v>44012</v>
      </c>
      <c r="I416" s="35">
        <f t="shared" si="50"/>
        <v>44019</v>
      </c>
      <c r="J416" s="35">
        <v>44027</v>
      </c>
      <c r="K416" s="36" t="s">
        <v>69</v>
      </c>
      <c r="L416" s="37">
        <f t="shared" si="51"/>
        <v>50000</v>
      </c>
      <c r="M416" s="43"/>
      <c r="N416" s="39">
        <v>50000</v>
      </c>
      <c r="O416" s="40" t="s">
        <v>488</v>
      </c>
    </row>
    <row r="417" spans="1:15" s="41" customFormat="1" ht="21" hidden="1">
      <c r="A417" s="32">
        <v>412</v>
      </c>
      <c r="B417" s="33" t="s">
        <v>560</v>
      </c>
      <c r="C417" s="34" t="s">
        <v>84</v>
      </c>
      <c r="D417" s="33" t="s">
        <v>79</v>
      </c>
      <c r="E417" s="44" t="s">
        <v>15</v>
      </c>
      <c r="F417" s="35">
        <f t="shared" si="53"/>
        <v>43804</v>
      </c>
      <c r="G417" s="35">
        <f t="shared" si="54"/>
        <v>43825</v>
      </c>
      <c r="H417" s="35">
        <f t="shared" si="49"/>
        <v>43832</v>
      </c>
      <c r="I417" s="35">
        <f t="shared" si="50"/>
        <v>43839</v>
      </c>
      <c r="J417" s="35">
        <v>43847</v>
      </c>
      <c r="K417" s="36" t="s">
        <v>69</v>
      </c>
      <c r="L417" s="37">
        <f t="shared" si="51"/>
        <v>20000</v>
      </c>
      <c r="M417" s="43"/>
      <c r="N417" s="39">
        <v>20000</v>
      </c>
      <c r="O417" s="40" t="s">
        <v>552</v>
      </c>
    </row>
    <row r="418" spans="1:15" s="41" customFormat="1" ht="21" hidden="1">
      <c r="A418" s="32">
        <v>413</v>
      </c>
      <c r="B418" s="33" t="s">
        <v>560</v>
      </c>
      <c r="C418" s="34" t="s">
        <v>84</v>
      </c>
      <c r="D418" s="33" t="s">
        <v>79</v>
      </c>
      <c r="E418" s="44" t="s">
        <v>15</v>
      </c>
      <c r="F418" s="35">
        <f t="shared" si="53"/>
        <v>43893</v>
      </c>
      <c r="G418" s="35">
        <f t="shared" si="54"/>
        <v>43914</v>
      </c>
      <c r="H418" s="35">
        <f t="shared" si="49"/>
        <v>43921</v>
      </c>
      <c r="I418" s="35">
        <f t="shared" si="50"/>
        <v>43928</v>
      </c>
      <c r="J418" s="35">
        <v>43936</v>
      </c>
      <c r="K418" s="36" t="s">
        <v>69</v>
      </c>
      <c r="L418" s="37">
        <f t="shared" si="51"/>
        <v>7000</v>
      </c>
      <c r="M418" s="43"/>
      <c r="N418" s="39">
        <v>7000</v>
      </c>
      <c r="O418" s="40" t="s">
        <v>552</v>
      </c>
    </row>
    <row r="419" spans="1:15" s="41" customFormat="1" ht="21" hidden="1">
      <c r="A419" s="32">
        <v>414</v>
      </c>
      <c r="B419" s="33" t="s">
        <v>560</v>
      </c>
      <c r="C419" s="34" t="s">
        <v>84</v>
      </c>
      <c r="D419" s="33" t="s">
        <v>79</v>
      </c>
      <c r="E419" s="44" t="s">
        <v>15</v>
      </c>
      <c r="F419" s="35">
        <f t="shared" si="53"/>
        <v>44076</v>
      </c>
      <c r="G419" s="35">
        <f t="shared" si="54"/>
        <v>44097</v>
      </c>
      <c r="H419" s="35">
        <f t="shared" si="49"/>
        <v>44104</v>
      </c>
      <c r="I419" s="35">
        <f t="shared" si="50"/>
        <v>44111</v>
      </c>
      <c r="J419" s="35">
        <v>44119</v>
      </c>
      <c r="K419" s="36" t="s">
        <v>69</v>
      </c>
      <c r="L419" s="37">
        <f t="shared" si="51"/>
        <v>3000</v>
      </c>
      <c r="M419" s="43"/>
      <c r="N419" s="39">
        <v>3000</v>
      </c>
      <c r="O419" s="40" t="s">
        <v>552</v>
      </c>
    </row>
    <row r="420" spans="1:15" s="41" customFormat="1" ht="21" hidden="1">
      <c r="A420" s="32">
        <v>415</v>
      </c>
      <c r="B420" s="33" t="s">
        <v>560</v>
      </c>
      <c r="C420" s="34" t="s">
        <v>84</v>
      </c>
      <c r="D420" s="33" t="s">
        <v>79</v>
      </c>
      <c r="E420" s="44" t="s">
        <v>15</v>
      </c>
      <c r="F420" s="35">
        <f t="shared" si="53"/>
        <v>43804</v>
      </c>
      <c r="G420" s="35">
        <f t="shared" si="54"/>
        <v>43825</v>
      </c>
      <c r="H420" s="35">
        <f t="shared" si="49"/>
        <v>43832</v>
      </c>
      <c r="I420" s="35">
        <f t="shared" si="50"/>
        <v>43839</v>
      </c>
      <c r="J420" s="35">
        <v>43847</v>
      </c>
      <c r="K420" s="36" t="s">
        <v>69</v>
      </c>
      <c r="L420" s="37">
        <f t="shared" si="51"/>
        <v>5000</v>
      </c>
      <c r="M420" s="43"/>
      <c r="N420" s="39">
        <v>5000</v>
      </c>
      <c r="O420" s="98" t="s">
        <v>553</v>
      </c>
    </row>
    <row r="421" spans="1:15" s="41" customFormat="1" ht="21" hidden="1">
      <c r="A421" s="32">
        <v>416</v>
      </c>
      <c r="B421" s="33" t="s">
        <v>560</v>
      </c>
      <c r="C421" s="34" t="s">
        <v>84</v>
      </c>
      <c r="D421" s="33" t="s">
        <v>79</v>
      </c>
      <c r="E421" s="44" t="s">
        <v>15</v>
      </c>
      <c r="F421" s="35">
        <f t="shared" si="53"/>
        <v>43984</v>
      </c>
      <c r="G421" s="35">
        <f t="shared" si="54"/>
        <v>44005</v>
      </c>
      <c r="H421" s="35">
        <f t="shared" si="49"/>
        <v>44012</v>
      </c>
      <c r="I421" s="35">
        <f t="shared" si="50"/>
        <v>44019</v>
      </c>
      <c r="J421" s="35">
        <v>44027</v>
      </c>
      <c r="K421" s="36" t="s">
        <v>69</v>
      </c>
      <c r="L421" s="37">
        <f t="shared" si="51"/>
        <v>5000</v>
      </c>
      <c r="M421" s="43"/>
      <c r="N421" s="39">
        <v>5000</v>
      </c>
      <c r="O421" s="98" t="s">
        <v>553</v>
      </c>
    </row>
    <row r="422" spans="1:15" s="41" customFormat="1" ht="24" hidden="1">
      <c r="A422" s="32">
        <v>417</v>
      </c>
      <c r="B422" s="33" t="s">
        <v>560</v>
      </c>
      <c r="C422" s="34" t="s">
        <v>95</v>
      </c>
      <c r="D422" s="33" t="s">
        <v>79</v>
      </c>
      <c r="E422" s="44" t="s">
        <v>15</v>
      </c>
      <c r="F422" s="35">
        <f t="shared" si="53"/>
        <v>43804</v>
      </c>
      <c r="G422" s="35">
        <f t="shared" si="54"/>
        <v>43825</v>
      </c>
      <c r="H422" s="35">
        <f t="shared" si="49"/>
        <v>43832</v>
      </c>
      <c r="I422" s="35">
        <f t="shared" si="50"/>
        <v>43839</v>
      </c>
      <c r="J422" s="35">
        <v>43847</v>
      </c>
      <c r="K422" s="36" t="s">
        <v>69</v>
      </c>
      <c r="L422" s="37">
        <f t="shared" si="51"/>
        <v>40000</v>
      </c>
      <c r="M422" s="43"/>
      <c r="N422" s="39">
        <v>40000</v>
      </c>
      <c r="O422" s="40" t="s">
        <v>554</v>
      </c>
    </row>
    <row r="423" spans="1:15" s="41" customFormat="1" ht="21" hidden="1">
      <c r="A423" s="32">
        <v>418</v>
      </c>
      <c r="B423" s="33" t="s">
        <v>560</v>
      </c>
      <c r="C423" s="34" t="s">
        <v>97</v>
      </c>
      <c r="D423" s="33" t="s">
        <v>79</v>
      </c>
      <c r="E423" s="44" t="s">
        <v>15</v>
      </c>
      <c r="F423" s="35">
        <f t="shared" si="53"/>
        <v>43893</v>
      </c>
      <c r="G423" s="35">
        <f t="shared" si="54"/>
        <v>43914</v>
      </c>
      <c r="H423" s="35">
        <f t="shared" si="49"/>
        <v>43921</v>
      </c>
      <c r="I423" s="35">
        <f t="shared" si="50"/>
        <v>43928</v>
      </c>
      <c r="J423" s="35">
        <v>43936</v>
      </c>
      <c r="K423" s="36" t="s">
        <v>69</v>
      </c>
      <c r="L423" s="37">
        <f t="shared" si="51"/>
        <v>20000</v>
      </c>
      <c r="M423" s="43"/>
      <c r="N423" s="39">
        <v>20000</v>
      </c>
      <c r="O423" s="40" t="s">
        <v>554</v>
      </c>
    </row>
    <row r="424" spans="1:15" s="41" customFormat="1" ht="24" hidden="1">
      <c r="A424" s="32">
        <v>419</v>
      </c>
      <c r="B424" s="33" t="s">
        <v>560</v>
      </c>
      <c r="C424" s="34" t="s">
        <v>95</v>
      </c>
      <c r="D424" s="33" t="s">
        <v>79</v>
      </c>
      <c r="E424" s="44" t="s">
        <v>15</v>
      </c>
      <c r="F424" s="35">
        <f t="shared" si="53"/>
        <v>43893</v>
      </c>
      <c r="G424" s="35">
        <f t="shared" si="54"/>
        <v>43914</v>
      </c>
      <c r="H424" s="35">
        <f t="shared" si="49"/>
        <v>43921</v>
      </c>
      <c r="I424" s="35">
        <f t="shared" si="50"/>
        <v>43928</v>
      </c>
      <c r="J424" s="35">
        <v>43936</v>
      </c>
      <c r="K424" s="36" t="s">
        <v>69</v>
      </c>
      <c r="L424" s="37">
        <f t="shared" si="51"/>
        <v>40000</v>
      </c>
      <c r="M424" s="43"/>
      <c r="N424" s="39">
        <v>40000</v>
      </c>
      <c r="O424" s="40" t="s">
        <v>555</v>
      </c>
    </row>
    <row r="425" spans="1:15" s="41" customFormat="1" ht="24" hidden="1">
      <c r="A425" s="32">
        <v>420</v>
      </c>
      <c r="B425" s="33" t="s">
        <v>561</v>
      </c>
      <c r="C425" s="34" t="s">
        <v>95</v>
      </c>
      <c r="D425" s="33" t="s">
        <v>79</v>
      </c>
      <c r="E425" s="44" t="s">
        <v>15</v>
      </c>
      <c r="F425" s="35">
        <f t="shared" si="53"/>
        <v>43893</v>
      </c>
      <c r="G425" s="35">
        <f t="shared" si="54"/>
        <v>43914</v>
      </c>
      <c r="H425" s="35">
        <f t="shared" si="49"/>
        <v>43921</v>
      </c>
      <c r="I425" s="35">
        <f t="shared" si="50"/>
        <v>43928</v>
      </c>
      <c r="J425" s="35">
        <v>43936</v>
      </c>
      <c r="K425" s="36" t="s">
        <v>69</v>
      </c>
      <c r="L425" s="37">
        <f t="shared" si="51"/>
        <v>10000</v>
      </c>
      <c r="M425" s="43"/>
      <c r="N425" s="39">
        <v>10000</v>
      </c>
      <c r="O425" s="40" t="s">
        <v>555</v>
      </c>
    </row>
    <row r="426" spans="1:15" s="41" customFormat="1" ht="24" hidden="1">
      <c r="A426" s="32">
        <v>421</v>
      </c>
      <c r="B426" s="33" t="s">
        <v>561</v>
      </c>
      <c r="C426" s="34" t="s">
        <v>95</v>
      </c>
      <c r="D426" s="33" t="s">
        <v>79</v>
      </c>
      <c r="E426" s="44" t="s">
        <v>15</v>
      </c>
      <c r="F426" s="35">
        <f t="shared" si="53"/>
        <v>43804</v>
      </c>
      <c r="G426" s="35">
        <f t="shared" si="54"/>
        <v>43825</v>
      </c>
      <c r="H426" s="35">
        <f t="shared" si="49"/>
        <v>43832</v>
      </c>
      <c r="I426" s="35">
        <f t="shared" si="50"/>
        <v>43839</v>
      </c>
      <c r="J426" s="35">
        <v>43847</v>
      </c>
      <c r="K426" s="36" t="s">
        <v>69</v>
      </c>
      <c r="L426" s="37">
        <f t="shared" si="51"/>
        <v>10000</v>
      </c>
      <c r="M426" s="43"/>
      <c r="N426" s="39">
        <v>10000</v>
      </c>
      <c r="O426" s="40" t="s">
        <v>556</v>
      </c>
    </row>
    <row r="427" spans="1:15" s="41" customFormat="1" ht="21" hidden="1">
      <c r="A427" s="32">
        <v>422</v>
      </c>
      <c r="B427" s="33" t="s">
        <v>561</v>
      </c>
      <c r="C427" s="34" t="s">
        <v>96</v>
      </c>
      <c r="D427" s="33" t="s">
        <v>79</v>
      </c>
      <c r="E427" s="44" t="s">
        <v>15</v>
      </c>
      <c r="F427" s="35">
        <f t="shared" si="53"/>
        <v>43984</v>
      </c>
      <c r="G427" s="35">
        <f t="shared" si="54"/>
        <v>44005</v>
      </c>
      <c r="H427" s="35">
        <f t="shared" si="49"/>
        <v>44012</v>
      </c>
      <c r="I427" s="35">
        <f t="shared" si="50"/>
        <v>44019</v>
      </c>
      <c r="J427" s="35">
        <v>44027</v>
      </c>
      <c r="K427" s="36" t="s">
        <v>69</v>
      </c>
      <c r="L427" s="37">
        <f t="shared" si="51"/>
        <v>12500</v>
      </c>
      <c r="M427" s="43"/>
      <c r="N427" s="39">
        <v>12500</v>
      </c>
      <c r="O427" s="40" t="s">
        <v>556</v>
      </c>
    </row>
    <row r="428" spans="1:15" s="41" customFormat="1" ht="21" hidden="1">
      <c r="A428" s="32">
        <v>423</v>
      </c>
      <c r="B428" s="33" t="s">
        <v>561</v>
      </c>
      <c r="C428" s="34" t="s">
        <v>84</v>
      </c>
      <c r="D428" s="33" t="s">
        <v>79</v>
      </c>
      <c r="E428" s="44" t="s">
        <v>15</v>
      </c>
      <c r="F428" s="35">
        <f t="shared" si="53"/>
        <v>43893</v>
      </c>
      <c r="G428" s="35">
        <f t="shared" si="54"/>
        <v>43914</v>
      </c>
      <c r="H428" s="35">
        <f t="shared" si="49"/>
        <v>43921</v>
      </c>
      <c r="I428" s="35">
        <f t="shared" si="50"/>
        <v>43928</v>
      </c>
      <c r="J428" s="35">
        <v>43936</v>
      </c>
      <c r="K428" s="36" t="s">
        <v>69</v>
      </c>
      <c r="L428" s="37">
        <f t="shared" si="51"/>
        <v>2500</v>
      </c>
      <c r="M428" s="43"/>
      <c r="N428" s="39">
        <v>2500</v>
      </c>
      <c r="O428" s="40" t="s">
        <v>556</v>
      </c>
    </row>
    <row r="429" spans="1:15" s="41" customFormat="1" ht="21" hidden="1">
      <c r="A429" s="32">
        <v>424</v>
      </c>
      <c r="B429" s="33" t="s">
        <v>561</v>
      </c>
      <c r="C429" s="34" t="s">
        <v>84</v>
      </c>
      <c r="D429" s="33" t="s">
        <v>79</v>
      </c>
      <c r="E429" s="44" t="s">
        <v>15</v>
      </c>
      <c r="F429" s="35">
        <f t="shared" si="53"/>
        <v>43984</v>
      </c>
      <c r="G429" s="35">
        <f t="shared" si="54"/>
        <v>44005</v>
      </c>
      <c r="H429" s="35">
        <f t="shared" si="49"/>
        <v>44012</v>
      </c>
      <c r="I429" s="35">
        <f t="shared" si="50"/>
        <v>44019</v>
      </c>
      <c r="J429" s="35">
        <v>44027</v>
      </c>
      <c r="K429" s="36" t="s">
        <v>69</v>
      </c>
      <c r="L429" s="37">
        <f t="shared" si="51"/>
        <v>2500</v>
      </c>
      <c r="M429" s="43"/>
      <c r="N429" s="39">
        <v>2500</v>
      </c>
      <c r="O429" s="40" t="s">
        <v>556</v>
      </c>
    </row>
    <row r="430" spans="1:15" s="41" customFormat="1" ht="21" hidden="1">
      <c r="A430" s="32">
        <v>425</v>
      </c>
      <c r="B430" s="33" t="s">
        <v>561</v>
      </c>
      <c r="C430" s="34" t="s">
        <v>84</v>
      </c>
      <c r="D430" s="33" t="s">
        <v>79</v>
      </c>
      <c r="E430" s="44" t="s">
        <v>15</v>
      </c>
      <c r="F430" s="35">
        <f t="shared" si="53"/>
        <v>44076</v>
      </c>
      <c r="G430" s="35">
        <f t="shared" si="54"/>
        <v>44097</v>
      </c>
      <c r="H430" s="35">
        <f t="shared" si="49"/>
        <v>44104</v>
      </c>
      <c r="I430" s="35">
        <f t="shared" si="50"/>
        <v>44111</v>
      </c>
      <c r="J430" s="35">
        <v>44119</v>
      </c>
      <c r="K430" s="36" t="s">
        <v>69</v>
      </c>
      <c r="L430" s="37">
        <f t="shared" si="51"/>
        <v>2500</v>
      </c>
      <c r="M430" s="43"/>
      <c r="N430" s="39">
        <v>2500</v>
      </c>
      <c r="O430" s="40" t="s">
        <v>556</v>
      </c>
    </row>
    <row r="431" spans="1:15" s="41" customFormat="1" ht="24" hidden="1">
      <c r="A431" s="32">
        <v>426</v>
      </c>
      <c r="B431" s="33" t="s">
        <v>562</v>
      </c>
      <c r="C431" s="42" t="s">
        <v>92</v>
      </c>
      <c r="D431" s="33" t="s">
        <v>79</v>
      </c>
      <c r="E431" s="44" t="s">
        <v>15</v>
      </c>
      <c r="F431" s="35">
        <f>H431-21</f>
        <v>43811</v>
      </c>
      <c r="G431" s="35">
        <f t="shared" si="54"/>
        <v>43825</v>
      </c>
      <c r="H431" s="35">
        <f t="shared" si="49"/>
        <v>43832</v>
      </c>
      <c r="I431" s="35">
        <f t="shared" si="50"/>
        <v>43839</v>
      </c>
      <c r="J431" s="35">
        <v>43847</v>
      </c>
      <c r="K431" s="36" t="s">
        <v>69</v>
      </c>
      <c r="L431" s="37">
        <f t="shared" si="51"/>
        <v>24500</v>
      </c>
      <c r="M431" s="45">
        <v>24500</v>
      </c>
      <c r="N431" s="39"/>
      <c r="O431" s="34" t="s">
        <v>136</v>
      </c>
    </row>
    <row r="432" spans="1:15" s="41" customFormat="1" ht="24" hidden="1">
      <c r="A432" s="32">
        <v>427</v>
      </c>
      <c r="B432" s="33" t="s">
        <v>562</v>
      </c>
      <c r="C432" s="42" t="s">
        <v>77</v>
      </c>
      <c r="D432" s="33" t="s">
        <v>79</v>
      </c>
      <c r="E432" s="44" t="s">
        <v>15</v>
      </c>
      <c r="F432" s="35">
        <f>G432-21</f>
        <v>43804</v>
      </c>
      <c r="G432" s="35">
        <f t="shared" si="54"/>
        <v>43825</v>
      </c>
      <c r="H432" s="35">
        <f t="shared" si="49"/>
        <v>43832</v>
      </c>
      <c r="I432" s="35">
        <f t="shared" si="50"/>
        <v>43839</v>
      </c>
      <c r="J432" s="35">
        <v>43847</v>
      </c>
      <c r="K432" s="36" t="s">
        <v>69</v>
      </c>
      <c r="L432" s="37">
        <f t="shared" si="51"/>
        <v>20000</v>
      </c>
      <c r="M432" s="45">
        <v>20000</v>
      </c>
      <c r="N432" s="39"/>
      <c r="O432" s="34" t="s">
        <v>136</v>
      </c>
    </row>
    <row r="433" spans="1:15" s="41" customFormat="1" ht="24" hidden="1">
      <c r="A433" s="32">
        <v>428</v>
      </c>
      <c r="B433" s="33" t="s">
        <v>562</v>
      </c>
      <c r="C433" s="42" t="s">
        <v>89</v>
      </c>
      <c r="D433" s="33" t="s">
        <v>79</v>
      </c>
      <c r="E433" s="44" t="s">
        <v>15</v>
      </c>
      <c r="F433" s="35">
        <f>G433-21</f>
        <v>43804</v>
      </c>
      <c r="G433" s="35">
        <f t="shared" si="54"/>
        <v>43825</v>
      </c>
      <c r="H433" s="35">
        <f t="shared" si="49"/>
        <v>43832</v>
      </c>
      <c r="I433" s="35">
        <f t="shared" si="50"/>
        <v>43839</v>
      </c>
      <c r="J433" s="35">
        <v>43847</v>
      </c>
      <c r="K433" s="36" t="s">
        <v>69</v>
      </c>
      <c r="L433" s="37">
        <f t="shared" si="51"/>
        <v>25200</v>
      </c>
      <c r="M433" s="45">
        <v>25200</v>
      </c>
      <c r="N433" s="39"/>
      <c r="O433" s="34" t="s">
        <v>136</v>
      </c>
    </row>
    <row r="434" spans="1:15" s="41" customFormat="1" ht="24" hidden="1">
      <c r="A434" s="32">
        <v>429</v>
      </c>
      <c r="B434" s="33" t="s">
        <v>562</v>
      </c>
      <c r="C434" s="42" t="s">
        <v>89</v>
      </c>
      <c r="D434" s="33" t="s">
        <v>79</v>
      </c>
      <c r="E434" s="44" t="s">
        <v>15</v>
      </c>
      <c r="F434" s="35">
        <f>G434-21</f>
        <v>43893</v>
      </c>
      <c r="G434" s="35">
        <f t="shared" si="54"/>
        <v>43914</v>
      </c>
      <c r="H434" s="35">
        <f t="shared" si="49"/>
        <v>43921</v>
      </c>
      <c r="I434" s="35">
        <f t="shared" si="50"/>
        <v>43928</v>
      </c>
      <c r="J434" s="35">
        <v>43936</v>
      </c>
      <c r="K434" s="36" t="s">
        <v>69</v>
      </c>
      <c r="L434" s="37">
        <f t="shared" si="51"/>
        <v>33600</v>
      </c>
      <c r="M434" s="45">
        <v>33600</v>
      </c>
      <c r="N434" s="39"/>
      <c r="O434" s="34" t="s">
        <v>136</v>
      </c>
    </row>
    <row r="435" spans="1:15" s="41" customFormat="1" ht="24" hidden="1">
      <c r="A435" s="32">
        <v>430</v>
      </c>
      <c r="B435" s="33" t="s">
        <v>562</v>
      </c>
      <c r="C435" s="42" t="s">
        <v>89</v>
      </c>
      <c r="D435" s="33" t="s">
        <v>79</v>
      </c>
      <c r="E435" s="44" t="s">
        <v>15</v>
      </c>
      <c r="F435" s="35">
        <f>G435-21</f>
        <v>43984</v>
      </c>
      <c r="G435" s="35">
        <f t="shared" si="54"/>
        <v>44005</v>
      </c>
      <c r="H435" s="35">
        <f t="shared" si="49"/>
        <v>44012</v>
      </c>
      <c r="I435" s="35">
        <f t="shared" si="50"/>
        <v>44019</v>
      </c>
      <c r="J435" s="35">
        <v>44027</v>
      </c>
      <c r="K435" s="36" t="s">
        <v>69</v>
      </c>
      <c r="L435" s="37">
        <f t="shared" si="51"/>
        <v>198400</v>
      </c>
      <c r="M435" s="45">
        <v>198400</v>
      </c>
      <c r="N435" s="39"/>
      <c r="O435" s="34" t="s">
        <v>136</v>
      </c>
    </row>
    <row r="436" spans="1:15" s="41" customFormat="1" ht="24" hidden="1">
      <c r="A436" s="32">
        <v>431</v>
      </c>
      <c r="B436" s="33" t="s">
        <v>562</v>
      </c>
      <c r="C436" s="42" t="s">
        <v>89</v>
      </c>
      <c r="D436" s="33" t="s">
        <v>79</v>
      </c>
      <c r="E436" s="44" t="s">
        <v>15</v>
      </c>
      <c r="F436" s="35">
        <f>G436-21</f>
        <v>44076</v>
      </c>
      <c r="G436" s="35">
        <f t="shared" si="54"/>
        <v>44097</v>
      </c>
      <c r="H436" s="35">
        <f t="shared" si="49"/>
        <v>44104</v>
      </c>
      <c r="I436" s="35">
        <f t="shared" si="50"/>
        <v>44111</v>
      </c>
      <c r="J436" s="35">
        <v>44119</v>
      </c>
      <c r="K436" s="36" t="s">
        <v>69</v>
      </c>
      <c r="L436" s="37">
        <f t="shared" si="51"/>
        <v>37200</v>
      </c>
      <c r="M436" s="45">
        <v>37200</v>
      </c>
      <c r="N436" s="39"/>
      <c r="O436" s="34" t="s">
        <v>136</v>
      </c>
    </row>
    <row r="437" spans="1:15" s="41" customFormat="1" ht="18" hidden="1">
      <c r="A437" s="32">
        <v>432</v>
      </c>
      <c r="B437" s="33" t="s">
        <v>562</v>
      </c>
      <c r="C437" s="42" t="s">
        <v>110</v>
      </c>
      <c r="D437" s="33" t="s">
        <v>79</v>
      </c>
      <c r="E437" s="44" t="s">
        <v>29</v>
      </c>
      <c r="F437" s="33" t="str">
        <f>IF(E437="","",IF((OR(E437=data_validation!A$1,E437=data_validation!A$2,E437=data_validation!A$5,E437=data_validation!A$6,E437=data_validation!A$14,E437=data_validation!A$16)),"Indicate Date","N/A"))</f>
        <v>N/A</v>
      </c>
      <c r="G437" s="33" t="str">
        <f>IF(E437="","",IF((OR(E437=data_validation!A$1,E437=data_validation!A$2)),"Indicate Date","N/A"))</f>
        <v>N/A</v>
      </c>
      <c r="H437" s="35">
        <f t="shared" si="49"/>
        <v>43921</v>
      </c>
      <c r="I437" s="35">
        <f t="shared" si="50"/>
        <v>43928</v>
      </c>
      <c r="J437" s="35">
        <v>43936</v>
      </c>
      <c r="K437" s="36" t="s">
        <v>69</v>
      </c>
      <c r="L437" s="37">
        <f t="shared" si="51"/>
        <v>15000</v>
      </c>
      <c r="M437" s="45">
        <v>15000</v>
      </c>
      <c r="N437" s="39"/>
      <c r="O437" s="44" t="s">
        <v>136</v>
      </c>
    </row>
    <row r="438" spans="1:15" s="41" customFormat="1" ht="18" hidden="1">
      <c r="A438" s="32">
        <v>433</v>
      </c>
      <c r="B438" s="33" t="s">
        <v>562</v>
      </c>
      <c r="C438" s="42" t="s">
        <v>110</v>
      </c>
      <c r="D438" s="33" t="s">
        <v>79</v>
      </c>
      <c r="E438" s="44" t="s">
        <v>29</v>
      </c>
      <c r="F438" s="33" t="str">
        <f>IF(E438="","",IF((OR(E438=data_validation!A$1,E438=data_validation!A$2,E438=data_validation!A$5,E438=data_validation!A$6,E438=data_validation!A$14,E438=data_validation!A$16)),"Indicate Date","N/A"))</f>
        <v>N/A</v>
      </c>
      <c r="G438" s="33" t="str">
        <f>IF(E438="","",IF((OR(E438=data_validation!A$1,E438=data_validation!A$2)),"Indicate Date","N/A"))</f>
        <v>N/A</v>
      </c>
      <c r="H438" s="35">
        <f t="shared" si="49"/>
        <v>44012</v>
      </c>
      <c r="I438" s="35">
        <f t="shared" si="50"/>
        <v>44019</v>
      </c>
      <c r="J438" s="35">
        <v>44027</v>
      </c>
      <c r="K438" s="36" t="s">
        <v>69</v>
      </c>
      <c r="L438" s="37">
        <f t="shared" si="51"/>
        <v>25000</v>
      </c>
      <c r="M438" s="45">
        <v>25000</v>
      </c>
      <c r="N438" s="39"/>
      <c r="O438" s="44" t="s">
        <v>136</v>
      </c>
    </row>
    <row r="439" spans="1:15" s="41" customFormat="1" ht="12.75" hidden="1">
      <c r="A439" s="32">
        <v>434</v>
      </c>
      <c r="B439" s="33" t="s">
        <v>563</v>
      </c>
      <c r="C439" s="34" t="s">
        <v>122</v>
      </c>
      <c r="D439" s="33" t="s">
        <v>79</v>
      </c>
      <c r="E439" s="44" t="s">
        <v>15</v>
      </c>
      <c r="F439" s="35">
        <f>G439-21</f>
        <v>43984</v>
      </c>
      <c r="G439" s="35">
        <f>H439-7</f>
        <v>44005</v>
      </c>
      <c r="H439" s="35">
        <f t="shared" si="49"/>
        <v>44012</v>
      </c>
      <c r="I439" s="35">
        <f t="shared" si="50"/>
        <v>44019</v>
      </c>
      <c r="J439" s="35">
        <v>44027</v>
      </c>
      <c r="K439" s="36" t="s">
        <v>69</v>
      </c>
      <c r="L439" s="37">
        <f t="shared" si="51"/>
        <v>11160</v>
      </c>
      <c r="M439" s="43">
        <v>11160</v>
      </c>
      <c r="N439" s="39"/>
      <c r="O439" s="34" t="s">
        <v>137</v>
      </c>
    </row>
    <row r="440" spans="1:15" s="41" customFormat="1" ht="12.75" hidden="1">
      <c r="A440" s="32">
        <v>435</v>
      </c>
      <c r="B440" s="33" t="s">
        <v>563</v>
      </c>
      <c r="C440" s="42" t="s">
        <v>89</v>
      </c>
      <c r="D440" s="33" t="s">
        <v>79</v>
      </c>
      <c r="E440" s="44" t="s">
        <v>15</v>
      </c>
      <c r="F440" s="35">
        <f>G440-21</f>
        <v>43893</v>
      </c>
      <c r="G440" s="35">
        <f>H440-7</f>
        <v>43914</v>
      </c>
      <c r="H440" s="35">
        <f t="shared" si="49"/>
        <v>43921</v>
      </c>
      <c r="I440" s="35">
        <f t="shared" si="50"/>
        <v>43928</v>
      </c>
      <c r="J440" s="35">
        <v>43936</v>
      </c>
      <c r="K440" s="36" t="s">
        <v>69</v>
      </c>
      <c r="L440" s="37">
        <f t="shared" si="51"/>
        <v>9600</v>
      </c>
      <c r="M440" s="45">
        <v>9600</v>
      </c>
      <c r="N440" s="39"/>
      <c r="O440" s="34" t="s">
        <v>137</v>
      </c>
    </row>
    <row r="441" spans="1:15" s="41" customFormat="1" ht="12.75" hidden="1">
      <c r="A441" s="32">
        <v>436</v>
      </c>
      <c r="B441" s="33" t="s">
        <v>563</v>
      </c>
      <c r="C441" s="42" t="s">
        <v>89</v>
      </c>
      <c r="D441" s="33" t="s">
        <v>79</v>
      </c>
      <c r="E441" s="44" t="s">
        <v>15</v>
      </c>
      <c r="F441" s="35">
        <f>G441-21</f>
        <v>43984</v>
      </c>
      <c r="G441" s="35">
        <f>H441-7</f>
        <v>44005</v>
      </c>
      <c r="H441" s="35">
        <f t="shared" si="49"/>
        <v>44012</v>
      </c>
      <c r="I441" s="35">
        <f t="shared" si="50"/>
        <v>44019</v>
      </c>
      <c r="J441" s="35">
        <v>44027</v>
      </c>
      <c r="K441" s="36" t="s">
        <v>69</v>
      </c>
      <c r="L441" s="37">
        <f t="shared" si="51"/>
        <v>12000</v>
      </c>
      <c r="M441" s="45">
        <v>12000</v>
      </c>
      <c r="N441" s="39"/>
      <c r="O441" s="34" t="s">
        <v>137</v>
      </c>
    </row>
    <row r="442" spans="1:15" s="41" customFormat="1" ht="18" hidden="1">
      <c r="A442" s="32">
        <v>437</v>
      </c>
      <c r="B442" s="33" t="s">
        <v>563</v>
      </c>
      <c r="C442" s="42" t="s">
        <v>110</v>
      </c>
      <c r="D442" s="33" t="s">
        <v>79</v>
      </c>
      <c r="E442" s="44" t="s">
        <v>29</v>
      </c>
      <c r="F442" s="33" t="str">
        <f>IF(E442="","",IF((OR(E442=data_validation!A$1,E442=data_validation!A$2,E442=data_validation!A$5,E442=data_validation!A$6,E442=data_validation!A$14,E442=data_validation!A$16)),"Indicate Date","N/A"))</f>
        <v>N/A</v>
      </c>
      <c r="G442" s="33" t="str">
        <f>IF(E442="","",IF((OR(E442=data_validation!A$1,E442=data_validation!A$2)),"Indicate Date","N/A"))</f>
        <v>N/A</v>
      </c>
      <c r="H442" s="35">
        <f t="shared" si="49"/>
        <v>43921</v>
      </c>
      <c r="I442" s="35">
        <f t="shared" si="50"/>
        <v>43928</v>
      </c>
      <c r="J442" s="35">
        <v>43936</v>
      </c>
      <c r="K442" s="36" t="s">
        <v>69</v>
      </c>
      <c r="L442" s="37">
        <f t="shared" si="51"/>
        <v>10000</v>
      </c>
      <c r="M442" s="43">
        <v>10000</v>
      </c>
      <c r="N442" s="39"/>
      <c r="O442" s="44" t="s">
        <v>137</v>
      </c>
    </row>
    <row r="443" spans="1:15" s="41" customFormat="1" ht="18" hidden="1">
      <c r="A443" s="32">
        <v>438</v>
      </c>
      <c r="B443" s="33" t="s">
        <v>563</v>
      </c>
      <c r="C443" s="42" t="s">
        <v>110</v>
      </c>
      <c r="D443" s="33" t="s">
        <v>79</v>
      </c>
      <c r="E443" s="44" t="s">
        <v>29</v>
      </c>
      <c r="F443" s="33" t="str">
        <f>IF(E443="","",IF((OR(E443=data_validation!A$1,E443=data_validation!A$2,E443=data_validation!A$5,E443=data_validation!A$6,E443=data_validation!A$14,E443=data_validation!A$16)),"Indicate Date","N/A"))</f>
        <v>N/A</v>
      </c>
      <c r="G443" s="33" t="str">
        <f>IF(E443="","",IF((OR(E443=data_validation!A$1,E443=data_validation!A$2)),"Indicate Date","N/A"))</f>
        <v>N/A</v>
      </c>
      <c r="H443" s="35">
        <f t="shared" si="49"/>
        <v>44012</v>
      </c>
      <c r="I443" s="35">
        <f t="shared" si="50"/>
        <v>44019</v>
      </c>
      <c r="J443" s="35">
        <v>44027</v>
      </c>
      <c r="K443" s="36" t="s">
        <v>69</v>
      </c>
      <c r="L443" s="37">
        <f t="shared" si="51"/>
        <v>5000</v>
      </c>
      <c r="M443" s="43">
        <v>5000</v>
      </c>
      <c r="N443" s="39"/>
      <c r="O443" s="44" t="s">
        <v>137</v>
      </c>
    </row>
    <row r="444" spans="1:15" s="41" customFormat="1" ht="12.75" hidden="1">
      <c r="A444" s="32">
        <v>439</v>
      </c>
      <c r="B444" s="33" t="s">
        <v>564</v>
      </c>
      <c r="C444" s="34" t="s">
        <v>77</v>
      </c>
      <c r="D444" s="33" t="s">
        <v>79</v>
      </c>
      <c r="E444" s="44" t="s">
        <v>15</v>
      </c>
      <c r="F444" s="35">
        <f>G444-21</f>
        <v>43804</v>
      </c>
      <c r="G444" s="35">
        <f t="shared" ref="G444:G450" si="55">H444-7</f>
        <v>43825</v>
      </c>
      <c r="H444" s="35">
        <f t="shared" si="49"/>
        <v>43832</v>
      </c>
      <c r="I444" s="35">
        <f t="shared" si="50"/>
        <v>43839</v>
      </c>
      <c r="J444" s="35">
        <v>43847</v>
      </c>
      <c r="K444" s="36" t="s">
        <v>69</v>
      </c>
      <c r="L444" s="37">
        <f t="shared" si="51"/>
        <v>15000</v>
      </c>
      <c r="M444" s="43">
        <v>15000</v>
      </c>
      <c r="N444" s="39"/>
      <c r="O444" s="34" t="s">
        <v>138</v>
      </c>
    </row>
    <row r="445" spans="1:15" s="41" customFormat="1" ht="12.75" hidden="1">
      <c r="A445" s="32">
        <v>440</v>
      </c>
      <c r="B445" s="33" t="s">
        <v>564</v>
      </c>
      <c r="C445" s="42" t="s">
        <v>78</v>
      </c>
      <c r="D445" s="33" t="s">
        <v>79</v>
      </c>
      <c r="E445" s="44" t="s">
        <v>15</v>
      </c>
      <c r="F445" s="35">
        <f>G445-21</f>
        <v>43804</v>
      </c>
      <c r="G445" s="35">
        <f t="shared" si="55"/>
        <v>43825</v>
      </c>
      <c r="H445" s="35">
        <f t="shared" si="49"/>
        <v>43832</v>
      </c>
      <c r="I445" s="35">
        <f t="shared" si="50"/>
        <v>43839</v>
      </c>
      <c r="J445" s="35">
        <v>43847</v>
      </c>
      <c r="K445" s="36" t="s">
        <v>69</v>
      </c>
      <c r="L445" s="37">
        <f t="shared" si="51"/>
        <v>15000</v>
      </c>
      <c r="M445" s="45">
        <v>15000</v>
      </c>
      <c r="N445" s="39"/>
      <c r="O445" s="34" t="s">
        <v>138</v>
      </c>
    </row>
    <row r="446" spans="1:15" s="41" customFormat="1" ht="12.75" hidden="1">
      <c r="A446" s="32">
        <v>441</v>
      </c>
      <c r="B446" s="33" t="s">
        <v>564</v>
      </c>
      <c r="C446" s="42" t="s">
        <v>92</v>
      </c>
      <c r="D446" s="33" t="s">
        <v>79</v>
      </c>
      <c r="E446" s="44" t="s">
        <v>15</v>
      </c>
      <c r="F446" s="35">
        <f>H446-21</f>
        <v>43811</v>
      </c>
      <c r="G446" s="35">
        <f t="shared" si="55"/>
        <v>43825</v>
      </c>
      <c r="H446" s="35">
        <f t="shared" si="49"/>
        <v>43832</v>
      </c>
      <c r="I446" s="35">
        <f t="shared" si="50"/>
        <v>43839</v>
      </c>
      <c r="J446" s="35">
        <v>43847</v>
      </c>
      <c r="K446" s="36" t="s">
        <v>69</v>
      </c>
      <c r="L446" s="37">
        <f t="shared" si="51"/>
        <v>23100</v>
      </c>
      <c r="M446" s="45">
        <v>23100</v>
      </c>
      <c r="N446" s="39"/>
      <c r="O446" s="34" t="s">
        <v>138</v>
      </c>
    </row>
    <row r="447" spans="1:15" s="41" customFormat="1" ht="12.75" hidden="1">
      <c r="A447" s="32">
        <v>442</v>
      </c>
      <c r="B447" s="33" t="s">
        <v>564</v>
      </c>
      <c r="C447" s="42" t="s">
        <v>89</v>
      </c>
      <c r="D447" s="33" t="s">
        <v>79</v>
      </c>
      <c r="E447" s="44" t="s">
        <v>15</v>
      </c>
      <c r="F447" s="35">
        <f>G447-21</f>
        <v>43804</v>
      </c>
      <c r="G447" s="35">
        <f t="shared" si="55"/>
        <v>43825</v>
      </c>
      <c r="H447" s="35">
        <f t="shared" si="49"/>
        <v>43832</v>
      </c>
      <c r="I447" s="35">
        <f t="shared" si="50"/>
        <v>43839</v>
      </c>
      <c r="J447" s="35">
        <v>43847</v>
      </c>
      <c r="K447" s="36" t="s">
        <v>69</v>
      </c>
      <c r="L447" s="37">
        <f t="shared" si="51"/>
        <v>87800</v>
      </c>
      <c r="M447" s="45">
        <v>87800</v>
      </c>
      <c r="N447" s="39"/>
      <c r="O447" s="34" t="s">
        <v>138</v>
      </c>
    </row>
    <row r="448" spans="1:15" s="41" customFormat="1" ht="12.75" hidden="1">
      <c r="A448" s="32">
        <v>443</v>
      </c>
      <c r="B448" s="33" t="s">
        <v>564</v>
      </c>
      <c r="C448" s="42" t="s">
        <v>89</v>
      </c>
      <c r="D448" s="33" t="s">
        <v>79</v>
      </c>
      <c r="E448" s="44" t="s">
        <v>15</v>
      </c>
      <c r="F448" s="35">
        <f>G448-21</f>
        <v>43893</v>
      </c>
      <c r="G448" s="35">
        <f t="shared" si="55"/>
        <v>43914</v>
      </c>
      <c r="H448" s="35">
        <f t="shared" si="49"/>
        <v>43921</v>
      </c>
      <c r="I448" s="35">
        <f t="shared" si="50"/>
        <v>43928</v>
      </c>
      <c r="J448" s="35">
        <v>43936</v>
      </c>
      <c r="K448" s="36" t="s">
        <v>69</v>
      </c>
      <c r="L448" s="37">
        <f t="shared" si="51"/>
        <v>9800</v>
      </c>
      <c r="M448" s="45">
        <v>9800</v>
      </c>
      <c r="N448" s="39"/>
      <c r="O448" s="34" t="s">
        <v>138</v>
      </c>
    </row>
    <row r="449" spans="1:15" s="41" customFormat="1" ht="12.75" hidden="1">
      <c r="A449" s="32">
        <v>444</v>
      </c>
      <c r="B449" s="33" t="s">
        <v>564</v>
      </c>
      <c r="C449" s="42" t="s">
        <v>89</v>
      </c>
      <c r="D449" s="33" t="s">
        <v>79</v>
      </c>
      <c r="E449" s="44" t="s">
        <v>15</v>
      </c>
      <c r="F449" s="35">
        <f>G449-21</f>
        <v>43984</v>
      </c>
      <c r="G449" s="35">
        <f t="shared" si="55"/>
        <v>44005</v>
      </c>
      <c r="H449" s="35">
        <f t="shared" si="49"/>
        <v>44012</v>
      </c>
      <c r="I449" s="35">
        <f t="shared" si="50"/>
        <v>44019</v>
      </c>
      <c r="J449" s="35">
        <v>44027</v>
      </c>
      <c r="K449" s="36" t="s">
        <v>69</v>
      </c>
      <c r="L449" s="37">
        <f t="shared" si="51"/>
        <v>9800</v>
      </c>
      <c r="M449" s="45">
        <v>9800</v>
      </c>
      <c r="N449" s="39"/>
      <c r="O449" s="34" t="s">
        <v>138</v>
      </c>
    </row>
    <row r="450" spans="1:15" s="41" customFormat="1" ht="12.75" hidden="1">
      <c r="A450" s="32">
        <v>445</v>
      </c>
      <c r="B450" s="33" t="s">
        <v>564</v>
      </c>
      <c r="C450" s="42" t="s">
        <v>89</v>
      </c>
      <c r="D450" s="33" t="s">
        <v>79</v>
      </c>
      <c r="E450" s="44" t="s">
        <v>15</v>
      </c>
      <c r="F450" s="35">
        <f>G450-21</f>
        <v>44076</v>
      </c>
      <c r="G450" s="35">
        <f t="shared" si="55"/>
        <v>44097</v>
      </c>
      <c r="H450" s="35">
        <f t="shared" si="49"/>
        <v>44104</v>
      </c>
      <c r="I450" s="35">
        <f t="shared" si="50"/>
        <v>44111</v>
      </c>
      <c r="J450" s="35">
        <v>44119</v>
      </c>
      <c r="K450" s="36" t="s">
        <v>69</v>
      </c>
      <c r="L450" s="37">
        <f t="shared" si="51"/>
        <v>45800</v>
      </c>
      <c r="M450" s="45">
        <v>45800</v>
      </c>
      <c r="N450" s="39"/>
      <c r="O450" s="34" t="s">
        <v>138</v>
      </c>
    </row>
    <row r="451" spans="1:15" s="41" customFormat="1" ht="18" hidden="1">
      <c r="A451" s="32">
        <v>446</v>
      </c>
      <c r="B451" s="33" t="s">
        <v>564</v>
      </c>
      <c r="C451" s="42" t="s">
        <v>110</v>
      </c>
      <c r="D451" s="33" t="s">
        <v>79</v>
      </c>
      <c r="E451" s="44" t="s">
        <v>29</v>
      </c>
      <c r="F451" s="33" t="str">
        <f>IF(E451="","",IF((OR(E451=data_validation!A$1,E451=data_validation!A$2,E451=data_validation!A$5,E451=data_validation!A$6,E451=data_validation!A$14,E451=data_validation!A$16)),"Indicate Date","N/A"))</f>
        <v>N/A</v>
      </c>
      <c r="G451" s="33" t="str">
        <f>IF(E451="","",IF((OR(E451=data_validation!A$1,E451=data_validation!A$2)),"Indicate Date","N/A"))</f>
        <v>N/A</v>
      </c>
      <c r="H451" s="35">
        <f t="shared" si="49"/>
        <v>43832</v>
      </c>
      <c r="I451" s="35">
        <f t="shared" si="50"/>
        <v>43839</v>
      </c>
      <c r="J451" s="35">
        <v>43847</v>
      </c>
      <c r="K451" s="36" t="s">
        <v>69</v>
      </c>
      <c r="L451" s="37">
        <f t="shared" si="51"/>
        <v>10000</v>
      </c>
      <c r="M451" s="43">
        <v>10000</v>
      </c>
      <c r="N451" s="39"/>
      <c r="O451" s="44" t="s">
        <v>138</v>
      </c>
    </row>
    <row r="452" spans="1:15" s="41" customFormat="1" ht="18" hidden="1">
      <c r="A452" s="32">
        <v>447</v>
      </c>
      <c r="B452" s="33" t="s">
        <v>564</v>
      </c>
      <c r="C452" s="42" t="s">
        <v>110</v>
      </c>
      <c r="D452" s="33" t="s">
        <v>79</v>
      </c>
      <c r="E452" s="44" t="s">
        <v>29</v>
      </c>
      <c r="F452" s="33" t="str">
        <f>IF(E452="","",IF((OR(E452=data_validation!A$1,E452=data_validation!A$2,E452=data_validation!A$5,E452=data_validation!A$6,E452=data_validation!A$14,E452=data_validation!A$16)),"Indicate Date","N/A"))</f>
        <v>N/A</v>
      </c>
      <c r="G452" s="33" t="str">
        <f>IF(E452="","",IF((OR(E452=data_validation!A$1,E452=data_validation!A$2)),"Indicate Date","N/A"))</f>
        <v>N/A</v>
      </c>
      <c r="H452" s="35">
        <f t="shared" si="49"/>
        <v>43921</v>
      </c>
      <c r="I452" s="35">
        <f t="shared" si="50"/>
        <v>43928</v>
      </c>
      <c r="J452" s="35">
        <v>43936</v>
      </c>
      <c r="K452" s="36" t="s">
        <v>69</v>
      </c>
      <c r="L452" s="37">
        <f t="shared" si="51"/>
        <v>5000</v>
      </c>
      <c r="M452" s="43">
        <v>5000</v>
      </c>
      <c r="N452" s="39"/>
      <c r="O452" s="44" t="s">
        <v>138</v>
      </c>
    </row>
    <row r="453" spans="1:15" s="41" customFormat="1" ht="18" hidden="1">
      <c r="A453" s="32">
        <v>448</v>
      </c>
      <c r="B453" s="33" t="s">
        <v>564</v>
      </c>
      <c r="C453" s="42" t="s">
        <v>110</v>
      </c>
      <c r="D453" s="33" t="s">
        <v>79</v>
      </c>
      <c r="E453" s="44" t="s">
        <v>29</v>
      </c>
      <c r="F453" s="33" t="str">
        <f>IF(E453="","",IF((OR(E453=data_validation!A$1,E453=data_validation!A$2,E453=data_validation!A$5,E453=data_validation!A$6,E453=data_validation!A$14,E453=data_validation!A$16)),"Indicate Date","N/A"))</f>
        <v>N/A</v>
      </c>
      <c r="G453" s="33" t="str">
        <f>IF(E453="","",IF((OR(E453=data_validation!A$1,E453=data_validation!A$2)),"Indicate Date","N/A"))</f>
        <v>N/A</v>
      </c>
      <c r="H453" s="35">
        <f t="shared" si="49"/>
        <v>44012</v>
      </c>
      <c r="I453" s="35">
        <f t="shared" si="50"/>
        <v>44019</v>
      </c>
      <c r="J453" s="35">
        <v>44027</v>
      </c>
      <c r="K453" s="36" t="s">
        <v>69</v>
      </c>
      <c r="L453" s="37">
        <f t="shared" si="51"/>
        <v>5000</v>
      </c>
      <c r="M453" s="43">
        <v>5000</v>
      </c>
      <c r="N453" s="39"/>
      <c r="O453" s="44" t="s">
        <v>138</v>
      </c>
    </row>
    <row r="454" spans="1:15" s="41" customFormat="1" ht="18" hidden="1">
      <c r="A454" s="32">
        <v>449</v>
      </c>
      <c r="B454" s="33" t="s">
        <v>564</v>
      </c>
      <c r="C454" s="42" t="s">
        <v>110</v>
      </c>
      <c r="D454" s="33" t="s">
        <v>79</v>
      </c>
      <c r="E454" s="44" t="s">
        <v>29</v>
      </c>
      <c r="F454" s="33" t="str">
        <f>IF(E454="","",IF((OR(E454=data_validation!A$1,E454=data_validation!A$2,E454=data_validation!A$5,E454=data_validation!A$6,E454=data_validation!A$14,E454=data_validation!A$16)),"Indicate Date","N/A"))</f>
        <v>N/A</v>
      </c>
      <c r="G454" s="33" t="str">
        <f>IF(E454="","",IF((OR(E454=data_validation!A$1,E454=data_validation!A$2)),"Indicate Date","N/A"))</f>
        <v>N/A</v>
      </c>
      <c r="H454" s="35">
        <f t="shared" ref="H454:H517" si="56">J454-15</f>
        <v>44104</v>
      </c>
      <c r="I454" s="35">
        <f t="shared" ref="I454:I517" si="57">H454+7</f>
        <v>44111</v>
      </c>
      <c r="J454" s="35">
        <v>44119</v>
      </c>
      <c r="K454" s="36" t="s">
        <v>69</v>
      </c>
      <c r="L454" s="37">
        <f t="shared" ref="L454:L517" si="58">SUM(M454:N454)</f>
        <v>25000</v>
      </c>
      <c r="M454" s="43">
        <v>25000</v>
      </c>
      <c r="N454" s="39"/>
      <c r="O454" s="44" t="s">
        <v>138</v>
      </c>
    </row>
    <row r="455" spans="1:15" s="41" customFormat="1" ht="12.75" hidden="1">
      <c r="A455" s="32">
        <v>450</v>
      </c>
      <c r="B455" s="33" t="s">
        <v>564</v>
      </c>
      <c r="C455" s="42" t="s">
        <v>116</v>
      </c>
      <c r="D455" s="33" t="s">
        <v>79</v>
      </c>
      <c r="E455" s="44" t="s">
        <v>15</v>
      </c>
      <c r="F455" s="35">
        <f>H455-21</f>
        <v>43811</v>
      </c>
      <c r="G455" s="35">
        <f t="shared" ref="G455:G469" si="59">H455-7</f>
        <v>43825</v>
      </c>
      <c r="H455" s="35">
        <f t="shared" si="56"/>
        <v>43832</v>
      </c>
      <c r="I455" s="35">
        <f t="shared" si="57"/>
        <v>43839</v>
      </c>
      <c r="J455" s="35">
        <v>43847</v>
      </c>
      <c r="K455" s="36" t="s">
        <v>69</v>
      </c>
      <c r="L455" s="37">
        <f t="shared" si="58"/>
        <v>1600</v>
      </c>
      <c r="M455" s="43">
        <v>1600</v>
      </c>
      <c r="N455" s="39"/>
      <c r="O455" s="34" t="s">
        <v>138</v>
      </c>
    </row>
    <row r="456" spans="1:15" s="41" customFormat="1" ht="12.75" hidden="1">
      <c r="A456" s="32">
        <v>451</v>
      </c>
      <c r="B456" s="33" t="s">
        <v>565</v>
      </c>
      <c r="C456" s="34" t="s">
        <v>92</v>
      </c>
      <c r="D456" s="33" t="s">
        <v>79</v>
      </c>
      <c r="E456" s="44" t="s">
        <v>15</v>
      </c>
      <c r="F456" s="35">
        <f>H456-21</f>
        <v>43811</v>
      </c>
      <c r="G456" s="35">
        <f t="shared" si="59"/>
        <v>43825</v>
      </c>
      <c r="H456" s="35">
        <f t="shared" si="56"/>
        <v>43832</v>
      </c>
      <c r="I456" s="35">
        <f t="shared" si="57"/>
        <v>43839</v>
      </c>
      <c r="J456" s="35">
        <v>43847</v>
      </c>
      <c r="K456" s="36" t="s">
        <v>69</v>
      </c>
      <c r="L456" s="37">
        <f t="shared" si="58"/>
        <v>34180</v>
      </c>
      <c r="M456" s="43">
        <v>34180</v>
      </c>
      <c r="N456" s="39"/>
      <c r="O456" s="34" t="s">
        <v>139</v>
      </c>
    </row>
    <row r="457" spans="1:15" s="41" customFormat="1" ht="12.75" hidden="1">
      <c r="A457" s="32">
        <v>452</v>
      </c>
      <c r="B457" s="33" t="s">
        <v>565</v>
      </c>
      <c r="C457" s="34" t="s">
        <v>92</v>
      </c>
      <c r="D457" s="33" t="s">
        <v>79</v>
      </c>
      <c r="E457" s="44" t="s">
        <v>15</v>
      </c>
      <c r="F457" s="35">
        <f>H457-21</f>
        <v>43900</v>
      </c>
      <c r="G457" s="35">
        <f t="shared" si="59"/>
        <v>43914</v>
      </c>
      <c r="H457" s="35">
        <f t="shared" si="56"/>
        <v>43921</v>
      </c>
      <c r="I457" s="35">
        <f t="shared" si="57"/>
        <v>43928</v>
      </c>
      <c r="J457" s="35">
        <v>43936</v>
      </c>
      <c r="K457" s="36" t="s">
        <v>69</v>
      </c>
      <c r="L457" s="37">
        <f t="shared" si="58"/>
        <v>75658</v>
      </c>
      <c r="M457" s="43">
        <v>75658</v>
      </c>
      <c r="N457" s="39"/>
      <c r="O457" s="34" t="s">
        <v>139</v>
      </c>
    </row>
    <row r="458" spans="1:15" s="41" customFormat="1" ht="12.75" hidden="1">
      <c r="A458" s="32">
        <v>453</v>
      </c>
      <c r="B458" s="33" t="s">
        <v>565</v>
      </c>
      <c r="C458" s="34" t="s">
        <v>92</v>
      </c>
      <c r="D458" s="33" t="s">
        <v>79</v>
      </c>
      <c r="E458" s="44" t="s">
        <v>15</v>
      </c>
      <c r="F458" s="35">
        <f>H458-21</f>
        <v>43991</v>
      </c>
      <c r="G458" s="35">
        <f t="shared" si="59"/>
        <v>44005</v>
      </c>
      <c r="H458" s="35">
        <f t="shared" si="56"/>
        <v>44012</v>
      </c>
      <c r="I458" s="35">
        <f t="shared" si="57"/>
        <v>44019</v>
      </c>
      <c r="J458" s="35">
        <v>44027</v>
      </c>
      <c r="K458" s="36" t="s">
        <v>69</v>
      </c>
      <c r="L458" s="37">
        <f t="shared" si="58"/>
        <v>5000</v>
      </c>
      <c r="M458" s="43">
        <v>5000</v>
      </c>
      <c r="N458" s="39"/>
      <c r="O458" s="34" t="s">
        <v>139</v>
      </c>
    </row>
    <row r="459" spans="1:15" s="41" customFormat="1" ht="12.75" hidden="1">
      <c r="A459" s="32">
        <v>454</v>
      </c>
      <c r="B459" s="33" t="s">
        <v>565</v>
      </c>
      <c r="C459" s="34" t="s">
        <v>92</v>
      </c>
      <c r="D459" s="33" t="s">
        <v>79</v>
      </c>
      <c r="E459" s="44" t="s">
        <v>15</v>
      </c>
      <c r="F459" s="35">
        <f>H459-21</f>
        <v>44083</v>
      </c>
      <c r="G459" s="35">
        <f t="shared" si="59"/>
        <v>44097</v>
      </c>
      <c r="H459" s="35">
        <f t="shared" si="56"/>
        <v>44104</v>
      </c>
      <c r="I459" s="35">
        <f t="shared" si="57"/>
        <v>44111</v>
      </c>
      <c r="J459" s="35">
        <v>44119</v>
      </c>
      <c r="K459" s="36" t="s">
        <v>69</v>
      </c>
      <c r="L459" s="37">
        <f t="shared" si="58"/>
        <v>7000</v>
      </c>
      <c r="M459" s="43">
        <v>7000</v>
      </c>
      <c r="N459" s="39"/>
      <c r="O459" s="34" t="s">
        <v>139</v>
      </c>
    </row>
    <row r="460" spans="1:15" s="41" customFormat="1" ht="12.75" hidden="1">
      <c r="A460" s="32">
        <v>455</v>
      </c>
      <c r="B460" s="33" t="s">
        <v>565</v>
      </c>
      <c r="C460" s="34" t="s">
        <v>122</v>
      </c>
      <c r="D460" s="33" t="s">
        <v>79</v>
      </c>
      <c r="E460" s="44" t="s">
        <v>15</v>
      </c>
      <c r="F460" s="35">
        <f t="shared" ref="F460:F469" si="60">G460-21</f>
        <v>43804</v>
      </c>
      <c r="G460" s="35">
        <f t="shared" si="59"/>
        <v>43825</v>
      </c>
      <c r="H460" s="35">
        <f t="shared" si="56"/>
        <v>43832</v>
      </c>
      <c r="I460" s="35">
        <f t="shared" si="57"/>
        <v>43839</v>
      </c>
      <c r="J460" s="35">
        <v>43847</v>
      </c>
      <c r="K460" s="36" t="s">
        <v>69</v>
      </c>
      <c r="L460" s="37">
        <f t="shared" si="58"/>
        <v>126620</v>
      </c>
      <c r="M460" s="43">
        <v>126620</v>
      </c>
      <c r="N460" s="39"/>
      <c r="O460" s="34" t="s">
        <v>139</v>
      </c>
    </row>
    <row r="461" spans="1:15" s="41" customFormat="1" ht="12.75" hidden="1">
      <c r="A461" s="32">
        <v>456</v>
      </c>
      <c r="B461" s="33" t="s">
        <v>565</v>
      </c>
      <c r="C461" s="34" t="s">
        <v>122</v>
      </c>
      <c r="D461" s="33" t="s">
        <v>79</v>
      </c>
      <c r="E461" s="44" t="s">
        <v>15</v>
      </c>
      <c r="F461" s="35">
        <f t="shared" si="60"/>
        <v>43893</v>
      </c>
      <c r="G461" s="35">
        <f t="shared" si="59"/>
        <v>43914</v>
      </c>
      <c r="H461" s="35">
        <f t="shared" si="56"/>
        <v>43921</v>
      </c>
      <c r="I461" s="35">
        <f t="shared" si="57"/>
        <v>43928</v>
      </c>
      <c r="J461" s="35">
        <v>43936</v>
      </c>
      <c r="K461" s="36" t="s">
        <v>69</v>
      </c>
      <c r="L461" s="37">
        <f t="shared" si="58"/>
        <v>89035</v>
      </c>
      <c r="M461" s="43">
        <v>89035</v>
      </c>
      <c r="N461" s="39"/>
      <c r="O461" s="34" t="s">
        <v>139</v>
      </c>
    </row>
    <row r="462" spans="1:15" s="41" customFormat="1" ht="12.75" hidden="1">
      <c r="A462" s="32">
        <v>457</v>
      </c>
      <c r="B462" s="33" t="s">
        <v>565</v>
      </c>
      <c r="C462" s="34" t="s">
        <v>122</v>
      </c>
      <c r="D462" s="33" t="s">
        <v>79</v>
      </c>
      <c r="E462" s="44" t="s">
        <v>15</v>
      </c>
      <c r="F462" s="35">
        <f t="shared" si="60"/>
        <v>43984</v>
      </c>
      <c r="G462" s="35">
        <f t="shared" si="59"/>
        <v>44005</v>
      </c>
      <c r="H462" s="35">
        <f t="shared" si="56"/>
        <v>44012</v>
      </c>
      <c r="I462" s="35">
        <f t="shared" si="57"/>
        <v>44019</v>
      </c>
      <c r="J462" s="35">
        <v>44027</v>
      </c>
      <c r="K462" s="36" t="s">
        <v>69</v>
      </c>
      <c r="L462" s="37">
        <f t="shared" si="58"/>
        <v>92005</v>
      </c>
      <c r="M462" s="43">
        <v>92005</v>
      </c>
      <c r="N462" s="39"/>
      <c r="O462" s="34" t="s">
        <v>139</v>
      </c>
    </row>
    <row r="463" spans="1:15" s="41" customFormat="1" ht="12.75" hidden="1">
      <c r="A463" s="32">
        <v>458</v>
      </c>
      <c r="B463" s="33" t="s">
        <v>565</v>
      </c>
      <c r="C463" s="34" t="s">
        <v>122</v>
      </c>
      <c r="D463" s="33" t="s">
        <v>79</v>
      </c>
      <c r="E463" s="44" t="s">
        <v>15</v>
      </c>
      <c r="F463" s="35">
        <f t="shared" si="60"/>
        <v>44076</v>
      </c>
      <c r="G463" s="35">
        <f t="shared" si="59"/>
        <v>44097</v>
      </c>
      <c r="H463" s="35">
        <f t="shared" si="56"/>
        <v>44104</v>
      </c>
      <c r="I463" s="35">
        <f t="shared" si="57"/>
        <v>44111</v>
      </c>
      <c r="J463" s="35">
        <v>44119</v>
      </c>
      <c r="K463" s="36" t="s">
        <v>69</v>
      </c>
      <c r="L463" s="37">
        <f t="shared" si="58"/>
        <v>88890</v>
      </c>
      <c r="M463" s="43">
        <v>88890</v>
      </c>
      <c r="N463" s="39"/>
      <c r="O463" s="34" t="s">
        <v>139</v>
      </c>
    </row>
    <row r="464" spans="1:15" s="41" customFormat="1" ht="12.75" hidden="1">
      <c r="A464" s="32">
        <v>459</v>
      </c>
      <c r="B464" s="33" t="s">
        <v>565</v>
      </c>
      <c r="C464" s="42" t="s">
        <v>78</v>
      </c>
      <c r="D464" s="33" t="s">
        <v>79</v>
      </c>
      <c r="E464" s="44" t="s">
        <v>15</v>
      </c>
      <c r="F464" s="35">
        <f t="shared" si="60"/>
        <v>43804</v>
      </c>
      <c r="G464" s="35">
        <f t="shared" si="59"/>
        <v>43825</v>
      </c>
      <c r="H464" s="35">
        <f t="shared" si="56"/>
        <v>43832</v>
      </c>
      <c r="I464" s="35">
        <f t="shared" si="57"/>
        <v>43839</v>
      </c>
      <c r="J464" s="35">
        <v>43847</v>
      </c>
      <c r="K464" s="36" t="s">
        <v>69</v>
      </c>
      <c r="L464" s="37">
        <f t="shared" si="58"/>
        <v>10000</v>
      </c>
      <c r="M464" s="45">
        <v>10000</v>
      </c>
      <c r="N464" s="39"/>
      <c r="O464" s="34" t="s">
        <v>139</v>
      </c>
    </row>
    <row r="465" spans="1:15" s="41" customFormat="1" ht="12.75" hidden="1">
      <c r="A465" s="32">
        <v>460</v>
      </c>
      <c r="B465" s="33" t="s">
        <v>565</v>
      </c>
      <c r="C465" s="42" t="s">
        <v>77</v>
      </c>
      <c r="D465" s="33" t="s">
        <v>79</v>
      </c>
      <c r="E465" s="44" t="s">
        <v>15</v>
      </c>
      <c r="F465" s="35">
        <f t="shared" si="60"/>
        <v>43804</v>
      </c>
      <c r="G465" s="35">
        <f t="shared" si="59"/>
        <v>43825</v>
      </c>
      <c r="H465" s="35">
        <f t="shared" si="56"/>
        <v>43832</v>
      </c>
      <c r="I465" s="35">
        <f t="shared" si="57"/>
        <v>43839</v>
      </c>
      <c r="J465" s="35">
        <v>43847</v>
      </c>
      <c r="K465" s="36" t="s">
        <v>69</v>
      </c>
      <c r="L465" s="37">
        <f t="shared" si="58"/>
        <v>10000</v>
      </c>
      <c r="M465" s="45">
        <v>10000</v>
      </c>
      <c r="N465" s="39"/>
      <c r="O465" s="34" t="s">
        <v>139</v>
      </c>
    </row>
    <row r="466" spans="1:15" s="41" customFormat="1" ht="12.75" hidden="1">
      <c r="A466" s="32">
        <v>461</v>
      </c>
      <c r="B466" s="33" t="s">
        <v>565</v>
      </c>
      <c r="C466" s="42" t="s">
        <v>131</v>
      </c>
      <c r="D466" s="33" t="s">
        <v>79</v>
      </c>
      <c r="E466" s="44" t="s">
        <v>15</v>
      </c>
      <c r="F466" s="35">
        <f t="shared" si="60"/>
        <v>43893</v>
      </c>
      <c r="G466" s="35">
        <f t="shared" si="59"/>
        <v>43914</v>
      </c>
      <c r="H466" s="35">
        <f t="shared" si="56"/>
        <v>43921</v>
      </c>
      <c r="I466" s="35">
        <f t="shared" si="57"/>
        <v>43928</v>
      </c>
      <c r="J466" s="35">
        <v>43936</v>
      </c>
      <c r="K466" s="36" t="s">
        <v>69</v>
      </c>
      <c r="L466" s="37">
        <f t="shared" si="58"/>
        <v>8510</v>
      </c>
      <c r="M466" s="45">
        <v>8510</v>
      </c>
      <c r="N466" s="39"/>
      <c r="O466" s="34" t="s">
        <v>139</v>
      </c>
    </row>
    <row r="467" spans="1:15" s="41" customFormat="1" ht="24" hidden="1">
      <c r="A467" s="32">
        <v>462</v>
      </c>
      <c r="B467" s="33" t="s">
        <v>565</v>
      </c>
      <c r="C467" s="42" t="s">
        <v>103</v>
      </c>
      <c r="D467" s="33" t="s">
        <v>79</v>
      </c>
      <c r="E467" s="44" t="s">
        <v>15</v>
      </c>
      <c r="F467" s="35">
        <f t="shared" si="60"/>
        <v>43893</v>
      </c>
      <c r="G467" s="35">
        <f t="shared" si="59"/>
        <v>43914</v>
      </c>
      <c r="H467" s="35">
        <f t="shared" si="56"/>
        <v>43921</v>
      </c>
      <c r="I467" s="35">
        <f t="shared" si="57"/>
        <v>43928</v>
      </c>
      <c r="J467" s="35">
        <v>43936</v>
      </c>
      <c r="K467" s="36" t="s">
        <v>69</v>
      </c>
      <c r="L467" s="37">
        <f t="shared" si="58"/>
        <v>1490</v>
      </c>
      <c r="M467" s="45">
        <v>1490</v>
      </c>
      <c r="N467" s="39"/>
      <c r="O467" s="34" t="s">
        <v>139</v>
      </c>
    </row>
    <row r="468" spans="1:15" s="41" customFormat="1" ht="12.75" hidden="1">
      <c r="A468" s="32">
        <v>463</v>
      </c>
      <c r="B468" s="33" t="s">
        <v>565</v>
      </c>
      <c r="C468" s="42" t="s">
        <v>89</v>
      </c>
      <c r="D468" s="33" t="s">
        <v>79</v>
      </c>
      <c r="E468" s="44" t="s">
        <v>15</v>
      </c>
      <c r="F468" s="35">
        <f t="shared" si="60"/>
        <v>43893</v>
      </c>
      <c r="G468" s="35">
        <f t="shared" si="59"/>
        <v>43914</v>
      </c>
      <c r="H468" s="35">
        <f t="shared" si="56"/>
        <v>43921</v>
      </c>
      <c r="I468" s="35">
        <f t="shared" si="57"/>
        <v>43928</v>
      </c>
      <c r="J468" s="35">
        <v>43936</v>
      </c>
      <c r="K468" s="36" t="s">
        <v>69</v>
      </c>
      <c r="L468" s="37">
        <f t="shared" si="58"/>
        <v>15000</v>
      </c>
      <c r="M468" s="45">
        <v>15000</v>
      </c>
      <c r="N468" s="39"/>
      <c r="O468" s="34" t="s">
        <v>139</v>
      </c>
    </row>
    <row r="469" spans="1:15" s="41" customFormat="1" ht="12.75" hidden="1">
      <c r="A469" s="32">
        <v>464</v>
      </c>
      <c r="B469" s="33" t="s">
        <v>565</v>
      </c>
      <c r="C469" s="42" t="s">
        <v>89</v>
      </c>
      <c r="D469" s="33" t="s">
        <v>79</v>
      </c>
      <c r="E469" s="44" t="s">
        <v>15</v>
      </c>
      <c r="F469" s="35">
        <f t="shared" si="60"/>
        <v>44076</v>
      </c>
      <c r="G469" s="35">
        <f t="shared" si="59"/>
        <v>44097</v>
      </c>
      <c r="H469" s="35">
        <f t="shared" si="56"/>
        <v>44104</v>
      </c>
      <c r="I469" s="35">
        <f t="shared" si="57"/>
        <v>44111</v>
      </c>
      <c r="J469" s="35">
        <v>44119</v>
      </c>
      <c r="K469" s="36" t="s">
        <v>69</v>
      </c>
      <c r="L469" s="37">
        <f t="shared" si="58"/>
        <v>20000</v>
      </c>
      <c r="M469" s="45">
        <v>20000</v>
      </c>
      <c r="N469" s="39"/>
      <c r="O469" s="34" t="s">
        <v>139</v>
      </c>
    </row>
    <row r="470" spans="1:15" s="41" customFormat="1" ht="18" hidden="1">
      <c r="A470" s="32">
        <v>465</v>
      </c>
      <c r="B470" s="33" t="s">
        <v>565</v>
      </c>
      <c r="C470" s="42" t="s">
        <v>110</v>
      </c>
      <c r="D470" s="33" t="s">
        <v>79</v>
      </c>
      <c r="E470" s="44" t="s">
        <v>29</v>
      </c>
      <c r="F470" s="33" t="str">
        <f>IF(E470="","",IF((OR(E470=data_validation!A$1,E470=data_validation!A$2,E470=data_validation!A$5,E470=data_validation!A$6,E470=data_validation!A$14,E470=data_validation!A$16)),"Indicate Date","N/A"))</f>
        <v>N/A</v>
      </c>
      <c r="G470" s="33" t="str">
        <f>IF(E470="","",IF((OR(E470=data_validation!A$1,E470=data_validation!A$2)),"Indicate Date","N/A"))</f>
        <v>N/A</v>
      </c>
      <c r="H470" s="35">
        <f t="shared" si="56"/>
        <v>43921</v>
      </c>
      <c r="I470" s="35">
        <f t="shared" si="57"/>
        <v>43928</v>
      </c>
      <c r="J470" s="35">
        <v>43936</v>
      </c>
      <c r="K470" s="36" t="s">
        <v>69</v>
      </c>
      <c r="L470" s="37">
        <f t="shared" si="58"/>
        <v>5000</v>
      </c>
      <c r="M470" s="43">
        <v>5000</v>
      </c>
      <c r="N470" s="39"/>
      <c r="O470" s="44" t="s">
        <v>139</v>
      </c>
    </row>
    <row r="471" spans="1:15" s="41" customFormat="1" ht="18" hidden="1">
      <c r="A471" s="32">
        <v>466</v>
      </c>
      <c r="B471" s="33" t="s">
        <v>565</v>
      </c>
      <c r="C471" s="42" t="s">
        <v>110</v>
      </c>
      <c r="D471" s="33" t="s">
        <v>79</v>
      </c>
      <c r="E471" s="44" t="s">
        <v>29</v>
      </c>
      <c r="F471" s="33" t="str">
        <f>IF(E471="","",IF((OR(E471=data_validation!A$1,E471=data_validation!A$2,E471=data_validation!A$5,E471=data_validation!A$6,E471=data_validation!A$14,E471=data_validation!A$16)),"Indicate Date","N/A"))</f>
        <v>N/A</v>
      </c>
      <c r="G471" s="33" t="str">
        <f>IF(E471="","",IF((OR(E471=data_validation!A$1,E471=data_validation!A$2)),"Indicate Date","N/A"))</f>
        <v>N/A</v>
      </c>
      <c r="H471" s="35">
        <f t="shared" si="56"/>
        <v>44104</v>
      </c>
      <c r="I471" s="35">
        <f t="shared" si="57"/>
        <v>44111</v>
      </c>
      <c r="J471" s="35">
        <v>44119</v>
      </c>
      <c r="K471" s="36" t="s">
        <v>69</v>
      </c>
      <c r="L471" s="37">
        <f t="shared" si="58"/>
        <v>10000</v>
      </c>
      <c r="M471" s="43">
        <v>10000</v>
      </c>
      <c r="N471" s="39"/>
      <c r="O471" s="44" t="s">
        <v>139</v>
      </c>
    </row>
    <row r="472" spans="1:15" s="41" customFormat="1" ht="24" hidden="1">
      <c r="A472" s="32">
        <v>467</v>
      </c>
      <c r="B472" s="33" t="s">
        <v>566</v>
      </c>
      <c r="C472" s="34" t="s">
        <v>92</v>
      </c>
      <c r="D472" s="33" t="s">
        <v>79</v>
      </c>
      <c r="E472" s="44" t="s">
        <v>15</v>
      </c>
      <c r="F472" s="35">
        <f>H472-21</f>
        <v>43811</v>
      </c>
      <c r="G472" s="35">
        <f t="shared" ref="G472:G480" si="61">H472-7</f>
        <v>43825</v>
      </c>
      <c r="H472" s="35">
        <f t="shared" si="56"/>
        <v>43832</v>
      </c>
      <c r="I472" s="35">
        <f t="shared" si="57"/>
        <v>43839</v>
      </c>
      <c r="J472" s="35">
        <v>43847</v>
      </c>
      <c r="K472" s="36" t="s">
        <v>69</v>
      </c>
      <c r="L472" s="37">
        <f t="shared" si="58"/>
        <v>20000</v>
      </c>
      <c r="M472" s="43">
        <v>20000</v>
      </c>
      <c r="N472" s="39"/>
      <c r="O472" s="34" t="s">
        <v>141</v>
      </c>
    </row>
    <row r="473" spans="1:15" s="41" customFormat="1" ht="24" hidden="1">
      <c r="A473" s="32">
        <v>468</v>
      </c>
      <c r="B473" s="33" t="s">
        <v>566</v>
      </c>
      <c r="C473" s="34" t="s">
        <v>92</v>
      </c>
      <c r="D473" s="33" t="s">
        <v>79</v>
      </c>
      <c r="E473" s="44" t="s">
        <v>15</v>
      </c>
      <c r="F473" s="35">
        <f>H473-21</f>
        <v>44114</v>
      </c>
      <c r="G473" s="35">
        <f t="shared" si="61"/>
        <v>44128</v>
      </c>
      <c r="H473" s="35">
        <f t="shared" si="56"/>
        <v>44135</v>
      </c>
      <c r="I473" s="35">
        <f t="shared" si="57"/>
        <v>44142</v>
      </c>
      <c r="J473" s="35">
        <v>44150</v>
      </c>
      <c r="K473" s="36" t="s">
        <v>69</v>
      </c>
      <c r="L473" s="37">
        <f t="shared" si="58"/>
        <v>10000</v>
      </c>
      <c r="M473" s="43">
        <v>10000</v>
      </c>
      <c r="N473" s="39"/>
      <c r="O473" s="34" t="s">
        <v>141</v>
      </c>
    </row>
    <row r="474" spans="1:15" s="41" customFormat="1" ht="24" hidden="1">
      <c r="A474" s="32">
        <v>469</v>
      </c>
      <c r="B474" s="33" t="s">
        <v>566</v>
      </c>
      <c r="C474" s="34" t="s">
        <v>122</v>
      </c>
      <c r="D474" s="33" t="s">
        <v>79</v>
      </c>
      <c r="E474" s="44" t="s">
        <v>15</v>
      </c>
      <c r="F474" s="35">
        <f t="shared" ref="F474:F480" si="62">G474-21</f>
        <v>44107</v>
      </c>
      <c r="G474" s="35">
        <f t="shared" si="61"/>
        <v>44128</v>
      </c>
      <c r="H474" s="35">
        <f t="shared" si="56"/>
        <v>44135</v>
      </c>
      <c r="I474" s="35">
        <f t="shared" si="57"/>
        <v>44142</v>
      </c>
      <c r="J474" s="35">
        <v>44150</v>
      </c>
      <c r="K474" s="36" t="s">
        <v>69</v>
      </c>
      <c r="L474" s="37">
        <f t="shared" si="58"/>
        <v>12500</v>
      </c>
      <c r="M474" s="43">
        <v>12500</v>
      </c>
      <c r="N474" s="39"/>
      <c r="O474" s="34" t="s">
        <v>141</v>
      </c>
    </row>
    <row r="475" spans="1:15" s="41" customFormat="1" ht="24" hidden="1">
      <c r="A475" s="32">
        <v>470</v>
      </c>
      <c r="B475" s="33" t="s">
        <v>566</v>
      </c>
      <c r="C475" s="34" t="s">
        <v>77</v>
      </c>
      <c r="D475" s="33" t="s">
        <v>79</v>
      </c>
      <c r="E475" s="44" t="s">
        <v>15</v>
      </c>
      <c r="F475" s="35">
        <f t="shared" si="62"/>
        <v>43804</v>
      </c>
      <c r="G475" s="35">
        <f t="shared" si="61"/>
        <v>43825</v>
      </c>
      <c r="H475" s="35">
        <f t="shared" si="56"/>
        <v>43832</v>
      </c>
      <c r="I475" s="35">
        <f t="shared" si="57"/>
        <v>43839</v>
      </c>
      <c r="J475" s="35">
        <v>43847</v>
      </c>
      <c r="K475" s="36" t="s">
        <v>69</v>
      </c>
      <c r="L475" s="37">
        <f t="shared" si="58"/>
        <v>15000</v>
      </c>
      <c r="M475" s="43">
        <v>15000</v>
      </c>
      <c r="N475" s="39"/>
      <c r="O475" s="34" t="s">
        <v>141</v>
      </c>
    </row>
    <row r="476" spans="1:15" s="41" customFormat="1" ht="24" hidden="1">
      <c r="A476" s="32">
        <v>471</v>
      </c>
      <c r="B476" s="33" t="s">
        <v>566</v>
      </c>
      <c r="C476" s="42" t="s">
        <v>78</v>
      </c>
      <c r="D476" s="33" t="s">
        <v>79</v>
      </c>
      <c r="E476" s="44" t="s">
        <v>15</v>
      </c>
      <c r="F476" s="35">
        <f t="shared" si="62"/>
        <v>43804</v>
      </c>
      <c r="G476" s="35">
        <f t="shared" si="61"/>
        <v>43825</v>
      </c>
      <c r="H476" s="35">
        <f t="shared" si="56"/>
        <v>43832</v>
      </c>
      <c r="I476" s="35">
        <f t="shared" si="57"/>
        <v>43839</v>
      </c>
      <c r="J476" s="35">
        <v>43847</v>
      </c>
      <c r="K476" s="36" t="s">
        <v>69</v>
      </c>
      <c r="L476" s="37">
        <f t="shared" si="58"/>
        <v>15000</v>
      </c>
      <c r="M476" s="45">
        <v>15000</v>
      </c>
      <c r="N476" s="39"/>
      <c r="O476" s="34" t="s">
        <v>141</v>
      </c>
    </row>
    <row r="477" spans="1:15" s="41" customFormat="1" ht="24" hidden="1">
      <c r="A477" s="32">
        <v>472</v>
      </c>
      <c r="B477" s="33" t="s">
        <v>566</v>
      </c>
      <c r="C477" s="42" t="s">
        <v>89</v>
      </c>
      <c r="D477" s="33" t="s">
        <v>79</v>
      </c>
      <c r="E477" s="44" t="s">
        <v>15</v>
      </c>
      <c r="F477" s="35">
        <f t="shared" si="62"/>
        <v>43804</v>
      </c>
      <c r="G477" s="35">
        <f t="shared" si="61"/>
        <v>43825</v>
      </c>
      <c r="H477" s="35">
        <f t="shared" si="56"/>
        <v>43832</v>
      </c>
      <c r="I477" s="35">
        <f t="shared" si="57"/>
        <v>43839</v>
      </c>
      <c r="J477" s="35">
        <v>43847</v>
      </c>
      <c r="K477" s="36" t="s">
        <v>69</v>
      </c>
      <c r="L477" s="37">
        <f t="shared" si="58"/>
        <v>4000</v>
      </c>
      <c r="M477" s="45">
        <v>4000</v>
      </c>
      <c r="N477" s="39"/>
      <c r="O477" s="34" t="s">
        <v>141</v>
      </c>
    </row>
    <row r="478" spans="1:15" s="41" customFormat="1" ht="24" hidden="1">
      <c r="A478" s="32">
        <v>473</v>
      </c>
      <c r="B478" s="33" t="s">
        <v>566</v>
      </c>
      <c r="C478" s="42" t="s">
        <v>89</v>
      </c>
      <c r="D478" s="33" t="s">
        <v>79</v>
      </c>
      <c r="E478" s="44" t="s">
        <v>15</v>
      </c>
      <c r="F478" s="35">
        <f t="shared" si="62"/>
        <v>43893</v>
      </c>
      <c r="G478" s="35">
        <f t="shared" si="61"/>
        <v>43914</v>
      </c>
      <c r="H478" s="35">
        <f t="shared" si="56"/>
        <v>43921</v>
      </c>
      <c r="I478" s="35">
        <f t="shared" si="57"/>
        <v>43928</v>
      </c>
      <c r="J478" s="35">
        <v>43936</v>
      </c>
      <c r="K478" s="36" t="s">
        <v>69</v>
      </c>
      <c r="L478" s="37">
        <f t="shared" si="58"/>
        <v>16000</v>
      </c>
      <c r="M478" s="45">
        <v>16000</v>
      </c>
      <c r="N478" s="39"/>
      <c r="O478" s="34" t="s">
        <v>141</v>
      </c>
    </row>
    <row r="479" spans="1:15" s="41" customFormat="1" ht="24" hidden="1">
      <c r="A479" s="32">
        <v>474</v>
      </c>
      <c r="B479" s="33" t="s">
        <v>566</v>
      </c>
      <c r="C479" s="42" t="s">
        <v>89</v>
      </c>
      <c r="D479" s="33" t="s">
        <v>79</v>
      </c>
      <c r="E479" s="44" t="s">
        <v>15</v>
      </c>
      <c r="F479" s="35">
        <f t="shared" si="62"/>
        <v>43984</v>
      </c>
      <c r="G479" s="35">
        <f t="shared" si="61"/>
        <v>44005</v>
      </c>
      <c r="H479" s="35">
        <f t="shared" si="56"/>
        <v>44012</v>
      </c>
      <c r="I479" s="35">
        <f t="shared" si="57"/>
        <v>44019</v>
      </c>
      <c r="J479" s="35">
        <v>44027</v>
      </c>
      <c r="K479" s="36" t="s">
        <v>69</v>
      </c>
      <c r="L479" s="37">
        <f t="shared" si="58"/>
        <v>4000</v>
      </c>
      <c r="M479" s="45">
        <v>4000</v>
      </c>
      <c r="N479" s="39"/>
      <c r="O479" s="34" t="s">
        <v>141</v>
      </c>
    </row>
    <row r="480" spans="1:15" s="41" customFormat="1" ht="24" hidden="1">
      <c r="A480" s="32">
        <v>475</v>
      </c>
      <c r="B480" s="33" t="s">
        <v>566</v>
      </c>
      <c r="C480" s="42" t="s">
        <v>89</v>
      </c>
      <c r="D480" s="33" t="s">
        <v>79</v>
      </c>
      <c r="E480" s="44" t="s">
        <v>15</v>
      </c>
      <c r="F480" s="35">
        <f t="shared" si="62"/>
        <v>44076</v>
      </c>
      <c r="G480" s="35">
        <f t="shared" si="61"/>
        <v>44097</v>
      </c>
      <c r="H480" s="35">
        <f t="shared" si="56"/>
        <v>44104</v>
      </c>
      <c r="I480" s="35">
        <f t="shared" si="57"/>
        <v>44111</v>
      </c>
      <c r="J480" s="35">
        <v>44119</v>
      </c>
      <c r="K480" s="36" t="s">
        <v>69</v>
      </c>
      <c r="L480" s="37">
        <f t="shared" si="58"/>
        <v>43800</v>
      </c>
      <c r="M480" s="45">
        <v>43800</v>
      </c>
      <c r="N480" s="39"/>
      <c r="O480" s="34" t="s">
        <v>141</v>
      </c>
    </row>
    <row r="481" spans="1:15" s="41" customFormat="1" ht="24" hidden="1">
      <c r="A481" s="32">
        <v>476</v>
      </c>
      <c r="B481" s="33" t="s">
        <v>566</v>
      </c>
      <c r="C481" s="34" t="s">
        <v>152</v>
      </c>
      <c r="D481" s="33" t="s">
        <v>79</v>
      </c>
      <c r="E481" s="44" t="s">
        <v>29</v>
      </c>
      <c r="F481" s="153">
        <f>H481-7</f>
        <v>44128</v>
      </c>
      <c r="G481" s="33" t="str">
        <f>IF(E481="","",IF((OR(E481=data_validation!A$1,E481=data_validation!A$2)),"Indicate Date","N/A"))</f>
        <v>N/A</v>
      </c>
      <c r="H481" s="35">
        <f t="shared" si="56"/>
        <v>44135</v>
      </c>
      <c r="I481" s="35">
        <f t="shared" si="57"/>
        <v>44142</v>
      </c>
      <c r="J481" s="35">
        <v>44150</v>
      </c>
      <c r="K481" s="36" t="s">
        <v>69</v>
      </c>
      <c r="L481" s="37">
        <f t="shared" si="58"/>
        <v>7000</v>
      </c>
      <c r="M481" s="43">
        <v>7000</v>
      </c>
      <c r="N481" s="39"/>
      <c r="O481" s="34" t="s">
        <v>141</v>
      </c>
    </row>
    <row r="482" spans="1:15" s="41" customFormat="1" ht="18" hidden="1">
      <c r="A482" s="32">
        <v>477</v>
      </c>
      <c r="B482" s="33" t="s">
        <v>566</v>
      </c>
      <c r="C482" s="42" t="s">
        <v>110</v>
      </c>
      <c r="D482" s="33" t="s">
        <v>79</v>
      </c>
      <c r="E482" s="44" t="s">
        <v>29</v>
      </c>
      <c r="F482" s="33" t="str">
        <f>IF(E482="","",IF((OR(E482=data_validation!A$1,E482=data_validation!A$2,E482=data_validation!A$5,E482=data_validation!A$6,E482=data_validation!A$14,E482=data_validation!A$16)),"Indicate Date","N/A"))</f>
        <v>N/A</v>
      </c>
      <c r="G482" s="33" t="str">
        <f>IF(E482="","",IF((OR(E482=data_validation!A$1,E482=data_validation!A$2)),"Indicate Date","N/A"))</f>
        <v>N/A</v>
      </c>
      <c r="H482" s="35">
        <f t="shared" si="56"/>
        <v>44135</v>
      </c>
      <c r="I482" s="35">
        <f t="shared" si="57"/>
        <v>44142</v>
      </c>
      <c r="J482" s="35">
        <v>44150</v>
      </c>
      <c r="K482" s="36" t="s">
        <v>69</v>
      </c>
      <c r="L482" s="37">
        <f t="shared" si="58"/>
        <v>12000</v>
      </c>
      <c r="M482" s="43">
        <v>12000</v>
      </c>
      <c r="N482" s="39"/>
      <c r="O482" s="44" t="s">
        <v>141</v>
      </c>
    </row>
    <row r="483" spans="1:15" s="41" customFormat="1" ht="24" hidden="1">
      <c r="A483" s="32">
        <v>478</v>
      </c>
      <c r="B483" s="33" t="s">
        <v>566</v>
      </c>
      <c r="C483" s="34" t="s">
        <v>116</v>
      </c>
      <c r="D483" s="33" t="s">
        <v>79</v>
      </c>
      <c r="E483" s="44" t="s">
        <v>15</v>
      </c>
      <c r="F483" s="35">
        <f>H483-21</f>
        <v>44114</v>
      </c>
      <c r="G483" s="35">
        <f>H483-7</f>
        <v>44128</v>
      </c>
      <c r="H483" s="35">
        <f t="shared" si="56"/>
        <v>44135</v>
      </c>
      <c r="I483" s="35">
        <f t="shared" si="57"/>
        <v>44142</v>
      </c>
      <c r="J483" s="35">
        <v>44150</v>
      </c>
      <c r="K483" s="36" t="s">
        <v>69</v>
      </c>
      <c r="L483" s="37">
        <f t="shared" si="58"/>
        <v>2000</v>
      </c>
      <c r="M483" s="43">
        <v>2000</v>
      </c>
      <c r="N483" s="39"/>
      <c r="O483" s="34" t="s">
        <v>141</v>
      </c>
    </row>
    <row r="484" spans="1:15" s="41" customFormat="1" ht="24" hidden="1">
      <c r="A484" s="32">
        <v>479</v>
      </c>
      <c r="B484" s="33" t="s">
        <v>567</v>
      </c>
      <c r="C484" s="34" t="s">
        <v>103</v>
      </c>
      <c r="D484" s="33" t="s">
        <v>79</v>
      </c>
      <c r="E484" s="44" t="s">
        <v>15</v>
      </c>
      <c r="F484" s="35">
        <f>G484-21</f>
        <v>43804</v>
      </c>
      <c r="G484" s="35">
        <f>H484-7</f>
        <v>43825</v>
      </c>
      <c r="H484" s="35">
        <f t="shared" si="56"/>
        <v>43832</v>
      </c>
      <c r="I484" s="35">
        <f t="shared" si="57"/>
        <v>43839</v>
      </c>
      <c r="J484" s="35">
        <v>43847</v>
      </c>
      <c r="K484" s="36" t="s">
        <v>69</v>
      </c>
      <c r="L484" s="37">
        <f t="shared" si="58"/>
        <v>5000</v>
      </c>
      <c r="M484" s="43">
        <v>5000</v>
      </c>
      <c r="N484" s="39"/>
      <c r="O484" s="34" t="s">
        <v>270</v>
      </c>
    </row>
    <row r="485" spans="1:15" s="41" customFormat="1" ht="24" hidden="1">
      <c r="A485" s="32">
        <v>480</v>
      </c>
      <c r="B485" s="33" t="s">
        <v>567</v>
      </c>
      <c r="C485" s="34" t="s">
        <v>131</v>
      </c>
      <c r="D485" s="33" t="s">
        <v>79</v>
      </c>
      <c r="E485" s="44" t="s">
        <v>15</v>
      </c>
      <c r="F485" s="35">
        <f>G485-21</f>
        <v>43804</v>
      </c>
      <c r="G485" s="35">
        <f>H485-7</f>
        <v>43825</v>
      </c>
      <c r="H485" s="35">
        <f t="shared" si="56"/>
        <v>43832</v>
      </c>
      <c r="I485" s="35">
        <f t="shared" si="57"/>
        <v>43839</v>
      </c>
      <c r="J485" s="35">
        <v>43847</v>
      </c>
      <c r="K485" s="36" t="s">
        <v>69</v>
      </c>
      <c r="L485" s="37">
        <f t="shared" si="58"/>
        <v>62500</v>
      </c>
      <c r="M485" s="43">
        <v>62500</v>
      </c>
      <c r="N485" s="39"/>
      <c r="O485" s="34" t="s">
        <v>270</v>
      </c>
    </row>
    <row r="486" spans="1:15" s="41" customFormat="1" ht="24" hidden="1">
      <c r="A486" s="32">
        <v>481</v>
      </c>
      <c r="B486" s="33" t="s">
        <v>567</v>
      </c>
      <c r="C486" s="34" t="s">
        <v>131</v>
      </c>
      <c r="D486" s="33" t="s">
        <v>79</v>
      </c>
      <c r="E486" s="44" t="s">
        <v>15</v>
      </c>
      <c r="F486" s="35">
        <f>G486-21</f>
        <v>43893</v>
      </c>
      <c r="G486" s="35">
        <f>H486-7</f>
        <v>43914</v>
      </c>
      <c r="H486" s="35">
        <f t="shared" si="56"/>
        <v>43921</v>
      </c>
      <c r="I486" s="35">
        <f t="shared" si="57"/>
        <v>43928</v>
      </c>
      <c r="J486" s="35">
        <v>43936</v>
      </c>
      <c r="K486" s="36" t="s">
        <v>69</v>
      </c>
      <c r="L486" s="37">
        <f t="shared" si="58"/>
        <v>50000</v>
      </c>
      <c r="M486" s="43">
        <v>50000</v>
      </c>
      <c r="N486" s="39"/>
      <c r="O486" s="34" t="s">
        <v>270</v>
      </c>
    </row>
    <row r="487" spans="1:15" s="41" customFormat="1" ht="24" hidden="1">
      <c r="A487" s="32">
        <v>482</v>
      </c>
      <c r="B487" s="33" t="s">
        <v>567</v>
      </c>
      <c r="C487" s="34" t="s">
        <v>131</v>
      </c>
      <c r="D487" s="33" t="s">
        <v>79</v>
      </c>
      <c r="E487" s="44" t="s">
        <v>15</v>
      </c>
      <c r="F487" s="35">
        <f>G487-21</f>
        <v>43984</v>
      </c>
      <c r="G487" s="35">
        <f>H487-7</f>
        <v>44005</v>
      </c>
      <c r="H487" s="35">
        <f t="shared" si="56"/>
        <v>44012</v>
      </c>
      <c r="I487" s="35">
        <f t="shared" si="57"/>
        <v>44019</v>
      </c>
      <c r="J487" s="35">
        <v>44027</v>
      </c>
      <c r="K487" s="36" t="s">
        <v>69</v>
      </c>
      <c r="L487" s="37">
        <f t="shared" si="58"/>
        <v>22500</v>
      </c>
      <c r="M487" s="43">
        <v>22500</v>
      </c>
      <c r="N487" s="39"/>
      <c r="O487" s="34" t="s">
        <v>270</v>
      </c>
    </row>
    <row r="488" spans="1:15" s="41" customFormat="1" ht="24" hidden="1">
      <c r="A488" s="32">
        <v>483</v>
      </c>
      <c r="B488" s="33" t="s">
        <v>567</v>
      </c>
      <c r="C488" s="34" t="s">
        <v>146</v>
      </c>
      <c r="D488" s="33" t="s">
        <v>79</v>
      </c>
      <c r="E488" s="44" t="s">
        <v>26</v>
      </c>
      <c r="F488" s="35">
        <f>H488-7</f>
        <v>43825</v>
      </c>
      <c r="G488" s="33" t="str">
        <f>IF(E488="","",IF((OR(E488=data_validation!A$1,E488=data_validation!A$2)),"Indicate Date","N/A"))</f>
        <v>N/A</v>
      </c>
      <c r="H488" s="35">
        <f t="shared" si="56"/>
        <v>43832</v>
      </c>
      <c r="I488" s="35">
        <f t="shared" si="57"/>
        <v>43839</v>
      </c>
      <c r="J488" s="35">
        <v>43847</v>
      </c>
      <c r="K488" s="36" t="s">
        <v>69</v>
      </c>
      <c r="L488" s="37">
        <f t="shared" si="58"/>
        <v>60000</v>
      </c>
      <c r="M488" s="43">
        <v>60000</v>
      </c>
      <c r="N488" s="39"/>
      <c r="O488" s="34" t="s">
        <v>270</v>
      </c>
    </row>
    <row r="489" spans="1:15" s="41" customFormat="1" ht="24" hidden="1">
      <c r="A489" s="32">
        <v>484</v>
      </c>
      <c r="B489" s="33" t="s">
        <v>567</v>
      </c>
      <c r="C489" s="34" t="s">
        <v>146</v>
      </c>
      <c r="D489" s="33" t="s">
        <v>79</v>
      </c>
      <c r="E489" s="44" t="s">
        <v>26</v>
      </c>
      <c r="F489" s="35">
        <f>H489-7</f>
        <v>43914</v>
      </c>
      <c r="G489" s="33" t="str">
        <f>IF(E489="","",IF((OR(E489=data_validation!A$1,E489=data_validation!A$2)),"Indicate Date","N/A"))</f>
        <v>N/A</v>
      </c>
      <c r="H489" s="35">
        <f t="shared" si="56"/>
        <v>43921</v>
      </c>
      <c r="I489" s="35">
        <f t="shared" si="57"/>
        <v>43928</v>
      </c>
      <c r="J489" s="35">
        <v>43936</v>
      </c>
      <c r="K489" s="36" t="s">
        <v>69</v>
      </c>
      <c r="L489" s="37">
        <f t="shared" si="58"/>
        <v>60000</v>
      </c>
      <c r="M489" s="43">
        <v>60000</v>
      </c>
      <c r="N489" s="39"/>
      <c r="O489" s="34" t="s">
        <v>270</v>
      </c>
    </row>
    <row r="490" spans="1:15" s="41" customFormat="1" ht="24" hidden="1">
      <c r="A490" s="32">
        <v>485</v>
      </c>
      <c r="B490" s="33" t="s">
        <v>567</v>
      </c>
      <c r="C490" s="34" t="s">
        <v>146</v>
      </c>
      <c r="D490" s="33" t="s">
        <v>79</v>
      </c>
      <c r="E490" s="44" t="s">
        <v>26</v>
      </c>
      <c r="F490" s="35">
        <f>H490-7</f>
        <v>44005</v>
      </c>
      <c r="G490" s="33" t="str">
        <f>IF(E490="","",IF((OR(E490=data_validation!A$1,E490=data_validation!A$2)),"Indicate Date","N/A"))</f>
        <v>N/A</v>
      </c>
      <c r="H490" s="35">
        <f t="shared" si="56"/>
        <v>44012</v>
      </c>
      <c r="I490" s="35">
        <f t="shared" si="57"/>
        <v>44019</v>
      </c>
      <c r="J490" s="35">
        <v>44027</v>
      </c>
      <c r="K490" s="36" t="s">
        <v>69</v>
      </c>
      <c r="L490" s="37">
        <f t="shared" si="58"/>
        <v>60000</v>
      </c>
      <c r="M490" s="43">
        <v>60000</v>
      </c>
      <c r="N490" s="39"/>
      <c r="O490" s="34" t="s">
        <v>270</v>
      </c>
    </row>
    <row r="491" spans="1:15" s="41" customFormat="1" ht="24" hidden="1">
      <c r="A491" s="32">
        <v>486</v>
      </c>
      <c r="B491" s="33" t="s">
        <v>567</v>
      </c>
      <c r="C491" s="34" t="s">
        <v>146</v>
      </c>
      <c r="D491" s="33" t="s">
        <v>79</v>
      </c>
      <c r="E491" s="44" t="s">
        <v>26</v>
      </c>
      <c r="F491" s="35">
        <f>H491-7</f>
        <v>44097</v>
      </c>
      <c r="G491" s="33" t="str">
        <f>IF(E491="","",IF((OR(E491=data_validation!A$1,E491=data_validation!A$2)),"Indicate Date","N/A"))</f>
        <v>N/A</v>
      </c>
      <c r="H491" s="35">
        <f t="shared" si="56"/>
        <v>44104</v>
      </c>
      <c r="I491" s="35">
        <f t="shared" si="57"/>
        <v>44111</v>
      </c>
      <c r="J491" s="35">
        <v>44119</v>
      </c>
      <c r="K491" s="36" t="s">
        <v>69</v>
      </c>
      <c r="L491" s="37">
        <f t="shared" si="58"/>
        <v>60000</v>
      </c>
      <c r="M491" s="43">
        <v>60000</v>
      </c>
      <c r="N491" s="39"/>
      <c r="O491" s="34" t="s">
        <v>270</v>
      </c>
    </row>
    <row r="492" spans="1:15" s="41" customFormat="1" ht="12.75" hidden="1">
      <c r="A492" s="32">
        <v>487</v>
      </c>
      <c r="B492" s="33" t="s">
        <v>568</v>
      </c>
      <c r="C492" s="42" t="s">
        <v>77</v>
      </c>
      <c r="D492" s="33" t="s">
        <v>79</v>
      </c>
      <c r="E492" s="44" t="s">
        <v>15</v>
      </c>
      <c r="F492" s="35">
        <f t="shared" ref="F492:F498" si="63">G492-21</f>
        <v>43804</v>
      </c>
      <c r="G492" s="35">
        <f t="shared" ref="G492:G507" si="64">H492-7</f>
        <v>43825</v>
      </c>
      <c r="H492" s="35">
        <f t="shared" si="56"/>
        <v>43832</v>
      </c>
      <c r="I492" s="35">
        <f t="shared" si="57"/>
        <v>43839</v>
      </c>
      <c r="J492" s="35">
        <v>43847</v>
      </c>
      <c r="K492" s="36" t="s">
        <v>69</v>
      </c>
      <c r="L492" s="37">
        <f t="shared" si="58"/>
        <v>50000</v>
      </c>
      <c r="M492" s="45">
        <v>50000</v>
      </c>
      <c r="N492" s="39"/>
      <c r="O492" s="34" t="s">
        <v>140</v>
      </c>
    </row>
    <row r="493" spans="1:15" s="41" customFormat="1" ht="12.75" hidden="1">
      <c r="A493" s="32">
        <v>488</v>
      </c>
      <c r="B493" s="33" t="s">
        <v>568</v>
      </c>
      <c r="C493" s="42" t="s">
        <v>78</v>
      </c>
      <c r="D493" s="33" t="s">
        <v>79</v>
      </c>
      <c r="E493" s="44" t="s">
        <v>15</v>
      </c>
      <c r="F493" s="35">
        <f t="shared" si="63"/>
        <v>43804</v>
      </c>
      <c r="G493" s="35">
        <f t="shared" si="64"/>
        <v>43825</v>
      </c>
      <c r="H493" s="35">
        <f t="shared" si="56"/>
        <v>43832</v>
      </c>
      <c r="I493" s="35">
        <f t="shared" si="57"/>
        <v>43839</v>
      </c>
      <c r="J493" s="35">
        <v>43847</v>
      </c>
      <c r="K493" s="36" t="s">
        <v>69</v>
      </c>
      <c r="L493" s="37">
        <f t="shared" si="58"/>
        <v>50000</v>
      </c>
      <c r="M493" s="45">
        <v>50000</v>
      </c>
      <c r="N493" s="39"/>
      <c r="O493" s="34" t="s">
        <v>140</v>
      </c>
    </row>
    <row r="494" spans="1:15" s="41" customFormat="1" ht="12.75" hidden="1">
      <c r="A494" s="32">
        <v>489</v>
      </c>
      <c r="B494" s="33" t="s">
        <v>568</v>
      </c>
      <c r="C494" s="42" t="s">
        <v>81</v>
      </c>
      <c r="D494" s="33" t="s">
        <v>79</v>
      </c>
      <c r="E494" s="44" t="s">
        <v>15</v>
      </c>
      <c r="F494" s="35">
        <f t="shared" si="63"/>
        <v>43804</v>
      </c>
      <c r="G494" s="35">
        <f t="shared" si="64"/>
        <v>43825</v>
      </c>
      <c r="H494" s="35">
        <f t="shared" si="56"/>
        <v>43832</v>
      </c>
      <c r="I494" s="35">
        <f t="shared" si="57"/>
        <v>43839</v>
      </c>
      <c r="J494" s="35">
        <v>43847</v>
      </c>
      <c r="K494" s="36" t="s">
        <v>69</v>
      </c>
      <c r="L494" s="37">
        <f t="shared" si="58"/>
        <v>4000</v>
      </c>
      <c r="M494" s="45">
        <v>4000</v>
      </c>
      <c r="N494" s="39"/>
      <c r="O494" s="34" t="s">
        <v>140</v>
      </c>
    </row>
    <row r="495" spans="1:15" s="41" customFormat="1" ht="12.75" hidden="1">
      <c r="A495" s="32">
        <v>490</v>
      </c>
      <c r="B495" s="33" t="s">
        <v>568</v>
      </c>
      <c r="C495" s="34" t="s">
        <v>122</v>
      </c>
      <c r="D495" s="33" t="s">
        <v>79</v>
      </c>
      <c r="E495" s="44" t="s">
        <v>15</v>
      </c>
      <c r="F495" s="35">
        <f t="shared" si="63"/>
        <v>43804</v>
      </c>
      <c r="G495" s="35">
        <f t="shared" si="64"/>
        <v>43825</v>
      </c>
      <c r="H495" s="35">
        <f t="shared" si="56"/>
        <v>43832</v>
      </c>
      <c r="I495" s="35">
        <f t="shared" si="57"/>
        <v>43839</v>
      </c>
      <c r="J495" s="35">
        <v>43847</v>
      </c>
      <c r="K495" s="36" t="s">
        <v>69</v>
      </c>
      <c r="L495" s="37">
        <f t="shared" si="58"/>
        <v>103265</v>
      </c>
      <c r="M495" s="43">
        <v>103265</v>
      </c>
      <c r="N495" s="39"/>
      <c r="O495" s="34" t="s">
        <v>140</v>
      </c>
    </row>
    <row r="496" spans="1:15" s="41" customFormat="1" ht="12.75" hidden="1">
      <c r="A496" s="32">
        <v>491</v>
      </c>
      <c r="B496" s="33" t="s">
        <v>568</v>
      </c>
      <c r="C496" s="34" t="s">
        <v>122</v>
      </c>
      <c r="D496" s="33" t="s">
        <v>79</v>
      </c>
      <c r="E496" s="44" t="s">
        <v>15</v>
      </c>
      <c r="F496" s="35">
        <f t="shared" si="63"/>
        <v>43893</v>
      </c>
      <c r="G496" s="35">
        <f t="shared" si="64"/>
        <v>43914</v>
      </c>
      <c r="H496" s="35">
        <f t="shared" si="56"/>
        <v>43921</v>
      </c>
      <c r="I496" s="35">
        <f t="shared" si="57"/>
        <v>43928</v>
      </c>
      <c r="J496" s="35">
        <v>43936</v>
      </c>
      <c r="K496" s="36" t="s">
        <v>69</v>
      </c>
      <c r="L496" s="37">
        <f t="shared" si="58"/>
        <v>97535</v>
      </c>
      <c r="M496" s="43">
        <v>97535</v>
      </c>
      <c r="N496" s="39"/>
      <c r="O496" s="34" t="s">
        <v>140</v>
      </c>
    </row>
    <row r="497" spans="1:15" s="41" customFormat="1" ht="12.75" hidden="1">
      <c r="A497" s="32">
        <v>492</v>
      </c>
      <c r="B497" s="33" t="s">
        <v>568</v>
      </c>
      <c r="C497" s="34" t="s">
        <v>122</v>
      </c>
      <c r="D497" s="33" t="s">
        <v>79</v>
      </c>
      <c r="E497" s="44" t="s">
        <v>15</v>
      </c>
      <c r="F497" s="35">
        <f t="shared" si="63"/>
        <v>43984</v>
      </c>
      <c r="G497" s="35">
        <f t="shared" si="64"/>
        <v>44005</v>
      </c>
      <c r="H497" s="35">
        <f t="shared" si="56"/>
        <v>44012</v>
      </c>
      <c r="I497" s="35">
        <f t="shared" si="57"/>
        <v>44019</v>
      </c>
      <c r="J497" s="35">
        <v>44027</v>
      </c>
      <c r="K497" s="36" t="s">
        <v>69</v>
      </c>
      <c r="L497" s="37">
        <f t="shared" si="58"/>
        <v>106930</v>
      </c>
      <c r="M497" s="43">
        <v>106930</v>
      </c>
      <c r="N497" s="39"/>
      <c r="O497" s="34" t="s">
        <v>140</v>
      </c>
    </row>
    <row r="498" spans="1:15" s="41" customFormat="1" ht="12.75" hidden="1">
      <c r="A498" s="32">
        <v>493</v>
      </c>
      <c r="B498" s="33" t="s">
        <v>568</v>
      </c>
      <c r="C498" s="34" t="s">
        <v>122</v>
      </c>
      <c r="D498" s="33" t="s">
        <v>79</v>
      </c>
      <c r="E498" s="44" t="s">
        <v>15</v>
      </c>
      <c r="F498" s="35">
        <f t="shared" si="63"/>
        <v>44076</v>
      </c>
      <c r="G498" s="35">
        <f t="shared" si="64"/>
        <v>44097</v>
      </c>
      <c r="H498" s="35">
        <f t="shared" si="56"/>
        <v>44104</v>
      </c>
      <c r="I498" s="35">
        <f t="shared" si="57"/>
        <v>44111</v>
      </c>
      <c r="J498" s="35">
        <v>44119</v>
      </c>
      <c r="K498" s="36" t="s">
        <v>69</v>
      </c>
      <c r="L498" s="37">
        <f t="shared" si="58"/>
        <v>99950</v>
      </c>
      <c r="M498" s="43">
        <v>99950</v>
      </c>
      <c r="N498" s="39"/>
      <c r="O498" s="34" t="s">
        <v>140</v>
      </c>
    </row>
    <row r="499" spans="1:15" s="41" customFormat="1" ht="12.75" hidden="1">
      <c r="A499" s="32">
        <v>494</v>
      </c>
      <c r="B499" s="33" t="s">
        <v>568</v>
      </c>
      <c r="C499" s="34" t="s">
        <v>92</v>
      </c>
      <c r="D499" s="33" t="s">
        <v>79</v>
      </c>
      <c r="E499" s="44" t="s">
        <v>15</v>
      </c>
      <c r="F499" s="35">
        <f>H499-21</f>
        <v>43811</v>
      </c>
      <c r="G499" s="35">
        <f t="shared" si="64"/>
        <v>43825</v>
      </c>
      <c r="H499" s="35">
        <f t="shared" si="56"/>
        <v>43832</v>
      </c>
      <c r="I499" s="35">
        <f t="shared" si="57"/>
        <v>43839</v>
      </c>
      <c r="J499" s="35">
        <v>43847</v>
      </c>
      <c r="K499" s="36" t="s">
        <v>69</v>
      </c>
      <c r="L499" s="37">
        <f t="shared" si="58"/>
        <v>6000</v>
      </c>
      <c r="M499" s="43">
        <v>6000</v>
      </c>
      <c r="N499" s="39"/>
      <c r="O499" s="34" t="s">
        <v>140</v>
      </c>
    </row>
    <row r="500" spans="1:15" s="41" customFormat="1" ht="12.75" hidden="1">
      <c r="A500" s="32">
        <v>495</v>
      </c>
      <c r="B500" s="33" t="s">
        <v>568</v>
      </c>
      <c r="C500" s="34" t="s">
        <v>92</v>
      </c>
      <c r="D500" s="33" t="s">
        <v>79</v>
      </c>
      <c r="E500" s="44" t="s">
        <v>15</v>
      </c>
      <c r="F500" s="35">
        <f>H500-21</f>
        <v>43900</v>
      </c>
      <c r="G500" s="35">
        <f t="shared" si="64"/>
        <v>43914</v>
      </c>
      <c r="H500" s="35">
        <f t="shared" si="56"/>
        <v>43921</v>
      </c>
      <c r="I500" s="35">
        <f t="shared" si="57"/>
        <v>43928</v>
      </c>
      <c r="J500" s="35">
        <v>43936</v>
      </c>
      <c r="K500" s="36" t="s">
        <v>69</v>
      </c>
      <c r="L500" s="37">
        <f t="shared" si="58"/>
        <v>113765</v>
      </c>
      <c r="M500" s="43">
        <v>113765</v>
      </c>
      <c r="N500" s="39"/>
      <c r="O500" s="34" t="s">
        <v>140</v>
      </c>
    </row>
    <row r="501" spans="1:15" s="41" customFormat="1" ht="12.75" hidden="1">
      <c r="A501" s="32">
        <v>496</v>
      </c>
      <c r="B501" s="33" t="s">
        <v>568</v>
      </c>
      <c r="C501" s="34" t="s">
        <v>92</v>
      </c>
      <c r="D501" s="33" t="s">
        <v>79</v>
      </c>
      <c r="E501" s="44" t="s">
        <v>15</v>
      </c>
      <c r="F501" s="35">
        <f>H501-21</f>
        <v>43991</v>
      </c>
      <c r="G501" s="35">
        <f t="shared" si="64"/>
        <v>44005</v>
      </c>
      <c r="H501" s="35">
        <f t="shared" si="56"/>
        <v>44012</v>
      </c>
      <c r="I501" s="35">
        <f t="shared" si="57"/>
        <v>44019</v>
      </c>
      <c r="J501" s="35">
        <v>44027</v>
      </c>
      <c r="K501" s="36" t="s">
        <v>69</v>
      </c>
      <c r="L501" s="37">
        <f t="shared" si="58"/>
        <v>6000</v>
      </c>
      <c r="M501" s="43">
        <v>6000</v>
      </c>
      <c r="N501" s="39"/>
      <c r="O501" s="34" t="s">
        <v>140</v>
      </c>
    </row>
    <row r="502" spans="1:15" s="41" customFormat="1" ht="12.75" hidden="1">
      <c r="A502" s="32">
        <v>497</v>
      </c>
      <c r="B502" s="33" t="s">
        <v>568</v>
      </c>
      <c r="C502" s="34" t="s">
        <v>92</v>
      </c>
      <c r="D502" s="33" t="s">
        <v>79</v>
      </c>
      <c r="E502" s="44" t="s">
        <v>15</v>
      </c>
      <c r="F502" s="35">
        <f>H502-21</f>
        <v>44083</v>
      </c>
      <c r="G502" s="35">
        <f t="shared" si="64"/>
        <v>44097</v>
      </c>
      <c r="H502" s="35">
        <f t="shared" si="56"/>
        <v>44104</v>
      </c>
      <c r="I502" s="35">
        <f t="shared" si="57"/>
        <v>44111</v>
      </c>
      <c r="J502" s="35">
        <v>44119</v>
      </c>
      <c r="K502" s="36" t="s">
        <v>69</v>
      </c>
      <c r="L502" s="37">
        <f t="shared" si="58"/>
        <v>6000</v>
      </c>
      <c r="M502" s="43">
        <v>6000</v>
      </c>
      <c r="N502" s="39"/>
      <c r="O502" s="34" t="s">
        <v>140</v>
      </c>
    </row>
    <row r="503" spans="1:15" s="41" customFormat="1" ht="12.75" hidden="1">
      <c r="A503" s="32">
        <v>498</v>
      </c>
      <c r="B503" s="33" t="s">
        <v>568</v>
      </c>
      <c r="C503" s="34" t="s">
        <v>131</v>
      </c>
      <c r="D503" s="33" t="s">
        <v>79</v>
      </c>
      <c r="E503" s="44" t="s">
        <v>15</v>
      </c>
      <c r="F503" s="35">
        <f>G503-21</f>
        <v>43893</v>
      </c>
      <c r="G503" s="35">
        <f t="shared" si="64"/>
        <v>43914</v>
      </c>
      <c r="H503" s="35">
        <f t="shared" si="56"/>
        <v>43921</v>
      </c>
      <c r="I503" s="35">
        <f t="shared" si="57"/>
        <v>43928</v>
      </c>
      <c r="J503" s="35">
        <v>43936</v>
      </c>
      <c r="K503" s="36" t="s">
        <v>69</v>
      </c>
      <c r="L503" s="37">
        <f t="shared" si="58"/>
        <v>18660</v>
      </c>
      <c r="M503" s="43">
        <v>18660</v>
      </c>
      <c r="N503" s="39"/>
      <c r="O503" s="34" t="s">
        <v>140</v>
      </c>
    </row>
    <row r="504" spans="1:15" s="41" customFormat="1" ht="24" hidden="1">
      <c r="A504" s="32">
        <v>499</v>
      </c>
      <c r="B504" s="33" t="s">
        <v>568</v>
      </c>
      <c r="C504" s="34" t="s">
        <v>103</v>
      </c>
      <c r="D504" s="33" t="s">
        <v>79</v>
      </c>
      <c r="E504" s="44" t="s">
        <v>15</v>
      </c>
      <c r="F504" s="35">
        <f>G504-21</f>
        <v>43893</v>
      </c>
      <c r="G504" s="35">
        <f t="shared" si="64"/>
        <v>43914</v>
      </c>
      <c r="H504" s="35">
        <f t="shared" si="56"/>
        <v>43921</v>
      </c>
      <c r="I504" s="35">
        <f t="shared" si="57"/>
        <v>43928</v>
      </c>
      <c r="J504" s="35">
        <v>43936</v>
      </c>
      <c r="K504" s="36" t="s">
        <v>69</v>
      </c>
      <c r="L504" s="37">
        <f t="shared" si="58"/>
        <v>1340</v>
      </c>
      <c r="M504" s="43">
        <v>1340</v>
      </c>
      <c r="N504" s="39"/>
      <c r="O504" s="34" t="s">
        <v>140</v>
      </c>
    </row>
    <row r="505" spans="1:15" s="41" customFormat="1" ht="12.75" hidden="1">
      <c r="A505" s="32">
        <v>500</v>
      </c>
      <c r="B505" s="33" t="s">
        <v>568</v>
      </c>
      <c r="C505" s="42" t="s">
        <v>89</v>
      </c>
      <c r="D505" s="33" t="s">
        <v>79</v>
      </c>
      <c r="E505" s="44" t="s">
        <v>15</v>
      </c>
      <c r="F505" s="35">
        <f>G505-21</f>
        <v>43804</v>
      </c>
      <c r="G505" s="35">
        <f t="shared" si="64"/>
        <v>43825</v>
      </c>
      <c r="H505" s="35">
        <f t="shared" si="56"/>
        <v>43832</v>
      </c>
      <c r="I505" s="35">
        <f t="shared" si="57"/>
        <v>43839</v>
      </c>
      <c r="J505" s="35">
        <v>43847</v>
      </c>
      <c r="K505" s="36" t="s">
        <v>69</v>
      </c>
      <c r="L505" s="37">
        <f t="shared" si="58"/>
        <v>21600</v>
      </c>
      <c r="M505" s="45">
        <v>21600</v>
      </c>
      <c r="N505" s="39"/>
      <c r="O505" s="34" t="s">
        <v>140</v>
      </c>
    </row>
    <row r="506" spans="1:15" s="41" customFormat="1" ht="12.75" hidden="1">
      <c r="A506" s="32">
        <v>501</v>
      </c>
      <c r="B506" s="33" t="s">
        <v>568</v>
      </c>
      <c r="C506" s="42" t="s">
        <v>89</v>
      </c>
      <c r="D506" s="33" t="s">
        <v>79</v>
      </c>
      <c r="E506" s="44" t="s">
        <v>15</v>
      </c>
      <c r="F506" s="35">
        <f>G506-21</f>
        <v>43893</v>
      </c>
      <c r="G506" s="35">
        <f t="shared" si="64"/>
        <v>43914</v>
      </c>
      <c r="H506" s="35">
        <f t="shared" si="56"/>
        <v>43921</v>
      </c>
      <c r="I506" s="35">
        <f t="shared" si="57"/>
        <v>43928</v>
      </c>
      <c r="J506" s="35">
        <v>43936</v>
      </c>
      <c r="K506" s="36" t="s">
        <v>69</v>
      </c>
      <c r="L506" s="37">
        <f t="shared" si="58"/>
        <v>41000</v>
      </c>
      <c r="M506" s="45">
        <v>41000</v>
      </c>
      <c r="N506" s="39"/>
      <c r="O506" s="34" t="s">
        <v>140</v>
      </c>
    </row>
    <row r="507" spans="1:15" s="41" customFormat="1" ht="12.75" hidden="1">
      <c r="A507" s="32">
        <v>502</v>
      </c>
      <c r="B507" s="33" t="s">
        <v>568</v>
      </c>
      <c r="C507" s="42" t="s">
        <v>89</v>
      </c>
      <c r="D507" s="33" t="s">
        <v>79</v>
      </c>
      <c r="E507" s="44" t="s">
        <v>15</v>
      </c>
      <c r="F507" s="35">
        <f>G507-21</f>
        <v>44076</v>
      </c>
      <c r="G507" s="35">
        <f t="shared" si="64"/>
        <v>44097</v>
      </c>
      <c r="H507" s="35">
        <f t="shared" si="56"/>
        <v>44104</v>
      </c>
      <c r="I507" s="35">
        <f t="shared" si="57"/>
        <v>44111</v>
      </c>
      <c r="J507" s="35">
        <v>44119</v>
      </c>
      <c r="K507" s="36" t="s">
        <v>69</v>
      </c>
      <c r="L507" s="37">
        <f t="shared" si="58"/>
        <v>20000</v>
      </c>
      <c r="M507" s="45">
        <v>20000</v>
      </c>
      <c r="N507" s="39"/>
      <c r="O507" s="34" t="s">
        <v>140</v>
      </c>
    </row>
    <row r="508" spans="1:15" s="41" customFormat="1" ht="18" hidden="1">
      <c r="A508" s="32">
        <v>503</v>
      </c>
      <c r="B508" s="33" t="s">
        <v>568</v>
      </c>
      <c r="C508" s="42" t="s">
        <v>110</v>
      </c>
      <c r="D508" s="33" t="s">
        <v>79</v>
      </c>
      <c r="E508" s="44" t="s">
        <v>29</v>
      </c>
      <c r="F508" s="33" t="str">
        <f>IF(E508="","",IF((OR(E508=data_validation!A$1,E508=data_validation!A$2,E508=data_validation!A$5,E508=data_validation!A$6,E508=data_validation!A$14,E508=data_validation!A$16)),"Indicate Date","N/A"))</f>
        <v>N/A</v>
      </c>
      <c r="G508" s="33" t="str">
        <f>IF(E508="","",IF((OR(E508=data_validation!A$1,E508=data_validation!A$2)),"Indicate Date","N/A"))</f>
        <v>N/A</v>
      </c>
      <c r="H508" s="35">
        <f t="shared" si="56"/>
        <v>43832</v>
      </c>
      <c r="I508" s="35">
        <f t="shared" si="57"/>
        <v>43839</v>
      </c>
      <c r="J508" s="35">
        <v>43847</v>
      </c>
      <c r="K508" s="36" t="s">
        <v>69</v>
      </c>
      <c r="L508" s="37">
        <f t="shared" si="58"/>
        <v>9000</v>
      </c>
      <c r="M508" s="45">
        <v>9000</v>
      </c>
      <c r="N508" s="39"/>
      <c r="O508" s="44" t="s">
        <v>140</v>
      </c>
    </row>
    <row r="509" spans="1:15" s="41" customFormat="1" ht="18" hidden="1">
      <c r="A509" s="32">
        <v>504</v>
      </c>
      <c r="B509" s="33" t="s">
        <v>568</v>
      </c>
      <c r="C509" s="42" t="s">
        <v>110</v>
      </c>
      <c r="D509" s="33" t="s">
        <v>79</v>
      </c>
      <c r="E509" s="44" t="s">
        <v>29</v>
      </c>
      <c r="F509" s="33" t="str">
        <f>IF(E509="","",IF((OR(E509=data_validation!A$1,E509=data_validation!A$2,E509=data_validation!A$5,E509=data_validation!A$6,E509=data_validation!A$14,E509=data_validation!A$16)),"Indicate Date","N/A"))</f>
        <v>N/A</v>
      </c>
      <c r="G509" s="33" t="str">
        <f>IF(E509="","",IF((OR(E509=data_validation!A$1,E509=data_validation!A$2)),"Indicate Date","N/A"))</f>
        <v>N/A</v>
      </c>
      <c r="H509" s="35">
        <f t="shared" si="56"/>
        <v>43921</v>
      </c>
      <c r="I509" s="35">
        <f t="shared" si="57"/>
        <v>43928</v>
      </c>
      <c r="J509" s="35">
        <v>43936</v>
      </c>
      <c r="K509" s="36" t="s">
        <v>69</v>
      </c>
      <c r="L509" s="37">
        <f t="shared" si="58"/>
        <v>5000</v>
      </c>
      <c r="M509" s="45">
        <v>5000</v>
      </c>
      <c r="N509" s="39"/>
      <c r="O509" s="44" t="s">
        <v>140</v>
      </c>
    </row>
    <row r="510" spans="1:15" s="41" customFormat="1" ht="18" hidden="1">
      <c r="A510" s="32">
        <v>505</v>
      </c>
      <c r="B510" s="33" t="s">
        <v>568</v>
      </c>
      <c r="C510" s="42" t="s">
        <v>110</v>
      </c>
      <c r="D510" s="33" t="s">
        <v>79</v>
      </c>
      <c r="E510" s="44" t="s">
        <v>29</v>
      </c>
      <c r="F510" s="33" t="str">
        <f>IF(E510="","",IF((OR(E510=data_validation!A$1,E510=data_validation!A$2,E510=data_validation!A$5,E510=data_validation!A$6,E510=data_validation!A$14,E510=data_validation!A$16)),"Indicate Date","N/A"))</f>
        <v>N/A</v>
      </c>
      <c r="G510" s="33" t="str">
        <f>IF(E510="","",IF((OR(E510=data_validation!A$1,E510=data_validation!A$2)),"Indicate Date","N/A"))</f>
        <v>N/A</v>
      </c>
      <c r="H510" s="35">
        <f t="shared" si="56"/>
        <v>44104</v>
      </c>
      <c r="I510" s="35">
        <f t="shared" si="57"/>
        <v>44111</v>
      </c>
      <c r="J510" s="35">
        <v>44119</v>
      </c>
      <c r="K510" s="36" t="s">
        <v>69</v>
      </c>
      <c r="L510" s="37">
        <f t="shared" si="58"/>
        <v>10000</v>
      </c>
      <c r="M510" s="45">
        <v>10000</v>
      </c>
      <c r="N510" s="39"/>
      <c r="O510" s="44" t="s">
        <v>140</v>
      </c>
    </row>
    <row r="511" spans="1:15" s="41" customFormat="1" ht="24" hidden="1">
      <c r="A511" s="32">
        <v>506</v>
      </c>
      <c r="B511" s="33" t="s">
        <v>569</v>
      </c>
      <c r="C511" s="42" t="s">
        <v>92</v>
      </c>
      <c r="D511" s="33" t="s">
        <v>79</v>
      </c>
      <c r="E511" s="44" t="s">
        <v>15</v>
      </c>
      <c r="F511" s="35">
        <f>H511-21</f>
        <v>43900</v>
      </c>
      <c r="G511" s="35">
        <f t="shared" ref="G511:G518" si="65">H511-7</f>
        <v>43914</v>
      </c>
      <c r="H511" s="35">
        <f t="shared" si="56"/>
        <v>43921</v>
      </c>
      <c r="I511" s="35">
        <f t="shared" si="57"/>
        <v>43928</v>
      </c>
      <c r="J511" s="35">
        <v>43936</v>
      </c>
      <c r="K511" s="36" t="s">
        <v>69</v>
      </c>
      <c r="L511" s="37">
        <f t="shared" si="58"/>
        <v>50000</v>
      </c>
      <c r="M511" s="45">
        <v>50000</v>
      </c>
      <c r="N511" s="39"/>
      <c r="O511" s="34" t="s">
        <v>269</v>
      </c>
    </row>
    <row r="512" spans="1:15" s="41" customFormat="1" ht="24" hidden="1">
      <c r="A512" s="32">
        <v>507</v>
      </c>
      <c r="B512" s="33" t="s">
        <v>569</v>
      </c>
      <c r="C512" s="42" t="s">
        <v>92</v>
      </c>
      <c r="D512" s="33" t="s">
        <v>79</v>
      </c>
      <c r="E512" s="44" t="s">
        <v>15</v>
      </c>
      <c r="F512" s="35">
        <f>H512-21</f>
        <v>44083</v>
      </c>
      <c r="G512" s="35">
        <f t="shared" si="65"/>
        <v>44097</v>
      </c>
      <c r="H512" s="35">
        <f t="shared" si="56"/>
        <v>44104</v>
      </c>
      <c r="I512" s="35">
        <f t="shared" si="57"/>
        <v>44111</v>
      </c>
      <c r="J512" s="35">
        <v>44119</v>
      </c>
      <c r="K512" s="36" t="s">
        <v>69</v>
      </c>
      <c r="L512" s="37">
        <f t="shared" si="58"/>
        <v>10000</v>
      </c>
      <c r="M512" s="45">
        <v>10000</v>
      </c>
      <c r="N512" s="39"/>
      <c r="O512" s="34" t="s">
        <v>269</v>
      </c>
    </row>
    <row r="513" spans="1:15" s="41" customFormat="1" ht="24" hidden="1">
      <c r="A513" s="32">
        <v>508</v>
      </c>
      <c r="B513" s="33" t="s">
        <v>569</v>
      </c>
      <c r="C513" s="42" t="s">
        <v>77</v>
      </c>
      <c r="D513" s="33" t="s">
        <v>79</v>
      </c>
      <c r="E513" s="44" t="s">
        <v>15</v>
      </c>
      <c r="F513" s="35">
        <f t="shared" ref="F513:F518" si="66">G513-21</f>
        <v>43804</v>
      </c>
      <c r="G513" s="35">
        <f t="shared" si="65"/>
        <v>43825</v>
      </c>
      <c r="H513" s="35">
        <f t="shared" si="56"/>
        <v>43832</v>
      </c>
      <c r="I513" s="35">
        <f t="shared" si="57"/>
        <v>43839</v>
      </c>
      <c r="J513" s="35">
        <v>43847</v>
      </c>
      <c r="K513" s="36" t="s">
        <v>69</v>
      </c>
      <c r="L513" s="37">
        <f t="shared" si="58"/>
        <v>50000</v>
      </c>
      <c r="M513" s="45">
        <v>50000</v>
      </c>
      <c r="N513" s="39"/>
      <c r="O513" s="34" t="s">
        <v>269</v>
      </c>
    </row>
    <row r="514" spans="1:15" s="41" customFormat="1" ht="24" hidden="1">
      <c r="A514" s="32">
        <v>509</v>
      </c>
      <c r="B514" s="33" t="s">
        <v>569</v>
      </c>
      <c r="C514" s="42" t="s">
        <v>78</v>
      </c>
      <c r="D514" s="33" t="s">
        <v>79</v>
      </c>
      <c r="E514" s="44" t="s">
        <v>15</v>
      </c>
      <c r="F514" s="35">
        <f t="shared" si="66"/>
        <v>43804</v>
      </c>
      <c r="G514" s="35">
        <f t="shared" si="65"/>
        <v>43825</v>
      </c>
      <c r="H514" s="35">
        <f t="shared" si="56"/>
        <v>43832</v>
      </c>
      <c r="I514" s="35">
        <f t="shared" si="57"/>
        <v>43839</v>
      </c>
      <c r="J514" s="35">
        <v>43847</v>
      </c>
      <c r="K514" s="36" t="s">
        <v>69</v>
      </c>
      <c r="L514" s="37">
        <f t="shared" si="58"/>
        <v>100000</v>
      </c>
      <c r="M514" s="45">
        <v>100000</v>
      </c>
      <c r="N514" s="39"/>
      <c r="O514" s="34" t="s">
        <v>269</v>
      </c>
    </row>
    <row r="515" spans="1:15" s="41" customFormat="1" ht="24" hidden="1">
      <c r="A515" s="32">
        <v>510</v>
      </c>
      <c r="B515" s="33" t="s">
        <v>569</v>
      </c>
      <c r="C515" s="42" t="s">
        <v>77</v>
      </c>
      <c r="D515" s="33" t="s">
        <v>79</v>
      </c>
      <c r="E515" s="44" t="s">
        <v>15</v>
      </c>
      <c r="F515" s="35">
        <f t="shared" si="66"/>
        <v>43984</v>
      </c>
      <c r="G515" s="35">
        <f t="shared" si="65"/>
        <v>44005</v>
      </c>
      <c r="H515" s="35">
        <f t="shared" si="56"/>
        <v>44012</v>
      </c>
      <c r="I515" s="35">
        <f t="shared" si="57"/>
        <v>44019</v>
      </c>
      <c r="J515" s="35">
        <v>44027</v>
      </c>
      <c r="K515" s="36" t="s">
        <v>69</v>
      </c>
      <c r="L515" s="37">
        <f t="shared" si="58"/>
        <v>50000</v>
      </c>
      <c r="M515" s="45">
        <v>50000</v>
      </c>
      <c r="N515" s="39"/>
      <c r="O515" s="34" t="s">
        <v>269</v>
      </c>
    </row>
    <row r="516" spans="1:15" s="41" customFormat="1" ht="24" hidden="1">
      <c r="A516" s="32">
        <v>511</v>
      </c>
      <c r="B516" s="33" t="s">
        <v>569</v>
      </c>
      <c r="C516" s="42" t="s">
        <v>78</v>
      </c>
      <c r="D516" s="33" t="s">
        <v>79</v>
      </c>
      <c r="E516" s="44" t="s">
        <v>15</v>
      </c>
      <c r="F516" s="35">
        <f t="shared" si="66"/>
        <v>43984</v>
      </c>
      <c r="G516" s="35">
        <f t="shared" si="65"/>
        <v>44005</v>
      </c>
      <c r="H516" s="35">
        <f t="shared" si="56"/>
        <v>44012</v>
      </c>
      <c r="I516" s="35">
        <f t="shared" si="57"/>
        <v>44019</v>
      </c>
      <c r="J516" s="35">
        <v>44027</v>
      </c>
      <c r="K516" s="36" t="s">
        <v>69</v>
      </c>
      <c r="L516" s="37">
        <f t="shared" si="58"/>
        <v>100000</v>
      </c>
      <c r="M516" s="45">
        <v>100000</v>
      </c>
      <c r="N516" s="39"/>
      <c r="O516" s="34" t="s">
        <v>269</v>
      </c>
    </row>
    <row r="517" spans="1:15" s="41" customFormat="1" ht="24" hidden="1">
      <c r="A517" s="32">
        <v>512</v>
      </c>
      <c r="B517" s="33" t="s">
        <v>569</v>
      </c>
      <c r="C517" s="42" t="s">
        <v>89</v>
      </c>
      <c r="D517" s="33" t="s">
        <v>79</v>
      </c>
      <c r="E517" s="44" t="s">
        <v>15</v>
      </c>
      <c r="F517" s="35">
        <f t="shared" si="66"/>
        <v>43893</v>
      </c>
      <c r="G517" s="35">
        <f t="shared" si="65"/>
        <v>43914</v>
      </c>
      <c r="H517" s="35">
        <f t="shared" si="56"/>
        <v>43921</v>
      </c>
      <c r="I517" s="35">
        <f t="shared" si="57"/>
        <v>43928</v>
      </c>
      <c r="J517" s="35">
        <v>43936</v>
      </c>
      <c r="K517" s="36" t="s">
        <v>69</v>
      </c>
      <c r="L517" s="37">
        <f t="shared" si="58"/>
        <v>76200</v>
      </c>
      <c r="M517" s="45">
        <v>76200</v>
      </c>
      <c r="N517" s="39"/>
      <c r="O517" s="34" t="s">
        <v>269</v>
      </c>
    </row>
    <row r="518" spans="1:15" s="41" customFormat="1" ht="24" hidden="1">
      <c r="A518" s="32">
        <v>513</v>
      </c>
      <c r="B518" s="33" t="s">
        <v>569</v>
      </c>
      <c r="C518" s="34" t="s">
        <v>89</v>
      </c>
      <c r="D518" s="33" t="s">
        <v>79</v>
      </c>
      <c r="E518" s="44" t="s">
        <v>15</v>
      </c>
      <c r="F518" s="35">
        <f t="shared" si="66"/>
        <v>44076</v>
      </c>
      <c r="G518" s="35">
        <f t="shared" si="65"/>
        <v>44097</v>
      </c>
      <c r="H518" s="35">
        <f t="shared" ref="H518:H581" si="67">J518-15</f>
        <v>44104</v>
      </c>
      <c r="I518" s="35">
        <f t="shared" ref="I518:I581" si="68">H518+7</f>
        <v>44111</v>
      </c>
      <c r="J518" s="35">
        <v>44119</v>
      </c>
      <c r="K518" s="36" t="s">
        <v>69</v>
      </c>
      <c r="L518" s="37">
        <f t="shared" ref="L518:L581" si="69">SUM(M518:N518)</f>
        <v>160000</v>
      </c>
      <c r="M518" s="43">
        <v>160000</v>
      </c>
      <c r="N518" s="39"/>
      <c r="O518" s="34" t="s">
        <v>269</v>
      </c>
    </row>
    <row r="519" spans="1:15" s="41" customFormat="1" ht="18" hidden="1">
      <c r="A519" s="32">
        <v>514</v>
      </c>
      <c r="B519" s="33" t="s">
        <v>569</v>
      </c>
      <c r="C519" s="42" t="s">
        <v>110</v>
      </c>
      <c r="D519" s="33" t="s">
        <v>79</v>
      </c>
      <c r="E519" s="44" t="s">
        <v>29</v>
      </c>
      <c r="F519" s="33" t="str">
        <f>IF(E519="","",IF((OR(E519=data_validation!A$1,E519=data_validation!A$2,E519=data_validation!A$5,E519=data_validation!A$6,E519=data_validation!A$14,E519=data_validation!A$16)),"Indicate Date","N/A"))</f>
        <v>N/A</v>
      </c>
      <c r="G519" s="33" t="str">
        <f>IF(E519="","",IF((OR(E519=data_validation!A$1,E519=data_validation!A$2)),"Indicate Date","N/A"))</f>
        <v>N/A</v>
      </c>
      <c r="H519" s="35">
        <f t="shared" si="67"/>
        <v>43921</v>
      </c>
      <c r="I519" s="35">
        <f t="shared" si="68"/>
        <v>43928</v>
      </c>
      <c r="J519" s="35">
        <v>43936</v>
      </c>
      <c r="K519" s="36" t="s">
        <v>69</v>
      </c>
      <c r="L519" s="37">
        <f t="shared" si="69"/>
        <v>95000</v>
      </c>
      <c r="M519" s="45">
        <v>95000</v>
      </c>
      <c r="N519" s="39"/>
      <c r="O519" s="44" t="s">
        <v>269</v>
      </c>
    </row>
    <row r="520" spans="1:15" s="41" customFormat="1" ht="24" hidden="1">
      <c r="A520" s="32">
        <v>515</v>
      </c>
      <c r="B520" s="33" t="s">
        <v>569</v>
      </c>
      <c r="C520" s="34" t="s">
        <v>116</v>
      </c>
      <c r="D520" s="33" t="s">
        <v>79</v>
      </c>
      <c r="E520" s="44" t="s">
        <v>15</v>
      </c>
      <c r="F520" s="35">
        <f>H520-21</f>
        <v>44083</v>
      </c>
      <c r="G520" s="35">
        <f>H520-7</f>
        <v>44097</v>
      </c>
      <c r="H520" s="35">
        <f t="shared" si="67"/>
        <v>44104</v>
      </c>
      <c r="I520" s="35">
        <f t="shared" si="68"/>
        <v>44111</v>
      </c>
      <c r="J520" s="35">
        <v>44119</v>
      </c>
      <c r="K520" s="36" t="s">
        <v>69</v>
      </c>
      <c r="L520" s="37">
        <f t="shared" si="69"/>
        <v>1500</v>
      </c>
      <c r="M520" s="43">
        <v>1500</v>
      </c>
      <c r="N520" s="39"/>
      <c r="O520" s="34" t="s">
        <v>269</v>
      </c>
    </row>
    <row r="521" spans="1:15" s="80" customFormat="1" ht="21">
      <c r="A521" s="32">
        <v>516</v>
      </c>
      <c r="B521" s="71" t="s">
        <v>400</v>
      </c>
      <c r="C521" s="72" t="s">
        <v>76</v>
      </c>
      <c r="D521" s="71" t="s">
        <v>156</v>
      </c>
      <c r="E521" s="73" t="s">
        <v>24</v>
      </c>
      <c r="F521" s="33" t="str">
        <f>IF(E521="","",IF((OR(E521=data_validation!A$1,E521=data_validation!A$2,E521=data_validation!A$5,E521=data_validation!A$6,E521=data_validation!A$14,E521=data_validation!A$16)),"Indicate Date","N/A"))</f>
        <v>N/A</v>
      </c>
      <c r="G521" s="33" t="str">
        <f>IF(E521="","",IF((OR(E521=data_validation!A$1,E521=data_validation!A$2)),"Indicate Date","N/A"))</f>
        <v>N/A</v>
      </c>
      <c r="H521" s="35">
        <f t="shared" si="67"/>
        <v>43832</v>
      </c>
      <c r="I521" s="74">
        <f t="shared" si="68"/>
        <v>43839</v>
      </c>
      <c r="J521" s="74">
        <v>43847</v>
      </c>
      <c r="K521" s="75" t="s">
        <v>69</v>
      </c>
      <c r="L521" s="37">
        <f t="shared" si="69"/>
        <v>150000</v>
      </c>
      <c r="M521" s="77">
        <f>140659+9341</f>
        <v>150000</v>
      </c>
      <c r="N521" s="78"/>
      <c r="O521" s="79" t="s">
        <v>257</v>
      </c>
    </row>
    <row r="522" spans="1:15" s="41" customFormat="1" ht="21" hidden="1">
      <c r="A522" s="32">
        <v>517</v>
      </c>
      <c r="B522" s="33" t="s">
        <v>400</v>
      </c>
      <c r="C522" s="34" t="s">
        <v>122</v>
      </c>
      <c r="D522" s="33" t="s">
        <v>156</v>
      </c>
      <c r="E522" s="44" t="s">
        <v>15</v>
      </c>
      <c r="F522" s="35">
        <f t="shared" ref="F522:F535" si="70">G522-21</f>
        <v>43804</v>
      </c>
      <c r="G522" s="35">
        <f t="shared" ref="G522:G537" si="71">H522-7</f>
        <v>43825</v>
      </c>
      <c r="H522" s="35">
        <f t="shared" si="67"/>
        <v>43832</v>
      </c>
      <c r="I522" s="35">
        <f t="shared" si="68"/>
        <v>43839</v>
      </c>
      <c r="J522" s="35">
        <v>43847</v>
      </c>
      <c r="K522" s="36" t="s">
        <v>69</v>
      </c>
      <c r="L522" s="37">
        <f t="shared" si="69"/>
        <v>200000</v>
      </c>
      <c r="M522" s="38">
        <f>187940+12060</f>
        <v>200000</v>
      </c>
      <c r="N522" s="39"/>
      <c r="O522" s="40" t="s">
        <v>257</v>
      </c>
    </row>
    <row r="523" spans="1:15" s="41" customFormat="1" ht="21" hidden="1">
      <c r="A523" s="32">
        <v>518</v>
      </c>
      <c r="B523" s="33" t="s">
        <v>400</v>
      </c>
      <c r="C523" s="34" t="s">
        <v>122</v>
      </c>
      <c r="D523" s="33" t="s">
        <v>156</v>
      </c>
      <c r="E523" s="44" t="s">
        <v>15</v>
      </c>
      <c r="F523" s="35">
        <f t="shared" si="70"/>
        <v>43893</v>
      </c>
      <c r="G523" s="35">
        <f t="shared" si="71"/>
        <v>43914</v>
      </c>
      <c r="H523" s="35">
        <f t="shared" si="67"/>
        <v>43921</v>
      </c>
      <c r="I523" s="35">
        <f t="shared" si="68"/>
        <v>43928</v>
      </c>
      <c r="J523" s="35">
        <v>43936</v>
      </c>
      <c r="K523" s="36" t="s">
        <v>69</v>
      </c>
      <c r="L523" s="37">
        <f t="shared" si="69"/>
        <v>300000</v>
      </c>
      <c r="M523" s="38">
        <f>273850+26150</f>
        <v>300000</v>
      </c>
      <c r="N523" s="39"/>
      <c r="O523" s="40" t="s">
        <v>257</v>
      </c>
    </row>
    <row r="524" spans="1:15" s="41" customFormat="1" ht="21" hidden="1">
      <c r="A524" s="32">
        <v>519</v>
      </c>
      <c r="B524" s="33" t="s">
        <v>400</v>
      </c>
      <c r="C524" s="34" t="s">
        <v>122</v>
      </c>
      <c r="D524" s="33" t="s">
        <v>156</v>
      </c>
      <c r="E524" s="44" t="s">
        <v>15</v>
      </c>
      <c r="F524" s="35">
        <f t="shared" si="70"/>
        <v>43984</v>
      </c>
      <c r="G524" s="35">
        <f t="shared" si="71"/>
        <v>44005</v>
      </c>
      <c r="H524" s="35">
        <f t="shared" si="67"/>
        <v>44012</v>
      </c>
      <c r="I524" s="35">
        <f t="shared" si="68"/>
        <v>44019</v>
      </c>
      <c r="J524" s="35">
        <v>44027</v>
      </c>
      <c r="K524" s="36" t="s">
        <v>69</v>
      </c>
      <c r="L524" s="37">
        <f t="shared" si="69"/>
        <v>200000</v>
      </c>
      <c r="M524" s="38">
        <f>181900+18100</f>
        <v>200000</v>
      </c>
      <c r="N524" s="39"/>
      <c r="O524" s="40" t="s">
        <v>257</v>
      </c>
    </row>
    <row r="525" spans="1:15" s="41" customFormat="1" ht="21" hidden="1">
      <c r="A525" s="32">
        <v>520</v>
      </c>
      <c r="B525" s="33" t="s">
        <v>400</v>
      </c>
      <c r="C525" s="34" t="s">
        <v>131</v>
      </c>
      <c r="D525" s="33" t="s">
        <v>156</v>
      </c>
      <c r="E525" s="44" t="s">
        <v>15</v>
      </c>
      <c r="F525" s="35">
        <f t="shared" si="70"/>
        <v>43893</v>
      </c>
      <c r="G525" s="35">
        <f t="shared" si="71"/>
        <v>43914</v>
      </c>
      <c r="H525" s="35">
        <f t="shared" si="67"/>
        <v>43921</v>
      </c>
      <c r="I525" s="35">
        <f t="shared" si="68"/>
        <v>43928</v>
      </c>
      <c r="J525" s="35">
        <v>43936</v>
      </c>
      <c r="K525" s="36" t="s">
        <v>69</v>
      </c>
      <c r="L525" s="37">
        <f t="shared" si="69"/>
        <v>100000</v>
      </c>
      <c r="M525" s="38">
        <v>100000</v>
      </c>
      <c r="N525" s="39"/>
      <c r="O525" s="40" t="s">
        <v>257</v>
      </c>
    </row>
    <row r="526" spans="1:15" s="41" customFormat="1" ht="24" hidden="1">
      <c r="A526" s="32">
        <v>521</v>
      </c>
      <c r="B526" s="33" t="s">
        <v>400</v>
      </c>
      <c r="C526" s="34" t="s">
        <v>103</v>
      </c>
      <c r="D526" s="33" t="s">
        <v>156</v>
      </c>
      <c r="E526" s="44" t="s">
        <v>15</v>
      </c>
      <c r="F526" s="35">
        <f t="shared" si="70"/>
        <v>43893</v>
      </c>
      <c r="G526" s="35">
        <f t="shared" si="71"/>
        <v>43914</v>
      </c>
      <c r="H526" s="35">
        <f t="shared" si="67"/>
        <v>43921</v>
      </c>
      <c r="I526" s="35">
        <f t="shared" si="68"/>
        <v>43928</v>
      </c>
      <c r="J526" s="35">
        <v>43936</v>
      </c>
      <c r="K526" s="36" t="s">
        <v>69</v>
      </c>
      <c r="L526" s="37">
        <f t="shared" si="69"/>
        <v>216000</v>
      </c>
      <c r="M526" s="38">
        <v>216000</v>
      </c>
      <c r="N526" s="39"/>
      <c r="O526" s="40" t="s">
        <v>257</v>
      </c>
    </row>
    <row r="527" spans="1:15" s="41" customFormat="1" ht="24" hidden="1">
      <c r="A527" s="32">
        <v>522</v>
      </c>
      <c r="B527" s="33" t="s">
        <v>400</v>
      </c>
      <c r="C527" s="34" t="s">
        <v>103</v>
      </c>
      <c r="D527" s="33" t="s">
        <v>156</v>
      </c>
      <c r="E527" s="44" t="s">
        <v>15</v>
      </c>
      <c r="F527" s="35">
        <f t="shared" si="70"/>
        <v>43984</v>
      </c>
      <c r="G527" s="35">
        <f t="shared" si="71"/>
        <v>44005</v>
      </c>
      <c r="H527" s="35">
        <f t="shared" si="67"/>
        <v>44012</v>
      </c>
      <c r="I527" s="35">
        <f t="shared" si="68"/>
        <v>44019</v>
      </c>
      <c r="J527" s="35">
        <v>44027</v>
      </c>
      <c r="K527" s="36" t="s">
        <v>69</v>
      </c>
      <c r="L527" s="37">
        <f t="shared" si="69"/>
        <v>203500</v>
      </c>
      <c r="M527" s="38">
        <v>203500</v>
      </c>
      <c r="N527" s="39"/>
      <c r="O527" s="40" t="s">
        <v>257</v>
      </c>
    </row>
    <row r="528" spans="1:15" s="41" customFormat="1" ht="21" hidden="1">
      <c r="A528" s="32">
        <v>523</v>
      </c>
      <c r="B528" s="33" t="s">
        <v>400</v>
      </c>
      <c r="C528" s="34" t="s">
        <v>77</v>
      </c>
      <c r="D528" s="33" t="s">
        <v>156</v>
      </c>
      <c r="E528" s="44" t="s">
        <v>15</v>
      </c>
      <c r="F528" s="35">
        <f t="shared" si="70"/>
        <v>43804</v>
      </c>
      <c r="G528" s="35">
        <f t="shared" si="71"/>
        <v>43825</v>
      </c>
      <c r="H528" s="35">
        <f t="shared" si="67"/>
        <v>43832</v>
      </c>
      <c r="I528" s="35">
        <f t="shared" si="68"/>
        <v>43839</v>
      </c>
      <c r="J528" s="35">
        <v>43847</v>
      </c>
      <c r="K528" s="36" t="s">
        <v>69</v>
      </c>
      <c r="L528" s="37">
        <f t="shared" si="69"/>
        <v>35000</v>
      </c>
      <c r="M528" s="38">
        <v>35000</v>
      </c>
      <c r="N528" s="39"/>
      <c r="O528" s="40" t="s">
        <v>257</v>
      </c>
    </row>
    <row r="529" spans="1:15" s="41" customFormat="1" ht="21" hidden="1">
      <c r="A529" s="32">
        <v>524</v>
      </c>
      <c r="B529" s="33" t="s">
        <v>400</v>
      </c>
      <c r="C529" s="34" t="s">
        <v>78</v>
      </c>
      <c r="D529" s="33" t="s">
        <v>156</v>
      </c>
      <c r="E529" s="44" t="s">
        <v>15</v>
      </c>
      <c r="F529" s="35">
        <f t="shared" si="70"/>
        <v>43804</v>
      </c>
      <c r="G529" s="35">
        <f t="shared" si="71"/>
        <v>43825</v>
      </c>
      <c r="H529" s="35">
        <f t="shared" si="67"/>
        <v>43832</v>
      </c>
      <c r="I529" s="35">
        <f t="shared" si="68"/>
        <v>43839</v>
      </c>
      <c r="J529" s="35">
        <v>43847</v>
      </c>
      <c r="K529" s="36" t="s">
        <v>69</v>
      </c>
      <c r="L529" s="37">
        <f t="shared" si="69"/>
        <v>35000</v>
      </c>
      <c r="M529" s="38">
        <v>35000</v>
      </c>
      <c r="N529" s="39"/>
      <c r="O529" s="40" t="s">
        <v>257</v>
      </c>
    </row>
    <row r="530" spans="1:15" s="41" customFormat="1" ht="21" hidden="1">
      <c r="A530" s="32">
        <v>525</v>
      </c>
      <c r="B530" s="33" t="s">
        <v>400</v>
      </c>
      <c r="C530" s="34" t="s">
        <v>81</v>
      </c>
      <c r="D530" s="33" t="s">
        <v>156</v>
      </c>
      <c r="E530" s="44" t="s">
        <v>15</v>
      </c>
      <c r="F530" s="35">
        <f t="shared" si="70"/>
        <v>43804</v>
      </c>
      <c r="G530" s="35">
        <f t="shared" si="71"/>
        <v>43825</v>
      </c>
      <c r="H530" s="35">
        <f t="shared" si="67"/>
        <v>43832</v>
      </c>
      <c r="I530" s="35">
        <f t="shared" si="68"/>
        <v>43839</v>
      </c>
      <c r="J530" s="35">
        <v>43847</v>
      </c>
      <c r="K530" s="36" t="s">
        <v>69</v>
      </c>
      <c r="L530" s="37">
        <f t="shared" si="69"/>
        <v>20000</v>
      </c>
      <c r="M530" s="38">
        <v>20000</v>
      </c>
      <c r="N530" s="39"/>
      <c r="O530" s="40" t="s">
        <v>257</v>
      </c>
    </row>
    <row r="531" spans="1:15" s="41" customFormat="1" ht="21" hidden="1">
      <c r="A531" s="32">
        <v>526</v>
      </c>
      <c r="B531" s="33" t="s">
        <v>400</v>
      </c>
      <c r="C531" s="34" t="s">
        <v>216</v>
      </c>
      <c r="D531" s="33" t="s">
        <v>156</v>
      </c>
      <c r="E531" s="44" t="s">
        <v>15</v>
      </c>
      <c r="F531" s="35">
        <f t="shared" si="70"/>
        <v>43804</v>
      </c>
      <c r="G531" s="35">
        <f t="shared" si="71"/>
        <v>43825</v>
      </c>
      <c r="H531" s="35">
        <f t="shared" si="67"/>
        <v>43832</v>
      </c>
      <c r="I531" s="35">
        <f t="shared" si="68"/>
        <v>43839</v>
      </c>
      <c r="J531" s="35">
        <v>43847</v>
      </c>
      <c r="K531" s="36" t="s">
        <v>69</v>
      </c>
      <c r="L531" s="37">
        <f t="shared" si="69"/>
        <v>10000</v>
      </c>
      <c r="M531" s="38">
        <v>10000</v>
      </c>
      <c r="N531" s="39"/>
      <c r="O531" s="40" t="s">
        <v>257</v>
      </c>
    </row>
    <row r="532" spans="1:15" s="41" customFormat="1" ht="21" hidden="1">
      <c r="A532" s="32">
        <v>527</v>
      </c>
      <c r="B532" s="33" t="s">
        <v>400</v>
      </c>
      <c r="C532" s="34" t="s">
        <v>77</v>
      </c>
      <c r="D532" s="33" t="s">
        <v>156</v>
      </c>
      <c r="E532" s="44" t="s">
        <v>15</v>
      </c>
      <c r="F532" s="35">
        <f t="shared" si="70"/>
        <v>43984</v>
      </c>
      <c r="G532" s="35">
        <f t="shared" si="71"/>
        <v>44005</v>
      </c>
      <c r="H532" s="35">
        <f t="shared" si="67"/>
        <v>44012</v>
      </c>
      <c r="I532" s="35">
        <f t="shared" si="68"/>
        <v>44019</v>
      </c>
      <c r="J532" s="35">
        <v>44027</v>
      </c>
      <c r="K532" s="36" t="s">
        <v>69</v>
      </c>
      <c r="L532" s="37">
        <f t="shared" si="69"/>
        <v>35000</v>
      </c>
      <c r="M532" s="38">
        <v>35000</v>
      </c>
      <c r="N532" s="39"/>
      <c r="O532" s="40" t="s">
        <v>257</v>
      </c>
    </row>
    <row r="533" spans="1:15" s="41" customFormat="1" ht="21" hidden="1">
      <c r="A533" s="32">
        <v>528</v>
      </c>
      <c r="B533" s="33" t="s">
        <v>400</v>
      </c>
      <c r="C533" s="34" t="s">
        <v>78</v>
      </c>
      <c r="D533" s="33" t="s">
        <v>156</v>
      </c>
      <c r="E533" s="44" t="s">
        <v>15</v>
      </c>
      <c r="F533" s="35">
        <f t="shared" si="70"/>
        <v>43984</v>
      </c>
      <c r="G533" s="35">
        <f t="shared" si="71"/>
        <v>44005</v>
      </c>
      <c r="H533" s="35">
        <f t="shared" si="67"/>
        <v>44012</v>
      </c>
      <c r="I533" s="35">
        <f t="shared" si="68"/>
        <v>44019</v>
      </c>
      <c r="J533" s="35">
        <v>44027</v>
      </c>
      <c r="K533" s="36" t="s">
        <v>69</v>
      </c>
      <c r="L533" s="37">
        <f t="shared" si="69"/>
        <v>35000</v>
      </c>
      <c r="M533" s="38">
        <v>35000</v>
      </c>
      <c r="N533" s="39"/>
      <c r="O533" s="40" t="s">
        <v>257</v>
      </c>
    </row>
    <row r="534" spans="1:15" s="41" customFormat="1" ht="21" hidden="1">
      <c r="A534" s="32">
        <v>529</v>
      </c>
      <c r="B534" s="33" t="s">
        <v>400</v>
      </c>
      <c r="C534" s="34" t="s">
        <v>81</v>
      </c>
      <c r="D534" s="33" t="s">
        <v>156</v>
      </c>
      <c r="E534" s="44" t="s">
        <v>15</v>
      </c>
      <c r="F534" s="35">
        <f t="shared" si="70"/>
        <v>43984</v>
      </c>
      <c r="G534" s="35">
        <f t="shared" si="71"/>
        <v>44005</v>
      </c>
      <c r="H534" s="35">
        <f t="shared" si="67"/>
        <v>44012</v>
      </c>
      <c r="I534" s="35">
        <f t="shared" si="68"/>
        <v>44019</v>
      </c>
      <c r="J534" s="35">
        <v>44027</v>
      </c>
      <c r="K534" s="36" t="s">
        <v>69</v>
      </c>
      <c r="L534" s="37">
        <f t="shared" si="69"/>
        <v>20000</v>
      </c>
      <c r="M534" s="38">
        <v>20000</v>
      </c>
      <c r="N534" s="39"/>
      <c r="O534" s="40" t="s">
        <v>257</v>
      </c>
    </row>
    <row r="535" spans="1:15" s="41" customFormat="1" ht="21" hidden="1">
      <c r="A535" s="32">
        <v>530</v>
      </c>
      <c r="B535" s="33" t="s">
        <v>400</v>
      </c>
      <c r="C535" s="34" t="s">
        <v>216</v>
      </c>
      <c r="D535" s="33" t="s">
        <v>156</v>
      </c>
      <c r="E535" s="44" t="s">
        <v>15</v>
      </c>
      <c r="F535" s="35">
        <f t="shared" si="70"/>
        <v>43984</v>
      </c>
      <c r="G535" s="35">
        <f t="shared" si="71"/>
        <v>44005</v>
      </c>
      <c r="H535" s="35">
        <f t="shared" si="67"/>
        <v>44012</v>
      </c>
      <c r="I535" s="35">
        <f t="shared" si="68"/>
        <v>44019</v>
      </c>
      <c r="J535" s="35">
        <v>44027</v>
      </c>
      <c r="K535" s="36" t="s">
        <v>69</v>
      </c>
      <c r="L535" s="37">
        <f t="shared" si="69"/>
        <v>10000</v>
      </c>
      <c r="M535" s="38">
        <v>10000</v>
      </c>
      <c r="N535" s="39"/>
      <c r="O535" s="40" t="s">
        <v>257</v>
      </c>
    </row>
    <row r="536" spans="1:15" s="41" customFormat="1" ht="21" hidden="1">
      <c r="A536" s="32">
        <v>531</v>
      </c>
      <c r="B536" s="33" t="s">
        <v>400</v>
      </c>
      <c r="C536" s="34" t="s">
        <v>92</v>
      </c>
      <c r="D536" s="33" t="s">
        <v>156</v>
      </c>
      <c r="E536" s="44" t="s">
        <v>15</v>
      </c>
      <c r="F536" s="35">
        <f>H536-21</f>
        <v>43811</v>
      </c>
      <c r="G536" s="35">
        <f t="shared" si="71"/>
        <v>43825</v>
      </c>
      <c r="H536" s="35">
        <f t="shared" si="67"/>
        <v>43832</v>
      </c>
      <c r="I536" s="35">
        <f t="shared" si="68"/>
        <v>43839</v>
      </c>
      <c r="J536" s="35">
        <v>43847</v>
      </c>
      <c r="K536" s="36" t="s">
        <v>69</v>
      </c>
      <c r="L536" s="37">
        <f t="shared" si="69"/>
        <v>1194330</v>
      </c>
      <c r="M536" s="38">
        <v>1194330</v>
      </c>
      <c r="N536" s="39"/>
      <c r="O536" s="40" t="s">
        <v>257</v>
      </c>
    </row>
    <row r="537" spans="1:15" s="41" customFormat="1" ht="21" hidden="1">
      <c r="A537" s="32">
        <v>532</v>
      </c>
      <c r="B537" s="33" t="s">
        <v>400</v>
      </c>
      <c r="C537" s="34" t="s">
        <v>92</v>
      </c>
      <c r="D537" s="33" t="s">
        <v>156</v>
      </c>
      <c r="E537" s="44" t="s">
        <v>15</v>
      </c>
      <c r="F537" s="35">
        <f>H537-21</f>
        <v>43991</v>
      </c>
      <c r="G537" s="35">
        <f t="shared" si="71"/>
        <v>44005</v>
      </c>
      <c r="H537" s="35">
        <f t="shared" si="67"/>
        <v>44012</v>
      </c>
      <c r="I537" s="35">
        <f t="shared" si="68"/>
        <v>44019</v>
      </c>
      <c r="J537" s="35">
        <v>44027</v>
      </c>
      <c r="K537" s="36" t="s">
        <v>69</v>
      </c>
      <c r="L537" s="37">
        <f t="shared" si="69"/>
        <v>1110034</v>
      </c>
      <c r="M537" s="38">
        <v>1110034</v>
      </c>
      <c r="N537" s="39"/>
      <c r="O537" s="40" t="s">
        <v>257</v>
      </c>
    </row>
    <row r="538" spans="1:15" s="41" customFormat="1" ht="24" hidden="1">
      <c r="A538" s="32">
        <v>533</v>
      </c>
      <c r="B538" s="33" t="s">
        <v>400</v>
      </c>
      <c r="C538" s="42" t="s">
        <v>83</v>
      </c>
      <c r="D538" s="33" t="s">
        <v>156</v>
      </c>
      <c r="E538" s="44" t="s">
        <v>28</v>
      </c>
      <c r="F538" s="35">
        <f t="shared" ref="F538:F545" si="72">H538-7</f>
        <v>43825</v>
      </c>
      <c r="G538" s="33" t="str">
        <f>IF(E538="","",IF((OR(E538=data_validation!A$1,E538=data_validation!A$2)),"Indicate Date","N/A"))</f>
        <v>N/A</v>
      </c>
      <c r="H538" s="35">
        <f t="shared" si="67"/>
        <v>43832</v>
      </c>
      <c r="I538" s="35">
        <f t="shared" si="68"/>
        <v>43839</v>
      </c>
      <c r="J538" s="35">
        <v>43847</v>
      </c>
      <c r="K538" s="36" t="s">
        <v>69</v>
      </c>
      <c r="L538" s="37">
        <f t="shared" si="69"/>
        <v>25000</v>
      </c>
      <c r="M538" s="43">
        <v>25000</v>
      </c>
      <c r="N538" s="39"/>
      <c r="O538" s="40" t="s">
        <v>257</v>
      </c>
    </row>
    <row r="539" spans="1:15" s="41" customFormat="1" ht="24" hidden="1">
      <c r="A539" s="32">
        <v>534</v>
      </c>
      <c r="B539" s="33" t="s">
        <v>400</v>
      </c>
      <c r="C539" s="42" t="s">
        <v>83</v>
      </c>
      <c r="D539" s="33" t="s">
        <v>156</v>
      </c>
      <c r="E539" s="44" t="s">
        <v>28</v>
      </c>
      <c r="F539" s="35">
        <f t="shared" si="72"/>
        <v>43914</v>
      </c>
      <c r="G539" s="33" t="str">
        <f>IF(E539="","",IF((OR(E539=data_validation!A$1,E539=data_validation!A$2)),"Indicate Date","N/A"))</f>
        <v>N/A</v>
      </c>
      <c r="H539" s="35">
        <f t="shared" si="67"/>
        <v>43921</v>
      </c>
      <c r="I539" s="35">
        <f t="shared" si="68"/>
        <v>43928</v>
      </c>
      <c r="J539" s="35">
        <v>43936</v>
      </c>
      <c r="K539" s="36" t="s">
        <v>69</v>
      </c>
      <c r="L539" s="37">
        <f t="shared" si="69"/>
        <v>25000</v>
      </c>
      <c r="M539" s="43">
        <v>25000</v>
      </c>
      <c r="N539" s="39"/>
      <c r="O539" s="40" t="s">
        <v>257</v>
      </c>
    </row>
    <row r="540" spans="1:15" s="41" customFormat="1" ht="24" hidden="1">
      <c r="A540" s="32">
        <v>535</v>
      </c>
      <c r="B540" s="33" t="s">
        <v>400</v>
      </c>
      <c r="C540" s="42" t="s">
        <v>83</v>
      </c>
      <c r="D540" s="33" t="s">
        <v>156</v>
      </c>
      <c r="E540" s="44" t="s">
        <v>28</v>
      </c>
      <c r="F540" s="35">
        <f t="shared" si="72"/>
        <v>44005</v>
      </c>
      <c r="G540" s="33" t="str">
        <f>IF(E540="","",IF((OR(E540=data_validation!A$1,E540=data_validation!A$2)),"Indicate Date","N/A"))</f>
        <v>N/A</v>
      </c>
      <c r="H540" s="35">
        <f t="shared" si="67"/>
        <v>44012</v>
      </c>
      <c r="I540" s="35">
        <f t="shared" si="68"/>
        <v>44019</v>
      </c>
      <c r="J540" s="35">
        <v>44027</v>
      </c>
      <c r="K540" s="36" t="s">
        <v>69</v>
      </c>
      <c r="L540" s="37">
        <f t="shared" si="69"/>
        <v>25000</v>
      </c>
      <c r="M540" s="43">
        <v>25000</v>
      </c>
      <c r="N540" s="39"/>
      <c r="O540" s="40" t="s">
        <v>257</v>
      </c>
    </row>
    <row r="541" spans="1:15" s="41" customFormat="1" ht="24" hidden="1">
      <c r="A541" s="32">
        <v>536</v>
      </c>
      <c r="B541" s="33" t="s">
        <v>400</v>
      </c>
      <c r="C541" s="42" t="s">
        <v>83</v>
      </c>
      <c r="D541" s="33" t="s">
        <v>156</v>
      </c>
      <c r="E541" s="44" t="s">
        <v>28</v>
      </c>
      <c r="F541" s="35">
        <f t="shared" si="72"/>
        <v>44097</v>
      </c>
      <c r="G541" s="33" t="str">
        <f>IF(E541="","",IF((OR(E541=data_validation!A$1,E541=data_validation!A$2)),"Indicate Date","N/A"))</f>
        <v>N/A</v>
      </c>
      <c r="H541" s="35">
        <f t="shared" si="67"/>
        <v>44104</v>
      </c>
      <c r="I541" s="35">
        <f t="shared" si="68"/>
        <v>44111</v>
      </c>
      <c r="J541" s="35">
        <v>44119</v>
      </c>
      <c r="K541" s="36" t="s">
        <v>69</v>
      </c>
      <c r="L541" s="37">
        <f t="shared" si="69"/>
        <v>25000</v>
      </c>
      <c r="M541" s="43">
        <v>25000</v>
      </c>
      <c r="N541" s="39"/>
      <c r="O541" s="40" t="s">
        <v>257</v>
      </c>
    </row>
    <row r="542" spans="1:15" s="41" customFormat="1" ht="24" hidden="1">
      <c r="A542" s="32">
        <v>537</v>
      </c>
      <c r="B542" s="33" t="s">
        <v>400</v>
      </c>
      <c r="C542" s="42" t="s">
        <v>118</v>
      </c>
      <c r="D542" s="33" t="s">
        <v>156</v>
      </c>
      <c r="E542" s="44" t="s">
        <v>28</v>
      </c>
      <c r="F542" s="35">
        <f t="shared" si="72"/>
        <v>43825</v>
      </c>
      <c r="G542" s="33" t="str">
        <f>IF(E542="","",IF((OR(E542=data_validation!A$1,E542=data_validation!A$2)),"Indicate Date","N/A"))</f>
        <v>N/A</v>
      </c>
      <c r="H542" s="35">
        <f t="shared" si="67"/>
        <v>43832</v>
      </c>
      <c r="I542" s="35">
        <f t="shared" si="68"/>
        <v>43839</v>
      </c>
      <c r="J542" s="35">
        <v>43847</v>
      </c>
      <c r="K542" s="36" t="s">
        <v>69</v>
      </c>
      <c r="L542" s="37">
        <f t="shared" si="69"/>
        <v>50000</v>
      </c>
      <c r="M542" s="43">
        <v>50000</v>
      </c>
      <c r="N542" s="39"/>
      <c r="O542" s="40" t="s">
        <v>257</v>
      </c>
    </row>
    <row r="543" spans="1:15" s="41" customFormat="1" ht="24" hidden="1">
      <c r="A543" s="32">
        <v>538</v>
      </c>
      <c r="B543" s="33" t="s">
        <v>400</v>
      </c>
      <c r="C543" s="42" t="s">
        <v>118</v>
      </c>
      <c r="D543" s="33" t="s">
        <v>156</v>
      </c>
      <c r="E543" s="44" t="s">
        <v>28</v>
      </c>
      <c r="F543" s="35">
        <f t="shared" si="72"/>
        <v>43914</v>
      </c>
      <c r="G543" s="33" t="str">
        <f>IF(E543="","",IF((OR(E543=data_validation!A$1,E543=data_validation!A$2)),"Indicate Date","N/A"))</f>
        <v>N/A</v>
      </c>
      <c r="H543" s="35">
        <f t="shared" si="67"/>
        <v>43921</v>
      </c>
      <c r="I543" s="35">
        <f t="shared" si="68"/>
        <v>43928</v>
      </c>
      <c r="J543" s="35">
        <v>43936</v>
      </c>
      <c r="K543" s="36" t="s">
        <v>69</v>
      </c>
      <c r="L543" s="37">
        <f t="shared" si="69"/>
        <v>50000</v>
      </c>
      <c r="M543" s="43">
        <v>50000</v>
      </c>
      <c r="N543" s="39"/>
      <c r="O543" s="40" t="s">
        <v>257</v>
      </c>
    </row>
    <row r="544" spans="1:15" s="41" customFormat="1" ht="24" hidden="1">
      <c r="A544" s="32">
        <v>539</v>
      </c>
      <c r="B544" s="33" t="s">
        <v>400</v>
      </c>
      <c r="C544" s="42" t="s">
        <v>118</v>
      </c>
      <c r="D544" s="33" t="s">
        <v>156</v>
      </c>
      <c r="E544" s="44" t="s">
        <v>28</v>
      </c>
      <c r="F544" s="35">
        <f t="shared" si="72"/>
        <v>44005</v>
      </c>
      <c r="G544" s="33" t="str">
        <f>IF(E544="","",IF((OR(E544=data_validation!A$1,E544=data_validation!A$2)),"Indicate Date","N/A"))</f>
        <v>N/A</v>
      </c>
      <c r="H544" s="35">
        <f t="shared" si="67"/>
        <v>44012</v>
      </c>
      <c r="I544" s="35">
        <f t="shared" si="68"/>
        <v>44019</v>
      </c>
      <c r="J544" s="35">
        <v>44027</v>
      </c>
      <c r="K544" s="36" t="s">
        <v>69</v>
      </c>
      <c r="L544" s="37">
        <f t="shared" si="69"/>
        <v>50000</v>
      </c>
      <c r="M544" s="43">
        <v>50000</v>
      </c>
      <c r="N544" s="39"/>
      <c r="O544" s="40" t="s">
        <v>257</v>
      </c>
    </row>
    <row r="545" spans="1:15" s="41" customFormat="1" ht="24" hidden="1">
      <c r="A545" s="32">
        <v>540</v>
      </c>
      <c r="B545" s="33" t="s">
        <v>400</v>
      </c>
      <c r="C545" s="42" t="s">
        <v>118</v>
      </c>
      <c r="D545" s="33" t="s">
        <v>156</v>
      </c>
      <c r="E545" s="44" t="s">
        <v>28</v>
      </c>
      <c r="F545" s="35">
        <f t="shared" si="72"/>
        <v>44097</v>
      </c>
      <c r="G545" s="33" t="str">
        <f>IF(E545="","",IF((OR(E545=data_validation!A$1,E545=data_validation!A$2)),"Indicate Date","N/A"))</f>
        <v>N/A</v>
      </c>
      <c r="H545" s="35">
        <f t="shared" si="67"/>
        <v>44104</v>
      </c>
      <c r="I545" s="35">
        <f t="shared" si="68"/>
        <v>44111</v>
      </c>
      <c r="J545" s="35">
        <v>44119</v>
      </c>
      <c r="K545" s="36" t="s">
        <v>69</v>
      </c>
      <c r="L545" s="37">
        <f t="shared" si="69"/>
        <v>50000</v>
      </c>
      <c r="M545" s="43">
        <v>50000</v>
      </c>
      <c r="N545" s="39"/>
      <c r="O545" s="40" t="s">
        <v>257</v>
      </c>
    </row>
    <row r="546" spans="1:15" s="41" customFormat="1" ht="36" hidden="1">
      <c r="A546" s="32">
        <v>541</v>
      </c>
      <c r="B546" s="33" t="s">
        <v>400</v>
      </c>
      <c r="C546" s="42" t="s">
        <v>401</v>
      </c>
      <c r="D546" s="33" t="s">
        <v>156</v>
      </c>
      <c r="E546" s="44" t="s">
        <v>25</v>
      </c>
      <c r="F546" s="153">
        <f>H546</f>
        <v>43832</v>
      </c>
      <c r="G546" s="33" t="str">
        <f>IF(E546="","",IF((OR(E546=data_validation!A$1,E546=data_validation!A$2)),"Indicate Date","N/A"))</f>
        <v>N/A</v>
      </c>
      <c r="H546" s="35">
        <f t="shared" si="67"/>
        <v>43832</v>
      </c>
      <c r="I546" s="35">
        <f t="shared" si="68"/>
        <v>43839</v>
      </c>
      <c r="J546" s="35">
        <v>43847</v>
      </c>
      <c r="K546" s="36" t="s">
        <v>69</v>
      </c>
      <c r="L546" s="37">
        <f t="shared" si="69"/>
        <v>18750</v>
      </c>
      <c r="M546" s="43">
        <v>18750</v>
      </c>
      <c r="N546" s="39"/>
      <c r="O546" s="40" t="s">
        <v>257</v>
      </c>
    </row>
    <row r="547" spans="1:15" s="41" customFormat="1" ht="36" hidden="1">
      <c r="A547" s="32">
        <v>542</v>
      </c>
      <c r="B547" s="33" t="s">
        <v>400</v>
      </c>
      <c r="C547" s="42" t="s">
        <v>401</v>
      </c>
      <c r="D547" s="33" t="s">
        <v>156</v>
      </c>
      <c r="E547" s="44" t="s">
        <v>25</v>
      </c>
      <c r="F547" s="153">
        <f>H547</f>
        <v>43921</v>
      </c>
      <c r="G547" s="33" t="str">
        <f>IF(E547="","",IF((OR(E547=data_validation!A$1,E547=data_validation!A$2)),"Indicate Date","N/A"))</f>
        <v>N/A</v>
      </c>
      <c r="H547" s="35">
        <f t="shared" si="67"/>
        <v>43921</v>
      </c>
      <c r="I547" s="35">
        <f t="shared" si="68"/>
        <v>43928</v>
      </c>
      <c r="J547" s="35">
        <v>43936</v>
      </c>
      <c r="K547" s="36" t="s">
        <v>69</v>
      </c>
      <c r="L547" s="37">
        <f t="shared" si="69"/>
        <v>18750</v>
      </c>
      <c r="M547" s="43">
        <v>18750</v>
      </c>
      <c r="N547" s="39"/>
      <c r="O547" s="40" t="s">
        <v>257</v>
      </c>
    </row>
    <row r="548" spans="1:15" s="41" customFormat="1" ht="36" hidden="1">
      <c r="A548" s="32">
        <v>543</v>
      </c>
      <c r="B548" s="33" t="s">
        <v>400</v>
      </c>
      <c r="C548" s="42" t="s">
        <v>401</v>
      </c>
      <c r="D548" s="33" t="s">
        <v>156</v>
      </c>
      <c r="E548" s="44" t="s">
        <v>25</v>
      </c>
      <c r="F548" s="153">
        <f>H548</f>
        <v>44012</v>
      </c>
      <c r="G548" s="33" t="str">
        <f>IF(E548="","",IF((OR(E548=data_validation!A$1,E548=data_validation!A$2)),"Indicate Date","N/A"))</f>
        <v>N/A</v>
      </c>
      <c r="H548" s="35">
        <f t="shared" si="67"/>
        <v>44012</v>
      </c>
      <c r="I548" s="35">
        <f t="shared" si="68"/>
        <v>44019</v>
      </c>
      <c r="J548" s="35">
        <v>44027</v>
      </c>
      <c r="K548" s="36" t="s">
        <v>69</v>
      </c>
      <c r="L548" s="37">
        <f t="shared" si="69"/>
        <v>18750</v>
      </c>
      <c r="M548" s="43">
        <v>18750</v>
      </c>
      <c r="N548" s="39"/>
      <c r="O548" s="40" t="s">
        <v>257</v>
      </c>
    </row>
    <row r="549" spans="1:15" s="41" customFormat="1" ht="36" hidden="1">
      <c r="A549" s="32">
        <v>544</v>
      </c>
      <c r="B549" s="33" t="s">
        <v>400</v>
      </c>
      <c r="C549" s="42" t="s">
        <v>401</v>
      </c>
      <c r="D549" s="33" t="s">
        <v>156</v>
      </c>
      <c r="E549" s="44" t="s">
        <v>25</v>
      </c>
      <c r="F549" s="153">
        <f>H549</f>
        <v>44104</v>
      </c>
      <c r="G549" s="33" t="str">
        <f>IF(E549="","",IF((OR(E549=data_validation!A$1,E549=data_validation!A$2)),"Indicate Date","N/A"))</f>
        <v>N/A</v>
      </c>
      <c r="H549" s="35">
        <f t="shared" si="67"/>
        <v>44104</v>
      </c>
      <c r="I549" s="35">
        <f t="shared" si="68"/>
        <v>44111</v>
      </c>
      <c r="J549" s="35">
        <v>44119</v>
      </c>
      <c r="K549" s="36" t="s">
        <v>69</v>
      </c>
      <c r="L549" s="37">
        <f t="shared" si="69"/>
        <v>18750</v>
      </c>
      <c r="M549" s="43">
        <v>18750</v>
      </c>
      <c r="N549" s="39"/>
      <c r="O549" s="40" t="s">
        <v>257</v>
      </c>
    </row>
    <row r="550" spans="1:15" s="41" customFormat="1" ht="36" hidden="1">
      <c r="A550" s="32">
        <v>545</v>
      </c>
      <c r="B550" s="33" t="s">
        <v>400</v>
      </c>
      <c r="C550" s="42" t="s">
        <v>402</v>
      </c>
      <c r="D550" s="33" t="s">
        <v>156</v>
      </c>
      <c r="E550" s="44" t="s">
        <v>25</v>
      </c>
      <c r="F550" s="153">
        <f>H550-7</f>
        <v>43825</v>
      </c>
      <c r="G550" s="33" t="str">
        <f>IF(E550="","",IF((OR(E550=data_validation!A$1,E550=data_validation!A$2)),"Indicate Date","N/A"))</f>
        <v>N/A</v>
      </c>
      <c r="H550" s="35">
        <f t="shared" si="67"/>
        <v>43832</v>
      </c>
      <c r="I550" s="35">
        <f t="shared" si="68"/>
        <v>43839</v>
      </c>
      <c r="J550" s="35">
        <v>43847</v>
      </c>
      <c r="K550" s="36" t="s">
        <v>69</v>
      </c>
      <c r="L550" s="37">
        <f t="shared" si="69"/>
        <v>34800</v>
      </c>
      <c r="M550" s="43">
        <v>34800</v>
      </c>
      <c r="N550" s="39"/>
      <c r="O550" s="40" t="s">
        <v>257</v>
      </c>
    </row>
    <row r="551" spans="1:15" s="41" customFormat="1" ht="21" hidden="1">
      <c r="A551" s="32">
        <v>546</v>
      </c>
      <c r="B551" s="33" t="s">
        <v>400</v>
      </c>
      <c r="C551" s="42" t="s">
        <v>146</v>
      </c>
      <c r="D551" s="33" t="s">
        <v>156</v>
      </c>
      <c r="E551" s="44" t="s">
        <v>26</v>
      </c>
      <c r="F551" s="35">
        <f>H551-7</f>
        <v>43825</v>
      </c>
      <c r="G551" s="33" t="str">
        <f>IF(E551="","",IF((OR(E551=data_validation!A$1,E551=data_validation!A$2)),"Indicate Date","N/A"))</f>
        <v>N/A</v>
      </c>
      <c r="H551" s="35">
        <f t="shared" si="67"/>
        <v>43832</v>
      </c>
      <c r="I551" s="35">
        <f t="shared" si="68"/>
        <v>43839</v>
      </c>
      <c r="J551" s="35">
        <v>43847</v>
      </c>
      <c r="K551" s="36" t="s">
        <v>69</v>
      </c>
      <c r="L551" s="37">
        <f t="shared" si="69"/>
        <v>60000</v>
      </c>
      <c r="M551" s="43">
        <v>60000</v>
      </c>
      <c r="N551" s="39"/>
      <c r="O551" s="40" t="s">
        <v>257</v>
      </c>
    </row>
    <row r="552" spans="1:15" s="41" customFormat="1" ht="21" hidden="1">
      <c r="A552" s="32">
        <v>547</v>
      </c>
      <c r="B552" s="33" t="s">
        <v>400</v>
      </c>
      <c r="C552" s="42" t="s">
        <v>146</v>
      </c>
      <c r="D552" s="33" t="s">
        <v>156</v>
      </c>
      <c r="E552" s="44" t="s">
        <v>26</v>
      </c>
      <c r="F552" s="35">
        <f>H552-7</f>
        <v>43914</v>
      </c>
      <c r="G552" s="33" t="str">
        <f>IF(E552="","",IF((OR(E552=data_validation!A$1,E552=data_validation!A$2)),"Indicate Date","N/A"))</f>
        <v>N/A</v>
      </c>
      <c r="H552" s="35">
        <f t="shared" si="67"/>
        <v>43921</v>
      </c>
      <c r="I552" s="35">
        <f t="shared" si="68"/>
        <v>43928</v>
      </c>
      <c r="J552" s="35">
        <v>43936</v>
      </c>
      <c r="K552" s="36" t="s">
        <v>69</v>
      </c>
      <c r="L552" s="37">
        <f t="shared" si="69"/>
        <v>60000</v>
      </c>
      <c r="M552" s="43">
        <v>60000</v>
      </c>
      <c r="N552" s="39"/>
      <c r="O552" s="40" t="s">
        <v>257</v>
      </c>
    </row>
    <row r="553" spans="1:15" s="41" customFormat="1" ht="21" hidden="1">
      <c r="A553" s="32">
        <v>548</v>
      </c>
      <c r="B553" s="33" t="s">
        <v>400</v>
      </c>
      <c r="C553" s="42" t="s">
        <v>146</v>
      </c>
      <c r="D553" s="33" t="s">
        <v>156</v>
      </c>
      <c r="E553" s="44" t="s">
        <v>26</v>
      </c>
      <c r="F553" s="35">
        <f>H553-7</f>
        <v>44005</v>
      </c>
      <c r="G553" s="33" t="str">
        <f>IF(E553="","",IF((OR(E553=data_validation!A$1,E553=data_validation!A$2)),"Indicate Date","N/A"))</f>
        <v>N/A</v>
      </c>
      <c r="H553" s="35">
        <f t="shared" si="67"/>
        <v>44012</v>
      </c>
      <c r="I553" s="35">
        <f t="shared" si="68"/>
        <v>44019</v>
      </c>
      <c r="J553" s="35">
        <v>44027</v>
      </c>
      <c r="K553" s="36" t="s">
        <v>69</v>
      </c>
      <c r="L553" s="37">
        <f t="shared" si="69"/>
        <v>60000</v>
      </c>
      <c r="M553" s="43">
        <v>60000</v>
      </c>
      <c r="N553" s="39"/>
      <c r="O553" s="40" t="s">
        <v>257</v>
      </c>
    </row>
    <row r="554" spans="1:15" s="41" customFormat="1" ht="21" hidden="1">
      <c r="A554" s="32">
        <v>549</v>
      </c>
      <c r="B554" s="33" t="s">
        <v>400</v>
      </c>
      <c r="C554" s="42" t="s">
        <v>146</v>
      </c>
      <c r="D554" s="33" t="s">
        <v>156</v>
      </c>
      <c r="E554" s="44" t="s">
        <v>26</v>
      </c>
      <c r="F554" s="35">
        <f>H554-7</f>
        <v>44097</v>
      </c>
      <c r="G554" s="33" t="str">
        <f>IF(E554="","",IF((OR(E554=data_validation!A$1,E554=data_validation!A$2)),"Indicate Date","N/A"))</f>
        <v>N/A</v>
      </c>
      <c r="H554" s="35">
        <f t="shared" si="67"/>
        <v>44104</v>
      </c>
      <c r="I554" s="35">
        <f t="shared" si="68"/>
        <v>44111</v>
      </c>
      <c r="J554" s="35">
        <v>44119</v>
      </c>
      <c r="K554" s="36" t="s">
        <v>69</v>
      </c>
      <c r="L554" s="37">
        <f t="shared" si="69"/>
        <v>60000</v>
      </c>
      <c r="M554" s="43">
        <v>60000</v>
      </c>
      <c r="N554" s="39"/>
      <c r="O554" s="40" t="s">
        <v>257</v>
      </c>
    </row>
    <row r="555" spans="1:15" s="41" customFormat="1" ht="21" hidden="1">
      <c r="A555" s="32">
        <v>550</v>
      </c>
      <c r="B555" s="33" t="s">
        <v>400</v>
      </c>
      <c r="C555" s="34" t="s">
        <v>403</v>
      </c>
      <c r="D555" s="33" t="s">
        <v>156</v>
      </c>
      <c r="E555" s="44" t="s">
        <v>15</v>
      </c>
      <c r="F555" s="35">
        <f>G555-21</f>
        <v>43804</v>
      </c>
      <c r="G555" s="35">
        <f t="shared" ref="G555:G561" si="73">H555-7</f>
        <v>43825</v>
      </c>
      <c r="H555" s="35">
        <f t="shared" si="67"/>
        <v>43832</v>
      </c>
      <c r="I555" s="35">
        <f t="shared" si="68"/>
        <v>43839</v>
      </c>
      <c r="J555" s="35">
        <v>43847</v>
      </c>
      <c r="K555" s="36" t="s">
        <v>69</v>
      </c>
      <c r="L555" s="37">
        <f t="shared" si="69"/>
        <v>100000</v>
      </c>
      <c r="M555" s="38">
        <v>100000</v>
      </c>
      <c r="N555" s="39"/>
      <c r="O555" s="40" t="s">
        <v>257</v>
      </c>
    </row>
    <row r="556" spans="1:15" s="41" customFormat="1" ht="21" hidden="1">
      <c r="A556" s="32">
        <v>551</v>
      </c>
      <c r="B556" s="33" t="s">
        <v>400</v>
      </c>
      <c r="C556" s="34" t="s">
        <v>403</v>
      </c>
      <c r="D556" s="33" t="s">
        <v>156</v>
      </c>
      <c r="E556" s="44" t="s">
        <v>15</v>
      </c>
      <c r="F556" s="35">
        <f>G556-21</f>
        <v>43893</v>
      </c>
      <c r="G556" s="35">
        <f t="shared" si="73"/>
        <v>43914</v>
      </c>
      <c r="H556" s="35">
        <f t="shared" si="67"/>
        <v>43921</v>
      </c>
      <c r="I556" s="35">
        <f t="shared" si="68"/>
        <v>43928</v>
      </c>
      <c r="J556" s="35">
        <v>43936</v>
      </c>
      <c r="K556" s="36" t="s">
        <v>69</v>
      </c>
      <c r="L556" s="37">
        <f t="shared" si="69"/>
        <v>1100000</v>
      </c>
      <c r="M556" s="38">
        <v>1100000</v>
      </c>
      <c r="N556" s="39"/>
      <c r="O556" s="40" t="s">
        <v>257</v>
      </c>
    </row>
    <row r="557" spans="1:15" s="41" customFormat="1" ht="21" hidden="1">
      <c r="A557" s="32">
        <v>552</v>
      </c>
      <c r="B557" s="33" t="s">
        <v>400</v>
      </c>
      <c r="C557" s="34" t="s">
        <v>403</v>
      </c>
      <c r="D557" s="33" t="s">
        <v>156</v>
      </c>
      <c r="E557" s="44" t="s">
        <v>15</v>
      </c>
      <c r="F557" s="35">
        <f>G557-21</f>
        <v>43984</v>
      </c>
      <c r="G557" s="35">
        <f t="shared" si="73"/>
        <v>44005</v>
      </c>
      <c r="H557" s="35">
        <f t="shared" si="67"/>
        <v>44012</v>
      </c>
      <c r="I557" s="35">
        <f t="shared" si="68"/>
        <v>44019</v>
      </c>
      <c r="J557" s="35">
        <v>44027</v>
      </c>
      <c r="K557" s="36" t="s">
        <v>69</v>
      </c>
      <c r="L557" s="37">
        <f t="shared" si="69"/>
        <v>400000</v>
      </c>
      <c r="M557" s="38">
        <v>400000</v>
      </c>
      <c r="N557" s="39"/>
      <c r="O557" s="40" t="s">
        <v>257</v>
      </c>
    </row>
    <row r="558" spans="1:15" s="41" customFormat="1" ht="21" hidden="1">
      <c r="A558" s="32">
        <v>553</v>
      </c>
      <c r="B558" s="33" t="s">
        <v>400</v>
      </c>
      <c r="C558" s="42" t="s">
        <v>116</v>
      </c>
      <c r="D558" s="33" t="s">
        <v>156</v>
      </c>
      <c r="E558" s="44" t="s">
        <v>15</v>
      </c>
      <c r="F558" s="35">
        <f>H558-21</f>
        <v>43811</v>
      </c>
      <c r="G558" s="35">
        <f t="shared" si="73"/>
        <v>43825</v>
      </c>
      <c r="H558" s="35">
        <f t="shared" si="67"/>
        <v>43832</v>
      </c>
      <c r="I558" s="35">
        <f t="shared" si="68"/>
        <v>43839</v>
      </c>
      <c r="J558" s="35">
        <v>43847</v>
      </c>
      <c r="K558" s="36" t="s">
        <v>69</v>
      </c>
      <c r="L558" s="37">
        <f t="shared" si="69"/>
        <v>92500</v>
      </c>
      <c r="M558" s="43">
        <v>92500</v>
      </c>
      <c r="N558" s="39"/>
      <c r="O558" s="40" t="s">
        <v>257</v>
      </c>
    </row>
    <row r="559" spans="1:15" s="41" customFormat="1" ht="21" hidden="1">
      <c r="A559" s="32">
        <v>554</v>
      </c>
      <c r="B559" s="33" t="s">
        <v>400</v>
      </c>
      <c r="C559" s="42" t="s">
        <v>116</v>
      </c>
      <c r="D559" s="33" t="s">
        <v>156</v>
      </c>
      <c r="E559" s="44" t="s">
        <v>15</v>
      </c>
      <c r="F559" s="35">
        <f>H559-21</f>
        <v>43900</v>
      </c>
      <c r="G559" s="35">
        <f t="shared" si="73"/>
        <v>43914</v>
      </c>
      <c r="H559" s="35">
        <f t="shared" si="67"/>
        <v>43921</v>
      </c>
      <c r="I559" s="35">
        <f t="shared" si="68"/>
        <v>43928</v>
      </c>
      <c r="J559" s="35">
        <v>43936</v>
      </c>
      <c r="K559" s="36" t="s">
        <v>69</v>
      </c>
      <c r="L559" s="37">
        <f t="shared" si="69"/>
        <v>92500</v>
      </c>
      <c r="M559" s="43">
        <v>92500</v>
      </c>
      <c r="N559" s="39"/>
      <c r="O559" s="40" t="s">
        <v>257</v>
      </c>
    </row>
    <row r="560" spans="1:15" s="41" customFormat="1" ht="21" hidden="1">
      <c r="A560" s="32">
        <v>555</v>
      </c>
      <c r="B560" s="33" t="s">
        <v>400</v>
      </c>
      <c r="C560" s="42" t="s">
        <v>116</v>
      </c>
      <c r="D560" s="33" t="s">
        <v>156</v>
      </c>
      <c r="E560" s="44" t="s">
        <v>15</v>
      </c>
      <c r="F560" s="35">
        <f>H560-21</f>
        <v>43991</v>
      </c>
      <c r="G560" s="35">
        <f t="shared" si="73"/>
        <v>44005</v>
      </c>
      <c r="H560" s="35">
        <f t="shared" si="67"/>
        <v>44012</v>
      </c>
      <c r="I560" s="35">
        <f t="shared" si="68"/>
        <v>44019</v>
      </c>
      <c r="J560" s="35">
        <v>44027</v>
      </c>
      <c r="K560" s="36" t="s">
        <v>69</v>
      </c>
      <c r="L560" s="37">
        <f t="shared" si="69"/>
        <v>92500</v>
      </c>
      <c r="M560" s="43">
        <v>92500</v>
      </c>
      <c r="N560" s="39"/>
      <c r="O560" s="40" t="s">
        <v>257</v>
      </c>
    </row>
    <row r="561" spans="1:15" s="41" customFormat="1" ht="21" hidden="1">
      <c r="A561" s="32">
        <v>556</v>
      </c>
      <c r="B561" s="33" t="s">
        <v>400</v>
      </c>
      <c r="C561" s="42" t="s">
        <v>116</v>
      </c>
      <c r="D561" s="33" t="s">
        <v>156</v>
      </c>
      <c r="E561" s="44" t="s">
        <v>15</v>
      </c>
      <c r="F561" s="35">
        <f>H561-21</f>
        <v>44083</v>
      </c>
      <c r="G561" s="35">
        <f t="shared" si="73"/>
        <v>44097</v>
      </c>
      <c r="H561" s="35">
        <f t="shared" si="67"/>
        <v>44104</v>
      </c>
      <c r="I561" s="35">
        <f t="shared" si="68"/>
        <v>44111</v>
      </c>
      <c r="J561" s="35">
        <v>44119</v>
      </c>
      <c r="K561" s="36" t="s">
        <v>69</v>
      </c>
      <c r="L561" s="37">
        <f t="shared" si="69"/>
        <v>92500</v>
      </c>
      <c r="M561" s="43">
        <v>92500</v>
      </c>
      <c r="N561" s="39"/>
      <c r="O561" s="40" t="s">
        <v>257</v>
      </c>
    </row>
    <row r="562" spans="1:15" s="41" customFormat="1" ht="21" hidden="1">
      <c r="A562" s="32">
        <v>557</v>
      </c>
      <c r="B562" s="33" t="s">
        <v>400</v>
      </c>
      <c r="C562" s="34" t="s">
        <v>152</v>
      </c>
      <c r="D562" s="33" t="s">
        <v>156</v>
      </c>
      <c r="E562" s="44" t="s">
        <v>29</v>
      </c>
      <c r="F562" s="35">
        <f>H562-7</f>
        <v>43825</v>
      </c>
      <c r="G562" s="33" t="str">
        <f>IF(E562="","",IF((OR(E562=data_validation!A$1,E562=data_validation!A$2)),"Indicate Date","N/A"))</f>
        <v>N/A</v>
      </c>
      <c r="H562" s="35">
        <f t="shared" si="67"/>
        <v>43832</v>
      </c>
      <c r="I562" s="35">
        <f t="shared" si="68"/>
        <v>43839</v>
      </c>
      <c r="J562" s="35">
        <v>43847</v>
      </c>
      <c r="K562" s="36" t="s">
        <v>69</v>
      </c>
      <c r="L562" s="37">
        <f t="shared" si="69"/>
        <v>17500</v>
      </c>
      <c r="M562" s="43">
        <v>17500</v>
      </c>
      <c r="N562" s="39"/>
      <c r="O562" s="40" t="s">
        <v>257</v>
      </c>
    </row>
    <row r="563" spans="1:15" s="41" customFormat="1" ht="21" hidden="1">
      <c r="A563" s="32">
        <v>558</v>
      </c>
      <c r="B563" s="33" t="s">
        <v>400</v>
      </c>
      <c r="C563" s="42" t="s">
        <v>110</v>
      </c>
      <c r="D563" s="33" t="s">
        <v>156</v>
      </c>
      <c r="E563" s="44" t="s">
        <v>29</v>
      </c>
      <c r="F563" s="33" t="str">
        <f>IF(E563="","",IF((OR(E563=data_validation!A$1,E563=data_validation!A$2,E563=data_validation!A$5,E563=data_validation!A$6,E563=data_validation!A$14,E563=data_validation!A$16)),"Indicate Date","N/A"))</f>
        <v>N/A</v>
      </c>
      <c r="G563" s="33" t="str">
        <f>IF(E563="","",IF((OR(E563=data_validation!A$1,E563=data_validation!A$2)),"Indicate Date","N/A"))</f>
        <v>N/A</v>
      </c>
      <c r="H563" s="35">
        <f t="shared" si="67"/>
        <v>43832</v>
      </c>
      <c r="I563" s="35">
        <f t="shared" si="68"/>
        <v>43839</v>
      </c>
      <c r="J563" s="35">
        <v>43847</v>
      </c>
      <c r="K563" s="36" t="s">
        <v>69</v>
      </c>
      <c r="L563" s="37">
        <f t="shared" si="69"/>
        <v>20000</v>
      </c>
      <c r="M563" s="43">
        <v>20000</v>
      </c>
      <c r="N563" s="39"/>
      <c r="O563" s="162" t="s">
        <v>257</v>
      </c>
    </row>
    <row r="564" spans="1:15" s="41" customFormat="1" ht="21" hidden="1">
      <c r="A564" s="32">
        <v>559</v>
      </c>
      <c r="B564" s="33" t="s">
        <v>400</v>
      </c>
      <c r="C564" s="34" t="s">
        <v>152</v>
      </c>
      <c r="D564" s="33" t="s">
        <v>156</v>
      </c>
      <c r="E564" s="44" t="s">
        <v>29</v>
      </c>
      <c r="F564" s="35">
        <f>H564-7</f>
        <v>43914</v>
      </c>
      <c r="G564" s="33" t="str">
        <f>IF(E564="","",IF((OR(E564=data_validation!A$1,E564=data_validation!A$2)),"Indicate Date","N/A"))</f>
        <v>N/A</v>
      </c>
      <c r="H564" s="35">
        <f t="shared" si="67"/>
        <v>43921</v>
      </c>
      <c r="I564" s="35">
        <f t="shared" si="68"/>
        <v>43928</v>
      </c>
      <c r="J564" s="35">
        <v>43936</v>
      </c>
      <c r="K564" s="36" t="s">
        <v>69</v>
      </c>
      <c r="L564" s="37">
        <f t="shared" si="69"/>
        <v>17500</v>
      </c>
      <c r="M564" s="43">
        <v>17500</v>
      </c>
      <c r="N564" s="39"/>
      <c r="O564" s="40" t="s">
        <v>257</v>
      </c>
    </row>
    <row r="565" spans="1:15" s="41" customFormat="1" ht="21" hidden="1">
      <c r="A565" s="32">
        <v>560</v>
      </c>
      <c r="B565" s="33" t="s">
        <v>400</v>
      </c>
      <c r="C565" s="42" t="s">
        <v>110</v>
      </c>
      <c r="D565" s="33" t="s">
        <v>156</v>
      </c>
      <c r="E565" s="44" t="s">
        <v>29</v>
      </c>
      <c r="F565" s="33" t="str">
        <f>IF(E565="","",IF((OR(E565=data_validation!A$1,E565=data_validation!A$2,E565=data_validation!A$5,E565=data_validation!A$6,E565=data_validation!A$14,E565=data_validation!A$16)),"Indicate Date","N/A"))</f>
        <v>N/A</v>
      </c>
      <c r="G565" s="33" t="str">
        <f>IF(E565="","",IF((OR(E565=data_validation!A$1,E565=data_validation!A$2)),"Indicate Date","N/A"))</f>
        <v>N/A</v>
      </c>
      <c r="H565" s="35">
        <f t="shared" si="67"/>
        <v>43921</v>
      </c>
      <c r="I565" s="35">
        <f t="shared" si="68"/>
        <v>43928</v>
      </c>
      <c r="J565" s="35">
        <v>43936</v>
      </c>
      <c r="K565" s="36" t="s">
        <v>69</v>
      </c>
      <c r="L565" s="37">
        <f t="shared" si="69"/>
        <v>20000</v>
      </c>
      <c r="M565" s="43">
        <v>20000</v>
      </c>
      <c r="N565" s="39"/>
      <c r="O565" s="162" t="s">
        <v>257</v>
      </c>
    </row>
    <row r="566" spans="1:15" s="41" customFormat="1" ht="21" hidden="1">
      <c r="A566" s="32">
        <v>561</v>
      </c>
      <c r="B566" s="33" t="s">
        <v>400</v>
      </c>
      <c r="C566" s="34" t="s">
        <v>152</v>
      </c>
      <c r="D566" s="33" t="s">
        <v>156</v>
      </c>
      <c r="E566" s="44" t="s">
        <v>29</v>
      </c>
      <c r="F566" s="35">
        <f>H566-7</f>
        <v>44005</v>
      </c>
      <c r="G566" s="33" t="str">
        <f>IF(E566="","",IF((OR(E566=data_validation!A$1,E566=data_validation!A$2)),"Indicate Date","N/A"))</f>
        <v>N/A</v>
      </c>
      <c r="H566" s="35">
        <f t="shared" si="67"/>
        <v>44012</v>
      </c>
      <c r="I566" s="35">
        <f t="shared" si="68"/>
        <v>44019</v>
      </c>
      <c r="J566" s="35">
        <v>44027</v>
      </c>
      <c r="K566" s="36" t="s">
        <v>69</v>
      </c>
      <c r="L566" s="37">
        <f t="shared" si="69"/>
        <v>17500</v>
      </c>
      <c r="M566" s="43">
        <v>17500</v>
      </c>
      <c r="N566" s="39"/>
      <c r="O566" s="40" t="s">
        <v>257</v>
      </c>
    </row>
    <row r="567" spans="1:15" s="41" customFormat="1" ht="21" hidden="1">
      <c r="A567" s="32">
        <v>562</v>
      </c>
      <c r="B567" s="33" t="s">
        <v>400</v>
      </c>
      <c r="C567" s="42" t="s">
        <v>110</v>
      </c>
      <c r="D567" s="33" t="s">
        <v>156</v>
      </c>
      <c r="E567" s="44" t="s">
        <v>29</v>
      </c>
      <c r="F567" s="33" t="str">
        <f>IF(E567="","",IF((OR(E567=data_validation!A$1,E567=data_validation!A$2,E567=data_validation!A$5,E567=data_validation!A$6,E567=data_validation!A$14,E567=data_validation!A$16)),"Indicate Date","N/A"))</f>
        <v>N/A</v>
      </c>
      <c r="G567" s="33" t="str">
        <f>IF(E567="","",IF((OR(E567=data_validation!A$1,E567=data_validation!A$2)),"Indicate Date","N/A"))</f>
        <v>N/A</v>
      </c>
      <c r="H567" s="35">
        <f t="shared" si="67"/>
        <v>44012</v>
      </c>
      <c r="I567" s="35">
        <f t="shared" si="68"/>
        <v>44019</v>
      </c>
      <c r="J567" s="35">
        <v>44027</v>
      </c>
      <c r="K567" s="36" t="s">
        <v>69</v>
      </c>
      <c r="L567" s="37">
        <f t="shared" si="69"/>
        <v>20000</v>
      </c>
      <c r="M567" s="43">
        <v>20000</v>
      </c>
      <c r="N567" s="39"/>
      <c r="O567" s="162" t="s">
        <v>257</v>
      </c>
    </row>
    <row r="568" spans="1:15" s="41" customFormat="1" ht="21" hidden="1">
      <c r="A568" s="32">
        <v>563</v>
      </c>
      <c r="B568" s="33" t="s">
        <v>400</v>
      </c>
      <c r="C568" s="34" t="s">
        <v>152</v>
      </c>
      <c r="D568" s="33" t="s">
        <v>156</v>
      </c>
      <c r="E568" s="44" t="s">
        <v>29</v>
      </c>
      <c r="F568" s="35">
        <f>H568-7</f>
        <v>44097</v>
      </c>
      <c r="G568" s="33" t="str">
        <f>IF(E568="","",IF((OR(E568=data_validation!A$1,E568=data_validation!A$2)),"Indicate Date","N/A"))</f>
        <v>N/A</v>
      </c>
      <c r="H568" s="35">
        <f t="shared" si="67"/>
        <v>44104</v>
      </c>
      <c r="I568" s="35">
        <f t="shared" si="68"/>
        <v>44111</v>
      </c>
      <c r="J568" s="35">
        <v>44119</v>
      </c>
      <c r="K568" s="36" t="s">
        <v>69</v>
      </c>
      <c r="L568" s="37">
        <f t="shared" si="69"/>
        <v>17500</v>
      </c>
      <c r="M568" s="43">
        <v>17500</v>
      </c>
      <c r="N568" s="39"/>
      <c r="O568" s="40" t="s">
        <v>257</v>
      </c>
    </row>
    <row r="569" spans="1:15" s="41" customFormat="1" ht="21" hidden="1">
      <c r="A569" s="32">
        <v>564</v>
      </c>
      <c r="B569" s="33" t="s">
        <v>400</v>
      </c>
      <c r="C569" s="42" t="s">
        <v>110</v>
      </c>
      <c r="D569" s="33" t="s">
        <v>156</v>
      </c>
      <c r="E569" s="44" t="s">
        <v>29</v>
      </c>
      <c r="F569" s="33" t="str">
        <f>IF(E569="","",IF((OR(E569=data_validation!A$1,E569=data_validation!A$2,E569=data_validation!A$5,E569=data_validation!A$6,E569=data_validation!A$14,E569=data_validation!A$16)),"Indicate Date","N/A"))</f>
        <v>N/A</v>
      </c>
      <c r="G569" s="33" t="str">
        <f>IF(E569="","",IF((OR(E569=data_validation!A$1,E569=data_validation!A$2)),"Indicate Date","N/A"))</f>
        <v>N/A</v>
      </c>
      <c r="H569" s="35">
        <f t="shared" si="67"/>
        <v>44104</v>
      </c>
      <c r="I569" s="35">
        <f t="shared" si="68"/>
        <v>44111</v>
      </c>
      <c r="J569" s="35">
        <v>44119</v>
      </c>
      <c r="K569" s="36" t="s">
        <v>69</v>
      </c>
      <c r="L569" s="37">
        <f t="shared" si="69"/>
        <v>20000</v>
      </c>
      <c r="M569" s="43">
        <v>20000</v>
      </c>
      <c r="N569" s="39"/>
      <c r="O569" s="162" t="s">
        <v>257</v>
      </c>
    </row>
    <row r="570" spans="1:15" s="41" customFormat="1" ht="21" hidden="1">
      <c r="A570" s="32">
        <v>565</v>
      </c>
      <c r="B570" s="33" t="s">
        <v>400</v>
      </c>
      <c r="C570" s="34" t="s">
        <v>404</v>
      </c>
      <c r="D570" s="33" t="s">
        <v>156</v>
      </c>
      <c r="E570" s="44" t="s">
        <v>15</v>
      </c>
      <c r="F570" s="35">
        <f>H570-21</f>
        <v>43900</v>
      </c>
      <c r="G570" s="35">
        <f t="shared" ref="G570:G588" si="74">H570-7</f>
        <v>43914</v>
      </c>
      <c r="H570" s="35">
        <f t="shared" si="67"/>
        <v>43921</v>
      </c>
      <c r="I570" s="35">
        <f t="shared" si="68"/>
        <v>43928</v>
      </c>
      <c r="J570" s="35">
        <v>43936</v>
      </c>
      <c r="K570" s="36" t="s">
        <v>69</v>
      </c>
      <c r="L570" s="37">
        <f t="shared" si="69"/>
        <v>150000</v>
      </c>
      <c r="M570" s="38"/>
      <c r="N570" s="39">
        <v>150000</v>
      </c>
      <c r="O570" s="40" t="s">
        <v>405</v>
      </c>
    </row>
    <row r="571" spans="1:15" s="41" customFormat="1" ht="21" hidden="1">
      <c r="A571" s="32">
        <v>566</v>
      </c>
      <c r="B571" s="33" t="s">
        <v>400</v>
      </c>
      <c r="C571" s="34" t="s">
        <v>96</v>
      </c>
      <c r="D571" s="33" t="s">
        <v>156</v>
      </c>
      <c r="E571" s="44" t="s">
        <v>15</v>
      </c>
      <c r="F571" s="35">
        <f t="shared" ref="F571:F583" si="75">G571-21</f>
        <v>43893</v>
      </c>
      <c r="G571" s="35">
        <f t="shared" si="74"/>
        <v>43914</v>
      </c>
      <c r="H571" s="35">
        <f t="shared" si="67"/>
        <v>43921</v>
      </c>
      <c r="I571" s="35">
        <f t="shared" si="68"/>
        <v>43928</v>
      </c>
      <c r="J571" s="35">
        <v>43936</v>
      </c>
      <c r="K571" s="36" t="s">
        <v>69</v>
      </c>
      <c r="L571" s="37">
        <f t="shared" si="69"/>
        <v>20000</v>
      </c>
      <c r="M571" s="38"/>
      <c r="N571" s="39">
        <v>20000</v>
      </c>
      <c r="O571" s="40" t="s">
        <v>405</v>
      </c>
    </row>
    <row r="572" spans="1:15" s="41" customFormat="1" ht="21" hidden="1">
      <c r="A572" s="32">
        <v>567</v>
      </c>
      <c r="B572" s="33" t="s">
        <v>406</v>
      </c>
      <c r="C572" s="34" t="s">
        <v>96</v>
      </c>
      <c r="D572" s="33" t="s">
        <v>156</v>
      </c>
      <c r="E572" s="44" t="s">
        <v>15</v>
      </c>
      <c r="F572" s="35">
        <f t="shared" si="75"/>
        <v>43893</v>
      </c>
      <c r="G572" s="35">
        <f t="shared" si="74"/>
        <v>43914</v>
      </c>
      <c r="H572" s="35">
        <f t="shared" si="67"/>
        <v>43921</v>
      </c>
      <c r="I572" s="35">
        <f t="shared" si="68"/>
        <v>43928</v>
      </c>
      <c r="J572" s="35">
        <v>43936</v>
      </c>
      <c r="K572" s="36" t="s">
        <v>69</v>
      </c>
      <c r="L572" s="37">
        <f t="shared" si="69"/>
        <v>690000</v>
      </c>
      <c r="M572" s="38"/>
      <c r="N572" s="39">
        <v>690000</v>
      </c>
      <c r="O572" s="40" t="s">
        <v>405</v>
      </c>
    </row>
    <row r="573" spans="1:15" s="41" customFormat="1" ht="21" hidden="1">
      <c r="A573" s="32">
        <v>568</v>
      </c>
      <c r="B573" s="33" t="s">
        <v>406</v>
      </c>
      <c r="C573" s="34" t="s">
        <v>84</v>
      </c>
      <c r="D573" s="33" t="s">
        <v>156</v>
      </c>
      <c r="E573" s="44" t="s">
        <v>15</v>
      </c>
      <c r="F573" s="35">
        <f t="shared" si="75"/>
        <v>43804</v>
      </c>
      <c r="G573" s="35">
        <f t="shared" si="74"/>
        <v>43825</v>
      </c>
      <c r="H573" s="35">
        <f t="shared" si="67"/>
        <v>43832</v>
      </c>
      <c r="I573" s="35">
        <f t="shared" si="68"/>
        <v>43839</v>
      </c>
      <c r="J573" s="35">
        <v>43847</v>
      </c>
      <c r="K573" s="36" t="s">
        <v>69</v>
      </c>
      <c r="L573" s="37">
        <f t="shared" si="69"/>
        <v>16200</v>
      </c>
      <c r="M573" s="38"/>
      <c r="N573" s="39">
        <v>16200</v>
      </c>
      <c r="O573" s="40" t="s">
        <v>405</v>
      </c>
    </row>
    <row r="574" spans="1:15" s="41" customFormat="1" ht="24" hidden="1">
      <c r="A574" s="32">
        <v>569</v>
      </c>
      <c r="B574" s="33" t="s">
        <v>406</v>
      </c>
      <c r="C574" s="34" t="s">
        <v>95</v>
      </c>
      <c r="D574" s="33" t="s">
        <v>156</v>
      </c>
      <c r="E574" s="44" t="s">
        <v>15</v>
      </c>
      <c r="F574" s="35">
        <f t="shared" si="75"/>
        <v>43804</v>
      </c>
      <c r="G574" s="35">
        <f t="shared" si="74"/>
        <v>43825</v>
      </c>
      <c r="H574" s="35">
        <f t="shared" si="67"/>
        <v>43832</v>
      </c>
      <c r="I574" s="35">
        <f t="shared" si="68"/>
        <v>43839</v>
      </c>
      <c r="J574" s="35">
        <v>43847</v>
      </c>
      <c r="K574" s="36" t="s">
        <v>69</v>
      </c>
      <c r="L574" s="37">
        <f t="shared" si="69"/>
        <v>508000</v>
      </c>
      <c r="M574" s="38"/>
      <c r="N574" s="39">
        <v>508000</v>
      </c>
      <c r="O574" s="40" t="s">
        <v>405</v>
      </c>
    </row>
    <row r="575" spans="1:15" s="41" customFormat="1" ht="21" hidden="1">
      <c r="A575" s="32">
        <v>570</v>
      </c>
      <c r="B575" s="33" t="s">
        <v>406</v>
      </c>
      <c r="C575" s="34" t="s">
        <v>97</v>
      </c>
      <c r="D575" s="33" t="s">
        <v>156</v>
      </c>
      <c r="E575" s="44" t="s">
        <v>15</v>
      </c>
      <c r="F575" s="35">
        <f t="shared" si="75"/>
        <v>43804</v>
      </c>
      <c r="G575" s="35">
        <f t="shared" si="74"/>
        <v>43825</v>
      </c>
      <c r="H575" s="35">
        <f t="shared" si="67"/>
        <v>43832</v>
      </c>
      <c r="I575" s="35">
        <f t="shared" si="68"/>
        <v>43839</v>
      </c>
      <c r="J575" s="35">
        <v>43847</v>
      </c>
      <c r="K575" s="36" t="s">
        <v>69</v>
      </c>
      <c r="L575" s="37">
        <f t="shared" si="69"/>
        <v>611400</v>
      </c>
      <c r="M575" s="38"/>
      <c r="N575" s="39">
        <v>611400</v>
      </c>
      <c r="O575" s="40" t="s">
        <v>405</v>
      </c>
    </row>
    <row r="576" spans="1:15" s="41" customFormat="1" ht="21" hidden="1">
      <c r="A576" s="32">
        <v>571</v>
      </c>
      <c r="B576" s="33" t="s">
        <v>406</v>
      </c>
      <c r="C576" s="34" t="s">
        <v>97</v>
      </c>
      <c r="D576" s="33" t="s">
        <v>156</v>
      </c>
      <c r="E576" s="44" t="s">
        <v>15</v>
      </c>
      <c r="F576" s="35">
        <f t="shared" si="75"/>
        <v>43893</v>
      </c>
      <c r="G576" s="35">
        <f t="shared" si="74"/>
        <v>43914</v>
      </c>
      <c r="H576" s="35">
        <f t="shared" si="67"/>
        <v>43921</v>
      </c>
      <c r="I576" s="35">
        <f t="shared" si="68"/>
        <v>43928</v>
      </c>
      <c r="J576" s="35">
        <v>43936</v>
      </c>
      <c r="K576" s="36" t="s">
        <v>69</v>
      </c>
      <c r="L576" s="37">
        <f t="shared" si="69"/>
        <v>175000</v>
      </c>
      <c r="M576" s="38"/>
      <c r="N576" s="39">
        <v>175000</v>
      </c>
      <c r="O576" s="40" t="s">
        <v>405</v>
      </c>
    </row>
    <row r="577" spans="1:15" s="41" customFormat="1" ht="24" hidden="1">
      <c r="A577" s="32">
        <v>572</v>
      </c>
      <c r="B577" s="33" t="s">
        <v>406</v>
      </c>
      <c r="C577" s="34" t="s">
        <v>157</v>
      </c>
      <c r="D577" s="33" t="s">
        <v>156</v>
      </c>
      <c r="E577" s="44" t="s">
        <v>15</v>
      </c>
      <c r="F577" s="35">
        <f t="shared" si="75"/>
        <v>43804</v>
      </c>
      <c r="G577" s="35">
        <f t="shared" si="74"/>
        <v>43825</v>
      </c>
      <c r="H577" s="35">
        <f t="shared" si="67"/>
        <v>43832</v>
      </c>
      <c r="I577" s="35">
        <f t="shared" si="68"/>
        <v>43839</v>
      </c>
      <c r="J577" s="35">
        <v>43847</v>
      </c>
      <c r="K577" s="36" t="s">
        <v>69</v>
      </c>
      <c r="L577" s="37">
        <f t="shared" si="69"/>
        <v>172500</v>
      </c>
      <c r="M577" s="38"/>
      <c r="N577" s="39">
        <f>15000+25000+30000+30000+32500+40000</f>
        <v>172500</v>
      </c>
      <c r="O577" s="40" t="s">
        <v>405</v>
      </c>
    </row>
    <row r="578" spans="1:15" s="41" customFormat="1" ht="24" hidden="1">
      <c r="A578" s="32">
        <v>573</v>
      </c>
      <c r="B578" s="33" t="s">
        <v>407</v>
      </c>
      <c r="C578" s="34" t="s">
        <v>157</v>
      </c>
      <c r="D578" s="33" t="s">
        <v>156</v>
      </c>
      <c r="E578" s="44" t="s">
        <v>15</v>
      </c>
      <c r="F578" s="35">
        <f t="shared" si="75"/>
        <v>43804</v>
      </c>
      <c r="G578" s="35">
        <f t="shared" si="74"/>
        <v>43825</v>
      </c>
      <c r="H578" s="35">
        <f t="shared" si="67"/>
        <v>43832</v>
      </c>
      <c r="I578" s="35">
        <f t="shared" si="68"/>
        <v>43839</v>
      </c>
      <c r="J578" s="35">
        <v>43847</v>
      </c>
      <c r="K578" s="36" t="s">
        <v>69</v>
      </c>
      <c r="L578" s="37">
        <f t="shared" si="69"/>
        <v>921000</v>
      </c>
      <c r="M578" s="38"/>
      <c r="N578" s="39">
        <v>921000</v>
      </c>
      <c r="O578" s="40" t="s">
        <v>405</v>
      </c>
    </row>
    <row r="579" spans="1:15" s="41" customFormat="1" ht="24" hidden="1">
      <c r="A579" s="32">
        <v>574</v>
      </c>
      <c r="B579" s="33" t="s">
        <v>407</v>
      </c>
      <c r="C579" s="34" t="s">
        <v>157</v>
      </c>
      <c r="D579" s="33" t="s">
        <v>156</v>
      </c>
      <c r="E579" s="44" t="s">
        <v>15</v>
      </c>
      <c r="F579" s="35">
        <f t="shared" si="75"/>
        <v>43984</v>
      </c>
      <c r="G579" s="35">
        <f t="shared" si="74"/>
        <v>44005</v>
      </c>
      <c r="H579" s="35">
        <f t="shared" si="67"/>
        <v>44012</v>
      </c>
      <c r="I579" s="35">
        <f t="shared" si="68"/>
        <v>44019</v>
      </c>
      <c r="J579" s="35">
        <v>44027</v>
      </c>
      <c r="K579" s="36" t="s">
        <v>69</v>
      </c>
      <c r="L579" s="37">
        <f t="shared" si="69"/>
        <v>1090000</v>
      </c>
      <c r="M579" s="38"/>
      <c r="N579" s="39">
        <v>1090000</v>
      </c>
      <c r="O579" s="40" t="s">
        <v>405</v>
      </c>
    </row>
    <row r="580" spans="1:15" s="41" customFormat="1" ht="21" hidden="1">
      <c r="A580" s="32">
        <v>575</v>
      </c>
      <c r="B580" s="33" t="s">
        <v>407</v>
      </c>
      <c r="C580" s="34" t="s">
        <v>213</v>
      </c>
      <c r="D580" s="33" t="s">
        <v>156</v>
      </c>
      <c r="E580" s="44" t="s">
        <v>15</v>
      </c>
      <c r="F580" s="35">
        <f t="shared" si="75"/>
        <v>43984</v>
      </c>
      <c r="G580" s="35">
        <f t="shared" si="74"/>
        <v>44005</v>
      </c>
      <c r="H580" s="35">
        <f t="shared" si="67"/>
        <v>44012</v>
      </c>
      <c r="I580" s="35">
        <f t="shared" si="68"/>
        <v>44019</v>
      </c>
      <c r="J580" s="35">
        <v>44027</v>
      </c>
      <c r="K580" s="36" t="s">
        <v>69</v>
      </c>
      <c r="L580" s="37">
        <f t="shared" si="69"/>
        <v>1678571.43</v>
      </c>
      <c r="M580" s="38"/>
      <c r="N580" s="39">
        <v>1678571.43</v>
      </c>
      <c r="O580" s="40" t="s">
        <v>405</v>
      </c>
    </row>
    <row r="581" spans="1:15" s="41" customFormat="1" ht="21" hidden="1">
      <c r="A581" s="32">
        <v>576</v>
      </c>
      <c r="B581" s="33" t="s">
        <v>407</v>
      </c>
      <c r="C581" s="34" t="s">
        <v>170</v>
      </c>
      <c r="D581" s="33" t="s">
        <v>156</v>
      </c>
      <c r="E581" s="44" t="s">
        <v>15</v>
      </c>
      <c r="F581" s="35">
        <f t="shared" si="75"/>
        <v>43804</v>
      </c>
      <c r="G581" s="35">
        <f t="shared" si="74"/>
        <v>43825</v>
      </c>
      <c r="H581" s="35">
        <f t="shared" si="67"/>
        <v>43832</v>
      </c>
      <c r="I581" s="35">
        <f t="shared" si="68"/>
        <v>43839</v>
      </c>
      <c r="J581" s="35">
        <v>43847</v>
      </c>
      <c r="K581" s="36" t="s">
        <v>69</v>
      </c>
      <c r="L581" s="37">
        <f t="shared" si="69"/>
        <v>80000</v>
      </c>
      <c r="M581" s="38"/>
      <c r="N581" s="39">
        <v>80000</v>
      </c>
      <c r="O581" s="40" t="s">
        <v>405</v>
      </c>
    </row>
    <row r="582" spans="1:15" s="41" customFormat="1" ht="21" hidden="1">
      <c r="A582" s="32">
        <v>577</v>
      </c>
      <c r="B582" s="33" t="s">
        <v>407</v>
      </c>
      <c r="C582" s="34" t="s">
        <v>213</v>
      </c>
      <c r="D582" s="33" t="s">
        <v>156</v>
      </c>
      <c r="E582" s="44" t="s">
        <v>15</v>
      </c>
      <c r="F582" s="35">
        <f t="shared" si="75"/>
        <v>43804</v>
      </c>
      <c r="G582" s="35">
        <f t="shared" si="74"/>
        <v>43825</v>
      </c>
      <c r="H582" s="35">
        <f t="shared" ref="H582:H645" si="76">J582-15</f>
        <v>43832</v>
      </c>
      <c r="I582" s="35">
        <f t="shared" ref="I582:I645" si="77">H582+7</f>
        <v>43839</v>
      </c>
      <c r="J582" s="35">
        <v>43847</v>
      </c>
      <c r="K582" s="36" t="s">
        <v>69</v>
      </c>
      <c r="L582" s="37">
        <f t="shared" ref="L582:L645" si="78">SUM(M582:N582)</f>
        <v>80000</v>
      </c>
      <c r="M582" s="38"/>
      <c r="N582" s="39">
        <v>80000</v>
      </c>
      <c r="O582" s="40" t="s">
        <v>405</v>
      </c>
    </row>
    <row r="583" spans="1:15" s="41" customFormat="1" ht="21" hidden="1">
      <c r="A583" s="32">
        <v>578</v>
      </c>
      <c r="B583" s="33" t="s">
        <v>407</v>
      </c>
      <c r="C583" s="34" t="s">
        <v>213</v>
      </c>
      <c r="D583" s="33" t="s">
        <v>156</v>
      </c>
      <c r="E583" s="44" t="s">
        <v>15</v>
      </c>
      <c r="F583" s="35">
        <f t="shared" si="75"/>
        <v>43893</v>
      </c>
      <c r="G583" s="35">
        <f t="shared" si="74"/>
        <v>43914</v>
      </c>
      <c r="H583" s="35">
        <f t="shared" si="76"/>
        <v>43921</v>
      </c>
      <c r="I583" s="35">
        <f t="shared" si="77"/>
        <v>43928</v>
      </c>
      <c r="J583" s="35">
        <v>43936</v>
      </c>
      <c r="K583" s="36" t="s">
        <v>69</v>
      </c>
      <c r="L583" s="37">
        <f t="shared" si="78"/>
        <v>161880</v>
      </c>
      <c r="M583" s="38"/>
      <c r="N583" s="39">
        <v>161880</v>
      </c>
      <c r="O583" s="40" t="s">
        <v>405</v>
      </c>
    </row>
    <row r="584" spans="1:15" s="41" customFormat="1" ht="24" hidden="1">
      <c r="A584" s="32">
        <v>579</v>
      </c>
      <c r="B584" s="33" t="s">
        <v>407</v>
      </c>
      <c r="C584" s="34" t="s">
        <v>85</v>
      </c>
      <c r="D584" s="33" t="s">
        <v>156</v>
      </c>
      <c r="E584" s="44" t="s">
        <v>15</v>
      </c>
      <c r="F584" s="35">
        <f>H584-21</f>
        <v>43900</v>
      </c>
      <c r="G584" s="35">
        <f t="shared" si="74"/>
        <v>43914</v>
      </c>
      <c r="H584" s="35">
        <f t="shared" si="76"/>
        <v>43921</v>
      </c>
      <c r="I584" s="35">
        <f t="shared" si="77"/>
        <v>43928</v>
      </c>
      <c r="J584" s="35">
        <v>43936</v>
      </c>
      <c r="K584" s="36" t="s">
        <v>69</v>
      </c>
      <c r="L584" s="37">
        <f t="shared" si="78"/>
        <v>162000</v>
      </c>
      <c r="M584" s="38"/>
      <c r="N584" s="39">
        <f>8000+24000+40000+60000+30000</f>
        <v>162000</v>
      </c>
      <c r="O584" s="40" t="s">
        <v>405</v>
      </c>
    </row>
    <row r="585" spans="1:15" s="41" customFormat="1" ht="24" hidden="1">
      <c r="A585" s="32">
        <v>580</v>
      </c>
      <c r="B585" s="33" t="s">
        <v>408</v>
      </c>
      <c r="C585" s="34" t="s">
        <v>85</v>
      </c>
      <c r="D585" s="33" t="s">
        <v>156</v>
      </c>
      <c r="E585" s="44" t="s">
        <v>15</v>
      </c>
      <c r="F585" s="35">
        <f>H585-21</f>
        <v>43900</v>
      </c>
      <c r="G585" s="35">
        <f t="shared" si="74"/>
        <v>43914</v>
      </c>
      <c r="H585" s="35">
        <f t="shared" si="76"/>
        <v>43921</v>
      </c>
      <c r="I585" s="35">
        <f t="shared" si="77"/>
        <v>43928</v>
      </c>
      <c r="J585" s="35">
        <v>43936</v>
      </c>
      <c r="K585" s="36" t="s">
        <v>69</v>
      </c>
      <c r="L585" s="37">
        <f t="shared" si="78"/>
        <v>1253575</v>
      </c>
      <c r="M585" s="38"/>
      <c r="N585" s="39">
        <f>10575+800000+15000+20000+250000+150000+8000</f>
        <v>1253575</v>
      </c>
      <c r="O585" s="40" t="s">
        <v>405</v>
      </c>
    </row>
    <row r="586" spans="1:15" s="41" customFormat="1" ht="21" hidden="1">
      <c r="A586" s="32">
        <v>581</v>
      </c>
      <c r="B586" s="33" t="s">
        <v>408</v>
      </c>
      <c r="C586" s="34" t="s">
        <v>129</v>
      </c>
      <c r="D586" s="33" t="s">
        <v>156</v>
      </c>
      <c r="E586" s="44" t="s">
        <v>15</v>
      </c>
      <c r="F586" s="35">
        <f>H586-21</f>
        <v>43811</v>
      </c>
      <c r="G586" s="35">
        <f t="shared" si="74"/>
        <v>43825</v>
      </c>
      <c r="H586" s="35">
        <f t="shared" si="76"/>
        <v>43832</v>
      </c>
      <c r="I586" s="35">
        <f t="shared" si="77"/>
        <v>43839</v>
      </c>
      <c r="J586" s="35">
        <v>43847</v>
      </c>
      <c r="K586" s="36" t="s">
        <v>69</v>
      </c>
      <c r="L586" s="37">
        <f t="shared" si="78"/>
        <v>135000</v>
      </c>
      <c r="M586" s="38"/>
      <c r="N586" s="39">
        <v>135000</v>
      </c>
      <c r="O586" s="40" t="s">
        <v>405</v>
      </c>
    </row>
    <row r="587" spans="1:15" s="41" customFormat="1" ht="21" hidden="1">
      <c r="A587" s="32">
        <v>582</v>
      </c>
      <c r="B587" s="33" t="s">
        <v>408</v>
      </c>
      <c r="C587" s="34" t="s">
        <v>409</v>
      </c>
      <c r="D587" s="33" t="s">
        <v>156</v>
      </c>
      <c r="E587" s="44" t="s">
        <v>15</v>
      </c>
      <c r="F587" s="35">
        <f>G587-21</f>
        <v>43984</v>
      </c>
      <c r="G587" s="35">
        <f t="shared" si="74"/>
        <v>44005</v>
      </c>
      <c r="H587" s="35">
        <f t="shared" si="76"/>
        <v>44012</v>
      </c>
      <c r="I587" s="35">
        <f t="shared" si="77"/>
        <v>44019</v>
      </c>
      <c r="J587" s="35">
        <v>44027</v>
      </c>
      <c r="K587" s="36" t="s">
        <v>69</v>
      </c>
      <c r="L587" s="37">
        <f t="shared" si="78"/>
        <v>600000</v>
      </c>
      <c r="M587" s="38"/>
      <c r="N587" s="39">
        <v>600000</v>
      </c>
      <c r="O587" s="40" t="s">
        <v>405</v>
      </c>
    </row>
    <row r="588" spans="1:15" s="41" customFormat="1" ht="24" hidden="1">
      <c r="A588" s="32">
        <v>583</v>
      </c>
      <c r="B588" s="33" t="s">
        <v>408</v>
      </c>
      <c r="C588" s="34" t="s">
        <v>287</v>
      </c>
      <c r="D588" s="33" t="s">
        <v>156</v>
      </c>
      <c r="E588" s="44" t="s">
        <v>15</v>
      </c>
      <c r="F588" s="35">
        <f>G588-21</f>
        <v>43804</v>
      </c>
      <c r="G588" s="35">
        <f t="shared" si="74"/>
        <v>43825</v>
      </c>
      <c r="H588" s="35">
        <f t="shared" si="76"/>
        <v>43832</v>
      </c>
      <c r="I588" s="35">
        <f t="shared" si="77"/>
        <v>43839</v>
      </c>
      <c r="J588" s="35">
        <v>43847</v>
      </c>
      <c r="K588" s="36" t="s">
        <v>69</v>
      </c>
      <c r="L588" s="37">
        <f t="shared" si="78"/>
        <v>72000</v>
      </c>
      <c r="M588" s="38"/>
      <c r="N588" s="39">
        <v>72000</v>
      </c>
      <c r="O588" s="40" t="s">
        <v>405</v>
      </c>
    </row>
    <row r="589" spans="1:15" s="80" customFormat="1" ht="21">
      <c r="A589" s="32">
        <v>584</v>
      </c>
      <c r="B589" s="71" t="s">
        <v>314</v>
      </c>
      <c r="C589" s="72" t="s">
        <v>76</v>
      </c>
      <c r="D589" s="71" t="s">
        <v>142</v>
      </c>
      <c r="E589" s="73" t="s">
        <v>24</v>
      </c>
      <c r="F589" s="33" t="str">
        <f>IF(E589="","",IF((OR(E589=data_validation!A$1,E589=data_validation!A$2,E589=data_validation!A$5,E589=data_validation!A$6,E589=data_validation!A$14,E589=data_validation!A$16)),"Indicate Date","N/A"))</f>
        <v>N/A</v>
      </c>
      <c r="G589" s="33" t="str">
        <f>IF(E589="","",IF((OR(E589=data_validation!A$1,E589=data_validation!A$2)),"Indicate Date","N/A"))</f>
        <v>N/A</v>
      </c>
      <c r="H589" s="35">
        <f t="shared" si="76"/>
        <v>43832</v>
      </c>
      <c r="I589" s="74">
        <f t="shared" si="77"/>
        <v>43839</v>
      </c>
      <c r="J589" s="74">
        <v>43847</v>
      </c>
      <c r="K589" s="75" t="s">
        <v>69</v>
      </c>
      <c r="L589" s="37">
        <f t="shared" si="78"/>
        <v>223000</v>
      </c>
      <c r="M589" s="77">
        <f>218920+4080</f>
        <v>223000</v>
      </c>
      <c r="N589" s="78"/>
      <c r="O589" s="79" t="s">
        <v>208</v>
      </c>
    </row>
    <row r="590" spans="1:15" s="80" customFormat="1" ht="21">
      <c r="A590" s="32">
        <v>585</v>
      </c>
      <c r="B590" s="71" t="s">
        <v>314</v>
      </c>
      <c r="C590" s="72" t="s">
        <v>76</v>
      </c>
      <c r="D590" s="71" t="s">
        <v>142</v>
      </c>
      <c r="E590" s="73" t="s">
        <v>24</v>
      </c>
      <c r="F590" s="33" t="str">
        <f>IF(E590="","",IF((OR(E590=data_validation!A$1,E590=data_validation!A$2,E590=data_validation!A$5,E590=data_validation!A$6,E590=data_validation!A$14,E590=data_validation!A$16)),"Indicate Date","N/A"))</f>
        <v>N/A</v>
      </c>
      <c r="G590" s="33" t="str">
        <f>IF(E590="","",IF((OR(E590=data_validation!A$1,E590=data_validation!A$2)),"Indicate Date","N/A"))</f>
        <v>N/A</v>
      </c>
      <c r="H590" s="35">
        <f t="shared" si="76"/>
        <v>44012</v>
      </c>
      <c r="I590" s="74">
        <f t="shared" si="77"/>
        <v>44019</v>
      </c>
      <c r="J590" s="74">
        <v>44027</v>
      </c>
      <c r="K590" s="75" t="s">
        <v>69</v>
      </c>
      <c r="L590" s="37">
        <f t="shared" si="78"/>
        <v>223500</v>
      </c>
      <c r="M590" s="77">
        <f>198898+24602</f>
        <v>223500</v>
      </c>
      <c r="N590" s="78"/>
      <c r="O590" s="79" t="s">
        <v>208</v>
      </c>
    </row>
    <row r="591" spans="1:15" s="80" customFormat="1" ht="21">
      <c r="A591" s="32">
        <v>586</v>
      </c>
      <c r="B591" s="71" t="s">
        <v>314</v>
      </c>
      <c r="C591" s="72" t="s">
        <v>76</v>
      </c>
      <c r="D591" s="71" t="s">
        <v>142</v>
      </c>
      <c r="E591" s="73" t="s">
        <v>24</v>
      </c>
      <c r="F591" s="33" t="str">
        <f>IF(E591="","",IF((OR(E591=data_validation!A$1,E591=data_validation!A$2,E591=data_validation!A$5,E591=data_validation!A$6,E591=data_validation!A$14,E591=data_validation!A$16)),"Indicate Date","N/A"))</f>
        <v>N/A</v>
      </c>
      <c r="G591" s="33" t="str">
        <f>IF(E591="","",IF((OR(E591=data_validation!A$1,E591=data_validation!A$2)),"Indicate Date","N/A"))</f>
        <v>N/A</v>
      </c>
      <c r="H591" s="35">
        <f t="shared" si="76"/>
        <v>43832</v>
      </c>
      <c r="I591" s="74">
        <f t="shared" si="77"/>
        <v>43839</v>
      </c>
      <c r="J591" s="74">
        <v>43847</v>
      </c>
      <c r="K591" s="75" t="s">
        <v>69</v>
      </c>
      <c r="L591" s="37">
        <f t="shared" si="78"/>
        <v>177000</v>
      </c>
      <c r="M591" s="77">
        <v>177000</v>
      </c>
      <c r="N591" s="78"/>
      <c r="O591" s="79" t="s">
        <v>208</v>
      </c>
    </row>
    <row r="592" spans="1:15" s="80" customFormat="1" ht="21">
      <c r="A592" s="32">
        <v>587</v>
      </c>
      <c r="B592" s="71" t="s">
        <v>314</v>
      </c>
      <c r="C592" s="72" t="s">
        <v>76</v>
      </c>
      <c r="D592" s="71" t="s">
        <v>142</v>
      </c>
      <c r="E592" s="73" t="s">
        <v>24</v>
      </c>
      <c r="F592" s="33" t="str">
        <f>IF(E592="","",IF((OR(E592=data_validation!A$1,E592=data_validation!A$2,E592=data_validation!A$5,E592=data_validation!A$6,E592=data_validation!A$14,E592=data_validation!A$16)),"Indicate Date","N/A"))</f>
        <v>N/A</v>
      </c>
      <c r="G592" s="33" t="str">
        <f>IF(E592="","",IF((OR(E592=data_validation!A$1,E592=data_validation!A$2)),"Indicate Date","N/A"))</f>
        <v>N/A</v>
      </c>
      <c r="H592" s="35">
        <f t="shared" si="76"/>
        <v>44012</v>
      </c>
      <c r="I592" s="74">
        <f t="shared" si="77"/>
        <v>44019</v>
      </c>
      <c r="J592" s="74">
        <v>44027</v>
      </c>
      <c r="K592" s="75" t="s">
        <v>69</v>
      </c>
      <c r="L592" s="37">
        <f t="shared" si="78"/>
        <v>176500</v>
      </c>
      <c r="M592" s="77">
        <v>176500</v>
      </c>
      <c r="N592" s="78"/>
      <c r="O592" s="79" t="s">
        <v>208</v>
      </c>
    </row>
    <row r="593" spans="1:15" s="41" customFormat="1" ht="21" hidden="1">
      <c r="A593" s="32">
        <v>588</v>
      </c>
      <c r="B593" s="33" t="s">
        <v>314</v>
      </c>
      <c r="C593" s="34" t="s">
        <v>92</v>
      </c>
      <c r="D593" s="33" t="s">
        <v>142</v>
      </c>
      <c r="E593" s="44" t="s">
        <v>15</v>
      </c>
      <c r="F593" s="35">
        <f>H593-21</f>
        <v>43900</v>
      </c>
      <c r="G593" s="35">
        <f t="shared" ref="G593:G600" si="79">H593-7</f>
        <v>43914</v>
      </c>
      <c r="H593" s="35">
        <f t="shared" si="76"/>
        <v>43921</v>
      </c>
      <c r="I593" s="35">
        <f t="shared" si="77"/>
        <v>43928</v>
      </c>
      <c r="J593" s="35">
        <v>43936</v>
      </c>
      <c r="K593" s="36" t="s">
        <v>69</v>
      </c>
      <c r="L593" s="37">
        <f t="shared" si="78"/>
        <v>120000</v>
      </c>
      <c r="M593" s="38">
        <v>120000</v>
      </c>
      <c r="N593" s="39"/>
      <c r="O593" s="40" t="s">
        <v>208</v>
      </c>
    </row>
    <row r="594" spans="1:15" s="41" customFormat="1" ht="21" hidden="1">
      <c r="A594" s="32">
        <v>589</v>
      </c>
      <c r="B594" s="33" t="s">
        <v>314</v>
      </c>
      <c r="C594" s="34" t="s">
        <v>78</v>
      </c>
      <c r="D594" s="33" t="s">
        <v>142</v>
      </c>
      <c r="E594" s="44" t="s">
        <v>15</v>
      </c>
      <c r="F594" s="35">
        <f t="shared" ref="F594:F600" si="80">G594-21</f>
        <v>43804</v>
      </c>
      <c r="G594" s="35">
        <f t="shared" si="79"/>
        <v>43825</v>
      </c>
      <c r="H594" s="35">
        <f t="shared" si="76"/>
        <v>43832</v>
      </c>
      <c r="I594" s="35">
        <f t="shared" si="77"/>
        <v>43839</v>
      </c>
      <c r="J594" s="35">
        <v>43847</v>
      </c>
      <c r="K594" s="36" t="s">
        <v>69</v>
      </c>
      <c r="L594" s="37">
        <f t="shared" si="78"/>
        <v>270000</v>
      </c>
      <c r="M594" s="38">
        <v>270000</v>
      </c>
      <c r="N594" s="39"/>
      <c r="O594" s="40" t="s">
        <v>208</v>
      </c>
    </row>
    <row r="595" spans="1:15" s="41" customFormat="1" ht="21" hidden="1">
      <c r="A595" s="32">
        <v>590</v>
      </c>
      <c r="B595" s="33" t="s">
        <v>314</v>
      </c>
      <c r="C595" s="34" t="s">
        <v>77</v>
      </c>
      <c r="D595" s="33" t="s">
        <v>142</v>
      </c>
      <c r="E595" s="44" t="s">
        <v>15</v>
      </c>
      <c r="F595" s="35">
        <f t="shared" si="80"/>
        <v>43804</v>
      </c>
      <c r="G595" s="35">
        <f t="shared" si="79"/>
        <v>43825</v>
      </c>
      <c r="H595" s="35">
        <f t="shared" si="76"/>
        <v>43832</v>
      </c>
      <c r="I595" s="35">
        <f t="shared" si="77"/>
        <v>43839</v>
      </c>
      <c r="J595" s="35">
        <v>43847</v>
      </c>
      <c r="K595" s="36" t="s">
        <v>69</v>
      </c>
      <c r="L595" s="37">
        <f t="shared" si="78"/>
        <v>90000</v>
      </c>
      <c r="M595" s="38">
        <v>90000</v>
      </c>
      <c r="N595" s="39"/>
      <c r="O595" s="40" t="s">
        <v>208</v>
      </c>
    </row>
    <row r="596" spans="1:15" s="41" customFormat="1" ht="21" hidden="1">
      <c r="A596" s="32">
        <v>591</v>
      </c>
      <c r="B596" s="33" t="s">
        <v>314</v>
      </c>
      <c r="C596" s="34" t="s">
        <v>81</v>
      </c>
      <c r="D596" s="33" t="s">
        <v>142</v>
      </c>
      <c r="E596" s="44" t="s">
        <v>15</v>
      </c>
      <c r="F596" s="35">
        <f t="shared" si="80"/>
        <v>43804</v>
      </c>
      <c r="G596" s="35">
        <f t="shared" si="79"/>
        <v>43825</v>
      </c>
      <c r="H596" s="35">
        <f t="shared" si="76"/>
        <v>43832</v>
      </c>
      <c r="I596" s="35">
        <f t="shared" si="77"/>
        <v>43839</v>
      </c>
      <c r="J596" s="35">
        <v>43847</v>
      </c>
      <c r="K596" s="36" t="s">
        <v>69</v>
      </c>
      <c r="L596" s="37">
        <f t="shared" si="78"/>
        <v>90000</v>
      </c>
      <c r="M596" s="38">
        <v>90000</v>
      </c>
      <c r="N596" s="39"/>
      <c r="O596" s="40" t="s">
        <v>208</v>
      </c>
    </row>
    <row r="597" spans="1:15" s="41" customFormat="1" ht="21" hidden="1">
      <c r="A597" s="32">
        <v>592</v>
      </c>
      <c r="B597" s="33" t="s">
        <v>314</v>
      </c>
      <c r="C597" s="34" t="s">
        <v>78</v>
      </c>
      <c r="D597" s="33" t="s">
        <v>142</v>
      </c>
      <c r="E597" s="44" t="s">
        <v>15</v>
      </c>
      <c r="F597" s="35">
        <f t="shared" si="80"/>
        <v>43984</v>
      </c>
      <c r="G597" s="35">
        <f t="shared" si="79"/>
        <v>44005</v>
      </c>
      <c r="H597" s="35">
        <f t="shared" si="76"/>
        <v>44012</v>
      </c>
      <c r="I597" s="35">
        <f t="shared" si="77"/>
        <v>44019</v>
      </c>
      <c r="J597" s="35">
        <v>44027</v>
      </c>
      <c r="K597" s="36" t="s">
        <v>69</v>
      </c>
      <c r="L597" s="37">
        <f t="shared" si="78"/>
        <v>270000</v>
      </c>
      <c r="M597" s="38">
        <v>270000</v>
      </c>
      <c r="N597" s="39"/>
      <c r="O597" s="40" t="s">
        <v>208</v>
      </c>
    </row>
    <row r="598" spans="1:15" s="41" customFormat="1" ht="21" hidden="1">
      <c r="A598" s="32">
        <v>593</v>
      </c>
      <c r="B598" s="33" t="s">
        <v>314</v>
      </c>
      <c r="C598" s="34" t="s">
        <v>77</v>
      </c>
      <c r="D598" s="33" t="s">
        <v>142</v>
      </c>
      <c r="E598" s="44" t="s">
        <v>15</v>
      </c>
      <c r="F598" s="35">
        <f t="shared" si="80"/>
        <v>43984</v>
      </c>
      <c r="G598" s="35">
        <f t="shared" si="79"/>
        <v>44005</v>
      </c>
      <c r="H598" s="35">
        <f t="shared" si="76"/>
        <v>44012</v>
      </c>
      <c r="I598" s="35">
        <f t="shared" si="77"/>
        <v>44019</v>
      </c>
      <c r="J598" s="35">
        <v>44027</v>
      </c>
      <c r="K598" s="36" t="s">
        <v>69</v>
      </c>
      <c r="L598" s="37">
        <f t="shared" si="78"/>
        <v>90000</v>
      </c>
      <c r="M598" s="38">
        <v>90000</v>
      </c>
      <c r="N598" s="39"/>
      <c r="O598" s="40" t="s">
        <v>208</v>
      </c>
    </row>
    <row r="599" spans="1:15" s="41" customFormat="1" ht="21" hidden="1">
      <c r="A599" s="32">
        <v>594</v>
      </c>
      <c r="B599" s="33" t="s">
        <v>314</v>
      </c>
      <c r="C599" s="34" t="s">
        <v>81</v>
      </c>
      <c r="D599" s="33" t="s">
        <v>142</v>
      </c>
      <c r="E599" s="44" t="s">
        <v>15</v>
      </c>
      <c r="F599" s="35">
        <f t="shared" si="80"/>
        <v>43984</v>
      </c>
      <c r="G599" s="35">
        <f t="shared" si="79"/>
        <v>44005</v>
      </c>
      <c r="H599" s="35">
        <f t="shared" si="76"/>
        <v>44012</v>
      </c>
      <c r="I599" s="35">
        <f t="shared" si="77"/>
        <v>44019</v>
      </c>
      <c r="J599" s="35">
        <v>44027</v>
      </c>
      <c r="K599" s="36" t="s">
        <v>69</v>
      </c>
      <c r="L599" s="37">
        <f t="shared" si="78"/>
        <v>90000</v>
      </c>
      <c r="M599" s="38">
        <v>90000</v>
      </c>
      <c r="N599" s="39"/>
      <c r="O599" s="40" t="s">
        <v>208</v>
      </c>
    </row>
    <row r="600" spans="1:15" s="41" customFormat="1" ht="21" hidden="1">
      <c r="A600" s="32">
        <v>595</v>
      </c>
      <c r="B600" s="33" t="s">
        <v>314</v>
      </c>
      <c r="C600" s="34" t="s">
        <v>216</v>
      </c>
      <c r="D600" s="33" t="s">
        <v>142</v>
      </c>
      <c r="E600" s="44" t="s">
        <v>15</v>
      </c>
      <c r="F600" s="35">
        <f t="shared" si="80"/>
        <v>44076</v>
      </c>
      <c r="G600" s="35">
        <f t="shared" si="79"/>
        <v>44097</v>
      </c>
      <c r="H600" s="35">
        <f t="shared" si="76"/>
        <v>44104</v>
      </c>
      <c r="I600" s="35">
        <f t="shared" si="77"/>
        <v>44111</v>
      </c>
      <c r="J600" s="35">
        <v>44119</v>
      </c>
      <c r="K600" s="36" t="s">
        <v>69</v>
      </c>
      <c r="L600" s="37">
        <f t="shared" si="78"/>
        <v>100000</v>
      </c>
      <c r="M600" s="38">
        <v>100000</v>
      </c>
      <c r="N600" s="39"/>
      <c r="O600" s="40" t="s">
        <v>260</v>
      </c>
    </row>
    <row r="601" spans="1:15" s="41" customFormat="1" ht="24" hidden="1">
      <c r="A601" s="32">
        <v>596</v>
      </c>
      <c r="B601" s="33" t="s">
        <v>314</v>
      </c>
      <c r="C601" s="42" t="s">
        <v>87</v>
      </c>
      <c r="D601" s="33" t="s">
        <v>142</v>
      </c>
      <c r="E601" s="44" t="s">
        <v>28</v>
      </c>
      <c r="F601" s="35">
        <f t="shared" ref="F601:F609" si="81">H601-7</f>
        <v>43825</v>
      </c>
      <c r="G601" s="33" t="str">
        <f>IF(E601="","",IF((OR(E601=data_validation!A$1,E601=data_validation!A$2)),"Indicate Date","N/A"))</f>
        <v>N/A</v>
      </c>
      <c r="H601" s="35">
        <f t="shared" si="76"/>
        <v>43832</v>
      </c>
      <c r="I601" s="35">
        <f t="shared" si="77"/>
        <v>43839</v>
      </c>
      <c r="J601" s="35">
        <v>43847</v>
      </c>
      <c r="K601" s="36" t="s">
        <v>69</v>
      </c>
      <c r="L601" s="37">
        <f t="shared" si="78"/>
        <v>30000</v>
      </c>
      <c r="M601" s="43">
        <v>30000</v>
      </c>
      <c r="N601" s="39"/>
      <c r="O601" s="40" t="s">
        <v>208</v>
      </c>
    </row>
    <row r="602" spans="1:15" s="41" customFormat="1" ht="24" hidden="1">
      <c r="A602" s="32">
        <v>597</v>
      </c>
      <c r="B602" s="33" t="s">
        <v>314</v>
      </c>
      <c r="C602" s="42" t="s">
        <v>87</v>
      </c>
      <c r="D602" s="33" t="s">
        <v>142</v>
      </c>
      <c r="E602" s="44" t="s">
        <v>28</v>
      </c>
      <c r="F602" s="35">
        <f t="shared" si="81"/>
        <v>43914</v>
      </c>
      <c r="G602" s="33" t="str">
        <f>IF(E602="","",IF((OR(E602=data_validation!A$1,E602=data_validation!A$2)),"Indicate Date","N/A"))</f>
        <v>N/A</v>
      </c>
      <c r="H602" s="35">
        <f t="shared" si="76"/>
        <v>43921</v>
      </c>
      <c r="I602" s="35">
        <f t="shared" si="77"/>
        <v>43928</v>
      </c>
      <c r="J602" s="35">
        <v>43936</v>
      </c>
      <c r="K602" s="36" t="s">
        <v>69</v>
      </c>
      <c r="L602" s="37">
        <f t="shared" si="78"/>
        <v>30000</v>
      </c>
      <c r="M602" s="43">
        <v>30000</v>
      </c>
      <c r="N602" s="39"/>
      <c r="O602" s="40" t="s">
        <v>208</v>
      </c>
    </row>
    <row r="603" spans="1:15" s="41" customFormat="1" ht="24" hidden="1">
      <c r="A603" s="32">
        <v>598</v>
      </c>
      <c r="B603" s="33" t="s">
        <v>314</v>
      </c>
      <c r="C603" s="42" t="s">
        <v>87</v>
      </c>
      <c r="D603" s="33" t="s">
        <v>142</v>
      </c>
      <c r="E603" s="44" t="s">
        <v>28</v>
      </c>
      <c r="F603" s="35">
        <f t="shared" si="81"/>
        <v>44005</v>
      </c>
      <c r="G603" s="33" t="str">
        <f>IF(E603="","",IF((OR(E603=data_validation!A$1,E603=data_validation!A$2)),"Indicate Date","N/A"))</f>
        <v>N/A</v>
      </c>
      <c r="H603" s="35">
        <f t="shared" si="76"/>
        <v>44012</v>
      </c>
      <c r="I603" s="35">
        <f t="shared" si="77"/>
        <v>44019</v>
      </c>
      <c r="J603" s="35">
        <v>44027</v>
      </c>
      <c r="K603" s="36" t="s">
        <v>69</v>
      </c>
      <c r="L603" s="37">
        <f t="shared" si="78"/>
        <v>60000</v>
      </c>
      <c r="M603" s="43">
        <v>60000</v>
      </c>
      <c r="N603" s="39"/>
      <c r="O603" s="40" t="s">
        <v>208</v>
      </c>
    </row>
    <row r="604" spans="1:15" s="41" customFormat="1" ht="24" hidden="1">
      <c r="A604" s="32">
        <v>599</v>
      </c>
      <c r="B604" s="33" t="s">
        <v>314</v>
      </c>
      <c r="C604" s="42" t="s">
        <v>83</v>
      </c>
      <c r="D604" s="33" t="s">
        <v>142</v>
      </c>
      <c r="E604" s="44" t="s">
        <v>28</v>
      </c>
      <c r="F604" s="35">
        <f t="shared" si="81"/>
        <v>43825</v>
      </c>
      <c r="G604" s="33" t="str">
        <f>IF(E604="","",IF((OR(E604=data_validation!A$1,E604=data_validation!A$2)),"Indicate Date","N/A"))</f>
        <v>N/A</v>
      </c>
      <c r="H604" s="35">
        <f t="shared" si="76"/>
        <v>43832</v>
      </c>
      <c r="I604" s="35">
        <f t="shared" si="77"/>
        <v>43839</v>
      </c>
      <c r="J604" s="35">
        <v>43847</v>
      </c>
      <c r="K604" s="36" t="s">
        <v>69</v>
      </c>
      <c r="L604" s="37">
        <f t="shared" si="78"/>
        <v>120000</v>
      </c>
      <c r="M604" s="43">
        <v>120000</v>
      </c>
      <c r="N604" s="39"/>
      <c r="O604" s="40" t="s">
        <v>208</v>
      </c>
    </row>
    <row r="605" spans="1:15" s="41" customFormat="1" ht="24" hidden="1">
      <c r="A605" s="32">
        <v>600</v>
      </c>
      <c r="B605" s="33" t="s">
        <v>314</v>
      </c>
      <c r="C605" s="42" t="s">
        <v>83</v>
      </c>
      <c r="D605" s="33" t="s">
        <v>142</v>
      </c>
      <c r="E605" s="44" t="s">
        <v>28</v>
      </c>
      <c r="F605" s="35">
        <f t="shared" si="81"/>
        <v>43914</v>
      </c>
      <c r="G605" s="33" t="str">
        <f>IF(E605="","",IF((OR(E605=data_validation!A$1,E605=data_validation!A$2)),"Indicate Date","N/A"))</f>
        <v>N/A</v>
      </c>
      <c r="H605" s="35">
        <f t="shared" si="76"/>
        <v>43921</v>
      </c>
      <c r="I605" s="35">
        <f t="shared" si="77"/>
        <v>43928</v>
      </c>
      <c r="J605" s="35">
        <v>43936</v>
      </c>
      <c r="K605" s="36" t="s">
        <v>69</v>
      </c>
      <c r="L605" s="37">
        <f t="shared" si="78"/>
        <v>90000</v>
      </c>
      <c r="M605" s="43">
        <v>90000</v>
      </c>
      <c r="N605" s="39"/>
      <c r="O605" s="40" t="s">
        <v>208</v>
      </c>
    </row>
    <row r="606" spans="1:15" s="41" customFormat="1" ht="24" hidden="1">
      <c r="A606" s="32">
        <v>601</v>
      </c>
      <c r="B606" s="33" t="s">
        <v>314</v>
      </c>
      <c r="C606" s="42" t="s">
        <v>83</v>
      </c>
      <c r="D606" s="33" t="s">
        <v>142</v>
      </c>
      <c r="E606" s="44" t="s">
        <v>28</v>
      </c>
      <c r="F606" s="35">
        <f t="shared" si="81"/>
        <v>44005</v>
      </c>
      <c r="G606" s="33" t="str">
        <f>IF(E606="","",IF((OR(E606=data_validation!A$1,E606=data_validation!A$2)),"Indicate Date","N/A"))</f>
        <v>N/A</v>
      </c>
      <c r="H606" s="35">
        <f t="shared" si="76"/>
        <v>44012</v>
      </c>
      <c r="I606" s="35">
        <f t="shared" si="77"/>
        <v>44019</v>
      </c>
      <c r="J606" s="35">
        <v>44027</v>
      </c>
      <c r="K606" s="36" t="s">
        <v>69</v>
      </c>
      <c r="L606" s="37">
        <f t="shared" si="78"/>
        <v>150000</v>
      </c>
      <c r="M606" s="43">
        <v>150000</v>
      </c>
      <c r="N606" s="39"/>
      <c r="O606" s="40" t="s">
        <v>208</v>
      </c>
    </row>
    <row r="607" spans="1:15" s="41" customFormat="1" ht="24" hidden="1">
      <c r="A607" s="32">
        <v>602</v>
      </c>
      <c r="B607" s="33" t="s">
        <v>314</v>
      </c>
      <c r="C607" s="42" t="s">
        <v>83</v>
      </c>
      <c r="D607" s="33" t="s">
        <v>142</v>
      </c>
      <c r="E607" s="44" t="s">
        <v>28</v>
      </c>
      <c r="F607" s="35">
        <f t="shared" si="81"/>
        <v>44097</v>
      </c>
      <c r="G607" s="33" t="str">
        <f>IF(E607="","",IF((OR(E607=data_validation!A$1,E607=data_validation!A$2)),"Indicate Date","N/A"))</f>
        <v>N/A</v>
      </c>
      <c r="H607" s="35">
        <f t="shared" si="76"/>
        <v>44104</v>
      </c>
      <c r="I607" s="35">
        <f t="shared" si="77"/>
        <v>44111</v>
      </c>
      <c r="J607" s="35">
        <v>44119</v>
      </c>
      <c r="K607" s="36" t="s">
        <v>69</v>
      </c>
      <c r="L607" s="37">
        <f t="shared" si="78"/>
        <v>40000</v>
      </c>
      <c r="M607" s="43">
        <v>40000</v>
      </c>
      <c r="N607" s="39"/>
      <c r="O607" s="40" t="s">
        <v>208</v>
      </c>
    </row>
    <row r="608" spans="1:15" s="41" customFormat="1" ht="24" hidden="1">
      <c r="A608" s="32">
        <v>603</v>
      </c>
      <c r="B608" s="33" t="s">
        <v>314</v>
      </c>
      <c r="C608" s="42" t="s">
        <v>104</v>
      </c>
      <c r="D608" s="33" t="s">
        <v>142</v>
      </c>
      <c r="E608" s="44" t="s">
        <v>28</v>
      </c>
      <c r="F608" s="35">
        <f t="shared" si="81"/>
        <v>44005</v>
      </c>
      <c r="G608" s="33" t="str">
        <f>IF(E608="","",IF((OR(E608=data_validation!A$1,E608=data_validation!A$2)),"Indicate Date","N/A"))</f>
        <v>N/A</v>
      </c>
      <c r="H608" s="35">
        <f t="shared" si="76"/>
        <v>44012</v>
      </c>
      <c r="I608" s="35">
        <f t="shared" si="77"/>
        <v>44019</v>
      </c>
      <c r="J608" s="35">
        <v>44027</v>
      </c>
      <c r="K608" s="36" t="s">
        <v>69</v>
      </c>
      <c r="L608" s="37">
        <f t="shared" si="78"/>
        <v>20000</v>
      </c>
      <c r="M608" s="43">
        <v>20000</v>
      </c>
      <c r="N608" s="39"/>
      <c r="O608" s="40" t="s">
        <v>208</v>
      </c>
    </row>
    <row r="609" spans="1:15" s="41" customFormat="1" ht="24" hidden="1">
      <c r="A609" s="32">
        <v>604</v>
      </c>
      <c r="B609" s="33" t="s">
        <v>314</v>
      </c>
      <c r="C609" s="42" t="s">
        <v>104</v>
      </c>
      <c r="D609" s="33" t="s">
        <v>142</v>
      </c>
      <c r="E609" s="44" t="s">
        <v>28</v>
      </c>
      <c r="F609" s="35">
        <f t="shared" si="81"/>
        <v>44097</v>
      </c>
      <c r="G609" s="33" t="str">
        <f>IF(E609="","",IF((OR(E609=data_validation!A$1,E609=data_validation!A$2)),"Indicate Date","N/A"))</f>
        <v>N/A</v>
      </c>
      <c r="H609" s="35">
        <f t="shared" si="76"/>
        <v>44104</v>
      </c>
      <c r="I609" s="35">
        <f t="shared" si="77"/>
        <v>44111</v>
      </c>
      <c r="J609" s="35">
        <v>44119</v>
      </c>
      <c r="K609" s="36" t="s">
        <v>69</v>
      </c>
      <c r="L609" s="37">
        <f t="shared" si="78"/>
        <v>20000</v>
      </c>
      <c r="M609" s="43">
        <v>20000</v>
      </c>
      <c r="N609" s="39"/>
      <c r="O609" s="40" t="s">
        <v>208</v>
      </c>
    </row>
    <row r="610" spans="1:15" s="41" customFormat="1" ht="21" hidden="1">
      <c r="A610" s="32">
        <v>605</v>
      </c>
      <c r="B610" s="33" t="s">
        <v>315</v>
      </c>
      <c r="C610" s="42" t="s">
        <v>153</v>
      </c>
      <c r="D610" s="33" t="s">
        <v>142</v>
      </c>
      <c r="E610" s="44" t="s">
        <v>15</v>
      </c>
      <c r="F610" s="35">
        <f>G610-21</f>
        <v>43984</v>
      </c>
      <c r="G610" s="35">
        <f t="shared" ref="G610:G627" si="82">H610-7</f>
        <v>44005</v>
      </c>
      <c r="H610" s="35">
        <f t="shared" si="76"/>
        <v>44012</v>
      </c>
      <c r="I610" s="35">
        <f t="shared" si="77"/>
        <v>44019</v>
      </c>
      <c r="J610" s="35">
        <v>44027</v>
      </c>
      <c r="K610" s="36" t="s">
        <v>69</v>
      </c>
      <c r="L610" s="37">
        <f t="shared" si="78"/>
        <v>30000</v>
      </c>
      <c r="M610" s="43"/>
      <c r="N610" s="39">
        <v>30000</v>
      </c>
      <c r="O610" s="40" t="s">
        <v>386</v>
      </c>
    </row>
    <row r="611" spans="1:15" s="41" customFormat="1" ht="21" hidden="1">
      <c r="A611" s="32">
        <v>606</v>
      </c>
      <c r="B611" s="33" t="s">
        <v>315</v>
      </c>
      <c r="C611" s="42" t="s">
        <v>84</v>
      </c>
      <c r="D611" s="33" t="s">
        <v>142</v>
      </c>
      <c r="E611" s="44" t="s">
        <v>15</v>
      </c>
      <c r="F611" s="35">
        <f>G611-21</f>
        <v>43804</v>
      </c>
      <c r="G611" s="35">
        <f t="shared" si="82"/>
        <v>43825</v>
      </c>
      <c r="H611" s="35">
        <f t="shared" si="76"/>
        <v>43832</v>
      </c>
      <c r="I611" s="35">
        <f t="shared" si="77"/>
        <v>43839</v>
      </c>
      <c r="J611" s="35">
        <v>43847</v>
      </c>
      <c r="K611" s="36" t="s">
        <v>69</v>
      </c>
      <c r="L611" s="37">
        <f t="shared" si="78"/>
        <v>108000</v>
      </c>
      <c r="M611" s="43"/>
      <c r="N611" s="39">
        <v>108000</v>
      </c>
      <c r="O611" s="40" t="s">
        <v>386</v>
      </c>
    </row>
    <row r="612" spans="1:15" s="41" customFormat="1" ht="24" hidden="1">
      <c r="A612" s="32">
        <v>607</v>
      </c>
      <c r="B612" s="33" t="s">
        <v>315</v>
      </c>
      <c r="C612" s="42" t="s">
        <v>95</v>
      </c>
      <c r="D612" s="33" t="s">
        <v>142</v>
      </c>
      <c r="E612" s="44" t="s">
        <v>15</v>
      </c>
      <c r="F612" s="35">
        <f>G612-21</f>
        <v>43893</v>
      </c>
      <c r="G612" s="35">
        <f t="shared" si="82"/>
        <v>43914</v>
      </c>
      <c r="H612" s="35">
        <f t="shared" si="76"/>
        <v>43921</v>
      </c>
      <c r="I612" s="35">
        <f t="shared" si="77"/>
        <v>43928</v>
      </c>
      <c r="J612" s="35">
        <v>43936</v>
      </c>
      <c r="K612" s="36" t="s">
        <v>69</v>
      </c>
      <c r="L612" s="37">
        <f t="shared" si="78"/>
        <v>260000</v>
      </c>
      <c r="M612" s="43"/>
      <c r="N612" s="39">
        <v>260000</v>
      </c>
      <c r="O612" s="40" t="s">
        <v>386</v>
      </c>
    </row>
    <row r="613" spans="1:15" s="41" customFormat="1" ht="21" hidden="1">
      <c r="A613" s="32">
        <v>608</v>
      </c>
      <c r="B613" s="33" t="s">
        <v>315</v>
      </c>
      <c r="C613" s="42" t="s">
        <v>96</v>
      </c>
      <c r="D613" s="33" t="s">
        <v>142</v>
      </c>
      <c r="E613" s="44" t="s">
        <v>15</v>
      </c>
      <c r="F613" s="35">
        <f>G613-21</f>
        <v>43893</v>
      </c>
      <c r="G613" s="35">
        <f t="shared" si="82"/>
        <v>43914</v>
      </c>
      <c r="H613" s="35">
        <f t="shared" si="76"/>
        <v>43921</v>
      </c>
      <c r="I613" s="35">
        <f t="shared" si="77"/>
        <v>43928</v>
      </c>
      <c r="J613" s="35">
        <v>43936</v>
      </c>
      <c r="K613" s="36" t="s">
        <v>69</v>
      </c>
      <c r="L613" s="37">
        <f t="shared" si="78"/>
        <v>50000</v>
      </c>
      <c r="M613" s="43"/>
      <c r="N613" s="39">
        <v>50000</v>
      </c>
      <c r="O613" s="40" t="s">
        <v>386</v>
      </c>
    </row>
    <row r="614" spans="1:15" s="41" customFormat="1" ht="24" hidden="1">
      <c r="A614" s="32">
        <v>609</v>
      </c>
      <c r="B614" s="33" t="s">
        <v>315</v>
      </c>
      <c r="C614" s="42" t="s">
        <v>316</v>
      </c>
      <c r="D614" s="33" t="s">
        <v>142</v>
      </c>
      <c r="E614" s="44" t="s">
        <v>15</v>
      </c>
      <c r="F614" s="35">
        <f>G614-21</f>
        <v>43804</v>
      </c>
      <c r="G614" s="35">
        <f t="shared" si="82"/>
        <v>43825</v>
      </c>
      <c r="H614" s="35">
        <f t="shared" si="76"/>
        <v>43832</v>
      </c>
      <c r="I614" s="35">
        <f t="shared" si="77"/>
        <v>43839</v>
      </c>
      <c r="J614" s="35">
        <v>43847</v>
      </c>
      <c r="K614" s="36" t="s">
        <v>69</v>
      </c>
      <c r="L614" s="37">
        <f t="shared" si="78"/>
        <v>75000</v>
      </c>
      <c r="M614" s="43"/>
      <c r="N614" s="39">
        <v>75000</v>
      </c>
      <c r="O614" s="40" t="s">
        <v>386</v>
      </c>
    </row>
    <row r="615" spans="1:15" s="41" customFormat="1" ht="21" hidden="1">
      <c r="A615" s="32">
        <v>610</v>
      </c>
      <c r="B615" s="33" t="s">
        <v>315</v>
      </c>
      <c r="C615" s="42" t="s">
        <v>129</v>
      </c>
      <c r="D615" s="33" t="s">
        <v>142</v>
      </c>
      <c r="E615" s="44" t="s">
        <v>15</v>
      </c>
      <c r="F615" s="35">
        <f>H615-21</f>
        <v>44083</v>
      </c>
      <c r="G615" s="35">
        <f t="shared" si="82"/>
        <v>44097</v>
      </c>
      <c r="H615" s="35">
        <f t="shared" si="76"/>
        <v>44104</v>
      </c>
      <c r="I615" s="35">
        <f t="shared" si="77"/>
        <v>44111</v>
      </c>
      <c r="J615" s="35">
        <v>44119</v>
      </c>
      <c r="K615" s="36" t="s">
        <v>69</v>
      </c>
      <c r="L615" s="37">
        <f t="shared" si="78"/>
        <v>189200</v>
      </c>
      <c r="M615" s="43"/>
      <c r="N615" s="39">
        <v>189200</v>
      </c>
      <c r="O615" s="40" t="s">
        <v>386</v>
      </c>
    </row>
    <row r="616" spans="1:15" s="41" customFormat="1" ht="21" hidden="1">
      <c r="A616" s="32">
        <v>611</v>
      </c>
      <c r="B616" s="33" t="s">
        <v>317</v>
      </c>
      <c r="C616" s="42" t="s">
        <v>129</v>
      </c>
      <c r="D616" s="33" t="s">
        <v>142</v>
      </c>
      <c r="E616" s="44" t="s">
        <v>15</v>
      </c>
      <c r="F616" s="35">
        <f>H616-21</f>
        <v>44083</v>
      </c>
      <c r="G616" s="35">
        <f t="shared" si="82"/>
        <v>44097</v>
      </c>
      <c r="H616" s="35">
        <f t="shared" si="76"/>
        <v>44104</v>
      </c>
      <c r="I616" s="35">
        <f t="shared" si="77"/>
        <v>44111</v>
      </c>
      <c r="J616" s="35">
        <v>44119</v>
      </c>
      <c r="K616" s="36" t="s">
        <v>69</v>
      </c>
      <c r="L616" s="37">
        <f t="shared" si="78"/>
        <v>281500</v>
      </c>
      <c r="M616" s="43"/>
      <c r="N616" s="39">
        <v>281500</v>
      </c>
      <c r="O616" s="40" t="s">
        <v>386</v>
      </c>
    </row>
    <row r="617" spans="1:15" s="41" customFormat="1" ht="21" hidden="1">
      <c r="A617" s="32">
        <v>612</v>
      </c>
      <c r="B617" s="33" t="s">
        <v>317</v>
      </c>
      <c r="C617" s="42" t="s">
        <v>213</v>
      </c>
      <c r="D617" s="33" t="s">
        <v>142</v>
      </c>
      <c r="E617" s="44" t="s">
        <v>15</v>
      </c>
      <c r="F617" s="35">
        <f>G617-21</f>
        <v>43804</v>
      </c>
      <c r="G617" s="35">
        <f t="shared" si="82"/>
        <v>43825</v>
      </c>
      <c r="H617" s="35">
        <f t="shared" si="76"/>
        <v>43832</v>
      </c>
      <c r="I617" s="35">
        <f t="shared" si="77"/>
        <v>43839</v>
      </c>
      <c r="J617" s="35">
        <v>43847</v>
      </c>
      <c r="K617" s="36" t="s">
        <v>69</v>
      </c>
      <c r="L617" s="37">
        <f t="shared" si="78"/>
        <v>75000</v>
      </c>
      <c r="M617" s="43"/>
      <c r="N617" s="39">
        <v>75000</v>
      </c>
      <c r="O617" s="40" t="s">
        <v>386</v>
      </c>
    </row>
    <row r="618" spans="1:15" s="41" customFormat="1" ht="24" hidden="1">
      <c r="A618" s="32">
        <v>613</v>
      </c>
      <c r="B618" s="33" t="s">
        <v>317</v>
      </c>
      <c r="C618" s="42" t="s">
        <v>85</v>
      </c>
      <c r="D618" s="33" t="s">
        <v>142</v>
      </c>
      <c r="E618" s="44" t="s">
        <v>15</v>
      </c>
      <c r="F618" s="35">
        <f>H618-21</f>
        <v>43900</v>
      </c>
      <c r="G618" s="35">
        <f t="shared" si="82"/>
        <v>43914</v>
      </c>
      <c r="H618" s="35">
        <f t="shared" si="76"/>
        <v>43921</v>
      </c>
      <c r="I618" s="35">
        <f t="shared" si="77"/>
        <v>43928</v>
      </c>
      <c r="J618" s="35">
        <v>43936</v>
      </c>
      <c r="K618" s="36" t="s">
        <v>69</v>
      </c>
      <c r="L618" s="37">
        <f t="shared" si="78"/>
        <v>65000</v>
      </c>
      <c r="M618" s="43"/>
      <c r="N618" s="39">
        <v>65000</v>
      </c>
      <c r="O618" s="40" t="s">
        <v>386</v>
      </c>
    </row>
    <row r="619" spans="1:15" s="41" customFormat="1" ht="24" hidden="1">
      <c r="A619" s="32">
        <v>614</v>
      </c>
      <c r="B619" s="33" t="s">
        <v>317</v>
      </c>
      <c r="C619" s="42" t="s">
        <v>85</v>
      </c>
      <c r="D619" s="33" t="s">
        <v>142</v>
      </c>
      <c r="E619" s="44" t="s">
        <v>15</v>
      </c>
      <c r="F619" s="35">
        <f>H619-21</f>
        <v>43991</v>
      </c>
      <c r="G619" s="35">
        <f t="shared" si="82"/>
        <v>44005</v>
      </c>
      <c r="H619" s="35">
        <f t="shared" si="76"/>
        <v>44012</v>
      </c>
      <c r="I619" s="35">
        <f t="shared" si="77"/>
        <v>44019</v>
      </c>
      <c r="J619" s="35">
        <v>44027</v>
      </c>
      <c r="K619" s="36" t="s">
        <v>69</v>
      </c>
      <c r="L619" s="37">
        <f t="shared" si="78"/>
        <v>375000</v>
      </c>
      <c r="M619" s="43"/>
      <c r="N619" s="39">
        <v>375000</v>
      </c>
      <c r="O619" s="40" t="s">
        <v>386</v>
      </c>
    </row>
    <row r="620" spans="1:15" s="41" customFormat="1" ht="12.75" hidden="1">
      <c r="A620" s="32">
        <v>615</v>
      </c>
      <c r="B620" s="33" t="s">
        <v>320</v>
      </c>
      <c r="C620" s="34" t="s">
        <v>175</v>
      </c>
      <c r="D620" s="33" t="s">
        <v>142</v>
      </c>
      <c r="E620" s="44" t="s">
        <v>15</v>
      </c>
      <c r="F620" s="35">
        <f t="shared" ref="F620:F627" si="83">G620-21</f>
        <v>43804</v>
      </c>
      <c r="G620" s="35">
        <f t="shared" si="82"/>
        <v>43825</v>
      </c>
      <c r="H620" s="35">
        <f t="shared" si="76"/>
        <v>43832</v>
      </c>
      <c r="I620" s="35">
        <f t="shared" si="77"/>
        <v>43839</v>
      </c>
      <c r="J620" s="35">
        <v>43847</v>
      </c>
      <c r="K620" s="36" t="s">
        <v>69</v>
      </c>
      <c r="L620" s="37">
        <f t="shared" si="78"/>
        <v>1171000</v>
      </c>
      <c r="M620" s="38">
        <v>1171000</v>
      </c>
      <c r="N620" s="39"/>
      <c r="O620" s="40" t="s">
        <v>223</v>
      </c>
    </row>
    <row r="621" spans="1:15" s="41" customFormat="1" ht="12.75" hidden="1">
      <c r="A621" s="32">
        <v>616</v>
      </c>
      <c r="B621" s="33" t="s">
        <v>320</v>
      </c>
      <c r="C621" s="34" t="s">
        <v>175</v>
      </c>
      <c r="D621" s="33" t="s">
        <v>142</v>
      </c>
      <c r="E621" s="44" t="s">
        <v>15</v>
      </c>
      <c r="F621" s="35">
        <f t="shared" si="83"/>
        <v>43893</v>
      </c>
      <c r="G621" s="35">
        <f t="shared" si="82"/>
        <v>43914</v>
      </c>
      <c r="H621" s="35">
        <f t="shared" si="76"/>
        <v>43921</v>
      </c>
      <c r="I621" s="35">
        <f t="shared" si="77"/>
        <v>43928</v>
      </c>
      <c r="J621" s="35">
        <v>43936</v>
      </c>
      <c r="K621" s="36" t="s">
        <v>69</v>
      </c>
      <c r="L621" s="37">
        <f t="shared" si="78"/>
        <v>369000</v>
      </c>
      <c r="M621" s="38">
        <v>369000</v>
      </c>
      <c r="N621" s="39"/>
      <c r="O621" s="40" t="s">
        <v>223</v>
      </c>
    </row>
    <row r="622" spans="1:15" s="41" customFormat="1" ht="12.75" hidden="1">
      <c r="A622" s="32">
        <v>617</v>
      </c>
      <c r="B622" s="33" t="s">
        <v>320</v>
      </c>
      <c r="C622" s="34" t="s">
        <v>114</v>
      </c>
      <c r="D622" s="33" t="s">
        <v>142</v>
      </c>
      <c r="E622" s="44" t="s">
        <v>15</v>
      </c>
      <c r="F622" s="35">
        <f t="shared" si="83"/>
        <v>43893</v>
      </c>
      <c r="G622" s="35">
        <f t="shared" si="82"/>
        <v>43914</v>
      </c>
      <c r="H622" s="35">
        <f t="shared" si="76"/>
        <v>43921</v>
      </c>
      <c r="I622" s="35">
        <f t="shared" si="77"/>
        <v>43928</v>
      </c>
      <c r="J622" s="35">
        <v>43936</v>
      </c>
      <c r="K622" s="36" t="s">
        <v>69</v>
      </c>
      <c r="L622" s="37">
        <f t="shared" si="78"/>
        <v>200000</v>
      </c>
      <c r="M622" s="38">
        <v>200000</v>
      </c>
      <c r="N622" s="39"/>
      <c r="O622" s="40" t="s">
        <v>223</v>
      </c>
    </row>
    <row r="623" spans="1:15" s="41" customFormat="1" ht="12.75" hidden="1">
      <c r="A623" s="32">
        <v>618</v>
      </c>
      <c r="B623" s="33" t="s">
        <v>320</v>
      </c>
      <c r="C623" s="34" t="s">
        <v>175</v>
      </c>
      <c r="D623" s="33" t="s">
        <v>142</v>
      </c>
      <c r="E623" s="44" t="s">
        <v>15</v>
      </c>
      <c r="F623" s="35">
        <f t="shared" si="83"/>
        <v>43984</v>
      </c>
      <c r="G623" s="35">
        <f t="shared" si="82"/>
        <v>44005</v>
      </c>
      <c r="H623" s="35">
        <f t="shared" si="76"/>
        <v>44012</v>
      </c>
      <c r="I623" s="35">
        <f t="shared" si="77"/>
        <v>44019</v>
      </c>
      <c r="J623" s="35">
        <v>44027</v>
      </c>
      <c r="K623" s="36" t="s">
        <v>69</v>
      </c>
      <c r="L623" s="37">
        <f t="shared" si="78"/>
        <v>270000</v>
      </c>
      <c r="M623" s="38">
        <v>270000</v>
      </c>
      <c r="N623" s="39"/>
      <c r="O623" s="40" t="s">
        <v>223</v>
      </c>
    </row>
    <row r="624" spans="1:15" s="41" customFormat="1" ht="12.75" hidden="1">
      <c r="A624" s="32">
        <v>619</v>
      </c>
      <c r="B624" s="33" t="s">
        <v>320</v>
      </c>
      <c r="C624" s="34" t="s">
        <v>175</v>
      </c>
      <c r="D624" s="33" t="s">
        <v>142</v>
      </c>
      <c r="E624" s="44" t="s">
        <v>15</v>
      </c>
      <c r="F624" s="35">
        <f t="shared" si="83"/>
        <v>44076</v>
      </c>
      <c r="G624" s="35">
        <f t="shared" si="82"/>
        <v>44097</v>
      </c>
      <c r="H624" s="35">
        <f t="shared" si="76"/>
        <v>44104</v>
      </c>
      <c r="I624" s="35">
        <f t="shared" si="77"/>
        <v>44111</v>
      </c>
      <c r="J624" s="35">
        <v>44119</v>
      </c>
      <c r="K624" s="36" t="s">
        <v>69</v>
      </c>
      <c r="L624" s="37">
        <f t="shared" si="78"/>
        <v>90000</v>
      </c>
      <c r="M624" s="38">
        <v>90000</v>
      </c>
      <c r="N624" s="39"/>
      <c r="O624" s="40" t="s">
        <v>223</v>
      </c>
    </row>
    <row r="625" spans="1:15" s="41" customFormat="1" ht="21" hidden="1">
      <c r="A625" s="32">
        <v>620</v>
      </c>
      <c r="B625" s="33" t="s">
        <v>321</v>
      </c>
      <c r="C625" s="34" t="s">
        <v>114</v>
      </c>
      <c r="D625" s="33" t="s">
        <v>142</v>
      </c>
      <c r="E625" s="44" t="s">
        <v>15</v>
      </c>
      <c r="F625" s="35">
        <f t="shared" si="83"/>
        <v>43804</v>
      </c>
      <c r="G625" s="35">
        <f t="shared" si="82"/>
        <v>43825</v>
      </c>
      <c r="H625" s="35">
        <f t="shared" si="76"/>
        <v>43832</v>
      </c>
      <c r="I625" s="35">
        <f t="shared" si="77"/>
        <v>43839</v>
      </c>
      <c r="J625" s="35">
        <v>43847</v>
      </c>
      <c r="K625" s="36" t="s">
        <v>69</v>
      </c>
      <c r="L625" s="37">
        <f t="shared" si="78"/>
        <v>300000</v>
      </c>
      <c r="M625" s="38">
        <v>300000</v>
      </c>
      <c r="N625" s="39"/>
      <c r="O625" s="40" t="s">
        <v>91</v>
      </c>
    </row>
    <row r="626" spans="1:15" s="41" customFormat="1" ht="21" hidden="1">
      <c r="A626" s="32">
        <v>621</v>
      </c>
      <c r="B626" s="33" t="s">
        <v>321</v>
      </c>
      <c r="C626" s="34" t="s">
        <v>114</v>
      </c>
      <c r="D626" s="33" t="s">
        <v>142</v>
      </c>
      <c r="E626" s="44" t="s">
        <v>15</v>
      </c>
      <c r="F626" s="35">
        <f t="shared" si="83"/>
        <v>43893</v>
      </c>
      <c r="G626" s="35">
        <f t="shared" si="82"/>
        <v>43914</v>
      </c>
      <c r="H626" s="35">
        <f t="shared" si="76"/>
        <v>43921</v>
      </c>
      <c r="I626" s="35">
        <f t="shared" si="77"/>
        <v>43928</v>
      </c>
      <c r="J626" s="35">
        <v>43936</v>
      </c>
      <c r="K626" s="36" t="s">
        <v>69</v>
      </c>
      <c r="L626" s="37">
        <f t="shared" si="78"/>
        <v>300000</v>
      </c>
      <c r="M626" s="38">
        <v>300000</v>
      </c>
      <c r="N626" s="39"/>
      <c r="O626" s="40" t="s">
        <v>91</v>
      </c>
    </row>
    <row r="627" spans="1:15" s="41" customFormat="1" ht="21" hidden="1">
      <c r="A627" s="32">
        <v>622</v>
      </c>
      <c r="B627" s="33" t="s">
        <v>321</v>
      </c>
      <c r="C627" s="34" t="s">
        <v>114</v>
      </c>
      <c r="D627" s="33" t="s">
        <v>142</v>
      </c>
      <c r="E627" s="44" t="s">
        <v>15</v>
      </c>
      <c r="F627" s="35">
        <f t="shared" si="83"/>
        <v>43984</v>
      </c>
      <c r="G627" s="35">
        <f t="shared" si="82"/>
        <v>44005</v>
      </c>
      <c r="H627" s="35">
        <f t="shared" si="76"/>
        <v>44012</v>
      </c>
      <c r="I627" s="35">
        <f t="shared" si="77"/>
        <v>44019</v>
      </c>
      <c r="J627" s="35">
        <v>44027</v>
      </c>
      <c r="K627" s="36" t="s">
        <v>69</v>
      </c>
      <c r="L627" s="37">
        <f t="shared" si="78"/>
        <v>400000</v>
      </c>
      <c r="M627" s="38">
        <v>400000</v>
      </c>
      <c r="N627" s="39"/>
      <c r="O627" s="40" t="s">
        <v>91</v>
      </c>
    </row>
    <row r="628" spans="1:15" s="41" customFormat="1" ht="21" hidden="1">
      <c r="A628" s="32">
        <v>623</v>
      </c>
      <c r="B628" s="33" t="s">
        <v>321</v>
      </c>
      <c r="C628" s="34" t="s">
        <v>224</v>
      </c>
      <c r="D628" s="33" t="s">
        <v>142</v>
      </c>
      <c r="E628" s="44" t="s">
        <v>28</v>
      </c>
      <c r="F628" s="35">
        <f>H628-7</f>
        <v>43914</v>
      </c>
      <c r="G628" s="33" t="str">
        <f>IF(E628="","",IF((OR(E628=data_validation!A$1,E628=data_validation!A$2)),"Indicate Date","N/A"))</f>
        <v>N/A</v>
      </c>
      <c r="H628" s="35">
        <f t="shared" si="76"/>
        <v>43921</v>
      </c>
      <c r="I628" s="35">
        <f t="shared" si="77"/>
        <v>43928</v>
      </c>
      <c r="J628" s="35">
        <v>43936</v>
      </c>
      <c r="K628" s="36" t="s">
        <v>69</v>
      </c>
      <c r="L628" s="37">
        <f t="shared" si="78"/>
        <v>120000</v>
      </c>
      <c r="M628" s="38">
        <v>120000</v>
      </c>
      <c r="N628" s="39"/>
      <c r="O628" s="40" t="s">
        <v>91</v>
      </c>
    </row>
    <row r="629" spans="1:15" s="41" customFormat="1" ht="21" hidden="1">
      <c r="A629" s="32">
        <v>624</v>
      </c>
      <c r="B629" s="33" t="s">
        <v>321</v>
      </c>
      <c r="C629" s="34" t="s">
        <v>175</v>
      </c>
      <c r="D629" s="33" t="s">
        <v>142</v>
      </c>
      <c r="E629" s="44" t="s">
        <v>15</v>
      </c>
      <c r="F629" s="35">
        <f t="shared" ref="F629:F637" si="84">G629-21</f>
        <v>43804</v>
      </c>
      <c r="G629" s="35">
        <f t="shared" ref="G629:G637" si="85">H629-7</f>
        <v>43825</v>
      </c>
      <c r="H629" s="35">
        <f t="shared" si="76"/>
        <v>43832</v>
      </c>
      <c r="I629" s="35">
        <f t="shared" si="77"/>
        <v>43839</v>
      </c>
      <c r="J629" s="35">
        <v>43847</v>
      </c>
      <c r="K629" s="36" t="s">
        <v>69</v>
      </c>
      <c r="L629" s="37">
        <f t="shared" si="78"/>
        <v>320000</v>
      </c>
      <c r="M629" s="38">
        <v>320000</v>
      </c>
      <c r="N629" s="39"/>
      <c r="O629" s="40" t="s">
        <v>91</v>
      </c>
    </row>
    <row r="630" spans="1:15" s="41" customFormat="1" ht="21" hidden="1">
      <c r="A630" s="32">
        <v>625</v>
      </c>
      <c r="B630" s="33" t="s">
        <v>321</v>
      </c>
      <c r="C630" s="34" t="s">
        <v>175</v>
      </c>
      <c r="D630" s="33" t="s">
        <v>142</v>
      </c>
      <c r="E630" s="44" t="s">
        <v>15</v>
      </c>
      <c r="F630" s="35">
        <f t="shared" si="84"/>
        <v>43893</v>
      </c>
      <c r="G630" s="35">
        <f t="shared" si="85"/>
        <v>43914</v>
      </c>
      <c r="H630" s="35">
        <f t="shared" si="76"/>
        <v>43921</v>
      </c>
      <c r="I630" s="35">
        <f t="shared" si="77"/>
        <v>43928</v>
      </c>
      <c r="J630" s="35">
        <v>43936</v>
      </c>
      <c r="K630" s="36" t="s">
        <v>69</v>
      </c>
      <c r="L630" s="37">
        <f t="shared" si="78"/>
        <v>240000</v>
      </c>
      <c r="M630" s="38">
        <v>240000</v>
      </c>
      <c r="N630" s="39"/>
      <c r="O630" s="40" t="s">
        <v>91</v>
      </c>
    </row>
    <row r="631" spans="1:15" s="41" customFormat="1" ht="21" hidden="1">
      <c r="A631" s="32">
        <v>626</v>
      </c>
      <c r="B631" s="33" t="s">
        <v>321</v>
      </c>
      <c r="C631" s="34" t="s">
        <v>175</v>
      </c>
      <c r="D631" s="33" t="s">
        <v>142</v>
      </c>
      <c r="E631" s="44" t="s">
        <v>15</v>
      </c>
      <c r="F631" s="35">
        <f t="shared" si="84"/>
        <v>43984</v>
      </c>
      <c r="G631" s="35">
        <f t="shared" si="85"/>
        <v>44005</v>
      </c>
      <c r="H631" s="35">
        <f t="shared" si="76"/>
        <v>44012</v>
      </c>
      <c r="I631" s="35">
        <f t="shared" si="77"/>
        <v>44019</v>
      </c>
      <c r="J631" s="35">
        <v>44027</v>
      </c>
      <c r="K631" s="36" t="s">
        <v>69</v>
      </c>
      <c r="L631" s="37">
        <f t="shared" si="78"/>
        <v>240000</v>
      </c>
      <c r="M631" s="38">
        <v>240000</v>
      </c>
      <c r="N631" s="39"/>
      <c r="O631" s="40" t="s">
        <v>91</v>
      </c>
    </row>
    <row r="632" spans="1:15" s="41" customFormat="1" ht="24" hidden="1">
      <c r="A632" s="32">
        <v>627</v>
      </c>
      <c r="B632" s="33" t="s">
        <v>322</v>
      </c>
      <c r="C632" s="42" t="s">
        <v>226</v>
      </c>
      <c r="D632" s="33" t="s">
        <v>142</v>
      </c>
      <c r="E632" s="44" t="s">
        <v>15</v>
      </c>
      <c r="F632" s="35">
        <f t="shared" si="84"/>
        <v>43804</v>
      </c>
      <c r="G632" s="35">
        <f t="shared" si="85"/>
        <v>43825</v>
      </c>
      <c r="H632" s="35">
        <f t="shared" si="76"/>
        <v>43832</v>
      </c>
      <c r="I632" s="35">
        <f t="shared" si="77"/>
        <v>43839</v>
      </c>
      <c r="J632" s="35">
        <v>43847</v>
      </c>
      <c r="K632" s="36" t="s">
        <v>69</v>
      </c>
      <c r="L632" s="37">
        <f t="shared" si="78"/>
        <v>1330285</v>
      </c>
      <c r="M632" s="38">
        <v>1330285</v>
      </c>
      <c r="N632" s="39"/>
      <c r="O632" s="40" t="s">
        <v>225</v>
      </c>
    </row>
    <row r="633" spans="1:15" s="41" customFormat="1" ht="24" hidden="1">
      <c r="A633" s="32">
        <v>628</v>
      </c>
      <c r="B633" s="33" t="s">
        <v>322</v>
      </c>
      <c r="C633" s="42" t="s">
        <v>226</v>
      </c>
      <c r="D633" s="33" t="s">
        <v>142</v>
      </c>
      <c r="E633" s="44" t="s">
        <v>15</v>
      </c>
      <c r="F633" s="35">
        <f t="shared" si="84"/>
        <v>43893</v>
      </c>
      <c r="G633" s="35">
        <f t="shared" si="85"/>
        <v>43914</v>
      </c>
      <c r="H633" s="35">
        <f t="shared" si="76"/>
        <v>43921</v>
      </c>
      <c r="I633" s="35">
        <f t="shared" si="77"/>
        <v>43928</v>
      </c>
      <c r="J633" s="35">
        <v>43936</v>
      </c>
      <c r="K633" s="36" t="s">
        <v>69</v>
      </c>
      <c r="L633" s="37">
        <f t="shared" si="78"/>
        <v>1456322</v>
      </c>
      <c r="M633" s="38">
        <v>1456322</v>
      </c>
      <c r="N633" s="39"/>
      <c r="O633" s="40" t="s">
        <v>225</v>
      </c>
    </row>
    <row r="634" spans="1:15" s="41" customFormat="1" ht="24" hidden="1">
      <c r="A634" s="32">
        <v>629</v>
      </c>
      <c r="B634" s="33" t="s">
        <v>322</v>
      </c>
      <c r="C634" s="42" t="s">
        <v>226</v>
      </c>
      <c r="D634" s="33" t="s">
        <v>142</v>
      </c>
      <c r="E634" s="44" t="s">
        <v>15</v>
      </c>
      <c r="F634" s="35">
        <f t="shared" si="84"/>
        <v>43984</v>
      </c>
      <c r="G634" s="35">
        <f t="shared" si="85"/>
        <v>44005</v>
      </c>
      <c r="H634" s="35">
        <f t="shared" si="76"/>
        <v>44012</v>
      </c>
      <c r="I634" s="35">
        <f t="shared" si="77"/>
        <v>44019</v>
      </c>
      <c r="J634" s="35">
        <v>44027</v>
      </c>
      <c r="K634" s="36" t="s">
        <v>69</v>
      </c>
      <c r="L634" s="37">
        <f t="shared" si="78"/>
        <v>1195257</v>
      </c>
      <c r="M634" s="38">
        <v>1195257</v>
      </c>
      <c r="N634" s="39"/>
      <c r="O634" s="40" t="s">
        <v>225</v>
      </c>
    </row>
    <row r="635" spans="1:15" s="41" customFormat="1" ht="24" hidden="1">
      <c r="A635" s="32">
        <v>630</v>
      </c>
      <c r="B635" s="33" t="s">
        <v>322</v>
      </c>
      <c r="C635" s="42" t="s">
        <v>226</v>
      </c>
      <c r="D635" s="33" t="s">
        <v>142</v>
      </c>
      <c r="E635" s="44" t="s">
        <v>15</v>
      </c>
      <c r="F635" s="35">
        <f t="shared" si="84"/>
        <v>44076</v>
      </c>
      <c r="G635" s="35">
        <f t="shared" si="85"/>
        <v>44097</v>
      </c>
      <c r="H635" s="35">
        <f t="shared" si="76"/>
        <v>44104</v>
      </c>
      <c r="I635" s="35">
        <f t="shared" si="77"/>
        <v>44111</v>
      </c>
      <c r="J635" s="35">
        <v>44119</v>
      </c>
      <c r="K635" s="36" t="s">
        <v>69</v>
      </c>
      <c r="L635" s="37">
        <f t="shared" si="78"/>
        <v>387102</v>
      </c>
      <c r="M635" s="38">
        <v>387102</v>
      </c>
      <c r="N635" s="39"/>
      <c r="O635" s="40" t="s">
        <v>225</v>
      </c>
    </row>
    <row r="636" spans="1:15" s="41" customFormat="1" ht="21" hidden="1">
      <c r="A636" s="32">
        <v>631</v>
      </c>
      <c r="B636" s="33" t="s">
        <v>322</v>
      </c>
      <c r="C636" s="42" t="s">
        <v>81</v>
      </c>
      <c r="D636" s="33" t="s">
        <v>142</v>
      </c>
      <c r="E636" s="44" t="s">
        <v>15</v>
      </c>
      <c r="F636" s="35">
        <f t="shared" si="84"/>
        <v>43804</v>
      </c>
      <c r="G636" s="35">
        <f t="shared" si="85"/>
        <v>43825</v>
      </c>
      <c r="H636" s="35">
        <f t="shared" si="76"/>
        <v>43832</v>
      </c>
      <c r="I636" s="35">
        <f t="shared" si="77"/>
        <v>43839</v>
      </c>
      <c r="J636" s="35">
        <v>43847</v>
      </c>
      <c r="K636" s="36" t="s">
        <v>69</v>
      </c>
      <c r="L636" s="37">
        <f t="shared" si="78"/>
        <v>312820</v>
      </c>
      <c r="M636" s="38">
        <v>312820</v>
      </c>
      <c r="N636" s="39"/>
      <c r="O636" s="40" t="s">
        <v>225</v>
      </c>
    </row>
    <row r="637" spans="1:15" s="41" customFormat="1" ht="21" hidden="1">
      <c r="A637" s="32">
        <v>632</v>
      </c>
      <c r="B637" s="33" t="s">
        <v>322</v>
      </c>
      <c r="C637" s="42" t="s">
        <v>81</v>
      </c>
      <c r="D637" s="33" t="s">
        <v>142</v>
      </c>
      <c r="E637" s="44" t="s">
        <v>15</v>
      </c>
      <c r="F637" s="35">
        <f t="shared" si="84"/>
        <v>43984</v>
      </c>
      <c r="G637" s="35">
        <f t="shared" si="85"/>
        <v>44005</v>
      </c>
      <c r="H637" s="35">
        <f t="shared" si="76"/>
        <v>44012</v>
      </c>
      <c r="I637" s="35">
        <f t="shared" si="77"/>
        <v>44019</v>
      </c>
      <c r="J637" s="35">
        <v>44027</v>
      </c>
      <c r="K637" s="36" t="s">
        <v>69</v>
      </c>
      <c r="L637" s="37">
        <f t="shared" si="78"/>
        <v>312820</v>
      </c>
      <c r="M637" s="38">
        <v>312820</v>
      </c>
      <c r="N637" s="39"/>
      <c r="O637" s="40" t="s">
        <v>225</v>
      </c>
    </row>
    <row r="638" spans="1:15" s="41" customFormat="1" ht="24" hidden="1">
      <c r="A638" s="32">
        <v>633</v>
      </c>
      <c r="B638" s="33" t="s">
        <v>322</v>
      </c>
      <c r="C638" s="42" t="s">
        <v>227</v>
      </c>
      <c r="D638" s="33" t="s">
        <v>142</v>
      </c>
      <c r="E638" s="44" t="s">
        <v>21</v>
      </c>
      <c r="F638" s="153">
        <f>H638-7</f>
        <v>43825</v>
      </c>
      <c r="G638" s="33" t="str">
        <f>IF(E638="","",IF((OR(E638=data_validation!A$1,E638=data_validation!A$2)),"Indicate Date","N/A"))</f>
        <v>N/A</v>
      </c>
      <c r="H638" s="35">
        <f t="shared" si="76"/>
        <v>43832</v>
      </c>
      <c r="I638" s="35">
        <f t="shared" si="77"/>
        <v>43839</v>
      </c>
      <c r="J638" s="35">
        <v>43847</v>
      </c>
      <c r="K638" s="36" t="s">
        <v>69</v>
      </c>
      <c r="L638" s="37">
        <f t="shared" si="78"/>
        <v>350000</v>
      </c>
      <c r="M638" s="38">
        <v>350000</v>
      </c>
      <c r="N638" s="39"/>
      <c r="O638" s="40" t="s">
        <v>225</v>
      </c>
    </row>
    <row r="639" spans="1:15" s="41" customFormat="1" ht="24" hidden="1">
      <c r="A639" s="32">
        <v>634</v>
      </c>
      <c r="B639" s="33" t="s">
        <v>322</v>
      </c>
      <c r="C639" s="42" t="s">
        <v>227</v>
      </c>
      <c r="D639" s="33" t="s">
        <v>142</v>
      </c>
      <c r="E639" s="44" t="s">
        <v>21</v>
      </c>
      <c r="F639" s="153">
        <f>H639-7</f>
        <v>43914</v>
      </c>
      <c r="G639" s="33" t="str">
        <f>IF(E639="","",IF((OR(E639=data_validation!A$1,E639=data_validation!A$2)),"Indicate Date","N/A"))</f>
        <v>N/A</v>
      </c>
      <c r="H639" s="35">
        <f t="shared" si="76"/>
        <v>43921</v>
      </c>
      <c r="I639" s="35">
        <f t="shared" si="77"/>
        <v>43928</v>
      </c>
      <c r="J639" s="35">
        <v>43936</v>
      </c>
      <c r="K639" s="36" t="s">
        <v>69</v>
      </c>
      <c r="L639" s="37">
        <f t="shared" si="78"/>
        <v>450000</v>
      </c>
      <c r="M639" s="38">
        <v>450000</v>
      </c>
      <c r="N639" s="39"/>
      <c r="O639" s="40" t="s">
        <v>225</v>
      </c>
    </row>
    <row r="640" spans="1:15" s="41" customFormat="1" ht="24" hidden="1">
      <c r="A640" s="32">
        <v>635</v>
      </c>
      <c r="B640" s="33" t="s">
        <v>322</v>
      </c>
      <c r="C640" s="42" t="s">
        <v>227</v>
      </c>
      <c r="D640" s="33" t="s">
        <v>142</v>
      </c>
      <c r="E640" s="44" t="s">
        <v>21</v>
      </c>
      <c r="F640" s="153">
        <f>H640-7</f>
        <v>44005</v>
      </c>
      <c r="G640" s="33" t="str">
        <f>IF(E640="","",IF((OR(E640=data_validation!A$1,E640=data_validation!A$2)),"Indicate Date","N/A"))</f>
        <v>N/A</v>
      </c>
      <c r="H640" s="35">
        <f t="shared" si="76"/>
        <v>44012</v>
      </c>
      <c r="I640" s="35">
        <f t="shared" si="77"/>
        <v>44019</v>
      </c>
      <c r="J640" s="35">
        <v>44027</v>
      </c>
      <c r="K640" s="36" t="s">
        <v>69</v>
      </c>
      <c r="L640" s="37">
        <f t="shared" si="78"/>
        <v>300081</v>
      </c>
      <c r="M640" s="38">
        <v>300081</v>
      </c>
      <c r="N640" s="39"/>
      <c r="O640" s="40" t="s">
        <v>225</v>
      </c>
    </row>
    <row r="641" spans="1:15" s="41" customFormat="1" ht="24" hidden="1">
      <c r="A641" s="32">
        <v>636</v>
      </c>
      <c r="B641" s="33" t="s">
        <v>322</v>
      </c>
      <c r="C641" s="42" t="s">
        <v>227</v>
      </c>
      <c r="D641" s="33" t="s">
        <v>142</v>
      </c>
      <c r="E641" s="44" t="s">
        <v>21</v>
      </c>
      <c r="F641" s="153">
        <f>H641-7</f>
        <v>44097</v>
      </c>
      <c r="G641" s="33" t="str">
        <f>IF(E641="","",IF((OR(E641=data_validation!A$1,E641=data_validation!A$2)),"Indicate Date","N/A"))</f>
        <v>N/A</v>
      </c>
      <c r="H641" s="35">
        <f t="shared" si="76"/>
        <v>44104</v>
      </c>
      <c r="I641" s="35">
        <f t="shared" si="77"/>
        <v>44111</v>
      </c>
      <c r="J641" s="35">
        <v>44119</v>
      </c>
      <c r="K641" s="36" t="s">
        <v>69</v>
      </c>
      <c r="L641" s="37">
        <f t="shared" si="78"/>
        <v>210608</v>
      </c>
      <c r="M641" s="38">
        <v>210608</v>
      </c>
      <c r="N641" s="39"/>
      <c r="O641" s="40" t="s">
        <v>225</v>
      </c>
    </row>
    <row r="642" spans="1:15" s="41" customFormat="1" ht="12.75" hidden="1">
      <c r="A642" s="32">
        <v>637</v>
      </c>
      <c r="B642" s="33" t="s">
        <v>323</v>
      </c>
      <c r="C642" s="42" t="s">
        <v>92</v>
      </c>
      <c r="D642" s="33" t="s">
        <v>142</v>
      </c>
      <c r="E642" s="44" t="s">
        <v>15</v>
      </c>
      <c r="F642" s="35">
        <f>H642-21</f>
        <v>43900</v>
      </c>
      <c r="G642" s="35">
        <f t="shared" ref="G642:G649" si="86">H642-7</f>
        <v>43914</v>
      </c>
      <c r="H642" s="35">
        <f t="shared" si="76"/>
        <v>43921</v>
      </c>
      <c r="I642" s="35">
        <f t="shared" si="77"/>
        <v>43928</v>
      </c>
      <c r="J642" s="35">
        <v>43936</v>
      </c>
      <c r="K642" s="36" t="s">
        <v>69</v>
      </c>
      <c r="L642" s="37">
        <f t="shared" si="78"/>
        <v>30000</v>
      </c>
      <c r="M642" s="38">
        <v>30000</v>
      </c>
      <c r="N642" s="39"/>
      <c r="O642" s="40" t="s">
        <v>228</v>
      </c>
    </row>
    <row r="643" spans="1:15" s="41" customFormat="1" ht="21" hidden="1">
      <c r="A643" s="32">
        <v>638</v>
      </c>
      <c r="B643" s="33" t="s">
        <v>324</v>
      </c>
      <c r="C643" s="34" t="s">
        <v>92</v>
      </c>
      <c r="D643" s="33" t="s">
        <v>142</v>
      </c>
      <c r="E643" s="44" t="s">
        <v>15</v>
      </c>
      <c r="F643" s="35">
        <f>H643-21</f>
        <v>43900</v>
      </c>
      <c r="G643" s="35">
        <f t="shared" si="86"/>
        <v>43914</v>
      </c>
      <c r="H643" s="35">
        <f t="shared" si="76"/>
        <v>43921</v>
      </c>
      <c r="I643" s="35">
        <f t="shared" si="77"/>
        <v>43928</v>
      </c>
      <c r="J643" s="35">
        <v>43936</v>
      </c>
      <c r="K643" s="36" t="s">
        <v>69</v>
      </c>
      <c r="L643" s="37">
        <f t="shared" si="78"/>
        <v>160000</v>
      </c>
      <c r="M643" s="38">
        <v>160000</v>
      </c>
      <c r="N643" s="39"/>
      <c r="O643" s="40" t="s">
        <v>176</v>
      </c>
    </row>
    <row r="644" spans="1:15" s="41" customFormat="1" ht="21" hidden="1">
      <c r="A644" s="32">
        <v>639</v>
      </c>
      <c r="B644" s="33" t="s">
        <v>324</v>
      </c>
      <c r="C644" s="34" t="s">
        <v>78</v>
      </c>
      <c r="D644" s="33" t="s">
        <v>142</v>
      </c>
      <c r="E644" s="44" t="s">
        <v>15</v>
      </c>
      <c r="F644" s="35">
        <f t="shared" ref="F644:F649" si="87">G644-21</f>
        <v>43804</v>
      </c>
      <c r="G644" s="35">
        <f t="shared" si="86"/>
        <v>43825</v>
      </c>
      <c r="H644" s="35">
        <f t="shared" si="76"/>
        <v>43832</v>
      </c>
      <c r="I644" s="35">
        <f t="shared" si="77"/>
        <v>43839</v>
      </c>
      <c r="J644" s="35">
        <v>43847</v>
      </c>
      <c r="K644" s="36" t="s">
        <v>69</v>
      </c>
      <c r="L644" s="37">
        <f t="shared" si="78"/>
        <v>1000000</v>
      </c>
      <c r="M644" s="38">
        <v>1000000</v>
      </c>
      <c r="N644" s="39"/>
      <c r="O644" s="40" t="s">
        <v>176</v>
      </c>
    </row>
    <row r="645" spans="1:15" s="41" customFormat="1" ht="21" hidden="1">
      <c r="A645" s="32">
        <v>640</v>
      </c>
      <c r="B645" s="33" t="s">
        <v>324</v>
      </c>
      <c r="C645" s="34" t="s">
        <v>77</v>
      </c>
      <c r="D645" s="33" t="s">
        <v>142</v>
      </c>
      <c r="E645" s="44" t="s">
        <v>15</v>
      </c>
      <c r="F645" s="35">
        <f t="shared" si="87"/>
        <v>43804</v>
      </c>
      <c r="G645" s="35">
        <f t="shared" si="86"/>
        <v>43825</v>
      </c>
      <c r="H645" s="35">
        <f t="shared" si="76"/>
        <v>43832</v>
      </c>
      <c r="I645" s="35">
        <f t="shared" si="77"/>
        <v>43839</v>
      </c>
      <c r="J645" s="35">
        <v>43847</v>
      </c>
      <c r="K645" s="36" t="s">
        <v>69</v>
      </c>
      <c r="L645" s="37">
        <f t="shared" si="78"/>
        <v>60000</v>
      </c>
      <c r="M645" s="38">
        <v>60000</v>
      </c>
      <c r="N645" s="39"/>
      <c r="O645" s="40" t="s">
        <v>176</v>
      </c>
    </row>
    <row r="646" spans="1:15" s="41" customFormat="1" ht="21" hidden="1">
      <c r="A646" s="32">
        <v>641</v>
      </c>
      <c r="B646" s="33" t="s">
        <v>324</v>
      </c>
      <c r="C646" s="34" t="s">
        <v>81</v>
      </c>
      <c r="D646" s="33" t="s">
        <v>142</v>
      </c>
      <c r="E646" s="44" t="s">
        <v>15</v>
      </c>
      <c r="F646" s="35">
        <f t="shared" si="87"/>
        <v>43804</v>
      </c>
      <c r="G646" s="35">
        <f t="shared" si="86"/>
        <v>43825</v>
      </c>
      <c r="H646" s="35">
        <f t="shared" ref="H646:H709" si="88">J646-15</f>
        <v>43832</v>
      </c>
      <c r="I646" s="35">
        <f t="shared" ref="I646:I709" si="89">H646+7</f>
        <v>43839</v>
      </c>
      <c r="J646" s="35">
        <v>43847</v>
      </c>
      <c r="K646" s="36" t="s">
        <v>69</v>
      </c>
      <c r="L646" s="37">
        <f t="shared" ref="L646:L709" si="90">SUM(M646:N646)</f>
        <v>200000</v>
      </c>
      <c r="M646" s="38">
        <v>200000</v>
      </c>
      <c r="N646" s="39"/>
      <c r="O646" s="40" t="s">
        <v>176</v>
      </c>
    </row>
    <row r="647" spans="1:15" s="41" customFormat="1" ht="21" hidden="1">
      <c r="A647" s="32">
        <v>642</v>
      </c>
      <c r="B647" s="33" t="s">
        <v>324</v>
      </c>
      <c r="C647" s="34" t="s">
        <v>78</v>
      </c>
      <c r="D647" s="33" t="s">
        <v>142</v>
      </c>
      <c r="E647" s="44" t="s">
        <v>15</v>
      </c>
      <c r="F647" s="35">
        <f t="shared" si="87"/>
        <v>43984</v>
      </c>
      <c r="G647" s="35">
        <f t="shared" si="86"/>
        <v>44005</v>
      </c>
      <c r="H647" s="35">
        <f t="shared" si="88"/>
        <v>44012</v>
      </c>
      <c r="I647" s="35">
        <f t="shared" si="89"/>
        <v>44019</v>
      </c>
      <c r="J647" s="35">
        <v>44027</v>
      </c>
      <c r="K647" s="36" t="s">
        <v>69</v>
      </c>
      <c r="L647" s="37">
        <f t="shared" si="90"/>
        <v>672000</v>
      </c>
      <c r="M647" s="38">
        <v>672000</v>
      </c>
      <c r="N647" s="39"/>
      <c r="O647" s="40" t="s">
        <v>176</v>
      </c>
    </row>
    <row r="648" spans="1:15" s="41" customFormat="1" ht="21" hidden="1">
      <c r="A648" s="32">
        <v>643</v>
      </c>
      <c r="B648" s="33" t="s">
        <v>324</v>
      </c>
      <c r="C648" s="34" t="s">
        <v>77</v>
      </c>
      <c r="D648" s="33" t="s">
        <v>142</v>
      </c>
      <c r="E648" s="44" t="s">
        <v>15</v>
      </c>
      <c r="F648" s="35">
        <f t="shared" si="87"/>
        <v>43984</v>
      </c>
      <c r="G648" s="35">
        <f t="shared" si="86"/>
        <v>44005</v>
      </c>
      <c r="H648" s="35">
        <f t="shared" si="88"/>
        <v>44012</v>
      </c>
      <c r="I648" s="35">
        <f t="shared" si="89"/>
        <v>44019</v>
      </c>
      <c r="J648" s="35">
        <v>44027</v>
      </c>
      <c r="K648" s="36" t="s">
        <v>69</v>
      </c>
      <c r="L648" s="37">
        <f t="shared" si="90"/>
        <v>40000</v>
      </c>
      <c r="M648" s="38">
        <v>40000</v>
      </c>
      <c r="N648" s="39"/>
      <c r="O648" s="40" t="s">
        <v>176</v>
      </c>
    </row>
    <row r="649" spans="1:15" s="41" customFormat="1" ht="21" hidden="1">
      <c r="A649" s="32">
        <v>644</v>
      </c>
      <c r="B649" s="33" t="s">
        <v>324</v>
      </c>
      <c r="C649" s="34" t="s">
        <v>81</v>
      </c>
      <c r="D649" s="33" t="s">
        <v>142</v>
      </c>
      <c r="E649" s="44" t="s">
        <v>15</v>
      </c>
      <c r="F649" s="35">
        <f t="shared" si="87"/>
        <v>43984</v>
      </c>
      <c r="G649" s="35">
        <f t="shared" si="86"/>
        <v>44005</v>
      </c>
      <c r="H649" s="35">
        <f t="shared" si="88"/>
        <v>44012</v>
      </c>
      <c r="I649" s="35">
        <f t="shared" si="89"/>
        <v>44019</v>
      </c>
      <c r="J649" s="35">
        <v>44027</v>
      </c>
      <c r="K649" s="36" t="s">
        <v>69</v>
      </c>
      <c r="L649" s="37">
        <f t="shared" si="90"/>
        <v>128000</v>
      </c>
      <c r="M649" s="38">
        <v>128000</v>
      </c>
      <c r="N649" s="39"/>
      <c r="O649" s="40" t="s">
        <v>176</v>
      </c>
    </row>
    <row r="650" spans="1:15" s="41" customFormat="1" ht="24" hidden="1">
      <c r="A650" s="32">
        <v>645</v>
      </c>
      <c r="B650" s="33" t="s">
        <v>324</v>
      </c>
      <c r="C650" s="42" t="s">
        <v>118</v>
      </c>
      <c r="D650" s="33" t="s">
        <v>142</v>
      </c>
      <c r="E650" s="44" t="s">
        <v>28</v>
      </c>
      <c r="F650" s="35">
        <f>H650-7</f>
        <v>43825</v>
      </c>
      <c r="G650" s="33" t="str">
        <f>IF(E650="","",IF((OR(E650=data_validation!A$1,E650=data_validation!A$2)),"Indicate Date","N/A"))</f>
        <v>N/A</v>
      </c>
      <c r="H650" s="35">
        <f t="shared" si="88"/>
        <v>43832</v>
      </c>
      <c r="I650" s="35">
        <f t="shared" si="89"/>
        <v>43839</v>
      </c>
      <c r="J650" s="35">
        <v>43847</v>
      </c>
      <c r="K650" s="36" t="s">
        <v>69</v>
      </c>
      <c r="L650" s="37">
        <f t="shared" si="90"/>
        <v>180000</v>
      </c>
      <c r="M650" s="43">
        <v>180000</v>
      </c>
      <c r="N650" s="39"/>
      <c r="O650" s="40" t="s">
        <v>176</v>
      </c>
    </row>
    <row r="651" spans="1:15" s="41" customFormat="1" ht="24" hidden="1">
      <c r="A651" s="32">
        <v>646</v>
      </c>
      <c r="B651" s="33" t="s">
        <v>324</v>
      </c>
      <c r="C651" s="42" t="s">
        <v>118</v>
      </c>
      <c r="D651" s="33" t="s">
        <v>142</v>
      </c>
      <c r="E651" s="44" t="s">
        <v>28</v>
      </c>
      <c r="F651" s="35">
        <f>H651-7</f>
        <v>43914</v>
      </c>
      <c r="G651" s="33" t="str">
        <f>IF(E651="","",IF((OR(E651=data_validation!A$1,E651=data_validation!A$2)),"Indicate Date","N/A"))</f>
        <v>N/A</v>
      </c>
      <c r="H651" s="35">
        <f t="shared" si="88"/>
        <v>43921</v>
      </c>
      <c r="I651" s="35">
        <f t="shared" si="89"/>
        <v>43928</v>
      </c>
      <c r="J651" s="35">
        <v>43936</v>
      </c>
      <c r="K651" s="36" t="s">
        <v>69</v>
      </c>
      <c r="L651" s="37">
        <f t="shared" si="90"/>
        <v>240000</v>
      </c>
      <c r="M651" s="43">
        <v>240000</v>
      </c>
      <c r="N651" s="39"/>
      <c r="O651" s="40" t="s">
        <v>176</v>
      </c>
    </row>
    <row r="652" spans="1:15" s="41" customFormat="1" ht="24" hidden="1">
      <c r="A652" s="32">
        <v>647</v>
      </c>
      <c r="B652" s="33" t="s">
        <v>324</v>
      </c>
      <c r="C652" s="42" t="s">
        <v>118</v>
      </c>
      <c r="D652" s="33" t="s">
        <v>142</v>
      </c>
      <c r="E652" s="44" t="s">
        <v>28</v>
      </c>
      <c r="F652" s="35">
        <f>H652-7</f>
        <v>44005</v>
      </c>
      <c r="G652" s="33" t="str">
        <f>IF(E652="","",IF((OR(E652=data_validation!A$1,E652=data_validation!A$2)),"Indicate Date","N/A"))</f>
        <v>N/A</v>
      </c>
      <c r="H652" s="35">
        <f t="shared" si="88"/>
        <v>44012</v>
      </c>
      <c r="I652" s="35">
        <f t="shared" si="89"/>
        <v>44019</v>
      </c>
      <c r="J652" s="35">
        <v>44027</v>
      </c>
      <c r="K652" s="36" t="s">
        <v>69</v>
      </c>
      <c r="L652" s="37">
        <f t="shared" si="90"/>
        <v>180000</v>
      </c>
      <c r="M652" s="43">
        <v>180000</v>
      </c>
      <c r="N652" s="39"/>
      <c r="O652" s="40" t="s">
        <v>176</v>
      </c>
    </row>
    <row r="653" spans="1:15" s="80" customFormat="1" ht="21">
      <c r="A653" s="32">
        <v>648</v>
      </c>
      <c r="B653" s="71" t="s">
        <v>365</v>
      </c>
      <c r="C653" s="72" t="s">
        <v>76</v>
      </c>
      <c r="D653" s="71" t="s">
        <v>128</v>
      </c>
      <c r="E653" s="73" t="s">
        <v>24</v>
      </c>
      <c r="F653" s="33" t="str">
        <f>IF(E653="","",IF((OR(E653=data_validation!A$1,E653=data_validation!A$2,E653=data_validation!A$5,E653=data_validation!A$6,E653=data_validation!A$14,E653=data_validation!A$16)),"Indicate Date","N/A"))</f>
        <v>N/A</v>
      </c>
      <c r="G653" s="33" t="str">
        <f>IF(E653="","",IF((OR(E653=data_validation!A$1,E653=data_validation!A$2)),"Indicate Date","N/A"))</f>
        <v>N/A</v>
      </c>
      <c r="H653" s="35">
        <f t="shared" si="88"/>
        <v>43832</v>
      </c>
      <c r="I653" s="74">
        <f t="shared" si="89"/>
        <v>43839</v>
      </c>
      <c r="J653" s="74">
        <v>43847</v>
      </c>
      <c r="K653" s="75" t="s">
        <v>69</v>
      </c>
      <c r="L653" s="37">
        <f t="shared" si="90"/>
        <v>75019</v>
      </c>
      <c r="M653" s="77">
        <v>75019</v>
      </c>
      <c r="N653" s="78"/>
      <c r="O653" s="79" t="s">
        <v>208</v>
      </c>
    </row>
    <row r="654" spans="1:15" s="80" customFormat="1" ht="21">
      <c r="A654" s="32">
        <v>649</v>
      </c>
      <c r="B654" s="71" t="s">
        <v>365</v>
      </c>
      <c r="C654" s="72" t="s">
        <v>76</v>
      </c>
      <c r="D654" s="71" t="s">
        <v>128</v>
      </c>
      <c r="E654" s="73" t="s">
        <v>24</v>
      </c>
      <c r="F654" s="33" t="str">
        <f>IF(E654="","",IF((OR(E654=data_validation!A$1,E654=data_validation!A$2,E654=data_validation!A$5,E654=data_validation!A$6,E654=data_validation!A$14,E654=data_validation!A$16)),"Indicate Date","N/A"))</f>
        <v>N/A</v>
      </c>
      <c r="G654" s="33" t="str">
        <f>IF(E654="","",IF((OR(E654=data_validation!A$1,E654=data_validation!A$2)),"Indicate Date","N/A"))</f>
        <v>N/A</v>
      </c>
      <c r="H654" s="35">
        <f t="shared" si="88"/>
        <v>44012</v>
      </c>
      <c r="I654" s="74">
        <f t="shared" si="89"/>
        <v>44019</v>
      </c>
      <c r="J654" s="74">
        <v>44027</v>
      </c>
      <c r="K654" s="75" t="s">
        <v>69</v>
      </c>
      <c r="L654" s="37">
        <f t="shared" si="90"/>
        <v>29089</v>
      </c>
      <c r="M654" s="77">
        <f>21802+7100+187</f>
        <v>29089</v>
      </c>
      <c r="N654" s="78"/>
      <c r="O654" s="79" t="s">
        <v>208</v>
      </c>
    </row>
    <row r="655" spans="1:15" s="41" customFormat="1" ht="24" hidden="1">
      <c r="A655" s="32">
        <v>650</v>
      </c>
      <c r="B655" s="33" t="s">
        <v>365</v>
      </c>
      <c r="C655" s="34" t="s">
        <v>103</v>
      </c>
      <c r="D655" s="33" t="s">
        <v>128</v>
      </c>
      <c r="E655" s="44" t="s">
        <v>15</v>
      </c>
      <c r="F655" s="35">
        <f t="shared" ref="F655:F662" si="91">G655-21</f>
        <v>43804</v>
      </c>
      <c r="G655" s="35">
        <f t="shared" ref="G655:G663" si="92">H655-7</f>
        <v>43825</v>
      </c>
      <c r="H655" s="35">
        <f t="shared" si="88"/>
        <v>43832</v>
      </c>
      <c r="I655" s="35">
        <f t="shared" si="89"/>
        <v>43839</v>
      </c>
      <c r="J655" s="35">
        <v>43847</v>
      </c>
      <c r="K655" s="36" t="s">
        <v>69</v>
      </c>
      <c r="L655" s="37">
        <f t="shared" si="90"/>
        <v>430930</v>
      </c>
      <c r="M655" s="38">
        <v>430930</v>
      </c>
      <c r="N655" s="39"/>
      <c r="O655" s="40" t="s">
        <v>208</v>
      </c>
    </row>
    <row r="656" spans="1:15" s="41" customFormat="1" ht="24" hidden="1">
      <c r="A656" s="32">
        <v>651</v>
      </c>
      <c r="B656" s="33" t="s">
        <v>365</v>
      </c>
      <c r="C656" s="34" t="s">
        <v>103</v>
      </c>
      <c r="D656" s="33" t="s">
        <v>128</v>
      </c>
      <c r="E656" s="44" t="s">
        <v>15</v>
      </c>
      <c r="F656" s="35">
        <f t="shared" si="91"/>
        <v>43893</v>
      </c>
      <c r="G656" s="35">
        <f t="shared" si="92"/>
        <v>43914</v>
      </c>
      <c r="H656" s="35">
        <f t="shared" si="88"/>
        <v>43921</v>
      </c>
      <c r="I656" s="35">
        <f t="shared" si="89"/>
        <v>43928</v>
      </c>
      <c r="J656" s="35">
        <v>43936</v>
      </c>
      <c r="K656" s="36" t="s">
        <v>69</v>
      </c>
      <c r="L656" s="37">
        <f t="shared" si="90"/>
        <v>333720</v>
      </c>
      <c r="M656" s="38">
        <v>333720</v>
      </c>
      <c r="N656" s="39"/>
      <c r="O656" s="40" t="s">
        <v>208</v>
      </c>
    </row>
    <row r="657" spans="1:15" s="41" customFormat="1" ht="21" hidden="1">
      <c r="A657" s="32">
        <v>652</v>
      </c>
      <c r="B657" s="33" t="s">
        <v>365</v>
      </c>
      <c r="C657" s="34" t="s">
        <v>78</v>
      </c>
      <c r="D657" s="33" t="s">
        <v>128</v>
      </c>
      <c r="E657" s="44" t="s">
        <v>15</v>
      </c>
      <c r="F657" s="35">
        <f t="shared" si="91"/>
        <v>43804</v>
      </c>
      <c r="G657" s="35">
        <f t="shared" si="92"/>
        <v>43825</v>
      </c>
      <c r="H657" s="35">
        <f t="shared" si="88"/>
        <v>43832</v>
      </c>
      <c r="I657" s="35">
        <f t="shared" si="89"/>
        <v>43839</v>
      </c>
      <c r="J657" s="35">
        <v>43847</v>
      </c>
      <c r="K657" s="36" t="s">
        <v>69</v>
      </c>
      <c r="L657" s="37">
        <f t="shared" si="90"/>
        <v>200000</v>
      </c>
      <c r="M657" s="38">
        <v>200000</v>
      </c>
      <c r="N657" s="39"/>
      <c r="O657" s="40" t="s">
        <v>208</v>
      </c>
    </row>
    <row r="658" spans="1:15" s="41" customFormat="1" ht="21" hidden="1">
      <c r="A658" s="32">
        <v>653</v>
      </c>
      <c r="B658" s="33" t="s">
        <v>365</v>
      </c>
      <c r="C658" s="34" t="s">
        <v>77</v>
      </c>
      <c r="D658" s="33" t="s">
        <v>128</v>
      </c>
      <c r="E658" s="44" t="s">
        <v>15</v>
      </c>
      <c r="F658" s="35">
        <f t="shared" si="91"/>
        <v>43804</v>
      </c>
      <c r="G658" s="35">
        <f t="shared" si="92"/>
        <v>43825</v>
      </c>
      <c r="H658" s="35">
        <f t="shared" si="88"/>
        <v>43832</v>
      </c>
      <c r="I658" s="35">
        <f t="shared" si="89"/>
        <v>43839</v>
      </c>
      <c r="J658" s="35">
        <v>43847</v>
      </c>
      <c r="K658" s="36" t="s">
        <v>69</v>
      </c>
      <c r="L658" s="37">
        <f t="shared" si="90"/>
        <v>85000</v>
      </c>
      <c r="M658" s="38">
        <v>85000</v>
      </c>
      <c r="N658" s="39"/>
      <c r="O658" s="40" t="s">
        <v>208</v>
      </c>
    </row>
    <row r="659" spans="1:15" s="41" customFormat="1" ht="21" hidden="1">
      <c r="A659" s="32">
        <v>654</v>
      </c>
      <c r="B659" s="33" t="s">
        <v>365</v>
      </c>
      <c r="C659" s="34" t="s">
        <v>81</v>
      </c>
      <c r="D659" s="33" t="s">
        <v>128</v>
      </c>
      <c r="E659" s="44" t="s">
        <v>15</v>
      </c>
      <c r="F659" s="35">
        <f t="shared" si="91"/>
        <v>43804</v>
      </c>
      <c r="G659" s="35">
        <f t="shared" si="92"/>
        <v>43825</v>
      </c>
      <c r="H659" s="35">
        <f t="shared" si="88"/>
        <v>43832</v>
      </c>
      <c r="I659" s="35">
        <f t="shared" si="89"/>
        <v>43839</v>
      </c>
      <c r="J659" s="35">
        <v>43847</v>
      </c>
      <c r="K659" s="36" t="s">
        <v>69</v>
      </c>
      <c r="L659" s="37">
        <f t="shared" si="90"/>
        <v>15000</v>
      </c>
      <c r="M659" s="38">
        <v>15000</v>
      </c>
      <c r="N659" s="39"/>
      <c r="O659" s="40" t="s">
        <v>208</v>
      </c>
    </row>
    <row r="660" spans="1:15" s="41" customFormat="1" ht="21" hidden="1">
      <c r="A660" s="32">
        <v>655</v>
      </c>
      <c r="B660" s="33" t="s">
        <v>365</v>
      </c>
      <c r="C660" s="34" t="s">
        <v>78</v>
      </c>
      <c r="D660" s="33" t="s">
        <v>128</v>
      </c>
      <c r="E660" s="44" t="s">
        <v>15</v>
      </c>
      <c r="F660" s="35">
        <f t="shared" si="91"/>
        <v>43984</v>
      </c>
      <c r="G660" s="35">
        <f t="shared" si="92"/>
        <v>44005</v>
      </c>
      <c r="H660" s="35">
        <f t="shared" si="88"/>
        <v>44012</v>
      </c>
      <c r="I660" s="35">
        <f t="shared" si="89"/>
        <v>44019</v>
      </c>
      <c r="J660" s="35">
        <v>44027</v>
      </c>
      <c r="K660" s="36" t="s">
        <v>69</v>
      </c>
      <c r="L660" s="37">
        <f t="shared" si="90"/>
        <v>200000</v>
      </c>
      <c r="M660" s="38">
        <v>200000</v>
      </c>
      <c r="N660" s="39"/>
      <c r="O660" s="40" t="s">
        <v>208</v>
      </c>
    </row>
    <row r="661" spans="1:15" s="41" customFormat="1" ht="21" hidden="1">
      <c r="A661" s="32">
        <v>656</v>
      </c>
      <c r="B661" s="33" t="s">
        <v>365</v>
      </c>
      <c r="C661" s="34" t="s">
        <v>77</v>
      </c>
      <c r="D661" s="33" t="s">
        <v>128</v>
      </c>
      <c r="E661" s="44" t="s">
        <v>15</v>
      </c>
      <c r="F661" s="35">
        <f t="shared" si="91"/>
        <v>43984</v>
      </c>
      <c r="G661" s="35">
        <f t="shared" si="92"/>
        <v>44005</v>
      </c>
      <c r="H661" s="35">
        <f t="shared" si="88"/>
        <v>44012</v>
      </c>
      <c r="I661" s="35">
        <f t="shared" si="89"/>
        <v>44019</v>
      </c>
      <c r="J661" s="35">
        <v>44027</v>
      </c>
      <c r="K661" s="36" t="s">
        <v>69</v>
      </c>
      <c r="L661" s="37">
        <f t="shared" si="90"/>
        <v>85000</v>
      </c>
      <c r="M661" s="38">
        <v>85000</v>
      </c>
      <c r="N661" s="39"/>
      <c r="O661" s="40" t="s">
        <v>208</v>
      </c>
    </row>
    <row r="662" spans="1:15" s="41" customFormat="1" ht="21" hidden="1">
      <c r="A662" s="32">
        <v>657</v>
      </c>
      <c r="B662" s="33" t="s">
        <v>365</v>
      </c>
      <c r="C662" s="34" t="s">
        <v>81</v>
      </c>
      <c r="D662" s="33" t="s">
        <v>128</v>
      </c>
      <c r="E662" s="44" t="s">
        <v>15</v>
      </c>
      <c r="F662" s="35">
        <f t="shared" si="91"/>
        <v>43984</v>
      </c>
      <c r="G662" s="35">
        <f t="shared" si="92"/>
        <v>44005</v>
      </c>
      <c r="H662" s="35">
        <f t="shared" si="88"/>
        <v>44012</v>
      </c>
      <c r="I662" s="35">
        <f t="shared" si="89"/>
        <v>44019</v>
      </c>
      <c r="J662" s="35">
        <v>44027</v>
      </c>
      <c r="K662" s="36" t="s">
        <v>69</v>
      </c>
      <c r="L662" s="37">
        <f t="shared" si="90"/>
        <v>15000</v>
      </c>
      <c r="M662" s="38">
        <v>15000</v>
      </c>
      <c r="N662" s="39"/>
      <c r="O662" s="40" t="s">
        <v>208</v>
      </c>
    </row>
    <row r="663" spans="1:15" s="41" customFormat="1" ht="21" hidden="1">
      <c r="A663" s="32">
        <v>658</v>
      </c>
      <c r="B663" s="33" t="s">
        <v>365</v>
      </c>
      <c r="C663" s="34" t="s">
        <v>92</v>
      </c>
      <c r="D663" s="33" t="s">
        <v>128</v>
      </c>
      <c r="E663" s="44" t="s">
        <v>15</v>
      </c>
      <c r="F663" s="35">
        <f>H663-21</f>
        <v>43811</v>
      </c>
      <c r="G663" s="35">
        <f t="shared" si="92"/>
        <v>43825</v>
      </c>
      <c r="H663" s="35">
        <f t="shared" si="88"/>
        <v>43832</v>
      </c>
      <c r="I663" s="35">
        <f t="shared" si="89"/>
        <v>43839</v>
      </c>
      <c r="J663" s="35">
        <v>43847</v>
      </c>
      <c r="K663" s="36" t="s">
        <v>69</v>
      </c>
      <c r="L663" s="37">
        <f t="shared" si="90"/>
        <v>48700</v>
      </c>
      <c r="M663" s="38">
        <v>48700</v>
      </c>
      <c r="N663" s="39"/>
      <c r="O663" s="40" t="s">
        <v>208</v>
      </c>
    </row>
    <row r="664" spans="1:15" s="41" customFormat="1" ht="24" hidden="1">
      <c r="A664" s="32">
        <v>659</v>
      </c>
      <c r="B664" s="33" t="s">
        <v>365</v>
      </c>
      <c r="C664" s="42" t="s">
        <v>83</v>
      </c>
      <c r="D664" s="33" t="s">
        <v>128</v>
      </c>
      <c r="E664" s="44" t="s">
        <v>28</v>
      </c>
      <c r="F664" s="35">
        <f>H664-7</f>
        <v>43914</v>
      </c>
      <c r="G664" s="33" t="str">
        <f>IF(E664="","",IF((OR(E664=data_validation!A$1,E664=data_validation!A$2)),"Indicate Date","N/A"))</f>
        <v>N/A</v>
      </c>
      <c r="H664" s="35">
        <f t="shared" si="88"/>
        <v>43921</v>
      </c>
      <c r="I664" s="35">
        <f t="shared" si="89"/>
        <v>43928</v>
      </c>
      <c r="J664" s="35">
        <v>43936</v>
      </c>
      <c r="K664" s="36" t="s">
        <v>69</v>
      </c>
      <c r="L664" s="37">
        <f t="shared" si="90"/>
        <v>15000</v>
      </c>
      <c r="M664" s="38">
        <v>15000</v>
      </c>
      <c r="N664" s="39"/>
      <c r="O664" s="40" t="s">
        <v>208</v>
      </c>
    </row>
    <row r="665" spans="1:15" s="41" customFormat="1" ht="24" hidden="1">
      <c r="A665" s="32">
        <v>660</v>
      </c>
      <c r="B665" s="33" t="s">
        <v>365</v>
      </c>
      <c r="C665" s="42" t="s">
        <v>83</v>
      </c>
      <c r="D665" s="33" t="s">
        <v>128</v>
      </c>
      <c r="E665" s="44" t="s">
        <v>28</v>
      </c>
      <c r="F665" s="35">
        <f>H665-7</f>
        <v>44005</v>
      </c>
      <c r="G665" s="33" t="str">
        <f>IF(E665="","",IF((OR(E665=data_validation!A$1,E665=data_validation!A$2)),"Indicate Date","N/A"))</f>
        <v>N/A</v>
      </c>
      <c r="H665" s="35">
        <f t="shared" si="88"/>
        <v>44012</v>
      </c>
      <c r="I665" s="35">
        <f t="shared" si="89"/>
        <v>44019</v>
      </c>
      <c r="J665" s="35">
        <v>44027</v>
      </c>
      <c r="K665" s="36" t="s">
        <v>69</v>
      </c>
      <c r="L665" s="37">
        <f t="shared" si="90"/>
        <v>15000</v>
      </c>
      <c r="M665" s="38">
        <v>15000</v>
      </c>
      <c r="N665" s="39"/>
      <c r="O665" s="40" t="s">
        <v>208</v>
      </c>
    </row>
    <row r="666" spans="1:15" s="41" customFormat="1" ht="24" hidden="1">
      <c r="A666" s="32">
        <v>661</v>
      </c>
      <c r="B666" s="33" t="s">
        <v>365</v>
      </c>
      <c r="C666" s="42" t="s">
        <v>223</v>
      </c>
      <c r="D666" s="33" t="s">
        <v>128</v>
      </c>
      <c r="E666" s="44" t="s">
        <v>28</v>
      </c>
      <c r="F666" s="35">
        <f>H666-7</f>
        <v>43914</v>
      </c>
      <c r="G666" s="33" t="str">
        <f>IF(E666="","",IF((OR(E666=data_validation!A$1,E666=data_validation!A$2)),"Indicate Date","N/A"))</f>
        <v>N/A</v>
      </c>
      <c r="H666" s="35">
        <f t="shared" si="88"/>
        <v>43921</v>
      </c>
      <c r="I666" s="35">
        <f t="shared" si="89"/>
        <v>43928</v>
      </c>
      <c r="J666" s="35">
        <v>43936</v>
      </c>
      <c r="K666" s="36" t="s">
        <v>69</v>
      </c>
      <c r="L666" s="37">
        <f t="shared" si="90"/>
        <v>100000</v>
      </c>
      <c r="M666" s="38">
        <v>100000</v>
      </c>
      <c r="N666" s="39"/>
      <c r="O666" s="40" t="s">
        <v>208</v>
      </c>
    </row>
    <row r="667" spans="1:15" s="41" customFormat="1" ht="24" hidden="1">
      <c r="A667" s="32">
        <v>662</v>
      </c>
      <c r="B667" s="33" t="s">
        <v>365</v>
      </c>
      <c r="C667" s="42" t="s">
        <v>223</v>
      </c>
      <c r="D667" s="33" t="s">
        <v>128</v>
      </c>
      <c r="E667" s="44" t="s">
        <v>28</v>
      </c>
      <c r="F667" s="35">
        <f>H667-7</f>
        <v>44005</v>
      </c>
      <c r="G667" s="33" t="str">
        <f>IF(E667="","",IF((OR(E667=data_validation!A$1,E667=data_validation!A$2)),"Indicate Date","N/A"))</f>
        <v>N/A</v>
      </c>
      <c r="H667" s="35">
        <f t="shared" si="88"/>
        <v>44012</v>
      </c>
      <c r="I667" s="35">
        <f t="shared" si="89"/>
        <v>44019</v>
      </c>
      <c r="J667" s="35">
        <v>44027</v>
      </c>
      <c r="K667" s="36" t="s">
        <v>69</v>
      </c>
      <c r="L667" s="37">
        <f t="shared" si="90"/>
        <v>100000</v>
      </c>
      <c r="M667" s="38">
        <v>100000</v>
      </c>
      <c r="N667" s="39"/>
      <c r="O667" s="40" t="s">
        <v>208</v>
      </c>
    </row>
    <row r="668" spans="1:15" s="41" customFormat="1" ht="24" hidden="1">
      <c r="A668" s="32">
        <v>663</v>
      </c>
      <c r="B668" s="33" t="s">
        <v>365</v>
      </c>
      <c r="C668" s="34" t="s">
        <v>95</v>
      </c>
      <c r="D668" s="33" t="s">
        <v>128</v>
      </c>
      <c r="E668" s="44" t="s">
        <v>15</v>
      </c>
      <c r="F668" s="35">
        <f>G668-21</f>
        <v>43984</v>
      </c>
      <c r="G668" s="35">
        <f t="shared" ref="G668:G692" si="93">H668-7</f>
        <v>44005</v>
      </c>
      <c r="H668" s="35">
        <f t="shared" si="88"/>
        <v>44012</v>
      </c>
      <c r="I668" s="35">
        <f t="shared" si="89"/>
        <v>44019</v>
      </c>
      <c r="J668" s="35">
        <v>44027</v>
      </c>
      <c r="K668" s="36" t="s">
        <v>69</v>
      </c>
      <c r="L668" s="37">
        <f t="shared" si="90"/>
        <v>40000</v>
      </c>
      <c r="M668" s="38"/>
      <c r="N668" s="39">
        <v>40000</v>
      </c>
      <c r="O668" s="40" t="s">
        <v>386</v>
      </c>
    </row>
    <row r="669" spans="1:15" s="41" customFormat="1" ht="21" hidden="1">
      <c r="A669" s="32">
        <v>664</v>
      </c>
      <c r="B669" s="33" t="s">
        <v>365</v>
      </c>
      <c r="C669" s="34" t="s">
        <v>96</v>
      </c>
      <c r="D669" s="33" t="s">
        <v>128</v>
      </c>
      <c r="E669" s="44" t="s">
        <v>15</v>
      </c>
      <c r="F669" s="35">
        <f>G669-21</f>
        <v>43984</v>
      </c>
      <c r="G669" s="35">
        <f t="shared" si="93"/>
        <v>44005</v>
      </c>
      <c r="H669" s="35">
        <f t="shared" si="88"/>
        <v>44012</v>
      </c>
      <c r="I669" s="35">
        <f t="shared" si="89"/>
        <v>44019</v>
      </c>
      <c r="J669" s="35">
        <v>44027</v>
      </c>
      <c r="K669" s="36" t="s">
        <v>69</v>
      </c>
      <c r="L669" s="37">
        <f t="shared" si="90"/>
        <v>35000</v>
      </c>
      <c r="M669" s="38"/>
      <c r="N669" s="39">
        <v>35000</v>
      </c>
      <c r="O669" s="40" t="s">
        <v>386</v>
      </c>
    </row>
    <row r="670" spans="1:15" s="41" customFormat="1" ht="21" hidden="1">
      <c r="A670" s="32">
        <v>665</v>
      </c>
      <c r="B670" s="33" t="s">
        <v>365</v>
      </c>
      <c r="C670" s="34" t="s">
        <v>213</v>
      </c>
      <c r="D670" s="33" t="s">
        <v>128</v>
      </c>
      <c r="E670" s="44" t="s">
        <v>15</v>
      </c>
      <c r="F670" s="35">
        <f>G670-21</f>
        <v>43804</v>
      </c>
      <c r="G670" s="35">
        <f t="shared" si="93"/>
        <v>43825</v>
      </c>
      <c r="H670" s="35">
        <f t="shared" si="88"/>
        <v>43832</v>
      </c>
      <c r="I670" s="35">
        <f t="shared" si="89"/>
        <v>43839</v>
      </c>
      <c r="J670" s="35">
        <v>43847</v>
      </c>
      <c r="K670" s="36" t="s">
        <v>69</v>
      </c>
      <c r="L670" s="37">
        <f t="shared" si="90"/>
        <v>1700000</v>
      </c>
      <c r="M670" s="38"/>
      <c r="N670" s="39">
        <v>1700000</v>
      </c>
      <c r="O670" s="40" t="s">
        <v>386</v>
      </c>
    </row>
    <row r="671" spans="1:15" s="41" customFormat="1" ht="21" hidden="1">
      <c r="A671" s="32">
        <v>666</v>
      </c>
      <c r="B671" s="33" t="s">
        <v>365</v>
      </c>
      <c r="C671" s="34" t="s">
        <v>84</v>
      </c>
      <c r="D671" s="33" t="s">
        <v>128</v>
      </c>
      <c r="E671" s="44" t="s">
        <v>15</v>
      </c>
      <c r="F671" s="35">
        <f>G671-21</f>
        <v>43893</v>
      </c>
      <c r="G671" s="35">
        <f t="shared" si="93"/>
        <v>43914</v>
      </c>
      <c r="H671" s="35">
        <f t="shared" si="88"/>
        <v>43921</v>
      </c>
      <c r="I671" s="35">
        <f t="shared" si="89"/>
        <v>43928</v>
      </c>
      <c r="J671" s="35">
        <v>43936</v>
      </c>
      <c r="K671" s="36" t="s">
        <v>69</v>
      </c>
      <c r="L671" s="37">
        <f t="shared" si="90"/>
        <v>94000</v>
      </c>
      <c r="M671" s="38"/>
      <c r="N671" s="39">
        <f>4500+35000+10000+15000+7000+22500</f>
        <v>94000</v>
      </c>
      <c r="O671" s="40" t="s">
        <v>386</v>
      </c>
    </row>
    <row r="672" spans="1:15" s="41" customFormat="1" ht="24" hidden="1">
      <c r="A672" s="32">
        <v>667</v>
      </c>
      <c r="B672" s="33" t="s">
        <v>366</v>
      </c>
      <c r="C672" s="34" t="s">
        <v>85</v>
      </c>
      <c r="D672" s="33" t="s">
        <v>128</v>
      </c>
      <c r="E672" s="44" t="s">
        <v>15</v>
      </c>
      <c r="F672" s="35">
        <f>H672-21</f>
        <v>43900</v>
      </c>
      <c r="G672" s="35">
        <f t="shared" si="93"/>
        <v>43914</v>
      </c>
      <c r="H672" s="35">
        <f t="shared" si="88"/>
        <v>43921</v>
      </c>
      <c r="I672" s="35">
        <f t="shared" si="89"/>
        <v>43928</v>
      </c>
      <c r="J672" s="35">
        <v>43936</v>
      </c>
      <c r="K672" s="36" t="s">
        <v>69</v>
      </c>
      <c r="L672" s="37">
        <f t="shared" si="90"/>
        <v>41500</v>
      </c>
      <c r="M672" s="38"/>
      <c r="N672" s="39">
        <v>41500</v>
      </c>
      <c r="O672" s="40" t="s">
        <v>386</v>
      </c>
    </row>
    <row r="673" spans="1:15" s="41" customFormat="1" ht="24" hidden="1">
      <c r="A673" s="32">
        <v>668</v>
      </c>
      <c r="B673" s="33" t="s">
        <v>366</v>
      </c>
      <c r="C673" s="34" t="s">
        <v>85</v>
      </c>
      <c r="D673" s="33" t="s">
        <v>128</v>
      </c>
      <c r="E673" s="44" t="s">
        <v>15</v>
      </c>
      <c r="F673" s="35">
        <f>H673-21</f>
        <v>43991</v>
      </c>
      <c r="G673" s="35">
        <f t="shared" si="93"/>
        <v>44005</v>
      </c>
      <c r="H673" s="35">
        <f t="shared" si="88"/>
        <v>44012</v>
      </c>
      <c r="I673" s="35">
        <f t="shared" si="89"/>
        <v>44019</v>
      </c>
      <c r="J673" s="35">
        <v>44027</v>
      </c>
      <c r="K673" s="36" t="s">
        <v>69</v>
      </c>
      <c r="L673" s="37">
        <f t="shared" si="90"/>
        <v>103000</v>
      </c>
      <c r="M673" s="38"/>
      <c r="N673" s="39">
        <f>15000+44000+24000+20000</f>
        <v>103000</v>
      </c>
      <c r="O673" s="40" t="s">
        <v>386</v>
      </c>
    </row>
    <row r="674" spans="1:15" s="41" customFormat="1" ht="21" hidden="1">
      <c r="A674" s="32">
        <v>669</v>
      </c>
      <c r="B674" s="33" t="s">
        <v>367</v>
      </c>
      <c r="C674" s="34" t="s">
        <v>92</v>
      </c>
      <c r="D674" s="33" t="s">
        <v>128</v>
      </c>
      <c r="E674" s="44" t="s">
        <v>15</v>
      </c>
      <c r="F674" s="35">
        <f>H674-21</f>
        <v>43811</v>
      </c>
      <c r="G674" s="35">
        <f t="shared" si="93"/>
        <v>43825</v>
      </c>
      <c r="H674" s="35">
        <f t="shared" si="88"/>
        <v>43832</v>
      </c>
      <c r="I674" s="35">
        <f t="shared" si="89"/>
        <v>43839</v>
      </c>
      <c r="J674" s="35">
        <v>43847</v>
      </c>
      <c r="K674" s="36" t="s">
        <v>69</v>
      </c>
      <c r="L674" s="37">
        <f t="shared" si="90"/>
        <v>11700</v>
      </c>
      <c r="M674" s="38">
        <v>11700</v>
      </c>
      <c r="N674" s="39"/>
      <c r="O674" s="40" t="s">
        <v>132</v>
      </c>
    </row>
    <row r="675" spans="1:15" s="41" customFormat="1" ht="12.75" hidden="1">
      <c r="A675" s="32">
        <v>670</v>
      </c>
      <c r="B675" s="33" t="s">
        <v>368</v>
      </c>
      <c r="C675" s="34" t="s">
        <v>130</v>
      </c>
      <c r="D675" s="33" t="s">
        <v>128</v>
      </c>
      <c r="E675" s="44" t="s">
        <v>15</v>
      </c>
      <c r="F675" s="35">
        <f>G675-21</f>
        <v>43893</v>
      </c>
      <c r="G675" s="35">
        <f t="shared" si="93"/>
        <v>43914</v>
      </c>
      <c r="H675" s="35">
        <f t="shared" si="88"/>
        <v>43921</v>
      </c>
      <c r="I675" s="35">
        <f t="shared" si="89"/>
        <v>43928</v>
      </c>
      <c r="J675" s="35">
        <v>43936</v>
      </c>
      <c r="K675" s="36" t="s">
        <v>69</v>
      </c>
      <c r="L675" s="37">
        <f t="shared" si="90"/>
        <v>70650</v>
      </c>
      <c r="M675" s="38">
        <v>70650</v>
      </c>
      <c r="N675" s="39"/>
      <c r="O675" s="40" t="s">
        <v>369</v>
      </c>
    </row>
    <row r="676" spans="1:15" s="41" customFormat="1" ht="12.75" hidden="1">
      <c r="A676" s="32">
        <v>671</v>
      </c>
      <c r="B676" s="33" t="s">
        <v>368</v>
      </c>
      <c r="C676" s="34" t="s">
        <v>92</v>
      </c>
      <c r="D676" s="33" t="s">
        <v>128</v>
      </c>
      <c r="E676" s="44" t="s">
        <v>15</v>
      </c>
      <c r="F676" s="35">
        <f>H676-21</f>
        <v>43811</v>
      </c>
      <c r="G676" s="35">
        <f t="shared" si="93"/>
        <v>43825</v>
      </c>
      <c r="H676" s="35">
        <f t="shared" si="88"/>
        <v>43832</v>
      </c>
      <c r="I676" s="35">
        <f t="shared" si="89"/>
        <v>43839</v>
      </c>
      <c r="J676" s="35">
        <v>43847</v>
      </c>
      <c r="K676" s="36" t="s">
        <v>69</v>
      </c>
      <c r="L676" s="37">
        <f t="shared" si="90"/>
        <v>56250</v>
      </c>
      <c r="M676" s="38">
        <v>56250</v>
      </c>
      <c r="N676" s="39"/>
      <c r="O676" s="40" t="s">
        <v>369</v>
      </c>
    </row>
    <row r="677" spans="1:15" s="41" customFormat="1" ht="12.75" hidden="1">
      <c r="A677" s="32">
        <v>672</v>
      </c>
      <c r="B677" s="33" t="s">
        <v>368</v>
      </c>
      <c r="C677" s="34" t="s">
        <v>92</v>
      </c>
      <c r="D677" s="33" t="s">
        <v>128</v>
      </c>
      <c r="E677" s="44" t="s">
        <v>15</v>
      </c>
      <c r="F677" s="35">
        <f>H677-21</f>
        <v>43930</v>
      </c>
      <c r="G677" s="35">
        <f t="shared" si="93"/>
        <v>43944</v>
      </c>
      <c r="H677" s="35">
        <f t="shared" si="88"/>
        <v>43951</v>
      </c>
      <c r="I677" s="35">
        <f t="shared" si="89"/>
        <v>43958</v>
      </c>
      <c r="J677" s="35">
        <v>43966</v>
      </c>
      <c r="K677" s="36" t="s">
        <v>69</v>
      </c>
      <c r="L677" s="37">
        <f t="shared" si="90"/>
        <v>1500</v>
      </c>
      <c r="M677" s="38">
        <v>1500</v>
      </c>
      <c r="N677" s="39"/>
      <c r="O677" s="40" t="s">
        <v>369</v>
      </c>
    </row>
    <row r="678" spans="1:15" s="41" customFormat="1" ht="12.75" hidden="1">
      <c r="A678" s="32">
        <v>673</v>
      </c>
      <c r="B678" s="33" t="s">
        <v>370</v>
      </c>
      <c r="C678" s="34" t="s">
        <v>92</v>
      </c>
      <c r="D678" s="33" t="s">
        <v>128</v>
      </c>
      <c r="E678" s="44" t="s">
        <v>15</v>
      </c>
      <c r="F678" s="35">
        <f>H678-21</f>
        <v>43900</v>
      </c>
      <c r="G678" s="35">
        <f t="shared" si="93"/>
        <v>43914</v>
      </c>
      <c r="H678" s="35">
        <f t="shared" si="88"/>
        <v>43921</v>
      </c>
      <c r="I678" s="35">
        <f t="shared" si="89"/>
        <v>43928</v>
      </c>
      <c r="J678" s="35">
        <v>43936</v>
      </c>
      <c r="K678" s="36" t="s">
        <v>69</v>
      </c>
      <c r="L678" s="37">
        <f t="shared" si="90"/>
        <v>11600</v>
      </c>
      <c r="M678" s="38">
        <v>11600</v>
      </c>
      <c r="N678" s="39"/>
      <c r="O678" s="40" t="s">
        <v>134</v>
      </c>
    </row>
    <row r="679" spans="1:15" s="41" customFormat="1" ht="12.75" hidden="1">
      <c r="A679" s="32">
        <v>674</v>
      </c>
      <c r="B679" s="33" t="s">
        <v>371</v>
      </c>
      <c r="C679" s="34" t="s">
        <v>130</v>
      </c>
      <c r="D679" s="33" t="s">
        <v>128</v>
      </c>
      <c r="E679" s="44" t="s">
        <v>15</v>
      </c>
      <c r="F679" s="35">
        <f t="shared" ref="F679:F688" si="94">G679-21</f>
        <v>43804</v>
      </c>
      <c r="G679" s="35">
        <f t="shared" si="93"/>
        <v>43825</v>
      </c>
      <c r="H679" s="35">
        <f t="shared" si="88"/>
        <v>43832</v>
      </c>
      <c r="I679" s="35">
        <f t="shared" si="89"/>
        <v>43839</v>
      </c>
      <c r="J679" s="35">
        <v>43847</v>
      </c>
      <c r="K679" s="36" t="s">
        <v>69</v>
      </c>
      <c r="L679" s="37">
        <f t="shared" si="90"/>
        <v>15600</v>
      </c>
      <c r="M679" s="38">
        <v>15600</v>
      </c>
      <c r="N679" s="39"/>
      <c r="O679" s="40" t="s">
        <v>133</v>
      </c>
    </row>
    <row r="680" spans="1:15" s="41" customFormat="1" ht="12.75" hidden="1">
      <c r="A680" s="32">
        <v>675</v>
      </c>
      <c r="B680" s="33" t="s">
        <v>371</v>
      </c>
      <c r="C680" s="34" t="s">
        <v>130</v>
      </c>
      <c r="D680" s="33" t="s">
        <v>128</v>
      </c>
      <c r="E680" s="44" t="s">
        <v>15</v>
      </c>
      <c r="F680" s="35">
        <f t="shared" si="94"/>
        <v>43893</v>
      </c>
      <c r="G680" s="35">
        <f t="shared" si="93"/>
        <v>43914</v>
      </c>
      <c r="H680" s="35">
        <f t="shared" si="88"/>
        <v>43921</v>
      </c>
      <c r="I680" s="35">
        <f t="shared" si="89"/>
        <v>43928</v>
      </c>
      <c r="J680" s="35">
        <v>43936</v>
      </c>
      <c r="K680" s="36" t="s">
        <v>69</v>
      </c>
      <c r="L680" s="37">
        <f t="shared" si="90"/>
        <v>15600</v>
      </c>
      <c r="M680" s="38">
        <v>15600</v>
      </c>
      <c r="N680" s="39"/>
      <c r="O680" s="40" t="s">
        <v>133</v>
      </c>
    </row>
    <row r="681" spans="1:15" s="41" customFormat="1" ht="12.75" hidden="1">
      <c r="A681" s="32">
        <v>676</v>
      </c>
      <c r="B681" s="33" t="s">
        <v>371</v>
      </c>
      <c r="C681" s="34" t="s">
        <v>130</v>
      </c>
      <c r="D681" s="33" t="s">
        <v>128</v>
      </c>
      <c r="E681" s="44" t="s">
        <v>15</v>
      </c>
      <c r="F681" s="35">
        <f t="shared" si="94"/>
        <v>43984</v>
      </c>
      <c r="G681" s="35">
        <f t="shared" si="93"/>
        <v>44005</v>
      </c>
      <c r="H681" s="35">
        <f t="shared" si="88"/>
        <v>44012</v>
      </c>
      <c r="I681" s="35">
        <f t="shared" si="89"/>
        <v>44019</v>
      </c>
      <c r="J681" s="35">
        <v>44027</v>
      </c>
      <c r="K681" s="36" t="s">
        <v>69</v>
      </c>
      <c r="L681" s="37">
        <f t="shared" si="90"/>
        <v>15600</v>
      </c>
      <c r="M681" s="38">
        <v>15600</v>
      </c>
      <c r="N681" s="39"/>
      <c r="O681" s="40" t="s">
        <v>133</v>
      </c>
    </row>
    <row r="682" spans="1:15" s="41" customFormat="1" ht="12.75" hidden="1">
      <c r="A682" s="32">
        <v>677</v>
      </c>
      <c r="B682" s="33" t="s">
        <v>371</v>
      </c>
      <c r="C682" s="34" t="s">
        <v>130</v>
      </c>
      <c r="D682" s="33" t="s">
        <v>128</v>
      </c>
      <c r="E682" s="44" t="s">
        <v>15</v>
      </c>
      <c r="F682" s="35">
        <f t="shared" si="94"/>
        <v>44076</v>
      </c>
      <c r="G682" s="35">
        <f t="shared" si="93"/>
        <v>44097</v>
      </c>
      <c r="H682" s="35">
        <f t="shared" si="88"/>
        <v>44104</v>
      </c>
      <c r="I682" s="35">
        <f t="shared" si="89"/>
        <v>44111</v>
      </c>
      <c r="J682" s="35">
        <v>44119</v>
      </c>
      <c r="K682" s="36" t="s">
        <v>69</v>
      </c>
      <c r="L682" s="37">
        <f t="shared" si="90"/>
        <v>15600</v>
      </c>
      <c r="M682" s="38">
        <v>15600</v>
      </c>
      <c r="N682" s="39"/>
      <c r="O682" s="40" t="s">
        <v>133</v>
      </c>
    </row>
    <row r="683" spans="1:15" s="41" customFormat="1" ht="12.75" hidden="1">
      <c r="A683" s="32">
        <v>678</v>
      </c>
      <c r="B683" s="33" t="s">
        <v>371</v>
      </c>
      <c r="C683" s="34" t="s">
        <v>164</v>
      </c>
      <c r="D683" s="33" t="s">
        <v>128</v>
      </c>
      <c r="E683" s="44" t="s">
        <v>15</v>
      </c>
      <c r="F683" s="35">
        <f t="shared" si="94"/>
        <v>43804</v>
      </c>
      <c r="G683" s="35">
        <f t="shared" si="93"/>
        <v>43825</v>
      </c>
      <c r="H683" s="35">
        <f t="shared" si="88"/>
        <v>43832</v>
      </c>
      <c r="I683" s="35">
        <f t="shared" si="89"/>
        <v>43839</v>
      </c>
      <c r="J683" s="35">
        <v>43847</v>
      </c>
      <c r="K683" s="36" t="s">
        <v>69</v>
      </c>
      <c r="L683" s="37">
        <f t="shared" si="90"/>
        <v>357700</v>
      </c>
      <c r="M683" s="38">
        <v>357700</v>
      </c>
      <c r="N683" s="39"/>
      <c r="O683" s="40" t="s">
        <v>133</v>
      </c>
    </row>
    <row r="684" spans="1:15" s="41" customFormat="1" ht="12.75" hidden="1">
      <c r="A684" s="32">
        <v>679</v>
      </c>
      <c r="B684" s="33" t="s">
        <v>371</v>
      </c>
      <c r="C684" s="34" t="s">
        <v>164</v>
      </c>
      <c r="D684" s="33" t="s">
        <v>128</v>
      </c>
      <c r="E684" s="44" t="s">
        <v>15</v>
      </c>
      <c r="F684" s="35">
        <f t="shared" si="94"/>
        <v>43893</v>
      </c>
      <c r="G684" s="35">
        <f t="shared" si="93"/>
        <v>43914</v>
      </c>
      <c r="H684" s="35">
        <f t="shared" si="88"/>
        <v>43921</v>
      </c>
      <c r="I684" s="35">
        <f t="shared" si="89"/>
        <v>43928</v>
      </c>
      <c r="J684" s="35">
        <v>43936</v>
      </c>
      <c r="K684" s="36" t="s">
        <v>69</v>
      </c>
      <c r="L684" s="37">
        <f t="shared" si="90"/>
        <v>357700</v>
      </c>
      <c r="M684" s="38">
        <v>357700</v>
      </c>
      <c r="N684" s="39"/>
      <c r="O684" s="40" t="s">
        <v>133</v>
      </c>
    </row>
    <row r="685" spans="1:15" s="41" customFormat="1" ht="12.75" hidden="1">
      <c r="A685" s="32">
        <v>680</v>
      </c>
      <c r="B685" s="33" t="s">
        <v>371</v>
      </c>
      <c r="C685" s="34" t="s">
        <v>164</v>
      </c>
      <c r="D685" s="33" t="s">
        <v>128</v>
      </c>
      <c r="E685" s="44" t="s">
        <v>15</v>
      </c>
      <c r="F685" s="35">
        <f t="shared" si="94"/>
        <v>43984</v>
      </c>
      <c r="G685" s="35">
        <f t="shared" si="93"/>
        <v>44005</v>
      </c>
      <c r="H685" s="35">
        <f t="shared" si="88"/>
        <v>44012</v>
      </c>
      <c r="I685" s="35">
        <f t="shared" si="89"/>
        <v>44019</v>
      </c>
      <c r="J685" s="35">
        <v>44027</v>
      </c>
      <c r="K685" s="36" t="s">
        <v>69</v>
      </c>
      <c r="L685" s="37">
        <f t="shared" si="90"/>
        <v>357700</v>
      </c>
      <c r="M685" s="38">
        <v>357700</v>
      </c>
      <c r="N685" s="39"/>
      <c r="O685" s="40" t="s">
        <v>133</v>
      </c>
    </row>
    <row r="686" spans="1:15" s="41" customFormat="1" ht="12.75" hidden="1">
      <c r="A686" s="32">
        <v>681</v>
      </c>
      <c r="B686" s="33" t="s">
        <v>371</v>
      </c>
      <c r="C686" s="34" t="s">
        <v>164</v>
      </c>
      <c r="D686" s="33" t="s">
        <v>128</v>
      </c>
      <c r="E686" s="44" t="s">
        <v>15</v>
      </c>
      <c r="F686" s="35">
        <f t="shared" si="94"/>
        <v>44076</v>
      </c>
      <c r="G686" s="35">
        <f t="shared" si="93"/>
        <v>44097</v>
      </c>
      <c r="H686" s="35">
        <f t="shared" si="88"/>
        <v>44104</v>
      </c>
      <c r="I686" s="35">
        <f t="shared" si="89"/>
        <v>44111</v>
      </c>
      <c r="J686" s="35">
        <v>44119</v>
      </c>
      <c r="K686" s="36" t="s">
        <v>69</v>
      </c>
      <c r="L686" s="37">
        <f t="shared" si="90"/>
        <v>357700</v>
      </c>
      <c r="M686" s="38">
        <v>357700</v>
      </c>
      <c r="N686" s="39"/>
      <c r="O686" s="40" t="s">
        <v>133</v>
      </c>
    </row>
    <row r="687" spans="1:15" s="41" customFormat="1" ht="12.75" hidden="1">
      <c r="A687" s="32">
        <v>682</v>
      </c>
      <c r="B687" s="33" t="s">
        <v>371</v>
      </c>
      <c r="C687" s="34" t="s">
        <v>131</v>
      </c>
      <c r="D687" s="33" t="s">
        <v>128</v>
      </c>
      <c r="E687" s="44" t="s">
        <v>15</v>
      </c>
      <c r="F687" s="35">
        <f t="shared" si="94"/>
        <v>43804</v>
      </c>
      <c r="G687" s="35">
        <f t="shared" si="93"/>
        <v>43825</v>
      </c>
      <c r="H687" s="35">
        <f t="shared" si="88"/>
        <v>43832</v>
      </c>
      <c r="I687" s="35">
        <f t="shared" si="89"/>
        <v>43839</v>
      </c>
      <c r="J687" s="35">
        <v>43847</v>
      </c>
      <c r="K687" s="36" t="s">
        <v>69</v>
      </c>
      <c r="L687" s="37">
        <f t="shared" si="90"/>
        <v>240550</v>
      </c>
      <c r="M687" s="38">
        <v>240550</v>
      </c>
      <c r="N687" s="39"/>
      <c r="O687" s="40" t="s">
        <v>133</v>
      </c>
    </row>
    <row r="688" spans="1:15" s="41" customFormat="1" ht="12.75" hidden="1">
      <c r="A688" s="32">
        <v>683</v>
      </c>
      <c r="B688" s="33" t="s">
        <v>371</v>
      </c>
      <c r="C688" s="34" t="s">
        <v>131</v>
      </c>
      <c r="D688" s="33" t="s">
        <v>128</v>
      </c>
      <c r="E688" s="44" t="s">
        <v>15</v>
      </c>
      <c r="F688" s="35">
        <f t="shared" si="94"/>
        <v>43893</v>
      </c>
      <c r="G688" s="35">
        <f t="shared" si="93"/>
        <v>43914</v>
      </c>
      <c r="H688" s="35">
        <f t="shared" si="88"/>
        <v>43921</v>
      </c>
      <c r="I688" s="35">
        <f t="shared" si="89"/>
        <v>43928</v>
      </c>
      <c r="J688" s="35">
        <v>43936</v>
      </c>
      <c r="K688" s="36" t="s">
        <v>69</v>
      </c>
      <c r="L688" s="37">
        <f t="shared" si="90"/>
        <v>210810</v>
      </c>
      <c r="M688" s="38">
        <v>210810</v>
      </c>
      <c r="N688" s="39"/>
      <c r="O688" s="40" t="s">
        <v>133</v>
      </c>
    </row>
    <row r="689" spans="1:15" s="41" customFormat="1" ht="12.75" hidden="1">
      <c r="A689" s="32">
        <v>684</v>
      </c>
      <c r="B689" s="33" t="s">
        <v>371</v>
      </c>
      <c r="C689" s="34" t="s">
        <v>92</v>
      </c>
      <c r="D689" s="33" t="s">
        <v>128</v>
      </c>
      <c r="E689" s="44" t="s">
        <v>15</v>
      </c>
      <c r="F689" s="35">
        <f>H689-21</f>
        <v>43900</v>
      </c>
      <c r="G689" s="35">
        <f t="shared" si="93"/>
        <v>43914</v>
      </c>
      <c r="H689" s="35">
        <f t="shared" si="88"/>
        <v>43921</v>
      </c>
      <c r="I689" s="35">
        <f t="shared" si="89"/>
        <v>43928</v>
      </c>
      <c r="J689" s="35">
        <v>43936</v>
      </c>
      <c r="K689" s="36" t="s">
        <v>69</v>
      </c>
      <c r="L689" s="37">
        <f t="shared" si="90"/>
        <v>242175</v>
      </c>
      <c r="M689" s="38">
        <v>242175</v>
      </c>
      <c r="N689" s="39"/>
      <c r="O689" s="40" t="s">
        <v>133</v>
      </c>
    </row>
    <row r="690" spans="1:15" s="41" customFormat="1" ht="24" hidden="1">
      <c r="A690" s="32">
        <v>685</v>
      </c>
      <c r="B690" s="33" t="s">
        <v>371</v>
      </c>
      <c r="C690" s="34" t="s">
        <v>103</v>
      </c>
      <c r="D690" s="33" t="s">
        <v>128</v>
      </c>
      <c r="E690" s="44" t="s">
        <v>15</v>
      </c>
      <c r="F690" s="35">
        <f>G690-21</f>
        <v>43804</v>
      </c>
      <c r="G690" s="35">
        <f t="shared" si="93"/>
        <v>43825</v>
      </c>
      <c r="H690" s="35">
        <f t="shared" si="88"/>
        <v>43832</v>
      </c>
      <c r="I690" s="35">
        <f t="shared" si="89"/>
        <v>43839</v>
      </c>
      <c r="J690" s="35">
        <v>43847</v>
      </c>
      <c r="K690" s="36" t="s">
        <v>69</v>
      </c>
      <c r="L690" s="37">
        <f t="shared" si="90"/>
        <v>47825</v>
      </c>
      <c r="M690" s="38">
        <v>47825</v>
      </c>
      <c r="N690" s="39"/>
      <c r="O690" s="40" t="s">
        <v>133</v>
      </c>
    </row>
    <row r="691" spans="1:15" s="41" customFormat="1" ht="12.75" hidden="1">
      <c r="A691" s="32">
        <v>686</v>
      </c>
      <c r="B691" s="33" t="s">
        <v>371</v>
      </c>
      <c r="C691" s="34" t="s">
        <v>89</v>
      </c>
      <c r="D691" s="33" t="s">
        <v>128</v>
      </c>
      <c r="E691" s="44" t="s">
        <v>15</v>
      </c>
      <c r="F691" s="35">
        <f>G691-21</f>
        <v>43804</v>
      </c>
      <c r="G691" s="35">
        <f t="shared" si="93"/>
        <v>43825</v>
      </c>
      <c r="H691" s="35">
        <f t="shared" si="88"/>
        <v>43832</v>
      </c>
      <c r="I691" s="35">
        <f t="shared" si="89"/>
        <v>43839</v>
      </c>
      <c r="J691" s="35">
        <v>43847</v>
      </c>
      <c r="K691" s="36" t="s">
        <v>69</v>
      </c>
      <c r="L691" s="37">
        <f t="shared" si="90"/>
        <v>7600</v>
      </c>
      <c r="M691" s="38">
        <v>7600</v>
      </c>
      <c r="N691" s="39"/>
      <c r="O691" s="40" t="s">
        <v>133</v>
      </c>
    </row>
    <row r="692" spans="1:15" s="41" customFormat="1" ht="12.75" hidden="1">
      <c r="A692" s="32">
        <v>687</v>
      </c>
      <c r="B692" s="33" t="s">
        <v>371</v>
      </c>
      <c r="C692" s="34" t="s">
        <v>89</v>
      </c>
      <c r="D692" s="33" t="s">
        <v>128</v>
      </c>
      <c r="E692" s="44" t="s">
        <v>15</v>
      </c>
      <c r="F692" s="35">
        <f>G692-21</f>
        <v>43893</v>
      </c>
      <c r="G692" s="35">
        <f t="shared" si="93"/>
        <v>43914</v>
      </c>
      <c r="H692" s="35">
        <f t="shared" si="88"/>
        <v>43921</v>
      </c>
      <c r="I692" s="35">
        <f t="shared" si="89"/>
        <v>43928</v>
      </c>
      <c r="J692" s="35">
        <v>43936</v>
      </c>
      <c r="K692" s="36" t="s">
        <v>69</v>
      </c>
      <c r="L692" s="37">
        <f t="shared" si="90"/>
        <v>38800</v>
      </c>
      <c r="M692" s="38">
        <f>27600+11200</f>
        <v>38800</v>
      </c>
      <c r="N692" s="39"/>
      <c r="O692" s="40" t="s">
        <v>133</v>
      </c>
    </row>
    <row r="693" spans="1:15" s="41" customFormat="1" ht="18" hidden="1">
      <c r="A693" s="32">
        <v>688</v>
      </c>
      <c r="B693" s="33" t="s">
        <v>371</v>
      </c>
      <c r="C693" s="42" t="s">
        <v>110</v>
      </c>
      <c r="D693" s="33" t="s">
        <v>128</v>
      </c>
      <c r="E693" s="44" t="s">
        <v>29</v>
      </c>
      <c r="F693" s="33" t="str">
        <f>IF(E693="","",IF((OR(E693=data_validation!A$1,E693=data_validation!A$2,E693=data_validation!A$5,E693=data_validation!A$6,E693=data_validation!A$14,E693=data_validation!A$16)),"Indicate Date","N/A"))</f>
        <v>N/A</v>
      </c>
      <c r="G693" s="33" t="str">
        <f>IF(E693="","",IF((OR(E693=data_validation!A$1,E693=data_validation!A$2)),"Indicate Date","N/A"))</f>
        <v>N/A</v>
      </c>
      <c r="H693" s="35">
        <f t="shared" si="88"/>
        <v>43921</v>
      </c>
      <c r="I693" s="35">
        <f t="shared" si="89"/>
        <v>43928</v>
      </c>
      <c r="J693" s="35">
        <v>43936</v>
      </c>
      <c r="K693" s="36" t="s">
        <v>69</v>
      </c>
      <c r="L693" s="37">
        <f t="shared" si="90"/>
        <v>20000</v>
      </c>
      <c r="M693" s="45">
        <v>20000</v>
      </c>
      <c r="N693" s="39"/>
      <c r="O693" s="162" t="s">
        <v>133</v>
      </c>
    </row>
    <row r="694" spans="1:15" s="41" customFormat="1" ht="12.75" hidden="1">
      <c r="A694" s="32">
        <v>689</v>
      </c>
      <c r="B694" s="33" t="s">
        <v>371</v>
      </c>
      <c r="C694" s="34" t="s">
        <v>116</v>
      </c>
      <c r="D694" s="33" t="s">
        <v>128</v>
      </c>
      <c r="E694" s="44" t="s">
        <v>15</v>
      </c>
      <c r="F694" s="35">
        <f>H694-21</f>
        <v>43811</v>
      </c>
      <c r="G694" s="35">
        <f t="shared" ref="G694:G701" si="95">H694-7</f>
        <v>43825</v>
      </c>
      <c r="H694" s="35">
        <f t="shared" si="88"/>
        <v>43832</v>
      </c>
      <c r="I694" s="35">
        <f t="shared" si="89"/>
        <v>43839</v>
      </c>
      <c r="J694" s="35">
        <v>43847</v>
      </c>
      <c r="K694" s="36" t="s">
        <v>69</v>
      </c>
      <c r="L694" s="37">
        <f t="shared" si="90"/>
        <v>800</v>
      </c>
      <c r="M694" s="38">
        <v>800</v>
      </c>
      <c r="N694" s="39"/>
      <c r="O694" s="40" t="s">
        <v>133</v>
      </c>
    </row>
    <row r="695" spans="1:15" s="41" customFormat="1" ht="12.75" hidden="1">
      <c r="A695" s="32">
        <v>690</v>
      </c>
      <c r="B695" s="33" t="s">
        <v>371</v>
      </c>
      <c r="C695" s="34" t="s">
        <v>116</v>
      </c>
      <c r="D695" s="33" t="s">
        <v>128</v>
      </c>
      <c r="E695" s="44" t="s">
        <v>15</v>
      </c>
      <c r="F695" s="35">
        <f>H695-21</f>
        <v>43900</v>
      </c>
      <c r="G695" s="35">
        <f t="shared" si="95"/>
        <v>43914</v>
      </c>
      <c r="H695" s="35">
        <f t="shared" si="88"/>
        <v>43921</v>
      </c>
      <c r="I695" s="35">
        <f t="shared" si="89"/>
        <v>43928</v>
      </c>
      <c r="J695" s="35">
        <v>43936</v>
      </c>
      <c r="K695" s="36" t="s">
        <v>69</v>
      </c>
      <c r="L695" s="37">
        <f t="shared" si="90"/>
        <v>2000</v>
      </c>
      <c r="M695" s="38">
        <v>2000</v>
      </c>
      <c r="N695" s="39"/>
      <c r="O695" s="40" t="s">
        <v>133</v>
      </c>
    </row>
    <row r="696" spans="1:15" s="41" customFormat="1" ht="12.75" hidden="1">
      <c r="A696" s="32">
        <v>691</v>
      </c>
      <c r="B696" s="33" t="s">
        <v>372</v>
      </c>
      <c r="C696" s="34" t="s">
        <v>164</v>
      </c>
      <c r="D696" s="33" t="s">
        <v>128</v>
      </c>
      <c r="E696" s="44" t="s">
        <v>15</v>
      </c>
      <c r="F696" s="35">
        <f>G696-21</f>
        <v>43804</v>
      </c>
      <c r="G696" s="35">
        <f t="shared" si="95"/>
        <v>43825</v>
      </c>
      <c r="H696" s="35">
        <f t="shared" si="88"/>
        <v>43832</v>
      </c>
      <c r="I696" s="35">
        <f t="shared" si="89"/>
        <v>43839</v>
      </c>
      <c r="J696" s="35">
        <v>43847</v>
      </c>
      <c r="K696" s="36" t="s">
        <v>69</v>
      </c>
      <c r="L696" s="37">
        <f t="shared" si="90"/>
        <v>107000</v>
      </c>
      <c r="M696" s="38">
        <v>107000</v>
      </c>
      <c r="N696" s="39"/>
      <c r="O696" s="40" t="s">
        <v>252</v>
      </c>
    </row>
    <row r="697" spans="1:15" s="41" customFormat="1" ht="12.75" hidden="1">
      <c r="A697" s="32">
        <v>692</v>
      </c>
      <c r="B697" s="33" t="s">
        <v>372</v>
      </c>
      <c r="C697" s="34" t="s">
        <v>164</v>
      </c>
      <c r="D697" s="33" t="s">
        <v>128</v>
      </c>
      <c r="E697" s="44" t="s">
        <v>15</v>
      </c>
      <c r="F697" s="35">
        <f>G697-21</f>
        <v>43893</v>
      </c>
      <c r="G697" s="35">
        <f t="shared" si="95"/>
        <v>43914</v>
      </c>
      <c r="H697" s="35">
        <f t="shared" si="88"/>
        <v>43921</v>
      </c>
      <c r="I697" s="35">
        <f t="shared" si="89"/>
        <v>43928</v>
      </c>
      <c r="J697" s="35">
        <v>43936</v>
      </c>
      <c r="K697" s="36" t="s">
        <v>69</v>
      </c>
      <c r="L697" s="37">
        <f t="shared" si="90"/>
        <v>107000</v>
      </c>
      <c r="M697" s="38">
        <v>107000</v>
      </c>
      <c r="N697" s="39"/>
      <c r="O697" s="40" t="s">
        <v>252</v>
      </c>
    </row>
    <row r="698" spans="1:15" s="41" customFormat="1" ht="12.75" hidden="1">
      <c r="A698" s="32">
        <v>693</v>
      </c>
      <c r="B698" s="33" t="s">
        <v>372</v>
      </c>
      <c r="C698" s="34" t="s">
        <v>164</v>
      </c>
      <c r="D698" s="33" t="s">
        <v>128</v>
      </c>
      <c r="E698" s="44" t="s">
        <v>15</v>
      </c>
      <c r="F698" s="35">
        <f>G698-21</f>
        <v>43984</v>
      </c>
      <c r="G698" s="35">
        <f t="shared" si="95"/>
        <v>44005</v>
      </c>
      <c r="H698" s="35">
        <f t="shared" si="88"/>
        <v>44012</v>
      </c>
      <c r="I698" s="35">
        <f t="shared" si="89"/>
        <v>44019</v>
      </c>
      <c r="J698" s="35">
        <v>44027</v>
      </c>
      <c r="K698" s="36" t="s">
        <v>69</v>
      </c>
      <c r="L698" s="37">
        <f t="shared" si="90"/>
        <v>107000</v>
      </c>
      <c r="M698" s="38">
        <v>107000</v>
      </c>
      <c r="N698" s="39"/>
      <c r="O698" s="40" t="s">
        <v>252</v>
      </c>
    </row>
    <row r="699" spans="1:15" s="41" customFormat="1" ht="12.75" hidden="1">
      <c r="A699" s="32">
        <v>694</v>
      </c>
      <c r="B699" s="33" t="s">
        <v>372</v>
      </c>
      <c r="C699" s="34" t="s">
        <v>164</v>
      </c>
      <c r="D699" s="33" t="s">
        <v>128</v>
      </c>
      <c r="E699" s="44" t="s">
        <v>15</v>
      </c>
      <c r="F699" s="35">
        <f>G699-21</f>
        <v>44076</v>
      </c>
      <c r="G699" s="35">
        <f t="shared" si="95"/>
        <v>44097</v>
      </c>
      <c r="H699" s="35">
        <f t="shared" si="88"/>
        <v>44104</v>
      </c>
      <c r="I699" s="35">
        <f t="shared" si="89"/>
        <v>44111</v>
      </c>
      <c r="J699" s="35">
        <v>44119</v>
      </c>
      <c r="K699" s="36" t="s">
        <v>69</v>
      </c>
      <c r="L699" s="37">
        <f t="shared" si="90"/>
        <v>107000</v>
      </c>
      <c r="M699" s="38">
        <v>107000</v>
      </c>
      <c r="N699" s="39"/>
      <c r="O699" s="40" t="s">
        <v>252</v>
      </c>
    </row>
    <row r="700" spans="1:15" s="41" customFormat="1" ht="12.75" hidden="1">
      <c r="A700" s="32">
        <v>695</v>
      </c>
      <c r="B700" s="33" t="s">
        <v>372</v>
      </c>
      <c r="C700" s="34" t="s">
        <v>92</v>
      </c>
      <c r="D700" s="33" t="s">
        <v>128</v>
      </c>
      <c r="E700" s="44" t="s">
        <v>15</v>
      </c>
      <c r="F700" s="35">
        <f>H700-21</f>
        <v>43900</v>
      </c>
      <c r="G700" s="35">
        <f t="shared" si="95"/>
        <v>43914</v>
      </c>
      <c r="H700" s="35">
        <f t="shared" si="88"/>
        <v>43921</v>
      </c>
      <c r="I700" s="35">
        <f t="shared" si="89"/>
        <v>43928</v>
      </c>
      <c r="J700" s="35">
        <v>43936</v>
      </c>
      <c r="K700" s="36" t="s">
        <v>69</v>
      </c>
      <c r="L700" s="37">
        <f t="shared" si="90"/>
        <v>39060</v>
      </c>
      <c r="M700" s="38">
        <v>39060</v>
      </c>
      <c r="N700" s="39"/>
      <c r="O700" s="40" t="s">
        <v>252</v>
      </c>
    </row>
    <row r="701" spans="1:15" s="41" customFormat="1" ht="12.75" hidden="1">
      <c r="A701" s="32">
        <v>696</v>
      </c>
      <c r="B701" s="33" t="s">
        <v>372</v>
      </c>
      <c r="C701" s="34" t="s">
        <v>92</v>
      </c>
      <c r="D701" s="33" t="s">
        <v>128</v>
      </c>
      <c r="E701" s="44" t="s">
        <v>15</v>
      </c>
      <c r="F701" s="35">
        <f>H701-21</f>
        <v>43991</v>
      </c>
      <c r="G701" s="35">
        <f t="shared" si="95"/>
        <v>44005</v>
      </c>
      <c r="H701" s="35">
        <f t="shared" si="88"/>
        <v>44012</v>
      </c>
      <c r="I701" s="35">
        <f t="shared" si="89"/>
        <v>44019</v>
      </c>
      <c r="J701" s="35">
        <v>44027</v>
      </c>
      <c r="K701" s="36" t="s">
        <v>69</v>
      </c>
      <c r="L701" s="37">
        <f t="shared" si="90"/>
        <v>6000</v>
      </c>
      <c r="M701" s="38">
        <v>6000</v>
      </c>
      <c r="N701" s="39"/>
      <c r="O701" s="40" t="s">
        <v>252</v>
      </c>
    </row>
    <row r="702" spans="1:15" s="80" customFormat="1" ht="21">
      <c r="A702" s="32">
        <v>697</v>
      </c>
      <c r="B702" s="71" t="s">
        <v>383</v>
      </c>
      <c r="C702" s="72" t="s">
        <v>76</v>
      </c>
      <c r="D702" s="71" t="s">
        <v>169</v>
      </c>
      <c r="E702" s="73" t="s">
        <v>24</v>
      </c>
      <c r="F702" s="33" t="str">
        <f>IF(E702="","",IF((OR(E702=data_validation!A$1,E702=data_validation!A$2,E702=data_validation!A$5,E702=data_validation!A$6,E702=data_validation!A$14,E702=data_validation!A$16)),"Indicate Date","N/A"))</f>
        <v>N/A</v>
      </c>
      <c r="G702" s="33" t="str">
        <f>IF(E702="","",IF((OR(E702=data_validation!A$1,E702=data_validation!A$2)),"Indicate Date","N/A"))</f>
        <v>N/A</v>
      </c>
      <c r="H702" s="35">
        <f t="shared" si="88"/>
        <v>43832</v>
      </c>
      <c r="I702" s="74">
        <f t="shared" si="89"/>
        <v>43839</v>
      </c>
      <c r="J702" s="74">
        <v>43847</v>
      </c>
      <c r="K702" s="75" t="s">
        <v>69</v>
      </c>
      <c r="L702" s="37">
        <f t="shared" si="90"/>
        <v>181474</v>
      </c>
      <c r="M702" s="77">
        <f>175474+6000</f>
        <v>181474</v>
      </c>
      <c r="N702" s="78"/>
      <c r="O702" s="79" t="s">
        <v>208</v>
      </c>
    </row>
    <row r="703" spans="1:15" s="80" customFormat="1" ht="21">
      <c r="A703" s="32">
        <v>698</v>
      </c>
      <c r="B703" s="71" t="s">
        <v>383</v>
      </c>
      <c r="C703" s="72" t="s">
        <v>76</v>
      </c>
      <c r="D703" s="71" t="s">
        <v>169</v>
      </c>
      <c r="E703" s="73" t="s">
        <v>24</v>
      </c>
      <c r="F703" s="33" t="str">
        <f>IF(E703="","",IF((OR(E703=data_validation!A$1,E703=data_validation!A$2,E703=data_validation!A$5,E703=data_validation!A$6,E703=data_validation!A$14,E703=data_validation!A$16)),"Indicate Date","N/A"))</f>
        <v>N/A</v>
      </c>
      <c r="G703" s="33" t="str">
        <f>IF(E703="","",IF((OR(E703=data_validation!A$1,E703=data_validation!A$2)),"Indicate Date","N/A"))</f>
        <v>N/A</v>
      </c>
      <c r="H703" s="35">
        <f t="shared" si="88"/>
        <v>43832</v>
      </c>
      <c r="I703" s="74">
        <f t="shared" si="89"/>
        <v>43839</v>
      </c>
      <c r="J703" s="74">
        <v>43847</v>
      </c>
      <c r="K703" s="75" t="s">
        <v>69</v>
      </c>
      <c r="L703" s="37">
        <f t="shared" si="90"/>
        <v>32300</v>
      </c>
      <c r="M703" s="77">
        <v>32300</v>
      </c>
      <c r="N703" s="78"/>
      <c r="O703" s="79" t="s">
        <v>208</v>
      </c>
    </row>
    <row r="704" spans="1:15" s="80" customFormat="1" ht="21">
      <c r="A704" s="32">
        <v>699</v>
      </c>
      <c r="B704" s="71" t="s">
        <v>383</v>
      </c>
      <c r="C704" s="72" t="s">
        <v>76</v>
      </c>
      <c r="D704" s="71" t="s">
        <v>169</v>
      </c>
      <c r="E704" s="73" t="s">
        <v>24</v>
      </c>
      <c r="F704" s="33" t="str">
        <f>IF(E704="","",IF((OR(E704=data_validation!A$1,E704=data_validation!A$2,E704=data_validation!A$5,E704=data_validation!A$6,E704=data_validation!A$14,E704=data_validation!A$16)),"Indicate Date","N/A"))</f>
        <v>N/A</v>
      </c>
      <c r="G704" s="33" t="str">
        <f>IF(E704="","",IF((OR(E704=data_validation!A$1,E704=data_validation!A$2)),"Indicate Date","N/A"))</f>
        <v>N/A</v>
      </c>
      <c r="H704" s="35">
        <f t="shared" si="88"/>
        <v>44012</v>
      </c>
      <c r="I704" s="74">
        <f t="shared" si="89"/>
        <v>44019</v>
      </c>
      <c r="J704" s="74">
        <v>44027</v>
      </c>
      <c r="K704" s="75" t="s">
        <v>69</v>
      </c>
      <c r="L704" s="37">
        <f t="shared" si="90"/>
        <v>178004</v>
      </c>
      <c r="M704" s="77">
        <f>175474+2530</f>
        <v>178004</v>
      </c>
      <c r="N704" s="78"/>
      <c r="O704" s="79" t="s">
        <v>208</v>
      </c>
    </row>
    <row r="705" spans="1:15" s="41" customFormat="1" ht="21" hidden="1">
      <c r="A705" s="32">
        <v>700</v>
      </c>
      <c r="B705" s="33" t="s">
        <v>383</v>
      </c>
      <c r="C705" s="34" t="s">
        <v>131</v>
      </c>
      <c r="D705" s="33" t="s">
        <v>169</v>
      </c>
      <c r="E705" s="44" t="s">
        <v>15</v>
      </c>
      <c r="F705" s="35">
        <f t="shared" ref="F705:F712" si="96">G705-21</f>
        <v>43804</v>
      </c>
      <c r="G705" s="35">
        <f t="shared" ref="G705:G712" si="97">H705-7</f>
        <v>43825</v>
      </c>
      <c r="H705" s="35">
        <f t="shared" si="88"/>
        <v>43832</v>
      </c>
      <c r="I705" s="35">
        <f t="shared" si="89"/>
        <v>43839</v>
      </c>
      <c r="J705" s="35">
        <v>43847</v>
      </c>
      <c r="K705" s="36" t="s">
        <v>69</v>
      </c>
      <c r="L705" s="37">
        <f t="shared" si="90"/>
        <v>2712223.75</v>
      </c>
      <c r="M705" s="38">
        <v>2712223.75</v>
      </c>
      <c r="N705" s="39"/>
      <c r="O705" s="40" t="s">
        <v>208</v>
      </c>
    </row>
    <row r="706" spans="1:15" s="41" customFormat="1" ht="24" hidden="1">
      <c r="A706" s="32">
        <v>701</v>
      </c>
      <c r="B706" s="33" t="s">
        <v>383</v>
      </c>
      <c r="C706" s="34" t="s">
        <v>103</v>
      </c>
      <c r="D706" s="33" t="s">
        <v>169</v>
      </c>
      <c r="E706" s="44" t="s">
        <v>15</v>
      </c>
      <c r="F706" s="35">
        <f t="shared" si="96"/>
        <v>43804</v>
      </c>
      <c r="G706" s="35">
        <f t="shared" si="97"/>
        <v>43825</v>
      </c>
      <c r="H706" s="35">
        <f t="shared" si="88"/>
        <v>43832</v>
      </c>
      <c r="I706" s="35">
        <f t="shared" si="89"/>
        <v>43839</v>
      </c>
      <c r="J706" s="35">
        <v>43847</v>
      </c>
      <c r="K706" s="36" t="s">
        <v>69</v>
      </c>
      <c r="L706" s="37">
        <f t="shared" si="90"/>
        <v>900000</v>
      </c>
      <c r="M706" s="38">
        <v>900000</v>
      </c>
      <c r="N706" s="39"/>
      <c r="O706" s="40" t="s">
        <v>208</v>
      </c>
    </row>
    <row r="707" spans="1:15" s="41" customFormat="1" ht="21" hidden="1">
      <c r="A707" s="32">
        <v>702</v>
      </c>
      <c r="B707" s="33" t="s">
        <v>383</v>
      </c>
      <c r="C707" s="34" t="s">
        <v>81</v>
      </c>
      <c r="D707" s="33" t="s">
        <v>169</v>
      </c>
      <c r="E707" s="44" t="s">
        <v>15</v>
      </c>
      <c r="F707" s="35">
        <f t="shared" si="96"/>
        <v>43804</v>
      </c>
      <c r="G707" s="35">
        <f t="shared" si="97"/>
        <v>43825</v>
      </c>
      <c r="H707" s="35">
        <f t="shared" si="88"/>
        <v>43832</v>
      </c>
      <c r="I707" s="35">
        <f t="shared" si="89"/>
        <v>43839</v>
      </c>
      <c r="J707" s="35">
        <v>43847</v>
      </c>
      <c r="K707" s="36" t="s">
        <v>69</v>
      </c>
      <c r="L707" s="37">
        <f t="shared" si="90"/>
        <v>5000</v>
      </c>
      <c r="M707" s="38">
        <v>5000</v>
      </c>
      <c r="N707" s="39"/>
      <c r="O707" s="40" t="s">
        <v>208</v>
      </c>
    </row>
    <row r="708" spans="1:15" s="41" customFormat="1" ht="21" hidden="1">
      <c r="A708" s="32">
        <v>703</v>
      </c>
      <c r="B708" s="33" t="s">
        <v>383</v>
      </c>
      <c r="C708" s="34" t="s">
        <v>77</v>
      </c>
      <c r="D708" s="33" t="s">
        <v>169</v>
      </c>
      <c r="E708" s="44" t="s">
        <v>15</v>
      </c>
      <c r="F708" s="35">
        <f t="shared" si="96"/>
        <v>43804</v>
      </c>
      <c r="G708" s="35">
        <f t="shared" si="97"/>
        <v>43825</v>
      </c>
      <c r="H708" s="35">
        <f t="shared" si="88"/>
        <v>43832</v>
      </c>
      <c r="I708" s="35">
        <f t="shared" si="89"/>
        <v>43839</v>
      </c>
      <c r="J708" s="35">
        <v>43847</v>
      </c>
      <c r="K708" s="36" t="s">
        <v>69</v>
      </c>
      <c r="L708" s="37">
        <f t="shared" si="90"/>
        <v>45000</v>
      </c>
      <c r="M708" s="38">
        <v>45000</v>
      </c>
      <c r="N708" s="39"/>
      <c r="O708" s="40" t="s">
        <v>208</v>
      </c>
    </row>
    <row r="709" spans="1:15" s="41" customFormat="1" ht="21" hidden="1">
      <c r="A709" s="32">
        <v>704</v>
      </c>
      <c r="B709" s="33" t="s">
        <v>383</v>
      </c>
      <c r="C709" s="34" t="s">
        <v>78</v>
      </c>
      <c r="D709" s="33" t="s">
        <v>169</v>
      </c>
      <c r="E709" s="44" t="s">
        <v>15</v>
      </c>
      <c r="F709" s="35">
        <f t="shared" si="96"/>
        <v>43804</v>
      </c>
      <c r="G709" s="35">
        <f t="shared" si="97"/>
        <v>43825</v>
      </c>
      <c r="H709" s="35">
        <f t="shared" si="88"/>
        <v>43832</v>
      </c>
      <c r="I709" s="35">
        <f t="shared" si="89"/>
        <v>43839</v>
      </c>
      <c r="J709" s="35">
        <v>43847</v>
      </c>
      <c r="K709" s="36" t="s">
        <v>69</v>
      </c>
      <c r="L709" s="37">
        <f t="shared" si="90"/>
        <v>150000</v>
      </c>
      <c r="M709" s="38">
        <v>150000</v>
      </c>
      <c r="N709" s="39"/>
      <c r="O709" s="40" t="s">
        <v>208</v>
      </c>
    </row>
    <row r="710" spans="1:15" s="41" customFormat="1" ht="21" hidden="1">
      <c r="A710" s="32">
        <v>705</v>
      </c>
      <c r="B710" s="33" t="s">
        <v>383</v>
      </c>
      <c r="C710" s="34" t="s">
        <v>81</v>
      </c>
      <c r="D710" s="33" t="s">
        <v>169</v>
      </c>
      <c r="E710" s="44" t="s">
        <v>15</v>
      </c>
      <c r="F710" s="35">
        <f t="shared" si="96"/>
        <v>43984</v>
      </c>
      <c r="G710" s="35">
        <f t="shared" si="97"/>
        <v>44005</v>
      </c>
      <c r="H710" s="35">
        <f t="shared" ref="H710:H773" si="98">J710-15</f>
        <v>44012</v>
      </c>
      <c r="I710" s="35">
        <f t="shared" ref="I710:I773" si="99">H710+7</f>
        <v>44019</v>
      </c>
      <c r="J710" s="35">
        <v>44027</v>
      </c>
      <c r="K710" s="36" t="s">
        <v>69</v>
      </c>
      <c r="L710" s="37">
        <f t="shared" ref="L710:L773" si="100">SUM(M710:N710)</f>
        <v>5000</v>
      </c>
      <c r="M710" s="38">
        <v>5000</v>
      </c>
      <c r="N710" s="39"/>
      <c r="O710" s="40" t="s">
        <v>208</v>
      </c>
    </row>
    <row r="711" spans="1:15" s="41" customFormat="1" ht="21" hidden="1">
      <c r="A711" s="32">
        <v>706</v>
      </c>
      <c r="B711" s="33" t="s">
        <v>383</v>
      </c>
      <c r="C711" s="34" t="s">
        <v>77</v>
      </c>
      <c r="D711" s="33" t="s">
        <v>169</v>
      </c>
      <c r="E711" s="44" t="s">
        <v>15</v>
      </c>
      <c r="F711" s="35">
        <f t="shared" si="96"/>
        <v>43984</v>
      </c>
      <c r="G711" s="35">
        <f t="shared" si="97"/>
        <v>44005</v>
      </c>
      <c r="H711" s="35">
        <f t="shared" si="98"/>
        <v>44012</v>
      </c>
      <c r="I711" s="35">
        <f t="shared" si="99"/>
        <v>44019</v>
      </c>
      <c r="J711" s="35">
        <v>44027</v>
      </c>
      <c r="K711" s="36" t="s">
        <v>69</v>
      </c>
      <c r="L711" s="37">
        <f t="shared" si="100"/>
        <v>45000</v>
      </c>
      <c r="M711" s="38">
        <v>45000</v>
      </c>
      <c r="N711" s="39"/>
      <c r="O711" s="40" t="s">
        <v>208</v>
      </c>
    </row>
    <row r="712" spans="1:15" s="41" customFormat="1" ht="21" hidden="1">
      <c r="A712" s="32">
        <v>707</v>
      </c>
      <c r="B712" s="33" t="s">
        <v>383</v>
      </c>
      <c r="C712" s="34" t="s">
        <v>78</v>
      </c>
      <c r="D712" s="33" t="s">
        <v>169</v>
      </c>
      <c r="E712" s="44" t="s">
        <v>15</v>
      </c>
      <c r="F712" s="35">
        <f t="shared" si="96"/>
        <v>43984</v>
      </c>
      <c r="G712" s="35">
        <f t="shared" si="97"/>
        <v>44005</v>
      </c>
      <c r="H712" s="35">
        <f t="shared" si="98"/>
        <v>44012</v>
      </c>
      <c r="I712" s="35">
        <f t="shared" si="99"/>
        <v>44019</v>
      </c>
      <c r="J712" s="35">
        <v>44027</v>
      </c>
      <c r="K712" s="36" t="s">
        <v>69</v>
      </c>
      <c r="L712" s="37">
        <f t="shared" si="100"/>
        <v>150000</v>
      </c>
      <c r="M712" s="38">
        <v>150000</v>
      </c>
      <c r="N712" s="39"/>
      <c r="O712" s="40" t="s">
        <v>208</v>
      </c>
    </row>
    <row r="713" spans="1:15" s="41" customFormat="1" ht="24" hidden="1">
      <c r="A713" s="32">
        <v>708</v>
      </c>
      <c r="B713" s="33" t="s">
        <v>383</v>
      </c>
      <c r="C713" s="42" t="s">
        <v>83</v>
      </c>
      <c r="D713" s="33" t="s">
        <v>169</v>
      </c>
      <c r="E713" s="44" t="s">
        <v>28</v>
      </c>
      <c r="F713" s="35">
        <f t="shared" ref="F713:F718" si="101">H713-7</f>
        <v>43825</v>
      </c>
      <c r="G713" s="33" t="str">
        <f>IF(E713="","",IF((OR(E713=data_validation!A$1,E713=data_validation!A$2)),"Indicate Date","N/A"))</f>
        <v>N/A</v>
      </c>
      <c r="H713" s="35">
        <f t="shared" si="98"/>
        <v>43832</v>
      </c>
      <c r="I713" s="35">
        <f t="shared" si="99"/>
        <v>43839</v>
      </c>
      <c r="J713" s="35">
        <v>43847</v>
      </c>
      <c r="K713" s="36" t="s">
        <v>69</v>
      </c>
      <c r="L713" s="37">
        <f t="shared" si="100"/>
        <v>12625</v>
      </c>
      <c r="M713" s="43">
        <v>12625</v>
      </c>
      <c r="N713" s="39"/>
      <c r="O713" s="40" t="s">
        <v>208</v>
      </c>
    </row>
    <row r="714" spans="1:15" s="41" customFormat="1" ht="24" hidden="1">
      <c r="A714" s="32">
        <v>709</v>
      </c>
      <c r="B714" s="33" t="s">
        <v>383</v>
      </c>
      <c r="C714" s="42" t="s">
        <v>83</v>
      </c>
      <c r="D714" s="33" t="s">
        <v>169</v>
      </c>
      <c r="E714" s="44" t="s">
        <v>28</v>
      </c>
      <c r="F714" s="35">
        <f t="shared" si="101"/>
        <v>43914</v>
      </c>
      <c r="G714" s="33" t="str">
        <f>IF(E714="","",IF((OR(E714=data_validation!A$1,E714=data_validation!A$2)),"Indicate Date","N/A"))</f>
        <v>N/A</v>
      </c>
      <c r="H714" s="35">
        <f t="shared" si="98"/>
        <v>43921</v>
      </c>
      <c r="I714" s="35">
        <f t="shared" si="99"/>
        <v>43928</v>
      </c>
      <c r="J714" s="35">
        <v>43936</v>
      </c>
      <c r="K714" s="36" t="s">
        <v>69</v>
      </c>
      <c r="L714" s="37">
        <f t="shared" si="100"/>
        <v>12625</v>
      </c>
      <c r="M714" s="43">
        <v>12625</v>
      </c>
      <c r="N714" s="39"/>
      <c r="O714" s="40" t="s">
        <v>208</v>
      </c>
    </row>
    <row r="715" spans="1:15" s="41" customFormat="1" ht="24" hidden="1">
      <c r="A715" s="32">
        <v>710</v>
      </c>
      <c r="B715" s="33" t="s">
        <v>383</v>
      </c>
      <c r="C715" s="42" t="s">
        <v>83</v>
      </c>
      <c r="D715" s="33" t="s">
        <v>169</v>
      </c>
      <c r="E715" s="44" t="s">
        <v>28</v>
      </c>
      <c r="F715" s="35">
        <f t="shared" si="101"/>
        <v>44005</v>
      </c>
      <c r="G715" s="33" t="str">
        <f>IF(E715="","",IF((OR(E715=data_validation!A$1,E715=data_validation!A$2)),"Indicate Date","N/A"))</f>
        <v>N/A</v>
      </c>
      <c r="H715" s="35">
        <f t="shared" si="98"/>
        <v>44012</v>
      </c>
      <c r="I715" s="35">
        <f t="shared" si="99"/>
        <v>44019</v>
      </c>
      <c r="J715" s="35">
        <v>44027</v>
      </c>
      <c r="K715" s="36" t="s">
        <v>69</v>
      </c>
      <c r="L715" s="37">
        <f t="shared" si="100"/>
        <v>12625</v>
      </c>
      <c r="M715" s="43">
        <v>12625</v>
      </c>
      <c r="N715" s="39"/>
      <c r="O715" s="40" t="s">
        <v>208</v>
      </c>
    </row>
    <row r="716" spans="1:15" s="41" customFormat="1" ht="24" hidden="1">
      <c r="A716" s="32">
        <v>711</v>
      </c>
      <c r="B716" s="33" t="s">
        <v>383</v>
      </c>
      <c r="C716" s="42" t="s">
        <v>83</v>
      </c>
      <c r="D716" s="33" t="s">
        <v>169</v>
      </c>
      <c r="E716" s="44" t="s">
        <v>28</v>
      </c>
      <c r="F716" s="35">
        <f t="shared" si="101"/>
        <v>44097</v>
      </c>
      <c r="G716" s="33" t="str">
        <f>IF(E716="","",IF((OR(E716=data_validation!A$1,E716=data_validation!A$2)),"Indicate Date","N/A"))</f>
        <v>N/A</v>
      </c>
      <c r="H716" s="35">
        <f t="shared" si="98"/>
        <v>44104</v>
      </c>
      <c r="I716" s="35">
        <f t="shared" si="99"/>
        <v>44111</v>
      </c>
      <c r="J716" s="35">
        <v>44119</v>
      </c>
      <c r="K716" s="36" t="s">
        <v>69</v>
      </c>
      <c r="L716" s="37">
        <f t="shared" si="100"/>
        <v>12625</v>
      </c>
      <c r="M716" s="43">
        <v>12625</v>
      </c>
      <c r="N716" s="39"/>
      <c r="O716" s="40" t="s">
        <v>208</v>
      </c>
    </row>
    <row r="717" spans="1:15" s="41" customFormat="1" ht="24" hidden="1">
      <c r="A717" s="32">
        <v>712</v>
      </c>
      <c r="B717" s="33" t="s">
        <v>383</v>
      </c>
      <c r="C717" s="42" t="s">
        <v>118</v>
      </c>
      <c r="D717" s="33" t="s">
        <v>169</v>
      </c>
      <c r="E717" s="44" t="s">
        <v>28</v>
      </c>
      <c r="F717" s="35">
        <f t="shared" si="101"/>
        <v>43914</v>
      </c>
      <c r="G717" s="33" t="str">
        <f>IF(E717="","",IF((OR(E717=data_validation!A$1,E717=data_validation!A$2)),"Indicate Date","N/A"))</f>
        <v>N/A</v>
      </c>
      <c r="H717" s="35">
        <f t="shared" si="98"/>
        <v>43921</v>
      </c>
      <c r="I717" s="35">
        <f t="shared" si="99"/>
        <v>43928</v>
      </c>
      <c r="J717" s="35">
        <v>43936</v>
      </c>
      <c r="K717" s="36" t="s">
        <v>69</v>
      </c>
      <c r="L717" s="37">
        <f t="shared" si="100"/>
        <v>10000</v>
      </c>
      <c r="M717" s="43">
        <v>10000</v>
      </c>
      <c r="N717" s="39"/>
      <c r="O717" s="40" t="s">
        <v>208</v>
      </c>
    </row>
    <row r="718" spans="1:15" s="41" customFormat="1" ht="24" hidden="1">
      <c r="A718" s="32">
        <v>713</v>
      </c>
      <c r="B718" s="33" t="s">
        <v>383</v>
      </c>
      <c r="C718" s="42" t="s">
        <v>91</v>
      </c>
      <c r="D718" s="33" t="s">
        <v>169</v>
      </c>
      <c r="E718" s="44" t="s">
        <v>28</v>
      </c>
      <c r="F718" s="35">
        <f t="shared" si="101"/>
        <v>43825</v>
      </c>
      <c r="G718" s="33" t="str">
        <f>IF(E718="","",IF((OR(E718=data_validation!A$1,E718=data_validation!A$2)),"Indicate Date","N/A"))</f>
        <v>N/A</v>
      </c>
      <c r="H718" s="35">
        <f t="shared" si="98"/>
        <v>43832</v>
      </c>
      <c r="I718" s="35">
        <f t="shared" si="99"/>
        <v>43839</v>
      </c>
      <c r="J718" s="35">
        <v>43847</v>
      </c>
      <c r="K718" s="36" t="s">
        <v>69</v>
      </c>
      <c r="L718" s="37">
        <f t="shared" si="100"/>
        <v>60000</v>
      </c>
      <c r="M718" s="43">
        <v>60000</v>
      </c>
      <c r="N718" s="39"/>
      <c r="O718" s="40" t="s">
        <v>208</v>
      </c>
    </row>
    <row r="719" spans="1:15" s="41" customFormat="1" ht="24" hidden="1">
      <c r="A719" s="32">
        <v>714</v>
      </c>
      <c r="B719" s="33" t="s">
        <v>384</v>
      </c>
      <c r="C719" s="34" t="s">
        <v>95</v>
      </c>
      <c r="D719" s="33" t="s">
        <v>169</v>
      </c>
      <c r="E719" s="44" t="s">
        <v>15</v>
      </c>
      <c r="F719" s="35">
        <f>G719-21</f>
        <v>43804</v>
      </c>
      <c r="G719" s="35">
        <f t="shared" ref="G719:G744" si="102">H719-7</f>
        <v>43825</v>
      </c>
      <c r="H719" s="35">
        <f t="shared" si="98"/>
        <v>43832</v>
      </c>
      <c r="I719" s="35">
        <f t="shared" si="99"/>
        <v>43839</v>
      </c>
      <c r="J719" s="35">
        <v>43847</v>
      </c>
      <c r="K719" s="36" t="s">
        <v>69</v>
      </c>
      <c r="L719" s="37">
        <f t="shared" si="100"/>
        <v>205000</v>
      </c>
      <c r="M719" s="38"/>
      <c r="N719" s="39">
        <f>105000+60000+30000+10000</f>
        <v>205000</v>
      </c>
      <c r="O719" s="40" t="s">
        <v>386</v>
      </c>
    </row>
    <row r="720" spans="1:15" s="41" customFormat="1" ht="21" hidden="1">
      <c r="A720" s="32">
        <v>715</v>
      </c>
      <c r="B720" s="33" t="s">
        <v>384</v>
      </c>
      <c r="C720" s="34" t="s">
        <v>170</v>
      </c>
      <c r="D720" s="33" t="s">
        <v>169</v>
      </c>
      <c r="E720" s="44" t="s">
        <v>15</v>
      </c>
      <c r="F720" s="35">
        <f>G720-21</f>
        <v>43893</v>
      </c>
      <c r="G720" s="35">
        <f t="shared" si="102"/>
        <v>43914</v>
      </c>
      <c r="H720" s="35">
        <f t="shared" si="98"/>
        <v>43921</v>
      </c>
      <c r="I720" s="35">
        <f t="shared" si="99"/>
        <v>43928</v>
      </c>
      <c r="J720" s="35">
        <v>43936</v>
      </c>
      <c r="K720" s="36" t="s">
        <v>69</v>
      </c>
      <c r="L720" s="37">
        <f t="shared" si="100"/>
        <v>211500</v>
      </c>
      <c r="M720" s="38"/>
      <c r="N720" s="39">
        <f>90000+20000+25000+70000+6500</f>
        <v>211500</v>
      </c>
      <c r="O720" s="40" t="s">
        <v>386</v>
      </c>
    </row>
    <row r="721" spans="1:15" s="41" customFormat="1" ht="21" hidden="1">
      <c r="A721" s="32">
        <v>716</v>
      </c>
      <c r="B721" s="33" t="s">
        <v>384</v>
      </c>
      <c r="C721" s="34" t="s">
        <v>170</v>
      </c>
      <c r="D721" s="33" t="s">
        <v>169</v>
      </c>
      <c r="E721" s="44" t="s">
        <v>15</v>
      </c>
      <c r="F721" s="35">
        <f>G721-21</f>
        <v>43984</v>
      </c>
      <c r="G721" s="35">
        <f t="shared" si="102"/>
        <v>44005</v>
      </c>
      <c r="H721" s="35">
        <f t="shared" si="98"/>
        <v>44012</v>
      </c>
      <c r="I721" s="35">
        <f t="shared" si="99"/>
        <v>44019</v>
      </c>
      <c r="J721" s="35">
        <v>44027</v>
      </c>
      <c r="K721" s="36" t="s">
        <v>69</v>
      </c>
      <c r="L721" s="37">
        <f t="shared" si="100"/>
        <v>275000</v>
      </c>
      <c r="M721" s="38"/>
      <c r="N721" s="39">
        <f>90000+20000+25000+140000</f>
        <v>275000</v>
      </c>
      <c r="O721" s="40" t="s">
        <v>386</v>
      </c>
    </row>
    <row r="722" spans="1:15" s="41" customFormat="1" ht="21" hidden="1">
      <c r="A722" s="32">
        <v>717</v>
      </c>
      <c r="B722" s="33" t="s">
        <v>384</v>
      </c>
      <c r="C722" s="34" t="s">
        <v>170</v>
      </c>
      <c r="D722" s="33" t="s">
        <v>169</v>
      </c>
      <c r="E722" s="44" t="s">
        <v>15</v>
      </c>
      <c r="F722" s="35">
        <f>G722-21</f>
        <v>44076</v>
      </c>
      <c r="G722" s="35">
        <f t="shared" si="102"/>
        <v>44097</v>
      </c>
      <c r="H722" s="35">
        <f t="shared" si="98"/>
        <v>44104</v>
      </c>
      <c r="I722" s="35">
        <f t="shared" si="99"/>
        <v>44111</v>
      </c>
      <c r="J722" s="35">
        <v>44119</v>
      </c>
      <c r="K722" s="36" t="s">
        <v>69</v>
      </c>
      <c r="L722" s="37">
        <f t="shared" si="100"/>
        <v>295000</v>
      </c>
      <c r="M722" s="38"/>
      <c r="N722" s="39">
        <f>90000+40000+25000+140000</f>
        <v>295000</v>
      </c>
      <c r="O722" s="40" t="s">
        <v>386</v>
      </c>
    </row>
    <row r="723" spans="1:15" s="41" customFormat="1" ht="24" hidden="1">
      <c r="A723" s="32">
        <v>718</v>
      </c>
      <c r="B723" s="33" t="s">
        <v>384</v>
      </c>
      <c r="C723" s="34" t="s">
        <v>85</v>
      </c>
      <c r="D723" s="33" t="s">
        <v>169</v>
      </c>
      <c r="E723" s="44" t="s">
        <v>15</v>
      </c>
      <c r="F723" s="35">
        <f>H723-21</f>
        <v>43811</v>
      </c>
      <c r="G723" s="35">
        <f t="shared" si="102"/>
        <v>43825</v>
      </c>
      <c r="H723" s="35">
        <f t="shared" si="98"/>
        <v>43832</v>
      </c>
      <c r="I723" s="35">
        <f t="shared" si="99"/>
        <v>43839</v>
      </c>
      <c r="J723" s="35">
        <v>43847</v>
      </c>
      <c r="K723" s="36" t="s">
        <v>69</v>
      </c>
      <c r="L723" s="37">
        <f t="shared" si="100"/>
        <v>105000</v>
      </c>
      <c r="M723" s="38"/>
      <c r="N723" s="39">
        <v>105000</v>
      </c>
      <c r="O723" s="40" t="s">
        <v>386</v>
      </c>
    </row>
    <row r="724" spans="1:15" s="41" customFormat="1" ht="24" hidden="1">
      <c r="A724" s="32">
        <v>719</v>
      </c>
      <c r="B724" s="33" t="s">
        <v>384</v>
      </c>
      <c r="C724" s="34" t="s">
        <v>85</v>
      </c>
      <c r="D724" s="33" t="s">
        <v>169</v>
      </c>
      <c r="E724" s="44" t="s">
        <v>15</v>
      </c>
      <c r="F724" s="35">
        <f>H724-21</f>
        <v>43900</v>
      </c>
      <c r="G724" s="35">
        <f t="shared" si="102"/>
        <v>43914</v>
      </c>
      <c r="H724" s="35">
        <f t="shared" si="98"/>
        <v>43921</v>
      </c>
      <c r="I724" s="35">
        <f t="shared" si="99"/>
        <v>43928</v>
      </c>
      <c r="J724" s="35">
        <v>43936</v>
      </c>
      <c r="K724" s="36" t="s">
        <v>69</v>
      </c>
      <c r="L724" s="37">
        <f t="shared" si="100"/>
        <v>266000</v>
      </c>
      <c r="M724" s="38"/>
      <c r="N724" s="39">
        <v>266000</v>
      </c>
      <c r="O724" s="40" t="s">
        <v>386</v>
      </c>
    </row>
    <row r="725" spans="1:15" s="41" customFormat="1" ht="24" hidden="1">
      <c r="A725" s="32">
        <v>720</v>
      </c>
      <c r="B725" s="33" t="s">
        <v>387</v>
      </c>
      <c r="C725" s="34" t="s">
        <v>95</v>
      </c>
      <c r="D725" s="33" t="s">
        <v>169</v>
      </c>
      <c r="E725" s="44" t="s">
        <v>15</v>
      </c>
      <c r="F725" s="35">
        <f t="shared" ref="F725:F731" si="103">G725-21</f>
        <v>43804</v>
      </c>
      <c r="G725" s="35">
        <f t="shared" si="102"/>
        <v>43825</v>
      </c>
      <c r="H725" s="35">
        <f t="shared" si="98"/>
        <v>43832</v>
      </c>
      <c r="I725" s="35">
        <f t="shared" si="99"/>
        <v>43839</v>
      </c>
      <c r="J725" s="35">
        <v>43847</v>
      </c>
      <c r="K725" s="36" t="s">
        <v>69</v>
      </c>
      <c r="L725" s="37">
        <f t="shared" si="100"/>
        <v>330500</v>
      </c>
      <c r="M725" s="38"/>
      <c r="N725" s="39">
        <f>300000+10000+10000+10500</f>
        <v>330500</v>
      </c>
      <c r="O725" s="40" t="s">
        <v>385</v>
      </c>
    </row>
    <row r="726" spans="1:15" s="41" customFormat="1" ht="24" hidden="1">
      <c r="A726" s="32">
        <v>721</v>
      </c>
      <c r="B726" s="33" t="s">
        <v>387</v>
      </c>
      <c r="C726" s="34" t="s">
        <v>95</v>
      </c>
      <c r="D726" s="33" t="s">
        <v>169</v>
      </c>
      <c r="E726" s="44" t="s">
        <v>15</v>
      </c>
      <c r="F726" s="35">
        <f t="shared" si="103"/>
        <v>43893</v>
      </c>
      <c r="G726" s="35">
        <f t="shared" si="102"/>
        <v>43914</v>
      </c>
      <c r="H726" s="35">
        <f t="shared" si="98"/>
        <v>43921</v>
      </c>
      <c r="I726" s="35">
        <f t="shared" si="99"/>
        <v>43928</v>
      </c>
      <c r="J726" s="35">
        <v>43936</v>
      </c>
      <c r="K726" s="36" t="s">
        <v>69</v>
      </c>
      <c r="L726" s="37">
        <f t="shared" si="100"/>
        <v>171500</v>
      </c>
      <c r="M726" s="38"/>
      <c r="N726" s="39">
        <f>150000+6000+5000+10500</f>
        <v>171500</v>
      </c>
      <c r="O726" s="40" t="s">
        <v>385</v>
      </c>
    </row>
    <row r="727" spans="1:15" s="41" customFormat="1" ht="24" hidden="1">
      <c r="A727" s="32">
        <v>722</v>
      </c>
      <c r="B727" s="33" t="s">
        <v>387</v>
      </c>
      <c r="C727" s="34" t="s">
        <v>95</v>
      </c>
      <c r="D727" s="33" t="s">
        <v>169</v>
      </c>
      <c r="E727" s="44" t="s">
        <v>15</v>
      </c>
      <c r="F727" s="35">
        <f t="shared" si="103"/>
        <v>43984</v>
      </c>
      <c r="G727" s="35">
        <f t="shared" si="102"/>
        <v>44005</v>
      </c>
      <c r="H727" s="35">
        <f t="shared" si="98"/>
        <v>44012</v>
      </c>
      <c r="I727" s="35">
        <f t="shared" si="99"/>
        <v>44019</v>
      </c>
      <c r="J727" s="35">
        <v>44027</v>
      </c>
      <c r="K727" s="36" t="s">
        <v>69</v>
      </c>
      <c r="L727" s="37">
        <f t="shared" si="100"/>
        <v>335500</v>
      </c>
      <c r="M727" s="38"/>
      <c r="N727" s="39">
        <f>300000+20000+5000+10500</f>
        <v>335500</v>
      </c>
      <c r="O727" s="40" t="s">
        <v>385</v>
      </c>
    </row>
    <row r="728" spans="1:15" s="41" customFormat="1" ht="24" hidden="1">
      <c r="A728" s="32">
        <v>723</v>
      </c>
      <c r="B728" s="33" t="s">
        <v>387</v>
      </c>
      <c r="C728" s="34" t="s">
        <v>95</v>
      </c>
      <c r="D728" s="33" t="s">
        <v>169</v>
      </c>
      <c r="E728" s="44" t="s">
        <v>15</v>
      </c>
      <c r="F728" s="35">
        <f t="shared" si="103"/>
        <v>44076</v>
      </c>
      <c r="G728" s="35">
        <f t="shared" si="102"/>
        <v>44097</v>
      </c>
      <c r="H728" s="35">
        <f t="shared" si="98"/>
        <v>44104</v>
      </c>
      <c r="I728" s="35">
        <f t="shared" si="99"/>
        <v>44111</v>
      </c>
      <c r="J728" s="35">
        <v>44119</v>
      </c>
      <c r="K728" s="36" t="s">
        <v>69</v>
      </c>
      <c r="L728" s="37">
        <f t="shared" si="100"/>
        <v>339000</v>
      </c>
      <c r="M728" s="38"/>
      <c r="N728" s="39">
        <f>300000+20000+5000+14000</f>
        <v>339000</v>
      </c>
      <c r="O728" s="40" t="s">
        <v>385</v>
      </c>
    </row>
    <row r="729" spans="1:15" s="41" customFormat="1" ht="24" hidden="1">
      <c r="A729" s="32">
        <v>724</v>
      </c>
      <c r="B729" s="33" t="s">
        <v>387</v>
      </c>
      <c r="C729" s="34" t="s">
        <v>157</v>
      </c>
      <c r="D729" s="33" t="s">
        <v>169</v>
      </c>
      <c r="E729" s="44" t="s">
        <v>15</v>
      </c>
      <c r="F729" s="35">
        <f t="shared" si="103"/>
        <v>43893</v>
      </c>
      <c r="G729" s="35">
        <f t="shared" si="102"/>
        <v>43914</v>
      </c>
      <c r="H729" s="35">
        <f t="shared" si="98"/>
        <v>43921</v>
      </c>
      <c r="I729" s="35">
        <f t="shared" si="99"/>
        <v>43928</v>
      </c>
      <c r="J729" s="35">
        <v>43936</v>
      </c>
      <c r="K729" s="36" t="s">
        <v>69</v>
      </c>
      <c r="L729" s="37">
        <f t="shared" si="100"/>
        <v>3000</v>
      </c>
      <c r="M729" s="38"/>
      <c r="N729" s="39">
        <v>3000</v>
      </c>
      <c r="O729" s="40" t="s">
        <v>385</v>
      </c>
    </row>
    <row r="730" spans="1:15" s="41" customFormat="1" ht="24" hidden="1">
      <c r="A730" s="32">
        <v>725</v>
      </c>
      <c r="B730" s="33" t="s">
        <v>388</v>
      </c>
      <c r="C730" s="34" t="s">
        <v>103</v>
      </c>
      <c r="D730" s="33" t="s">
        <v>169</v>
      </c>
      <c r="E730" s="44" t="s">
        <v>15</v>
      </c>
      <c r="F730" s="35">
        <f t="shared" si="103"/>
        <v>43804</v>
      </c>
      <c r="G730" s="35">
        <f t="shared" si="102"/>
        <v>43825</v>
      </c>
      <c r="H730" s="35">
        <f t="shared" si="98"/>
        <v>43832</v>
      </c>
      <c r="I730" s="35">
        <f t="shared" si="99"/>
        <v>43839</v>
      </c>
      <c r="J730" s="35">
        <v>43847</v>
      </c>
      <c r="K730" s="36" t="s">
        <v>69</v>
      </c>
      <c r="L730" s="37">
        <f t="shared" si="100"/>
        <v>797600</v>
      </c>
      <c r="M730" s="38">
        <v>797600</v>
      </c>
      <c r="N730" s="39"/>
      <c r="O730" s="40" t="s">
        <v>177</v>
      </c>
    </row>
    <row r="731" spans="1:15" s="41" customFormat="1" ht="21" hidden="1">
      <c r="A731" s="32">
        <v>726</v>
      </c>
      <c r="B731" s="33" t="s">
        <v>388</v>
      </c>
      <c r="C731" s="34" t="s">
        <v>131</v>
      </c>
      <c r="D731" s="33" t="s">
        <v>169</v>
      </c>
      <c r="E731" s="44" t="s">
        <v>15</v>
      </c>
      <c r="F731" s="35">
        <f t="shared" si="103"/>
        <v>43804</v>
      </c>
      <c r="G731" s="35">
        <f t="shared" si="102"/>
        <v>43825</v>
      </c>
      <c r="H731" s="35">
        <f t="shared" si="98"/>
        <v>43832</v>
      </c>
      <c r="I731" s="35">
        <f t="shared" si="99"/>
        <v>43839</v>
      </c>
      <c r="J731" s="35">
        <v>43847</v>
      </c>
      <c r="K731" s="36" t="s">
        <v>69</v>
      </c>
      <c r="L731" s="37">
        <f t="shared" si="100"/>
        <v>118575</v>
      </c>
      <c r="M731" s="38">
        <v>118575</v>
      </c>
      <c r="N731" s="39"/>
      <c r="O731" s="40" t="s">
        <v>177</v>
      </c>
    </row>
    <row r="732" spans="1:15" s="41" customFormat="1" ht="21" hidden="1">
      <c r="A732" s="32">
        <v>727</v>
      </c>
      <c r="B732" s="33" t="s">
        <v>388</v>
      </c>
      <c r="C732" s="42" t="s">
        <v>92</v>
      </c>
      <c r="D732" s="33" t="s">
        <v>169</v>
      </c>
      <c r="E732" s="44" t="s">
        <v>15</v>
      </c>
      <c r="F732" s="35">
        <f>H732-21</f>
        <v>43811</v>
      </c>
      <c r="G732" s="35">
        <f t="shared" si="102"/>
        <v>43825</v>
      </c>
      <c r="H732" s="35">
        <f t="shared" si="98"/>
        <v>43832</v>
      </c>
      <c r="I732" s="35">
        <f t="shared" si="99"/>
        <v>43839</v>
      </c>
      <c r="J732" s="35">
        <v>43847</v>
      </c>
      <c r="K732" s="36" t="s">
        <v>69</v>
      </c>
      <c r="L732" s="37">
        <f t="shared" si="100"/>
        <v>29800</v>
      </c>
      <c r="M732" s="43">
        <v>29800</v>
      </c>
      <c r="N732" s="39"/>
      <c r="O732" s="40" t="s">
        <v>177</v>
      </c>
    </row>
    <row r="733" spans="1:15" s="41" customFormat="1" ht="21" hidden="1">
      <c r="A733" s="32">
        <v>728</v>
      </c>
      <c r="B733" s="33" t="s">
        <v>388</v>
      </c>
      <c r="C733" s="42" t="s">
        <v>92</v>
      </c>
      <c r="D733" s="33" t="s">
        <v>169</v>
      </c>
      <c r="E733" s="44" t="s">
        <v>15</v>
      </c>
      <c r="F733" s="35">
        <f>H733-21</f>
        <v>43900</v>
      </c>
      <c r="G733" s="35">
        <f t="shared" si="102"/>
        <v>43914</v>
      </c>
      <c r="H733" s="35">
        <f t="shared" si="98"/>
        <v>43921</v>
      </c>
      <c r="I733" s="35">
        <f t="shared" si="99"/>
        <v>43928</v>
      </c>
      <c r="J733" s="35">
        <v>43936</v>
      </c>
      <c r="K733" s="36" t="s">
        <v>69</v>
      </c>
      <c r="L733" s="37">
        <f t="shared" si="100"/>
        <v>46000</v>
      </c>
      <c r="M733" s="43">
        <v>46000</v>
      </c>
      <c r="N733" s="39"/>
      <c r="O733" s="40" t="s">
        <v>177</v>
      </c>
    </row>
    <row r="734" spans="1:15" s="41" customFormat="1" ht="21" hidden="1">
      <c r="A734" s="32">
        <v>729</v>
      </c>
      <c r="B734" s="33" t="s">
        <v>388</v>
      </c>
      <c r="C734" s="42" t="s">
        <v>92</v>
      </c>
      <c r="D734" s="33" t="s">
        <v>169</v>
      </c>
      <c r="E734" s="44" t="s">
        <v>15</v>
      </c>
      <c r="F734" s="35">
        <f>H734-21</f>
        <v>43991</v>
      </c>
      <c r="G734" s="35">
        <f t="shared" si="102"/>
        <v>44005</v>
      </c>
      <c r="H734" s="35">
        <f t="shared" si="98"/>
        <v>44012</v>
      </c>
      <c r="I734" s="35">
        <f t="shared" si="99"/>
        <v>44019</v>
      </c>
      <c r="J734" s="35">
        <v>44027</v>
      </c>
      <c r="K734" s="36" t="s">
        <v>69</v>
      </c>
      <c r="L734" s="37">
        <f t="shared" si="100"/>
        <v>500</v>
      </c>
      <c r="M734" s="43">
        <v>500</v>
      </c>
      <c r="N734" s="39"/>
      <c r="O734" s="40" t="s">
        <v>177</v>
      </c>
    </row>
    <row r="735" spans="1:15" s="41" customFormat="1" ht="21" hidden="1">
      <c r="A735" s="32">
        <v>730</v>
      </c>
      <c r="B735" s="33" t="s">
        <v>388</v>
      </c>
      <c r="C735" s="34" t="s">
        <v>122</v>
      </c>
      <c r="D735" s="33" t="s">
        <v>169</v>
      </c>
      <c r="E735" s="44" t="s">
        <v>15</v>
      </c>
      <c r="F735" s="35">
        <f t="shared" ref="F735:F742" si="104">G735-21</f>
        <v>43804</v>
      </c>
      <c r="G735" s="35">
        <f t="shared" si="102"/>
        <v>43825</v>
      </c>
      <c r="H735" s="35">
        <f t="shared" si="98"/>
        <v>43832</v>
      </c>
      <c r="I735" s="35">
        <f t="shared" si="99"/>
        <v>43839</v>
      </c>
      <c r="J735" s="35">
        <v>43847</v>
      </c>
      <c r="K735" s="36" t="s">
        <v>69</v>
      </c>
      <c r="L735" s="37">
        <f t="shared" si="100"/>
        <v>137800</v>
      </c>
      <c r="M735" s="38">
        <v>137800</v>
      </c>
      <c r="N735" s="39"/>
      <c r="O735" s="40" t="s">
        <v>177</v>
      </c>
    </row>
    <row r="736" spans="1:15" s="41" customFormat="1" ht="21" hidden="1">
      <c r="A736" s="32">
        <v>731</v>
      </c>
      <c r="B736" s="33" t="s">
        <v>388</v>
      </c>
      <c r="C736" s="34" t="s">
        <v>89</v>
      </c>
      <c r="D736" s="33" t="s">
        <v>169</v>
      </c>
      <c r="E736" s="44" t="s">
        <v>15</v>
      </c>
      <c r="F736" s="35">
        <f t="shared" si="104"/>
        <v>43804</v>
      </c>
      <c r="G736" s="35">
        <f t="shared" si="102"/>
        <v>43825</v>
      </c>
      <c r="H736" s="35">
        <f t="shared" si="98"/>
        <v>43832</v>
      </c>
      <c r="I736" s="35">
        <f t="shared" si="99"/>
        <v>43839</v>
      </c>
      <c r="J736" s="35">
        <v>43847</v>
      </c>
      <c r="K736" s="36" t="s">
        <v>69</v>
      </c>
      <c r="L736" s="37">
        <f t="shared" si="100"/>
        <v>12800</v>
      </c>
      <c r="M736" s="38">
        <v>12800</v>
      </c>
      <c r="N736" s="39"/>
      <c r="O736" s="40" t="s">
        <v>177</v>
      </c>
    </row>
    <row r="737" spans="1:15" s="41" customFormat="1" ht="21" hidden="1">
      <c r="A737" s="32">
        <v>732</v>
      </c>
      <c r="B737" s="33" t="s">
        <v>388</v>
      </c>
      <c r="C737" s="34" t="s">
        <v>89</v>
      </c>
      <c r="D737" s="33" t="s">
        <v>169</v>
      </c>
      <c r="E737" s="44" t="s">
        <v>15</v>
      </c>
      <c r="F737" s="35">
        <f t="shared" si="104"/>
        <v>43893</v>
      </c>
      <c r="G737" s="35">
        <f t="shared" si="102"/>
        <v>43914</v>
      </c>
      <c r="H737" s="35">
        <f t="shared" si="98"/>
        <v>43921</v>
      </c>
      <c r="I737" s="35">
        <f t="shared" si="99"/>
        <v>43928</v>
      </c>
      <c r="J737" s="35">
        <v>43936</v>
      </c>
      <c r="K737" s="36" t="s">
        <v>69</v>
      </c>
      <c r="L737" s="37">
        <f t="shared" si="100"/>
        <v>21200</v>
      </c>
      <c r="M737" s="38">
        <v>21200</v>
      </c>
      <c r="N737" s="39"/>
      <c r="O737" s="40" t="s">
        <v>177</v>
      </c>
    </row>
    <row r="738" spans="1:15" s="41" customFormat="1" ht="21" hidden="1">
      <c r="A738" s="32">
        <v>733</v>
      </c>
      <c r="B738" s="33" t="s">
        <v>388</v>
      </c>
      <c r="C738" s="34" t="s">
        <v>89</v>
      </c>
      <c r="D738" s="33" t="s">
        <v>169</v>
      </c>
      <c r="E738" s="44" t="s">
        <v>15</v>
      </c>
      <c r="F738" s="35">
        <f t="shared" si="104"/>
        <v>43984</v>
      </c>
      <c r="G738" s="35">
        <f t="shared" si="102"/>
        <v>44005</v>
      </c>
      <c r="H738" s="35">
        <f t="shared" si="98"/>
        <v>44012</v>
      </c>
      <c r="I738" s="35">
        <f t="shared" si="99"/>
        <v>44019</v>
      </c>
      <c r="J738" s="35">
        <v>44027</v>
      </c>
      <c r="K738" s="36" t="s">
        <v>69</v>
      </c>
      <c r="L738" s="37">
        <f t="shared" si="100"/>
        <v>16000</v>
      </c>
      <c r="M738" s="38">
        <v>16000</v>
      </c>
      <c r="N738" s="39"/>
      <c r="O738" s="40" t="s">
        <v>177</v>
      </c>
    </row>
    <row r="739" spans="1:15" s="41" customFormat="1" ht="21" hidden="1">
      <c r="A739" s="32">
        <v>734</v>
      </c>
      <c r="B739" s="33" t="s">
        <v>388</v>
      </c>
      <c r="C739" s="34" t="s">
        <v>89</v>
      </c>
      <c r="D739" s="33" t="s">
        <v>169</v>
      </c>
      <c r="E739" s="44" t="s">
        <v>15</v>
      </c>
      <c r="F739" s="35">
        <f t="shared" si="104"/>
        <v>44076</v>
      </c>
      <c r="G739" s="35">
        <f t="shared" si="102"/>
        <v>44097</v>
      </c>
      <c r="H739" s="35">
        <f t="shared" si="98"/>
        <v>44104</v>
      </c>
      <c r="I739" s="35">
        <f t="shared" si="99"/>
        <v>44111</v>
      </c>
      <c r="J739" s="35">
        <v>44119</v>
      </c>
      <c r="K739" s="36" t="s">
        <v>69</v>
      </c>
      <c r="L739" s="37">
        <f t="shared" si="100"/>
        <v>21200</v>
      </c>
      <c r="M739" s="38">
        <v>21200</v>
      </c>
      <c r="N739" s="39"/>
      <c r="O739" s="40" t="s">
        <v>177</v>
      </c>
    </row>
    <row r="740" spans="1:15" s="41" customFormat="1" ht="24" hidden="1">
      <c r="A740" s="32">
        <v>735</v>
      </c>
      <c r="B740" s="33" t="s">
        <v>389</v>
      </c>
      <c r="C740" s="34" t="s">
        <v>103</v>
      </c>
      <c r="D740" s="33" t="s">
        <v>169</v>
      </c>
      <c r="E740" s="44" t="s">
        <v>15</v>
      </c>
      <c r="F740" s="35">
        <f t="shared" si="104"/>
        <v>43804</v>
      </c>
      <c r="G740" s="35">
        <f t="shared" si="102"/>
        <v>43825</v>
      </c>
      <c r="H740" s="35">
        <f t="shared" si="98"/>
        <v>43832</v>
      </c>
      <c r="I740" s="35">
        <f t="shared" si="99"/>
        <v>43839</v>
      </c>
      <c r="J740" s="35">
        <v>43847</v>
      </c>
      <c r="K740" s="36" t="s">
        <v>69</v>
      </c>
      <c r="L740" s="37">
        <f t="shared" si="100"/>
        <v>154000</v>
      </c>
      <c r="M740" s="38">
        <v>154000</v>
      </c>
      <c r="N740" s="39"/>
      <c r="O740" s="40" t="s">
        <v>179</v>
      </c>
    </row>
    <row r="741" spans="1:15" s="41" customFormat="1" ht="12.75" hidden="1">
      <c r="A741" s="32">
        <v>736</v>
      </c>
      <c r="B741" s="33" t="s">
        <v>390</v>
      </c>
      <c r="C741" s="42" t="s">
        <v>131</v>
      </c>
      <c r="D741" s="33" t="s">
        <v>169</v>
      </c>
      <c r="E741" s="44" t="s">
        <v>15</v>
      </c>
      <c r="F741" s="35">
        <f t="shared" si="104"/>
        <v>43804</v>
      </c>
      <c r="G741" s="35">
        <f t="shared" si="102"/>
        <v>43825</v>
      </c>
      <c r="H741" s="35">
        <f t="shared" si="98"/>
        <v>43832</v>
      </c>
      <c r="I741" s="35">
        <f t="shared" si="99"/>
        <v>43839</v>
      </c>
      <c r="J741" s="35">
        <v>43847</v>
      </c>
      <c r="K741" s="36" t="s">
        <v>69</v>
      </c>
      <c r="L741" s="37">
        <f t="shared" si="100"/>
        <v>133074</v>
      </c>
      <c r="M741" s="45">
        <f>3500+129574</f>
        <v>133074</v>
      </c>
      <c r="N741" s="39"/>
      <c r="O741" s="40" t="s">
        <v>180</v>
      </c>
    </row>
    <row r="742" spans="1:15" s="41" customFormat="1" ht="24" hidden="1">
      <c r="A742" s="32">
        <v>737</v>
      </c>
      <c r="B742" s="33" t="s">
        <v>390</v>
      </c>
      <c r="C742" s="34" t="s">
        <v>103</v>
      </c>
      <c r="D742" s="33" t="s">
        <v>169</v>
      </c>
      <c r="E742" s="44" t="s">
        <v>15</v>
      </c>
      <c r="F742" s="35">
        <f t="shared" si="104"/>
        <v>43804</v>
      </c>
      <c r="G742" s="35">
        <f t="shared" si="102"/>
        <v>43825</v>
      </c>
      <c r="H742" s="35">
        <f t="shared" si="98"/>
        <v>43832</v>
      </c>
      <c r="I742" s="35">
        <f t="shared" si="99"/>
        <v>43839</v>
      </c>
      <c r="J742" s="35">
        <v>43847</v>
      </c>
      <c r="K742" s="36" t="s">
        <v>69</v>
      </c>
      <c r="L742" s="37">
        <f t="shared" si="100"/>
        <v>104120</v>
      </c>
      <c r="M742" s="45">
        <f>5900+40120+58100</f>
        <v>104120</v>
      </c>
      <c r="N742" s="39"/>
      <c r="O742" s="40" t="s">
        <v>180</v>
      </c>
    </row>
    <row r="743" spans="1:15" s="41" customFormat="1" ht="12.75" hidden="1">
      <c r="A743" s="32">
        <v>738</v>
      </c>
      <c r="B743" s="33" t="s">
        <v>390</v>
      </c>
      <c r="C743" s="42" t="s">
        <v>92</v>
      </c>
      <c r="D743" s="33" t="s">
        <v>169</v>
      </c>
      <c r="E743" s="44" t="s">
        <v>15</v>
      </c>
      <c r="F743" s="35">
        <f>H743-21</f>
        <v>43900</v>
      </c>
      <c r="G743" s="35">
        <f t="shared" si="102"/>
        <v>43914</v>
      </c>
      <c r="H743" s="35">
        <f t="shared" si="98"/>
        <v>43921</v>
      </c>
      <c r="I743" s="35">
        <f t="shared" si="99"/>
        <v>43928</v>
      </c>
      <c r="J743" s="35">
        <v>43936</v>
      </c>
      <c r="K743" s="36" t="s">
        <v>69</v>
      </c>
      <c r="L743" s="37">
        <f t="shared" si="100"/>
        <v>2040</v>
      </c>
      <c r="M743" s="43">
        <v>2040</v>
      </c>
      <c r="N743" s="39"/>
      <c r="O743" s="40" t="s">
        <v>180</v>
      </c>
    </row>
    <row r="744" spans="1:15" s="41" customFormat="1" ht="12.75" hidden="1">
      <c r="A744" s="32">
        <v>739</v>
      </c>
      <c r="B744" s="33" t="s">
        <v>390</v>
      </c>
      <c r="C744" s="34" t="s">
        <v>89</v>
      </c>
      <c r="D744" s="33" t="s">
        <v>169</v>
      </c>
      <c r="E744" s="44" t="s">
        <v>15</v>
      </c>
      <c r="F744" s="35">
        <f>G744-21</f>
        <v>43893</v>
      </c>
      <c r="G744" s="35">
        <f t="shared" si="102"/>
        <v>43914</v>
      </c>
      <c r="H744" s="35">
        <f t="shared" si="98"/>
        <v>43921</v>
      </c>
      <c r="I744" s="35">
        <f t="shared" si="99"/>
        <v>43928</v>
      </c>
      <c r="J744" s="35">
        <v>43936</v>
      </c>
      <c r="K744" s="36" t="s">
        <v>69</v>
      </c>
      <c r="L744" s="37">
        <f t="shared" si="100"/>
        <v>29700</v>
      </c>
      <c r="M744" s="45">
        <v>29700</v>
      </c>
      <c r="N744" s="39"/>
      <c r="O744" s="40" t="s">
        <v>180</v>
      </c>
    </row>
    <row r="745" spans="1:15" s="41" customFormat="1" ht="18" hidden="1">
      <c r="A745" s="32">
        <v>740</v>
      </c>
      <c r="B745" s="33" t="s">
        <v>390</v>
      </c>
      <c r="C745" s="42" t="s">
        <v>110</v>
      </c>
      <c r="D745" s="33" t="s">
        <v>169</v>
      </c>
      <c r="E745" s="44" t="s">
        <v>29</v>
      </c>
      <c r="F745" s="33" t="str">
        <f>IF(E745="","",IF((OR(E745=data_validation!A$1,E745=data_validation!A$2,E745=data_validation!A$5,E745=data_validation!A$6,E745=data_validation!A$14,E745=data_validation!A$16)),"Indicate Date","N/A"))</f>
        <v>N/A</v>
      </c>
      <c r="G745" s="33" t="str">
        <f>IF(E745="","",IF((OR(E745=data_validation!A$1,E745=data_validation!A$2)),"Indicate Date","N/A"))</f>
        <v>N/A</v>
      </c>
      <c r="H745" s="35">
        <f t="shared" si="98"/>
        <v>43921</v>
      </c>
      <c r="I745" s="35">
        <f t="shared" si="99"/>
        <v>43928</v>
      </c>
      <c r="J745" s="35">
        <v>43936</v>
      </c>
      <c r="K745" s="36" t="s">
        <v>69</v>
      </c>
      <c r="L745" s="37">
        <f t="shared" si="100"/>
        <v>3200</v>
      </c>
      <c r="M745" s="45">
        <v>3200</v>
      </c>
      <c r="N745" s="39"/>
      <c r="O745" s="162" t="s">
        <v>180</v>
      </c>
    </row>
    <row r="746" spans="1:15" s="41" customFormat="1" ht="12.75" hidden="1">
      <c r="A746" s="32">
        <v>741</v>
      </c>
      <c r="B746" s="33" t="s">
        <v>390</v>
      </c>
      <c r="C746" s="42" t="s">
        <v>116</v>
      </c>
      <c r="D746" s="33" t="s">
        <v>169</v>
      </c>
      <c r="E746" s="44" t="s">
        <v>15</v>
      </c>
      <c r="F746" s="35">
        <f>H746-21</f>
        <v>43900</v>
      </c>
      <c r="G746" s="35">
        <f t="shared" ref="G746:G758" si="105">H746-7</f>
        <v>43914</v>
      </c>
      <c r="H746" s="35">
        <f t="shared" si="98"/>
        <v>43921</v>
      </c>
      <c r="I746" s="35">
        <f t="shared" si="99"/>
        <v>43928</v>
      </c>
      <c r="J746" s="35">
        <v>43936</v>
      </c>
      <c r="K746" s="36" t="s">
        <v>69</v>
      </c>
      <c r="L746" s="37">
        <f t="shared" si="100"/>
        <v>1500</v>
      </c>
      <c r="M746" s="43">
        <v>1500</v>
      </c>
      <c r="N746" s="39"/>
      <c r="O746" s="40" t="s">
        <v>180</v>
      </c>
    </row>
    <row r="747" spans="1:15" s="41" customFormat="1" ht="24" hidden="1">
      <c r="A747" s="32">
        <v>742</v>
      </c>
      <c r="B747" s="33" t="s">
        <v>391</v>
      </c>
      <c r="C747" s="34" t="s">
        <v>103</v>
      </c>
      <c r="D747" s="33" t="s">
        <v>169</v>
      </c>
      <c r="E747" s="44" t="s">
        <v>15</v>
      </c>
      <c r="F747" s="35">
        <f>G747-21</f>
        <v>43804</v>
      </c>
      <c r="G747" s="35">
        <f t="shared" si="105"/>
        <v>43825</v>
      </c>
      <c r="H747" s="35">
        <f t="shared" si="98"/>
        <v>43832</v>
      </c>
      <c r="I747" s="35">
        <f t="shared" si="99"/>
        <v>43839</v>
      </c>
      <c r="J747" s="35">
        <v>43847</v>
      </c>
      <c r="K747" s="36" t="s">
        <v>69</v>
      </c>
      <c r="L747" s="37">
        <f t="shared" si="100"/>
        <v>208705</v>
      </c>
      <c r="M747" s="38">
        <v>208705</v>
      </c>
      <c r="N747" s="39"/>
      <c r="O747" s="40" t="s">
        <v>172</v>
      </c>
    </row>
    <row r="748" spans="1:15" s="41" customFormat="1" ht="21" hidden="1">
      <c r="A748" s="32">
        <v>743</v>
      </c>
      <c r="B748" s="33" t="s">
        <v>391</v>
      </c>
      <c r="C748" s="34" t="s">
        <v>131</v>
      </c>
      <c r="D748" s="33" t="s">
        <v>169</v>
      </c>
      <c r="E748" s="44" t="s">
        <v>15</v>
      </c>
      <c r="F748" s="35">
        <f>G748-21</f>
        <v>43804</v>
      </c>
      <c r="G748" s="35">
        <f t="shared" si="105"/>
        <v>43825</v>
      </c>
      <c r="H748" s="35">
        <f t="shared" si="98"/>
        <v>43832</v>
      </c>
      <c r="I748" s="35">
        <f t="shared" si="99"/>
        <v>43839</v>
      </c>
      <c r="J748" s="35">
        <v>43847</v>
      </c>
      <c r="K748" s="36" t="s">
        <v>69</v>
      </c>
      <c r="L748" s="37">
        <f t="shared" si="100"/>
        <v>402208</v>
      </c>
      <c r="M748" s="38">
        <v>402208</v>
      </c>
      <c r="N748" s="39"/>
      <c r="O748" s="40" t="s">
        <v>172</v>
      </c>
    </row>
    <row r="749" spans="1:15" s="41" customFormat="1" ht="21" hidden="1">
      <c r="A749" s="32">
        <v>744</v>
      </c>
      <c r="B749" s="33" t="s">
        <v>391</v>
      </c>
      <c r="C749" s="34" t="s">
        <v>89</v>
      </c>
      <c r="D749" s="33" t="s">
        <v>169</v>
      </c>
      <c r="E749" s="44" t="s">
        <v>15</v>
      </c>
      <c r="F749" s="35">
        <f>G749-21</f>
        <v>43804</v>
      </c>
      <c r="G749" s="35">
        <f t="shared" si="105"/>
        <v>43825</v>
      </c>
      <c r="H749" s="35">
        <f t="shared" si="98"/>
        <v>43832</v>
      </c>
      <c r="I749" s="35">
        <f t="shared" si="99"/>
        <v>43839</v>
      </c>
      <c r="J749" s="35">
        <v>43847</v>
      </c>
      <c r="K749" s="36" t="s">
        <v>69</v>
      </c>
      <c r="L749" s="37">
        <f t="shared" si="100"/>
        <v>39333</v>
      </c>
      <c r="M749" s="38">
        <v>39333</v>
      </c>
      <c r="N749" s="39"/>
      <c r="O749" s="40" t="s">
        <v>172</v>
      </c>
    </row>
    <row r="750" spans="1:15" s="41" customFormat="1" ht="21" hidden="1">
      <c r="A750" s="32">
        <v>745</v>
      </c>
      <c r="B750" s="33" t="s">
        <v>391</v>
      </c>
      <c r="C750" s="34" t="s">
        <v>89</v>
      </c>
      <c r="D750" s="33" t="s">
        <v>169</v>
      </c>
      <c r="E750" s="44" t="s">
        <v>15</v>
      </c>
      <c r="F750" s="35">
        <f>G750-21</f>
        <v>43984</v>
      </c>
      <c r="G750" s="35">
        <f t="shared" si="105"/>
        <v>44005</v>
      </c>
      <c r="H750" s="35">
        <f t="shared" si="98"/>
        <v>44012</v>
      </c>
      <c r="I750" s="35">
        <f t="shared" si="99"/>
        <v>44019</v>
      </c>
      <c r="J750" s="35">
        <v>44027</v>
      </c>
      <c r="K750" s="36" t="s">
        <v>69</v>
      </c>
      <c r="L750" s="37">
        <f t="shared" si="100"/>
        <v>25000</v>
      </c>
      <c r="M750" s="38">
        <v>25000</v>
      </c>
      <c r="N750" s="39"/>
      <c r="O750" s="40" t="s">
        <v>172</v>
      </c>
    </row>
    <row r="751" spans="1:15" s="41" customFormat="1" ht="12.75" hidden="1">
      <c r="A751" s="32">
        <v>746</v>
      </c>
      <c r="B751" s="33" t="s">
        <v>392</v>
      </c>
      <c r="C751" s="34" t="s">
        <v>92</v>
      </c>
      <c r="D751" s="33" t="s">
        <v>169</v>
      </c>
      <c r="E751" s="44" t="s">
        <v>15</v>
      </c>
      <c r="F751" s="35">
        <f>H751-21</f>
        <v>43811</v>
      </c>
      <c r="G751" s="35">
        <f t="shared" si="105"/>
        <v>43825</v>
      </c>
      <c r="H751" s="35">
        <f t="shared" si="98"/>
        <v>43832</v>
      </c>
      <c r="I751" s="35">
        <f t="shared" si="99"/>
        <v>43839</v>
      </c>
      <c r="J751" s="35">
        <v>43847</v>
      </c>
      <c r="K751" s="36" t="s">
        <v>69</v>
      </c>
      <c r="L751" s="37">
        <f t="shared" si="100"/>
        <v>51000</v>
      </c>
      <c r="M751" s="38">
        <v>51000</v>
      </c>
      <c r="N751" s="39"/>
      <c r="O751" s="40" t="s">
        <v>171</v>
      </c>
    </row>
    <row r="752" spans="1:15" s="41" customFormat="1" ht="12.75" hidden="1">
      <c r="A752" s="32">
        <v>747</v>
      </c>
      <c r="B752" s="33" t="s">
        <v>392</v>
      </c>
      <c r="C752" s="34" t="s">
        <v>92</v>
      </c>
      <c r="D752" s="33" t="s">
        <v>169</v>
      </c>
      <c r="E752" s="44" t="s">
        <v>15</v>
      </c>
      <c r="F752" s="35">
        <f>H752-21</f>
        <v>43991</v>
      </c>
      <c r="G752" s="35">
        <f t="shared" si="105"/>
        <v>44005</v>
      </c>
      <c r="H752" s="35">
        <f t="shared" si="98"/>
        <v>44012</v>
      </c>
      <c r="I752" s="35">
        <f t="shared" si="99"/>
        <v>44019</v>
      </c>
      <c r="J752" s="35">
        <v>44027</v>
      </c>
      <c r="K752" s="36" t="s">
        <v>69</v>
      </c>
      <c r="L752" s="37">
        <f t="shared" si="100"/>
        <v>12670</v>
      </c>
      <c r="M752" s="38">
        <v>12670</v>
      </c>
      <c r="N752" s="39"/>
      <c r="O752" s="40" t="s">
        <v>171</v>
      </c>
    </row>
    <row r="753" spans="1:15" s="41" customFormat="1" ht="24" hidden="1">
      <c r="A753" s="32">
        <v>748</v>
      </c>
      <c r="B753" s="33" t="s">
        <v>392</v>
      </c>
      <c r="C753" s="34" t="s">
        <v>103</v>
      </c>
      <c r="D753" s="33" t="s">
        <v>169</v>
      </c>
      <c r="E753" s="44" t="s">
        <v>15</v>
      </c>
      <c r="F753" s="35">
        <f t="shared" ref="F753:F758" si="106">G753-21</f>
        <v>43804</v>
      </c>
      <c r="G753" s="35">
        <f t="shared" si="105"/>
        <v>43825</v>
      </c>
      <c r="H753" s="35">
        <f t="shared" si="98"/>
        <v>43832</v>
      </c>
      <c r="I753" s="35">
        <f t="shared" si="99"/>
        <v>43839</v>
      </c>
      <c r="J753" s="35">
        <v>43847</v>
      </c>
      <c r="K753" s="36" t="s">
        <v>69</v>
      </c>
      <c r="L753" s="37">
        <f t="shared" si="100"/>
        <v>40720</v>
      </c>
      <c r="M753" s="38">
        <v>40720</v>
      </c>
      <c r="N753" s="39"/>
      <c r="O753" s="40" t="s">
        <v>171</v>
      </c>
    </row>
    <row r="754" spans="1:15" s="41" customFormat="1" ht="12.75" hidden="1">
      <c r="A754" s="32">
        <v>749</v>
      </c>
      <c r="B754" s="33" t="s">
        <v>393</v>
      </c>
      <c r="C754" s="34" t="s">
        <v>77</v>
      </c>
      <c r="D754" s="33" t="s">
        <v>169</v>
      </c>
      <c r="E754" s="44" t="s">
        <v>15</v>
      </c>
      <c r="F754" s="35">
        <f t="shared" si="106"/>
        <v>43804</v>
      </c>
      <c r="G754" s="35">
        <f t="shared" si="105"/>
        <v>43825</v>
      </c>
      <c r="H754" s="35">
        <f t="shared" si="98"/>
        <v>43832</v>
      </c>
      <c r="I754" s="35">
        <f t="shared" si="99"/>
        <v>43839</v>
      </c>
      <c r="J754" s="35">
        <v>43847</v>
      </c>
      <c r="K754" s="36" t="s">
        <v>69</v>
      </c>
      <c r="L754" s="37">
        <f t="shared" si="100"/>
        <v>8000</v>
      </c>
      <c r="M754" s="38">
        <v>8000</v>
      </c>
      <c r="N754" s="39"/>
      <c r="O754" s="40" t="s">
        <v>174</v>
      </c>
    </row>
    <row r="755" spans="1:15" s="41" customFormat="1" ht="12.75" hidden="1">
      <c r="A755" s="32">
        <v>750</v>
      </c>
      <c r="B755" s="33" t="s">
        <v>393</v>
      </c>
      <c r="C755" s="34" t="s">
        <v>78</v>
      </c>
      <c r="D755" s="33" t="s">
        <v>169</v>
      </c>
      <c r="E755" s="44" t="s">
        <v>15</v>
      </c>
      <c r="F755" s="35">
        <f t="shared" si="106"/>
        <v>43804</v>
      </c>
      <c r="G755" s="35">
        <f t="shared" si="105"/>
        <v>43825</v>
      </c>
      <c r="H755" s="35">
        <f t="shared" si="98"/>
        <v>43832</v>
      </c>
      <c r="I755" s="35">
        <f t="shared" si="99"/>
        <v>43839</v>
      </c>
      <c r="J755" s="35">
        <v>43847</v>
      </c>
      <c r="K755" s="36" t="s">
        <v>69</v>
      </c>
      <c r="L755" s="37">
        <f t="shared" si="100"/>
        <v>2000</v>
      </c>
      <c r="M755" s="38">
        <v>2000</v>
      </c>
      <c r="N755" s="39"/>
      <c r="O755" s="40" t="s">
        <v>174</v>
      </c>
    </row>
    <row r="756" spans="1:15" s="41" customFormat="1" ht="12.75" hidden="1">
      <c r="A756" s="32">
        <v>751</v>
      </c>
      <c r="B756" s="33" t="s">
        <v>393</v>
      </c>
      <c r="C756" s="34" t="s">
        <v>77</v>
      </c>
      <c r="D756" s="33" t="s">
        <v>169</v>
      </c>
      <c r="E756" s="44" t="s">
        <v>15</v>
      </c>
      <c r="F756" s="35">
        <f t="shared" si="106"/>
        <v>43984</v>
      </c>
      <c r="G756" s="35">
        <f t="shared" si="105"/>
        <v>44005</v>
      </c>
      <c r="H756" s="35">
        <f t="shared" si="98"/>
        <v>44012</v>
      </c>
      <c r="I756" s="35">
        <f t="shared" si="99"/>
        <v>44019</v>
      </c>
      <c r="J756" s="35">
        <v>44027</v>
      </c>
      <c r="K756" s="36" t="s">
        <v>69</v>
      </c>
      <c r="L756" s="37">
        <f t="shared" si="100"/>
        <v>8000</v>
      </c>
      <c r="M756" s="38">
        <v>8000</v>
      </c>
      <c r="N756" s="39"/>
      <c r="O756" s="40" t="s">
        <v>174</v>
      </c>
    </row>
    <row r="757" spans="1:15" s="41" customFormat="1" ht="12.75" hidden="1">
      <c r="A757" s="32">
        <v>752</v>
      </c>
      <c r="B757" s="33" t="s">
        <v>393</v>
      </c>
      <c r="C757" s="34" t="s">
        <v>78</v>
      </c>
      <c r="D757" s="33" t="s">
        <v>169</v>
      </c>
      <c r="E757" s="44" t="s">
        <v>15</v>
      </c>
      <c r="F757" s="35">
        <f t="shared" si="106"/>
        <v>43984</v>
      </c>
      <c r="G757" s="35">
        <f t="shared" si="105"/>
        <v>44005</v>
      </c>
      <c r="H757" s="35">
        <f t="shared" si="98"/>
        <v>44012</v>
      </c>
      <c r="I757" s="35">
        <f t="shared" si="99"/>
        <v>44019</v>
      </c>
      <c r="J757" s="35">
        <v>44027</v>
      </c>
      <c r="K757" s="36" t="s">
        <v>69</v>
      </c>
      <c r="L757" s="37">
        <f t="shared" si="100"/>
        <v>2000</v>
      </c>
      <c r="M757" s="38">
        <v>2000</v>
      </c>
      <c r="N757" s="39"/>
      <c r="O757" s="40" t="s">
        <v>174</v>
      </c>
    </row>
    <row r="758" spans="1:15" s="41" customFormat="1" ht="12.75" hidden="1">
      <c r="A758" s="32">
        <v>753</v>
      </c>
      <c r="B758" s="33" t="s">
        <v>393</v>
      </c>
      <c r="C758" s="34" t="s">
        <v>131</v>
      </c>
      <c r="D758" s="33" t="s">
        <v>169</v>
      </c>
      <c r="E758" s="44" t="s">
        <v>15</v>
      </c>
      <c r="F758" s="35">
        <f t="shared" si="106"/>
        <v>43804</v>
      </c>
      <c r="G758" s="35">
        <f t="shared" si="105"/>
        <v>43825</v>
      </c>
      <c r="H758" s="35">
        <f t="shared" si="98"/>
        <v>43832</v>
      </c>
      <c r="I758" s="35">
        <f t="shared" si="99"/>
        <v>43839</v>
      </c>
      <c r="J758" s="35">
        <v>43847</v>
      </c>
      <c r="K758" s="36" t="s">
        <v>69</v>
      </c>
      <c r="L758" s="37">
        <f t="shared" si="100"/>
        <v>120000</v>
      </c>
      <c r="M758" s="38">
        <v>120000</v>
      </c>
      <c r="N758" s="39"/>
      <c r="O758" s="40" t="s">
        <v>174</v>
      </c>
    </row>
    <row r="759" spans="1:15" s="41" customFormat="1" ht="12.75" hidden="1">
      <c r="A759" s="32">
        <v>754</v>
      </c>
      <c r="B759" s="33" t="s">
        <v>393</v>
      </c>
      <c r="C759" s="42" t="s">
        <v>122</v>
      </c>
      <c r="D759" s="33" t="s">
        <v>169</v>
      </c>
      <c r="E759" s="44" t="s">
        <v>17</v>
      </c>
      <c r="F759" s="35">
        <f>H759-7</f>
        <v>43825</v>
      </c>
      <c r="G759" s="33" t="str">
        <f>IF(E759="","",IF((OR(E759=data_validation!A$1,E759=data_validation!A$2)),"Indicate Date","N/A"))</f>
        <v>N/A</v>
      </c>
      <c r="H759" s="35">
        <f t="shared" si="98"/>
        <v>43832</v>
      </c>
      <c r="I759" s="35">
        <f t="shared" si="99"/>
        <v>43839</v>
      </c>
      <c r="J759" s="35">
        <v>43847</v>
      </c>
      <c r="K759" s="36" t="s">
        <v>69</v>
      </c>
      <c r="L759" s="37">
        <f t="shared" si="100"/>
        <v>300000</v>
      </c>
      <c r="M759" s="43">
        <v>300000</v>
      </c>
      <c r="N759" s="39"/>
      <c r="O759" s="40" t="s">
        <v>174</v>
      </c>
    </row>
    <row r="760" spans="1:15" s="41" customFormat="1" ht="12.75" hidden="1">
      <c r="A760" s="32">
        <v>755</v>
      </c>
      <c r="B760" s="33" t="s">
        <v>393</v>
      </c>
      <c r="C760" s="42" t="s">
        <v>122</v>
      </c>
      <c r="D760" s="33" t="s">
        <v>169</v>
      </c>
      <c r="E760" s="44" t="s">
        <v>17</v>
      </c>
      <c r="F760" s="35">
        <f>H760-7</f>
        <v>43914</v>
      </c>
      <c r="G760" s="33" t="str">
        <f>IF(E760="","",IF((OR(E760=data_validation!A$1,E760=data_validation!A$2)),"Indicate Date","N/A"))</f>
        <v>N/A</v>
      </c>
      <c r="H760" s="35">
        <f t="shared" si="98"/>
        <v>43921</v>
      </c>
      <c r="I760" s="35">
        <f t="shared" si="99"/>
        <v>43928</v>
      </c>
      <c r="J760" s="35">
        <v>43936</v>
      </c>
      <c r="K760" s="36" t="s">
        <v>69</v>
      </c>
      <c r="L760" s="37">
        <f t="shared" si="100"/>
        <v>40000</v>
      </c>
      <c r="M760" s="43">
        <v>40000</v>
      </c>
      <c r="N760" s="39"/>
      <c r="O760" s="40" t="s">
        <v>174</v>
      </c>
    </row>
    <row r="761" spans="1:15" s="41" customFormat="1" ht="12.75" hidden="1">
      <c r="A761" s="32">
        <v>756</v>
      </c>
      <c r="B761" s="33" t="s">
        <v>393</v>
      </c>
      <c r="C761" s="42" t="s">
        <v>122</v>
      </c>
      <c r="D761" s="33" t="s">
        <v>169</v>
      </c>
      <c r="E761" s="44" t="s">
        <v>17</v>
      </c>
      <c r="F761" s="35">
        <f>H761-7</f>
        <v>44005</v>
      </c>
      <c r="G761" s="33" t="str">
        <f>IF(E761="","",IF((OR(E761=data_validation!A$1,E761=data_validation!A$2)),"Indicate Date","N/A"))</f>
        <v>N/A</v>
      </c>
      <c r="H761" s="35">
        <f t="shared" si="98"/>
        <v>44012</v>
      </c>
      <c r="I761" s="35">
        <f t="shared" si="99"/>
        <v>44019</v>
      </c>
      <c r="J761" s="35">
        <v>44027</v>
      </c>
      <c r="K761" s="36" t="s">
        <v>69</v>
      </c>
      <c r="L761" s="37">
        <f t="shared" si="100"/>
        <v>40000</v>
      </c>
      <c r="M761" s="43">
        <v>40000</v>
      </c>
      <c r="N761" s="39"/>
      <c r="O761" s="40" t="s">
        <v>174</v>
      </c>
    </row>
    <row r="762" spans="1:15" s="41" customFormat="1" ht="12.75" hidden="1">
      <c r="A762" s="32">
        <v>757</v>
      </c>
      <c r="B762" s="33" t="s">
        <v>393</v>
      </c>
      <c r="C762" s="42" t="s">
        <v>92</v>
      </c>
      <c r="D762" s="33" t="s">
        <v>169</v>
      </c>
      <c r="E762" s="44" t="s">
        <v>15</v>
      </c>
      <c r="F762" s="35">
        <f>H762-21</f>
        <v>43811</v>
      </c>
      <c r="G762" s="35">
        <f>H762-7</f>
        <v>43825</v>
      </c>
      <c r="H762" s="35">
        <f t="shared" si="98"/>
        <v>43832</v>
      </c>
      <c r="I762" s="35">
        <f t="shared" si="99"/>
        <v>43839</v>
      </c>
      <c r="J762" s="35">
        <v>43847</v>
      </c>
      <c r="K762" s="36" t="s">
        <v>69</v>
      </c>
      <c r="L762" s="37">
        <f t="shared" si="100"/>
        <v>4000</v>
      </c>
      <c r="M762" s="43">
        <v>4000</v>
      </c>
      <c r="N762" s="39"/>
      <c r="O762" s="40" t="s">
        <v>174</v>
      </c>
    </row>
    <row r="763" spans="1:15" s="41" customFormat="1" ht="12.75" hidden="1">
      <c r="A763" s="32">
        <v>758</v>
      </c>
      <c r="B763" s="33" t="s">
        <v>393</v>
      </c>
      <c r="C763" s="42" t="s">
        <v>92</v>
      </c>
      <c r="D763" s="33" t="s">
        <v>169</v>
      </c>
      <c r="E763" s="44" t="s">
        <v>15</v>
      </c>
      <c r="F763" s="35">
        <f>H763-21</f>
        <v>43900</v>
      </c>
      <c r="G763" s="35">
        <f>H763-7</f>
        <v>43914</v>
      </c>
      <c r="H763" s="35">
        <f t="shared" si="98"/>
        <v>43921</v>
      </c>
      <c r="I763" s="35">
        <f t="shared" si="99"/>
        <v>43928</v>
      </c>
      <c r="J763" s="35">
        <v>43936</v>
      </c>
      <c r="K763" s="36" t="s">
        <v>69</v>
      </c>
      <c r="L763" s="37">
        <f t="shared" si="100"/>
        <v>20000</v>
      </c>
      <c r="M763" s="43">
        <v>20000</v>
      </c>
      <c r="N763" s="39"/>
      <c r="O763" s="40" t="s">
        <v>174</v>
      </c>
    </row>
    <row r="764" spans="1:15" s="41" customFormat="1" ht="18" hidden="1">
      <c r="A764" s="32">
        <v>759</v>
      </c>
      <c r="B764" s="33" t="s">
        <v>393</v>
      </c>
      <c r="C764" s="34" t="s">
        <v>152</v>
      </c>
      <c r="D764" s="33" t="s">
        <v>169</v>
      </c>
      <c r="E764" s="44" t="s">
        <v>29</v>
      </c>
      <c r="F764" s="35">
        <f>H764-7</f>
        <v>43914</v>
      </c>
      <c r="G764" s="33" t="str">
        <f>IF(E764="","",IF((OR(E764=data_validation!A$1,E764=data_validation!A$2)),"Indicate Date","N/A"))</f>
        <v>N/A</v>
      </c>
      <c r="H764" s="35">
        <f t="shared" si="98"/>
        <v>43921</v>
      </c>
      <c r="I764" s="35">
        <f t="shared" si="99"/>
        <v>43928</v>
      </c>
      <c r="J764" s="35">
        <v>43936</v>
      </c>
      <c r="K764" s="36" t="s">
        <v>69</v>
      </c>
      <c r="L764" s="37">
        <f t="shared" si="100"/>
        <v>1500</v>
      </c>
      <c r="M764" s="43">
        <v>1500</v>
      </c>
      <c r="N764" s="39"/>
      <c r="O764" s="40" t="s">
        <v>174</v>
      </c>
    </row>
    <row r="765" spans="1:15" s="41" customFormat="1" ht="18" hidden="1">
      <c r="A765" s="32">
        <v>760</v>
      </c>
      <c r="B765" s="33" t="s">
        <v>393</v>
      </c>
      <c r="C765" s="42" t="s">
        <v>110</v>
      </c>
      <c r="D765" s="33" t="s">
        <v>169</v>
      </c>
      <c r="E765" s="44" t="s">
        <v>29</v>
      </c>
      <c r="F765" s="33" t="str">
        <f>IF(E765="","",IF((OR(E765=data_validation!A$1,E765=data_validation!A$2,E765=data_validation!A$5,E765=data_validation!A$6,E765=data_validation!A$14,E765=data_validation!A$16)),"Indicate Date","N/A"))</f>
        <v>N/A</v>
      </c>
      <c r="G765" s="33" t="str">
        <f>IF(E765="","",IF((OR(E765=data_validation!A$1,E765=data_validation!A$2)),"Indicate Date","N/A"))</f>
        <v>N/A</v>
      </c>
      <c r="H765" s="35">
        <f t="shared" si="98"/>
        <v>43832</v>
      </c>
      <c r="I765" s="35">
        <f t="shared" si="99"/>
        <v>43839</v>
      </c>
      <c r="J765" s="35">
        <v>43847</v>
      </c>
      <c r="K765" s="36" t="s">
        <v>69</v>
      </c>
      <c r="L765" s="37">
        <f t="shared" si="100"/>
        <v>6000</v>
      </c>
      <c r="M765" s="45">
        <v>6000</v>
      </c>
      <c r="N765" s="39"/>
      <c r="O765" s="162" t="s">
        <v>174</v>
      </c>
    </row>
    <row r="766" spans="1:15" s="41" customFormat="1" ht="18" hidden="1">
      <c r="A766" s="32">
        <v>761</v>
      </c>
      <c r="B766" s="33" t="s">
        <v>393</v>
      </c>
      <c r="C766" s="42" t="s">
        <v>110</v>
      </c>
      <c r="D766" s="33" t="s">
        <v>169</v>
      </c>
      <c r="E766" s="44" t="s">
        <v>29</v>
      </c>
      <c r="F766" s="33" t="str">
        <f>IF(E766="","",IF((OR(E766=data_validation!A$1,E766=data_validation!A$2,E766=data_validation!A$5,E766=data_validation!A$6,E766=data_validation!A$14,E766=data_validation!A$16)),"Indicate Date","N/A"))</f>
        <v>N/A</v>
      </c>
      <c r="G766" s="33" t="str">
        <f>IF(E766="","",IF((OR(E766=data_validation!A$1,E766=data_validation!A$2)),"Indicate Date","N/A"))</f>
        <v>N/A</v>
      </c>
      <c r="H766" s="35">
        <f t="shared" si="98"/>
        <v>43921</v>
      </c>
      <c r="I766" s="35">
        <f t="shared" si="99"/>
        <v>43928</v>
      </c>
      <c r="J766" s="35">
        <v>43936</v>
      </c>
      <c r="K766" s="36" t="s">
        <v>69</v>
      </c>
      <c r="L766" s="37">
        <f t="shared" si="100"/>
        <v>7000</v>
      </c>
      <c r="M766" s="45">
        <v>7000</v>
      </c>
      <c r="N766" s="39"/>
      <c r="O766" s="162" t="s">
        <v>174</v>
      </c>
    </row>
    <row r="767" spans="1:15" s="41" customFormat="1" ht="12.75" hidden="1">
      <c r="A767" s="32">
        <v>762</v>
      </c>
      <c r="B767" s="33" t="s">
        <v>393</v>
      </c>
      <c r="C767" s="34" t="s">
        <v>89</v>
      </c>
      <c r="D767" s="33" t="s">
        <v>169</v>
      </c>
      <c r="E767" s="44" t="s">
        <v>15</v>
      </c>
      <c r="F767" s="35">
        <f>G767-21</f>
        <v>43804</v>
      </c>
      <c r="G767" s="35">
        <f>H767-7</f>
        <v>43825</v>
      </c>
      <c r="H767" s="35">
        <f t="shared" si="98"/>
        <v>43832</v>
      </c>
      <c r="I767" s="35">
        <f t="shared" si="99"/>
        <v>43839</v>
      </c>
      <c r="J767" s="35">
        <v>43847</v>
      </c>
      <c r="K767" s="36" t="s">
        <v>69</v>
      </c>
      <c r="L767" s="37">
        <f t="shared" si="100"/>
        <v>40000</v>
      </c>
      <c r="M767" s="38">
        <v>40000</v>
      </c>
      <c r="N767" s="39"/>
      <c r="O767" s="40" t="s">
        <v>174</v>
      </c>
    </row>
    <row r="768" spans="1:15" s="41" customFormat="1" ht="12.75" hidden="1">
      <c r="A768" s="32">
        <v>763</v>
      </c>
      <c r="B768" s="33" t="s">
        <v>393</v>
      </c>
      <c r="C768" s="34" t="s">
        <v>89</v>
      </c>
      <c r="D768" s="33" t="s">
        <v>169</v>
      </c>
      <c r="E768" s="44" t="s">
        <v>15</v>
      </c>
      <c r="F768" s="35">
        <f>G768-21</f>
        <v>43893</v>
      </c>
      <c r="G768" s="35">
        <f>H768-7</f>
        <v>43914</v>
      </c>
      <c r="H768" s="35">
        <f t="shared" si="98"/>
        <v>43921</v>
      </c>
      <c r="I768" s="35">
        <f t="shared" si="99"/>
        <v>43928</v>
      </c>
      <c r="J768" s="35">
        <v>43936</v>
      </c>
      <c r="K768" s="36" t="s">
        <v>69</v>
      </c>
      <c r="L768" s="37">
        <f t="shared" si="100"/>
        <v>40000</v>
      </c>
      <c r="M768" s="38">
        <v>40000</v>
      </c>
      <c r="N768" s="39"/>
      <c r="O768" s="40" t="s">
        <v>174</v>
      </c>
    </row>
    <row r="769" spans="1:15" s="41" customFormat="1" ht="12.75" hidden="1">
      <c r="A769" s="32">
        <v>764</v>
      </c>
      <c r="B769" s="33" t="s">
        <v>394</v>
      </c>
      <c r="C769" s="42" t="s">
        <v>114</v>
      </c>
      <c r="D769" s="33" t="s">
        <v>169</v>
      </c>
      <c r="E769" s="44" t="s">
        <v>15</v>
      </c>
      <c r="F769" s="35">
        <f>G769-21</f>
        <v>43804</v>
      </c>
      <c r="G769" s="35">
        <f>H769-7</f>
        <v>43825</v>
      </c>
      <c r="H769" s="35">
        <f t="shared" si="98"/>
        <v>43832</v>
      </c>
      <c r="I769" s="35">
        <f t="shared" si="99"/>
        <v>43839</v>
      </c>
      <c r="J769" s="35">
        <v>43847</v>
      </c>
      <c r="K769" s="36" t="s">
        <v>69</v>
      </c>
      <c r="L769" s="37">
        <f t="shared" si="100"/>
        <v>560850</v>
      </c>
      <c r="M769" s="45">
        <v>560850</v>
      </c>
      <c r="N769" s="39"/>
      <c r="O769" s="40" t="s">
        <v>181</v>
      </c>
    </row>
    <row r="770" spans="1:15" s="41" customFormat="1" ht="12.75" hidden="1">
      <c r="A770" s="32">
        <v>765</v>
      </c>
      <c r="B770" s="33" t="s">
        <v>394</v>
      </c>
      <c r="C770" s="42" t="s">
        <v>114</v>
      </c>
      <c r="D770" s="33" t="s">
        <v>169</v>
      </c>
      <c r="E770" s="44" t="s">
        <v>15</v>
      </c>
      <c r="F770" s="35">
        <f>G770-21</f>
        <v>43893</v>
      </c>
      <c r="G770" s="35">
        <f>H770-7</f>
        <v>43914</v>
      </c>
      <c r="H770" s="35">
        <f t="shared" si="98"/>
        <v>43921</v>
      </c>
      <c r="I770" s="35">
        <f t="shared" si="99"/>
        <v>43928</v>
      </c>
      <c r="J770" s="35">
        <v>43936</v>
      </c>
      <c r="K770" s="36" t="s">
        <v>69</v>
      </c>
      <c r="L770" s="37">
        <f t="shared" si="100"/>
        <v>560850</v>
      </c>
      <c r="M770" s="45">
        <v>560850</v>
      </c>
      <c r="N770" s="39"/>
      <c r="O770" s="40" t="s">
        <v>181</v>
      </c>
    </row>
    <row r="771" spans="1:15" s="41" customFormat="1" ht="18" hidden="1">
      <c r="A771" s="32">
        <v>766</v>
      </c>
      <c r="B771" s="33" t="s">
        <v>394</v>
      </c>
      <c r="C771" s="42" t="s">
        <v>182</v>
      </c>
      <c r="D771" s="33" t="s">
        <v>169</v>
      </c>
      <c r="E771" s="44" t="s">
        <v>28</v>
      </c>
      <c r="F771" s="35">
        <f>H771-7</f>
        <v>43825</v>
      </c>
      <c r="G771" s="33" t="str">
        <f>IF(E771="","",IF((OR(E771=data_validation!A$1,E771=data_validation!A$2)),"Indicate Date","N/A"))</f>
        <v>N/A</v>
      </c>
      <c r="H771" s="35">
        <f t="shared" si="98"/>
        <v>43832</v>
      </c>
      <c r="I771" s="35">
        <f t="shared" si="99"/>
        <v>43839</v>
      </c>
      <c r="J771" s="35">
        <v>43847</v>
      </c>
      <c r="K771" s="36" t="s">
        <v>69</v>
      </c>
      <c r="L771" s="37">
        <f t="shared" si="100"/>
        <v>304205</v>
      </c>
      <c r="M771" s="43">
        <v>304205</v>
      </c>
      <c r="N771" s="39"/>
      <c r="O771" s="40" t="s">
        <v>181</v>
      </c>
    </row>
    <row r="772" spans="1:15" s="41" customFormat="1" ht="18" hidden="1">
      <c r="A772" s="32">
        <v>767</v>
      </c>
      <c r="B772" s="33" t="s">
        <v>394</v>
      </c>
      <c r="C772" s="42" t="s">
        <v>110</v>
      </c>
      <c r="D772" s="33" t="s">
        <v>169</v>
      </c>
      <c r="E772" s="44" t="s">
        <v>29</v>
      </c>
      <c r="F772" s="33" t="str">
        <f>IF(E772="","",IF((OR(E772=data_validation!A$1,E772=data_validation!A$2,E772=data_validation!A$5,E772=data_validation!A$6,E772=data_validation!A$14,E772=data_validation!A$16)),"Indicate Date","N/A"))</f>
        <v>N/A</v>
      </c>
      <c r="G772" s="33" t="str">
        <f>IF(E772="","",IF((OR(E772=data_validation!A$1,E772=data_validation!A$2)),"Indicate Date","N/A"))</f>
        <v>N/A</v>
      </c>
      <c r="H772" s="35">
        <f t="shared" si="98"/>
        <v>43921</v>
      </c>
      <c r="I772" s="35">
        <f t="shared" si="99"/>
        <v>43928</v>
      </c>
      <c r="J772" s="35">
        <v>43936</v>
      </c>
      <c r="K772" s="36" t="s">
        <v>69</v>
      </c>
      <c r="L772" s="37">
        <f t="shared" si="100"/>
        <v>15250</v>
      </c>
      <c r="M772" s="45">
        <v>15250</v>
      </c>
      <c r="N772" s="39"/>
      <c r="O772" s="162" t="s">
        <v>181</v>
      </c>
    </row>
    <row r="773" spans="1:15" s="41" customFormat="1" ht="12.75" hidden="1">
      <c r="A773" s="32">
        <v>768</v>
      </c>
      <c r="B773" s="33" t="s">
        <v>394</v>
      </c>
      <c r="C773" s="34" t="s">
        <v>89</v>
      </c>
      <c r="D773" s="33" t="s">
        <v>169</v>
      </c>
      <c r="E773" s="44" t="s">
        <v>15</v>
      </c>
      <c r="F773" s="35">
        <f>G773-21</f>
        <v>43893</v>
      </c>
      <c r="G773" s="35">
        <f t="shared" ref="G773:G784" si="107">H773-7</f>
        <v>43914</v>
      </c>
      <c r="H773" s="35">
        <f t="shared" si="98"/>
        <v>43921</v>
      </c>
      <c r="I773" s="35">
        <f t="shared" si="99"/>
        <v>43928</v>
      </c>
      <c r="J773" s="35">
        <v>43936</v>
      </c>
      <c r="K773" s="36" t="s">
        <v>69</v>
      </c>
      <c r="L773" s="37">
        <f t="shared" si="100"/>
        <v>70800</v>
      </c>
      <c r="M773" s="38">
        <v>70800</v>
      </c>
      <c r="N773" s="39"/>
      <c r="O773" s="40" t="s">
        <v>181</v>
      </c>
    </row>
    <row r="774" spans="1:15" s="41" customFormat="1" ht="24" hidden="1">
      <c r="A774" s="32">
        <v>769</v>
      </c>
      <c r="B774" s="33" t="s">
        <v>395</v>
      </c>
      <c r="C774" s="34" t="s">
        <v>103</v>
      </c>
      <c r="D774" s="33" t="s">
        <v>169</v>
      </c>
      <c r="E774" s="44" t="s">
        <v>15</v>
      </c>
      <c r="F774" s="35">
        <f>G774-21</f>
        <v>43804</v>
      </c>
      <c r="G774" s="35">
        <f t="shared" si="107"/>
        <v>43825</v>
      </c>
      <c r="H774" s="35">
        <f t="shared" ref="H774:H837" si="108">J774-15</f>
        <v>43832</v>
      </c>
      <c r="I774" s="35">
        <f t="shared" ref="I774:I837" si="109">H774+7</f>
        <v>43839</v>
      </c>
      <c r="J774" s="35">
        <v>43847</v>
      </c>
      <c r="K774" s="36" t="s">
        <v>69</v>
      </c>
      <c r="L774" s="37">
        <f t="shared" ref="L774:L837" si="110">SUM(M774:N774)</f>
        <v>61850</v>
      </c>
      <c r="M774" s="38">
        <v>61850</v>
      </c>
      <c r="N774" s="39"/>
      <c r="O774" s="40" t="s">
        <v>173</v>
      </c>
    </row>
    <row r="775" spans="1:15" s="41" customFormat="1" ht="12.75" hidden="1">
      <c r="A775" s="32">
        <v>770</v>
      </c>
      <c r="B775" s="33" t="s">
        <v>395</v>
      </c>
      <c r="C775" s="34" t="s">
        <v>77</v>
      </c>
      <c r="D775" s="33" t="s">
        <v>169</v>
      </c>
      <c r="E775" s="44" t="s">
        <v>15</v>
      </c>
      <c r="F775" s="35">
        <f>G775-21</f>
        <v>43804</v>
      </c>
      <c r="G775" s="35">
        <f t="shared" si="107"/>
        <v>43825</v>
      </c>
      <c r="H775" s="35">
        <f t="shared" si="108"/>
        <v>43832</v>
      </c>
      <c r="I775" s="35">
        <f t="shared" si="109"/>
        <v>43839</v>
      </c>
      <c r="J775" s="35">
        <v>43847</v>
      </c>
      <c r="K775" s="36" t="s">
        <v>69</v>
      </c>
      <c r="L775" s="37">
        <f t="shared" si="110"/>
        <v>10000</v>
      </c>
      <c r="M775" s="38">
        <v>10000</v>
      </c>
      <c r="N775" s="39"/>
      <c r="O775" s="40" t="s">
        <v>173</v>
      </c>
    </row>
    <row r="776" spans="1:15" s="41" customFormat="1" ht="12.75" hidden="1">
      <c r="A776" s="32">
        <v>771</v>
      </c>
      <c r="B776" s="33" t="s">
        <v>395</v>
      </c>
      <c r="C776" s="42" t="s">
        <v>92</v>
      </c>
      <c r="D776" s="33" t="s">
        <v>169</v>
      </c>
      <c r="E776" s="44" t="s">
        <v>15</v>
      </c>
      <c r="F776" s="35">
        <f>H776-21</f>
        <v>43811</v>
      </c>
      <c r="G776" s="35">
        <f t="shared" si="107"/>
        <v>43825</v>
      </c>
      <c r="H776" s="35">
        <f t="shared" si="108"/>
        <v>43832</v>
      </c>
      <c r="I776" s="35">
        <f t="shared" si="109"/>
        <v>43839</v>
      </c>
      <c r="J776" s="35">
        <v>43847</v>
      </c>
      <c r="K776" s="36" t="s">
        <v>69</v>
      </c>
      <c r="L776" s="37">
        <f t="shared" si="110"/>
        <v>12500</v>
      </c>
      <c r="M776" s="43">
        <v>12500</v>
      </c>
      <c r="N776" s="39"/>
      <c r="O776" s="40" t="s">
        <v>173</v>
      </c>
    </row>
    <row r="777" spans="1:15" s="41" customFormat="1" ht="12.75" hidden="1">
      <c r="A777" s="32">
        <v>772</v>
      </c>
      <c r="B777" s="33" t="s">
        <v>395</v>
      </c>
      <c r="C777" s="42" t="s">
        <v>92</v>
      </c>
      <c r="D777" s="33" t="s">
        <v>169</v>
      </c>
      <c r="E777" s="44" t="s">
        <v>15</v>
      </c>
      <c r="F777" s="35">
        <f>H777-21</f>
        <v>43900</v>
      </c>
      <c r="G777" s="35">
        <f t="shared" si="107"/>
        <v>43914</v>
      </c>
      <c r="H777" s="35">
        <f t="shared" si="108"/>
        <v>43921</v>
      </c>
      <c r="I777" s="35">
        <f t="shared" si="109"/>
        <v>43928</v>
      </c>
      <c r="J777" s="35">
        <v>43936</v>
      </c>
      <c r="K777" s="36" t="s">
        <v>69</v>
      </c>
      <c r="L777" s="37">
        <f t="shared" si="110"/>
        <v>2080</v>
      </c>
      <c r="M777" s="43">
        <v>2080</v>
      </c>
      <c r="N777" s="39"/>
      <c r="O777" s="40" t="s">
        <v>173</v>
      </c>
    </row>
    <row r="778" spans="1:15" s="41" customFormat="1" ht="12.75" hidden="1">
      <c r="A778" s="32">
        <v>773</v>
      </c>
      <c r="B778" s="33" t="s">
        <v>395</v>
      </c>
      <c r="C778" s="42" t="s">
        <v>92</v>
      </c>
      <c r="D778" s="33" t="s">
        <v>169</v>
      </c>
      <c r="E778" s="44" t="s">
        <v>15</v>
      </c>
      <c r="F778" s="35">
        <f>H778-21</f>
        <v>43991</v>
      </c>
      <c r="G778" s="35">
        <f t="shared" si="107"/>
        <v>44005</v>
      </c>
      <c r="H778" s="35">
        <f t="shared" si="108"/>
        <v>44012</v>
      </c>
      <c r="I778" s="35">
        <f t="shared" si="109"/>
        <v>44019</v>
      </c>
      <c r="J778" s="35">
        <v>44027</v>
      </c>
      <c r="K778" s="36" t="s">
        <v>69</v>
      </c>
      <c r="L778" s="37">
        <f t="shared" si="110"/>
        <v>22500</v>
      </c>
      <c r="M778" s="43">
        <v>22500</v>
      </c>
      <c r="N778" s="39"/>
      <c r="O778" s="40" t="s">
        <v>173</v>
      </c>
    </row>
    <row r="779" spans="1:15" s="41" customFormat="1" ht="12.75" hidden="1">
      <c r="A779" s="32">
        <v>774</v>
      </c>
      <c r="B779" s="33" t="s">
        <v>395</v>
      </c>
      <c r="C779" s="34" t="s">
        <v>89</v>
      </c>
      <c r="D779" s="33" t="s">
        <v>169</v>
      </c>
      <c r="E779" s="44" t="s">
        <v>15</v>
      </c>
      <c r="F779" s="35">
        <f>G779-21</f>
        <v>43804</v>
      </c>
      <c r="G779" s="35">
        <f t="shared" si="107"/>
        <v>43825</v>
      </c>
      <c r="H779" s="35">
        <f t="shared" si="108"/>
        <v>43832</v>
      </c>
      <c r="I779" s="35">
        <f t="shared" si="109"/>
        <v>43839</v>
      </c>
      <c r="J779" s="35">
        <v>43847</v>
      </c>
      <c r="K779" s="36" t="s">
        <v>69</v>
      </c>
      <c r="L779" s="37">
        <f t="shared" si="110"/>
        <v>10000</v>
      </c>
      <c r="M779" s="38">
        <v>10000</v>
      </c>
      <c r="N779" s="39"/>
      <c r="O779" s="40" t="s">
        <v>173</v>
      </c>
    </row>
    <row r="780" spans="1:15" s="41" customFormat="1" ht="12.75" hidden="1">
      <c r="A780" s="32">
        <v>775</v>
      </c>
      <c r="B780" s="33" t="s">
        <v>395</v>
      </c>
      <c r="C780" s="34" t="s">
        <v>89</v>
      </c>
      <c r="D780" s="33" t="s">
        <v>169</v>
      </c>
      <c r="E780" s="44" t="s">
        <v>15</v>
      </c>
      <c r="F780" s="35">
        <f>G780-21</f>
        <v>43893</v>
      </c>
      <c r="G780" s="35">
        <f t="shared" si="107"/>
        <v>43914</v>
      </c>
      <c r="H780" s="35">
        <f t="shared" si="108"/>
        <v>43921</v>
      </c>
      <c r="I780" s="35">
        <f t="shared" si="109"/>
        <v>43928</v>
      </c>
      <c r="J780" s="35">
        <v>43936</v>
      </c>
      <c r="K780" s="36" t="s">
        <v>69</v>
      </c>
      <c r="L780" s="37">
        <f t="shared" si="110"/>
        <v>10000</v>
      </c>
      <c r="M780" s="38">
        <v>10000</v>
      </c>
      <c r="N780" s="39"/>
      <c r="O780" s="40" t="s">
        <v>173</v>
      </c>
    </row>
    <row r="781" spans="1:15" s="41" customFormat="1" ht="12.75" hidden="1">
      <c r="A781" s="32">
        <v>776</v>
      </c>
      <c r="B781" s="33" t="s">
        <v>395</v>
      </c>
      <c r="C781" s="34" t="s">
        <v>89</v>
      </c>
      <c r="D781" s="33" t="s">
        <v>169</v>
      </c>
      <c r="E781" s="44" t="s">
        <v>15</v>
      </c>
      <c r="F781" s="35">
        <f>G781-21</f>
        <v>43984</v>
      </c>
      <c r="G781" s="35">
        <f t="shared" si="107"/>
        <v>44005</v>
      </c>
      <c r="H781" s="35">
        <f t="shared" si="108"/>
        <v>44012</v>
      </c>
      <c r="I781" s="35">
        <f t="shared" si="109"/>
        <v>44019</v>
      </c>
      <c r="J781" s="35">
        <v>44027</v>
      </c>
      <c r="K781" s="36" t="s">
        <v>69</v>
      </c>
      <c r="L781" s="37">
        <f t="shared" si="110"/>
        <v>10000</v>
      </c>
      <c r="M781" s="38">
        <v>10000</v>
      </c>
      <c r="N781" s="39"/>
      <c r="O781" s="40" t="s">
        <v>173</v>
      </c>
    </row>
    <row r="782" spans="1:15" s="41" customFormat="1" ht="12.75" hidden="1">
      <c r="A782" s="32">
        <v>777</v>
      </c>
      <c r="B782" s="33" t="s">
        <v>395</v>
      </c>
      <c r="C782" s="42" t="s">
        <v>116</v>
      </c>
      <c r="D782" s="33" t="s">
        <v>169</v>
      </c>
      <c r="E782" s="44" t="s">
        <v>15</v>
      </c>
      <c r="F782" s="35">
        <f>H782-21</f>
        <v>43811</v>
      </c>
      <c r="G782" s="35">
        <f t="shared" si="107"/>
        <v>43825</v>
      </c>
      <c r="H782" s="35">
        <f t="shared" si="108"/>
        <v>43832</v>
      </c>
      <c r="I782" s="35">
        <f t="shared" si="109"/>
        <v>43839</v>
      </c>
      <c r="J782" s="35">
        <v>43847</v>
      </c>
      <c r="K782" s="36" t="s">
        <v>69</v>
      </c>
      <c r="L782" s="37">
        <f t="shared" si="110"/>
        <v>19250</v>
      </c>
      <c r="M782" s="43">
        <v>19250</v>
      </c>
      <c r="N782" s="39"/>
      <c r="O782" s="40" t="s">
        <v>173</v>
      </c>
    </row>
    <row r="783" spans="1:15" s="41" customFormat="1" ht="12.75" hidden="1">
      <c r="A783" s="32">
        <v>778</v>
      </c>
      <c r="B783" s="33" t="s">
        <v>395</v>
      </c>
      <c r="C783" s="42" t="s">
        <v>116</v>
      </c>
      <c r="D783" s="33" t="s">
        <v>169</v>
      </c>
      <c r="E783" s="44" t="s">
        <v>15</v>
      </c>
      <c r="F783" s="35">
        <f>H783-21</f>
        <v>43900</v>
      </c>
      <c r="G783" s="35">
        <f t="shared" si="107"/>
        <v>43914</v>
      </c>
      <c r="H783" s="35">
        <f t="shared" si="108"/>
        <v>43921</v>
      </c>
      <c r="I783" s="35">
        <f t="shared" si="109"/>
        <v>43928</v>
      </c>
      <c r="J783" s="35">
        <v>43936</v>
      </c>
      <c r="K783" s="36" t="s">
        <v>69</v>
      </c>
      <c r="L783" s="37">
        <f t="shared" si="110"/>
        <v>23250</v>
      </c>
      <c r="M783" s="43">
        <v>23250</v>
      </c>
      <c r="N783" s="39"/>
      <c r="O783" s="40" t="s">
        <v>173</v>
      </c>
    </row>
    <row r="784" spans="1:15" s="41" customFormat="1" ht="12.75" hidden="1">
      <c r="A784" s="32">
        <v>779</v>
      </c>
      <c r="B784" s="33" t="s">
        <v>395</v>
      </c>
      <c r="C784" s="42" t="s">
        <v>116</v>
      </c>
      <c r="D784" s="33" t="s">
        <v>169</v>
      </c>
      <c r="E784" s="44" t="s">
        <v>15</v>
      </c>
      <c r="F784" s="35">
        <f>H784-21</f>
        <v>43991</v>
      </c>
      <c r="G784" s="35">
        <f t="shared" si="107"/>
        <v>44005</v>
      </c>
      <c r="H784" s="35">
        <f t="shared" si="108"/>
        <v>44012</v>
      </c>
      <c r="I784" s="35">
        <f t="shared" si="109"/>
        <v>44019</v>
      </c>
      <c r="J784" s="35">
        <v>44027</v>
      </c>
      <c r="K784" s="36" t="s">
        <v>69</v>
      </c>
      <c r="L784" s="37">
        <f t="shared" si="110"/>
        <v>9500</v>
      </c>
      <c r="M784" s="43">
        <v>9500</v>
      </c>
      <c r="N784" s="39"/>
      <c r="O784" s="40" t="s">
        <v>173</v>
      </c>
    </row>
    <row r="785" spans="1:15" s="41" customFormat="1" ht="18" hidden="1">
      <c r="A785" s="32">
        <v>780</v>
      </c>
      <c r="B785" s="33" t="s">
        <v>395</v>
      </c>
      <c r="C785" s="42" t="s">
        <v>110</v>
      </c>
      <c r="D785" s="33" t="s">
        <v>169</v>
      </c>
      <c r="E785" s="44" t="s">
        <v>29</v>
      </c>
      <c r="F785" s="33" t="str">
        <f>IF(E785="","",IF((OR(E785=data_validation!A$1,E785=data_validation!A$2,E785=data_validation!A$5,E785=data_validation!A$6,E785=data_validation!A$14,E785=data_validation!A$16)),"Indicate Date","N/A"))</f>
        <v>N/A</v>
      </c>
      <c r="G785" s="33" t="str">
        <f>IF(E785="","",IF((OR(E785=data_validation!A$1,E785=data_validation!A$2)),"Indicate Date","N/A"))</f>
        <v>N/A</v>
      </c>
      <c r="H785" s="35">
        <f t="shared" si="108"/>
        <v>43832</v>
      </c>
      <c r="I785" s="35">
        <f t="shared" si="109"/>
        <v>43839</v>
      </c>
      <c r="J785" s="35">
        <v>43847</v>
      </c>
      <c r="K785" s="36" t="s">
        <v>69</v>
      </c>
      <c r="L785" s="37">
        <f t="shared" si="110"/>
        <v>10000</v>
      </c>
      <c r="M785" s="45">
        <v>10000</v>
      </c>
      <c r="N785" s="39"/>
      <c r="O785" s="162" t="s">
        <v>173</v>
      </c>
    </row>
    <row r="786" spans="1:15" s="41" customFormat="1" ht="21" hidden="1">
      <c r="A786" s="32">
        <v>781</v>
      </c>
      <c r="B786" s="33" t="s">
        <v>431</v>
      </c>
      <c r="C786" s="42" t="s">
        <v>114</v>
      </c>
      <c r="D786" s="33" t="s">
        <v>105</v>
      </c>
      <c r="E786" s="44" t="s">
        <v>15</v>
      </c>
      <c r="F786" s="35">
        <f>G786-21</f>
        <v>43893</v>
      </c>
      <c r="G786" s="35">
        <f t="shared" ref="G786:G791" si="111">H786-7</f>
        <v>43914</v>
      </c>
      <c r="H786" s="35">
        <f t="shared" si="108"/>
        <v>43921</v>
      </c>
      <c r="I786" s="35">
        <f t="shared" si="109"/>
        <v>43928</v>
      </c>
      <c r="J786" s="35">
        <v>43936</v>
      </c>
      <c r="K786" s="36" t="s">
        <v>69</v>
      </c>
      <c r="L786" s="37">
        <f t="shared" si="110"/>
        <v>37036</v>
      </c>
      <c r="M786" s="43"/>
      <c r="N786" s="39">
        <v>37036</v>
      </c>
      <c r="O786" s="40" t="s">
        <v>432</v>
      </c>
    </row>
    <row r="787" spans="1:15" s="41" customFormat="1" ht="12.75" hidden="1">
      <c r="A787" s="32">
        <v>782</v>
      </c>
      <c r="B787" s="33" t="s">
        <v>429</v>
      </c>
      <c r="C787" s="42" t="s">
        <v>114</v>
      </c>
      <c r="D787" s="33" t="s">
        <v>105</v>
      </c>
      <c r="E787" s="44" t="s">
        <v>15</v>
      </c>
      <c r="F787" s="35">
        <f>G787-21</f>
        <v>43893</v>
      </c>
      <c r="G787" s="35">
        <f t="shared" si="111"/>
        <v>43914</v>
      </c>
      <c r="H787" s="35">
        <f t="shared" si="108"/>
        <v>43921</v>
      </c>
      <c r="I787" s="35">
        <f t="shared" si="109"/>
        <v>43928</v>
      </c>
      <c r="J787" s="35">
        <v>43936</v>
      </c>
      <c r="K787" s="36" t="s">
        <v>69</v>
      </c>
      <c r="L787" s="37">
        <f t="shared" si="110"/>
        <v>10302</v>
      </c>
      <c r="M787" s="43"/>
      <c r="N787" s="39">
        <v>10302</v>
      </c>
      <c r="O787" s="40" t="s">
        <v>430</v>
      </c>
    </row>
    <row r="788" spans="1:15" s="41" customFormat="1" ht="21" hidden="1">
      <c r="A788" s="32">
        <v>783</v>
      </c>
      <c r="B788" s="33" t="s">
        <v>427</v>
      </c>
      <c r="C788" s="42" t="s">
        <v>114</v>
      </c>
      <c r="D788" s="33" t="s">
        <v>105</v>
      </c>
      <c r="E788" s="44" t="s">
        <v>15</v>
      </c>
      <c r="F788" s="35">
        <f>G788-21</f>
        <v>43893</v>
      </c>
      <c r="G788" s="35">
        <f t="shared" si="111"/>
        <v>43914</v>
      </c>
      <c r="H788" s="35">
        <f t="shared" si="108"/>
        <v>43921</v>
      </c>
      <c r="I788" s="35">
        <f t="shared" si="109"/>
        <v>43928</v>
      </c>
      <c r="J788" s="35">
        <v>43936</v>
      </c>
      <c r="K788" s="36" t="s">
        <v>69</v>
      </c>
      <c r="L788" s="37">
        <f t="shared" si="110"/>
        <v>86415</v>
      </c>
      <c r="M788" s="43"/>
      <c r="N788" s="39">
        <v>86415</v>
      </c>
      <c r="O788" s="40" t="s">
        <v>428</v>
      </c>
    </row>
    <row r="789" spans="1:15" s="41" customFormat="1" ht="21" hidden="1">
      <c r="A789" s="32">
        <v>784</v>
      </c>
      <c r="B789" s="33" t="s">
        <v>325</v>
      </c>
      <c r="C789" s="42" t="s">
        <v>114</v>
      </c>
      <c r="D789" s="33" t="s">
        <v>142</v>
      </c>
      <c r="E789" s="44" t="s">
        <v>15</v>
      </c>
      <c r="F789" s="35">
        <f>G789-21</f>
        <v>43833</v>
      </c>
      <c r="G789" s="35">
        <f t="shared" si="111"/>
        <v>43854</v>
      </c>
      <c r="H789" s="35">
        <f t="shared" si="108"/>
        <v>43861</v>
      </c>
      <c r="I789" s="35">
        <f t="shared" si="109"/>
        <v>43868</v>
      </c>
      <c r="J789" s="35">
        <v>43876</v>
      </c>
      <c r="K789" s="36" t="s">
        <v>69</v>
      </c>
      <c r="L789" s="37">
        <f t="shared" si="110"/>
        <v>761660</v>
      </c>
      <c r="M789" s="43"/>
      <c r="N789" s="39">
        <v>761660</v>
      </c>
      <c r="O789" s="40" t="s">
        <v>411</v>
      </c>
    </row>
    <row r="790" spans="1:15" s="41" customFormat="1" ht="21" hidden="1">
      <c r="A790" s="32">
        <v>785</v>
      </c>
      <c r="B790" s="33" t="s">
        <v>325</v>
      </c>
      <c r="C790" s="42" t="s">
        <v>77</v>
      </c>
      <c r="D790" s="33" t="s">
        <v>142</v>
      </c>
      <c r="E790" s="44" t="s">
        <v>15</v>
      </c>
      <c r="F790" s="35">
        <f>G790-21</f>
        <v>43833</v>
      </c>
      <c r="G790" s="35">
        <f t="shared" si="111"/>
        <v>43854</v>
      </c>
      <c r="H790" s="35">
        <f t="shared" si="108"/>
        <v>43861</v>
      </c>
      <c r="I790" s="35">
        <f t="shared" si="109"/>
        <v>43868</v>
      </c>
      <c r="J790" s="35">
        <v>43876</v>
      </c>
      <c r="K790" s="36" t="s">
        <v>69</v>
      </c>
      <c r="L790" s="37">
        <f t="shared" si="110"/>
        <v>5000</v>
      </c>
      <c r="M790" s="43"/>
      <c r="N790" s="39">
        <v>5000</v>
      </c>
      <c r="O790" s="40" t="s">
        <v>411</v>
      </c>
    </row>
    <row r="791" spans="1:15" s="41" customFormat="1" ht="21" hidden="1">
      <c r="A791" s="32">
        <v>786</v>
      </c>
      <c r="B791" s="33" t="s">
        <v>364</v>
      </c>
      <c r="C791" s="34" t="s">
        <v>92</v>
      </c>
      <c r="D791" s="33" t="s">
        <v>94</v>
      </c>
      <c r="E791" s="44" t="s">
        <v>15</v>
      </c>
      <c r="F791" s="35">
        <f>H791-21</f>
        <v>43811</v>
      </c>
      <c r="G791" s="35">
        <f t="shared" si="111"/>
        <v>43825</v>
      </c>
      <c r="H791" s="35">
        <f t="shared" si="108"/>
        <v>43832</v>
      </c>
      <c r="I791" s="35">
        <f t="shared" si="109"/>
        <v>43839</v>
      </c>
      <c r="J791" s="35">
        <v>43847</v>
      </c>
      <c r="K791" s="36" t="s">
        <v>69</v>
      </c>
      <c r="L791" s="37">
        <f t="shared" si="110"/>
        <v>55625</v>
      </c>
      <c r="M791" s="38">
        <v>55625</v>
      </c>
      <c r="N791" s="39"/>
      <c r="O791" s="40" t="s">
        <v>412</v>
      </c>
    </row>
    <row r="792" spans="1:15" s="41" customFormat="1" ht="24" hidden="1">
      <c r="A792" s="32">
        <v>787</v>
      </c>
      <c r="B792" s="33" t="s">
        <v>364</v>
      </c>
      <c r="C792" s="42" t="s">
        <v>118</v>
      </c>
      <c r="D792" s="33" t="s">
        <v>94</v>
      </c>
      <c r="E792" s="44" t="s">
        <v>28</v>
      </c>
      <c r="F792" s="35">
        <f>H792-7</f>
        <v>43825</v>
      </c>
      <c r="G792" s="33" t="str">
        <f>IF(E792="","",IF((OR(E792=data_validation!A$1,E792=data_validation!A$2)),"Indicate Date","N/A"))</f>
        <v>N/A</v>
      </c>
      <c r="H792" s="35">
        <f t="shared" si="108"/>
        <v>43832</v>
      </c>
      <c r="I792" s="35">
        <f t="shared" si="109"/>
        <v>43839</v>
      </c>
      <c r="J792" s="35">
        <v>43847</v>
      </c>
      <c r="K792" s="36" t="s">
        <v>69</v>
      </c>
      <c r="L792" s="37">
        <f t="shared" si="110"/>
        <v>5000</v>
      </c>
      <c r="M792" s="43">
        <v>5000</v>
      </c>
      <c r="N792" s="39"/>
      <c r="O792" s="40" t="s">
        <v>363</v>
      </c>
    </row>
    <row r="793" spans="1:15" s="80" customFormat="1" ht="21">
      <c r="A793" s="32">
        <v>788</v>
      </c>
      <c r="B793" s="71" t="s">
        <v>326</v>
      </c>
      <c r="C793" s="72" t="s">
        <v>76</v>
      </c>
      <c r="D793" s="71" t="s">
        <v>147</v>
      </c>
      <c r="E793" s="73" t="s">
        <v>24</v>
      </c>
      <c r="F793" s="33" t="str">
        <f>IF(E793="","",IF((OR(E793=data_validation!A$1,E793=data_validation!A$2,E793=data_validation!A$5,E793=data_validation!A$6,E793=data_validation!A$14,E793=data_validation!A$16)),"Indicate Date","N/A"))</f>
        <v>N/A</v>
      </c>
      <c r="G793" s="33" t="str">
        <f>IF(E793="","",IF((OR(E793=data_validation!A$1,E793=data_validation!A$2)),"Indicate Date","N/A"))</f>
        <v>N/A</v>
      </c>
      <c r="H793" s="35">
        <f t="shared" si="108"/>
        <v>43832</v>
      </c>
      <c r="I793" s="74">
        <f t="shared" si="109"/>
        <v>43839</v>
      </c>
      <c r="J793" s="74">
        <v>43847</v>
      </c>
      <c r="K793" s="75" t="s">
        <v>69</v>
      </c>
      <c r="L793" s="37">
        <f t="shared" si="110"/>
        <v>425659.5</v>
      </c>
      <c r="M793" s="77">
        <f>405659.5+20000</f>
        <v>425659.5</v>
      </c>
      <c r="N793" s="78"/>
      <c r="O793" s="79" t="s">
        <v>208</v>
      </c>
    </row>
    <row r="794" spans="1:15" s="80" customFormat="1" ht="21">
      <c r="A794" s="32">
        <v>789</v>
      </c>
      <c r="B794" s="71" t="s">
        <v>326</v>
      </c>
      <c r="C794" s="72" t="s">
        <v>76</v>
      </c>
      <c r="D794" s="71" t="s">
        <v>147</v>
      </c>
      <c r="E794" s="73" t="s">
        <v>24</v>
      </c>
      <c r="F794" s="33" t="str">
        <f>IF(E794="","",IF((OR(E794=data_validation!A$1,E794=data_validation!A$2,E794=data_validation!A$5,E794=data_validation!A$6,E794=data_validation!A$14,E794=data_validation!A$16)),"Indicate Date","N/A"))</f>
        <v>N/A</v>
      </c>
      <c r="G794" s="33" t="str">
        <f>IF(E794="","",IF((OR(E794=data_validation!A$1,E794=data_validation!A$2)),"Indicate Date","N/A"))</f>
        <v>N/A</v>
      </c>
      <c r="H794" s="35">
        <f t="shared" si="108"/>
        <v>43832</v>
      </c>
      <c r="I794" s="74">
        <f t="shared" si="109"/>
        <v>43839</v>
      </c>
      <c r="J794" s="74">
        <v>43847</v>
      </c>
      <c r="K794" s="75" t="s">
        <v>69</v>
      </c>
      <c r="L794" s="37">
        <f t="shared" si="110"/>
        <v>53760</v>
      </c>
      <c r="M794" s="77">
        <v>53760</v>
      </c>
      <c r="N794" s="78"/>
      <c r="O794" s="79" t="s">
        <v>208</v>
      </c>
    </row>
    <row r="795" spans="1:15" s="65" customFormat="1" ht="21">
      <c r="A795" s="32">
        <v>790</v>
      </c>
      <c r="B795" s="99" t="s">
        <v>326</v>
      </c>
      <c r="C795" s="100" t="s">
        <v>76</v>
      </c>
      <c r="D795" s="99" t="s">
        <v>147</v>
      </c>
      <c r="E795" s="101" t="s">
        <v>24</v>
      </c>
      <c r="F795" s="33" t="str">
        <f>IF(E795="","",IF((OR(E795=data_validation!A$1,E795=data_validation!A$2,E795=data_validation!A$5,E795=data_validation!A$6,E795=data_validation!A$14,E795=data_validation!A$16)),"Indicate Date","N/A"))</f>
        <v>N/A</v>
      </c>
      <c r="G795" s="33" t="str">
        <f>IF(E795="","",IF((OR(E795=data_validation!A$1,E795=data_validation!A$2)),"Indicate Date","N/A"))</f>
        <v>N/A</v>
      </c>
      <c r="H795" s="35">
        <f t="shared" si="108"/>
        <v>43921</v>
      </c>
      <c r="I795" s="102">
        <f t="shared" si="109"/>
        <v>43928</v>
      </c>
      <c r="J795" s="102">
        <v>43936</v>
      </c>
      <c r="K795" s="103" t="s">
        <v>69</v>
      </c>
      <c r="L795" s="37">
        <f t="shared" si="110"/>
        <v>20000</v>
      </c>
      <c r="M795" s="105">
        <v>20000</v>
      </c>
      <c r="N795" s="106"/>
      <c r="O795" s="107" t="s">
        <v>260</v>
      </c>
    </row>
    <row r="796" spans="1:15" s="80" customFormat="1" ht="21">
      <c r="A796" s="32">
        <v>791</v>
      </c>
      <c r="B796" s="71" t="s">
        <v>326</v>
      </c>
      <c r="C796" s="72" t="s">
        <v>76</v>
      </c>
      <c r="D796" s="71" t="s">
        <v>147</v>
      </c>
      <c r="E796" s="73" t="s">
        <v>24</v>
      </c>
      <c r="F796" s="33" t="str">
        <f>IF(E796="","",IF((OR(E796=data_validation!A$1,E796=data_validation!A$2,E796=data_validation!A$5,E796=data_validation!A$6,E796=data_validation!A$14,E796=data_validation!A$16)),"Indicate Date","N/A"))</f>
        <v>N/A</v>
      </c>
      <c r="G796" s="33" t="str">
        <f>IF(E796="","",IF((OR(E796=data_validation!A$1,E796=data_validation!A$2)),"Indicate Date","N/A"))</f>
        <v>N/A</v>
      </c>
      <c r="H796" s="35">
        <f t="shared" si="108"/>
        <v>44012</v>
      </c>
      <c r="I796" s="74">
        <f t="shared" si="109"/>
        <v>44019</v>
      </c>
      <c r="J796" s="74">
        <v>44027</v>
      </c>
      <c r="K796" s="75" t="s">
        <v>69</v>
      </c>
      <c r="L796" s="37">
        <f t="shared" si="110"/>
        <v>244110.5</v>
      </c>
      <c r="M796" s="77">
        <f>226961.5+17149</f>
        <v>244110.5</v>
      </c>
      <c r="N796" s="78"/>
      <c r="O796" s="79" t="s">
        <v>208</v>
      </c>
    </row>
    <row r="797" spans="1:15" s="80" customFormat="1" ht="21">
      <c r="A797" s="32">
        <v>792</v>
      </c>
      <c r="B797" s="71" t="s">
        <v>326</v>
      </c>
      <c r="C797" s="72" t="s">
        <v>76</v>
      </c>
      <c r="D797" s="71" t="s">
        <v>147</v>
      </c>
      <c r="E797" s="73" t="s">
        <v>24</v>
      </c>
      <c r="F797" s="33" t="str">
        <f>IF(E797="","",IF((OR(E797=data_validation!A$1,E797=data_validation!A$2,E797=data_validation!A$5,E797=data_validation!A$6,E797=data_validation!A$14,E797=data_validation!A$16)),"Indicate Date","N/A"))</f>
        <v>N/A</v>
      </c>
      <c r="G797" s="33" t="str">
        <f>IF(E797="","",IF((OR(E797=data_validation!A$1,E797=data_validation!A$2)),"Indicate Date","N/A"))</f>
        <v>N/A</v>
      </c>
      <c r="H797" s="35">
        <f t="shared" si="108"/>
        <v>44012</v>
      </c>
      <c r="I797" s="74">
        <f t="shared" si="109"/>
        <v>44019</v>
      </c>
      <c r="J797" s="74">
        <v>44027</v>
      </c>
      <c r="K797" s="75" t="s">
        <v>69</v>
      </c>
      <c r="L797" s="37">
        <f t="shared" si="110"/>
        <v>49820</v>
      </c>
      <c r="M797" s="77">
        <v>49820</v>
      </c>
      <c r="N797" s="78"/>
      <c r="O797" s="79" t="s">
        <v>208</v>
      </c>
    </row>
    <row r="798" spans="1:15" s="41" customFormat="1" ht="21" hidden="1">
      <c r="A798" s="32">
        <v>793</v>
      </c>
      <c r="B798" s="33" t="s">
        <v>326</v>
      </c>
      <c r="C798" s="34" t="s">
        <v>78</v>
      </c>
      <c r="D798" s="33" t="s">
        <v>147</v>
      </c>
      <c r="E798" s="44" t="s">
        <v>15</v>
      </c>
      <c r="F798" s="35">
        <f>G798-21</f>
        <v>43804</v>
      </c>
      <c r="G798" s="35">
        <f>H798-7</f>
        <v>43825</v>
      </c>
      <c r="H798" s="35">
        <f t="shared" si="108"/>
        <v>43832</v>
      </c>
      <c r="I798" s="35">
        <f t="shared" si="109"/>
        <v>43839</v>
      </c>
      <c r="J798" s="35">
        <v>43847</v>
      </c>
      <c r="K798" s="36" t="s">
        <v>69</v>
      </c>
      <c r="L798" s="37">
        <f t="shared" si="110"/>
        <v>180000</v>
      </c>
      <c r="M798" s="38">
        <v>180000</v>
      </c>
      <c r="N798" s="39"/>
      <c r="O798" s="40" t="s">
        <v>208</v>
      </c>
    </row>
    <row r="799" spans="1:15" s="41" customFormat="1" ht="21" hidden="1">
      <c r="A799" s="32">
        <v>794</v>
      </c>
      <c r="B799" s="33" t="s">
        <v>326</v>
      </c>
      <c r="C799" s="34" t="s">
        <v>77</v>
      </c>
      <c r="D799" s="33" t="s">
        <v>147</v>
      </c>
      <c r="E799" s="44" t="s">
        <v>15</v>
      </c>
      <c r="F799" s="35">
        <f>G799-21</f>
        <v>43804</v>
      </c>
      <c r="G799" s="35">
        <f>H799-7</f>
        <v>43825</v>
      </c>
      <c r="H799" s="35">
        <f t="shared" si="108"/>
        <v>43832</v>
      </c>
      <c r="I799" s="35">
        <f t="shared" si="109"/>
        <v>43839</v>
      </c>
      <c r="J799" s="35">
        <v>43847</v>
      </c>
      <c r="K799" s="36" t="s">
        <v>69</v>
      </c>
      <c r="L799" s="37">
        <f t="shared" si="110"/>
        <v>20000</v>
      </c>
      <c r="M799" s="38">
        <v>20000</v>
      </c>
      <c r="N799" s="39"/>
      <c r="O799" s="40" t="s">
        <v>208</v>
      </c>
    </row>
    <row r="800" spans="1:15" s="41" customFormat="1" ht="21" hidden="1">
      <c r="A800" s="32">
        <v>795</v>
      </c>
      <c r="B800" s="33" t="s">
        <v>326</v>
      </c>
      <c r="C800" s="34" t="s">
        <v>78</v>
      </c>
      <c r="D800" s="33" t="s">
        <v>147</v>
      </c>
      <c r="E800" s="44" t="s">
        <v>15</v>
      </c>
      <c r="F800" s="35">
        <f>G800-21</f>
        <v>43984</v>
      </c>
      <c r="G800" s="35">
        <f>H800-7</f>
        <v>44005</v>
      </c>
      <c r="H800" s="35">
        <f t="shared" si="108"/>
        <v>44012</v>
      </c>
      <c r="I800" s="35">
        <f t="shared" si="109"/>
        <v>44019</v>
      </c>
      <c r="J800" s="35">
        <v>44027</v>
      </c>
      <c r="K800" s="36" t="s">
        <v>69</v>
      </c>
      <c r="L800" s="37">
        <f t="shared" si="110"/>
        <v>90000</v>
      </c>
      <c r="M800" s="38">
        <v>90000</v>
      </c>
      <c r="N800" s="39"/>
      <c r="O800" s="40" t="s">
        <v>208</v>
      </c>
    </row>
    <row r="801" spans="1:15" s="41" customFormat="1" ht="21" hidden="1">
      <c r="A801" s="32">
        <v>796</v>
      </c>
      <c r="B801" s="33" t="s">
        <v>326</v>
      </c>
      <c r="C801" s="34" t="s">
        <v>77</v>
      </c>
      <c r="D801" s="33" t="s">
        <v>147</v>
      </c>
      <c r="E801" s="44" t="s">
        <v>15</v>
      </c>
      <c r="F801" s="35">
        <f>G801-21</f>
        <v>43984</v>
      </c>
      <c r="G801" s="35">
        <f>H801-7</f>
        <v>44005</v>
      </c>
      <c r="H801" s="35">
        <f t="shared" si="108"/>
        <v>44012</v>
      </c>
      <c r="I801" s="35">
        <f t="shared" si="109"/>
        <v>44019</v>
      </c>
      <c r="J801" s="35">
        <v>44027</v>
      </c>
      <c r="K801" s="36" t="s">
        <v>69</v>
      </c>
      <c r="L801" s="37">
        <f t="shared" si="110"/>
        <v>10000</v>
      </c>
      <c r="M801" s="38">
        <v>10000</v>
      </c>
      <c r="N801" s="39"/>
      <c r="O801" s="40" t="s">
        <v>208</v>
      </c>
    </row>
    <row r="802" spans="1:15" s="41" customFormat="1" ht="24" hidden="1">
      <c r="A802" s="32">
        <v>797</v>
      </c>
      <c r="B802" s="33" t="s">
        <v>326</v>
      </c>
      <c r="C802" s="42" t="s">
        <v>83</v>
      </c>
      <c r="D802" s="33" t="s">
        <v>147</v>
      </c>
      <c r="E802" s="44" t="s">
        <v>28</v>
      </c>
      <c r="F802" s="35">
        <f t="shared" ref="F802:F813" si="112">H802-7</f>
        <v>43825</v>
      </c>
      <c r="G802" s="33" t="str">
        <f>IF(E802="","",IF((OR(E802=data_validation!A$1,E802=data_validation!A$2)),"Indicate Date","N/A"))</f>
        <v>N/A</v>
      </c>
      <c r="H802" s="35">
        <f t="shared" si="108"/>
        <v>43832</v>
      </c>
      <c r="I802" s="35">
        <f t="shared" si="109"/>
        <v>43839</v>
      </c>
      <c r="J802" s="35">
        <v>43847</v>
      </c>
      <c r="K802" s="36" t="s">
        <v>69</v>
      </c>
      <c r="L802" s="37">
        <f t="shared" si="110"/>
        <v>25000</v>
      </c>
      <c r="M802" s="43">
        <v>25000</v>
      </c>
      <c r="N802" s="39"/>
      <c r="O802" s="40" t="s">
        <v>208</v>
      </c>
    </row>
    <row r="803" spans="1:15" s="41" customFormat="1" ht="24" hidden="1">
      <c r="A803" s="32">
        <v>798</v>
      </c>
      <c r="B803" s="33" t="s">
        <v>326</v>
      </c>
      <c r="C803" s="42" t="s">
        <v>83</v>
      </c>
      <c r="D803" s="33" t="s">
        <v>147</v>
      </c>
      <c r="E803" s="44" t="s">
        <v>28</v>
      </c>
      <c r="F803" s="35">
        <f t="shared" si="112"/>
        <v>43914</v>
      </c>
      <c r="G803" s="33" t="str">
        <f>IF(E803="","",IF((OR(E803=data_validation!A$1,E803=data_validation!A$2)),"Indicate Date","N/A"))</f>
        <v>N/A</v>
      </c>
      <c r="H803" s="35">
        <f t="shared" si="108"/>
        <v>43921</v>
      </c>
      <c r="I803" s="35">
        <f t="shared" si="109"/>
        <v>43928</v>
      </c>
      <c r="J803" s="35">
        <v>43936</v>
      </c>
      <c r="K803" s="36" t="s">
        <v>69</v>
      </c>
      <c r="L803" s="37">
        <f t="shared" si="110"/>
        <v>10000</v>
      </c>
      <c r="M803" s="43">
        <v>10000</v>
      </c>
      <c r="N803" s="39"/>
      <c r="O803" s="40" t="s">
        <v>208</v>
      </c>
    </row>
    <row r="804" spans="1:15" s="41" customFormat="1" ht="24" hidden="1">
      <c r="A804" s="32">
        <v>799</v>
      </c>
      <c r="B804" s="33" t="s">
        <v>326</v>
      </c>
      <c r="C804" s="42" t="s">
        <v>83</v>
      </c>
      <c r="D804" s="33" t="s">
        <v>147</v>
      </c>
      <c r="E804" s="44" t="s">
        <v>28</v>
      </c>
      <c r="F804" s="35">
        <f t="shared" si="112"/>
        <v>44005</v>
      </c>
      <c r="G804" s="33" t="str">
        <f>IF(E804="","",IF((OR(E804=data_validation!A$1,E804=data_validation!A$2)),"Indicate Date","N/A"))</f>
        <v>N/A</v>
      </c>
      <c r="H804" s="35">
        <f t="shared" si="108"/>
        <v>44012</v>
      </c>
      <c r="I804" s="35">
        <f t="shared" si="109"/>
        <v>44019</v>
      </c>
      <c r="J804" s="35">
        <v>44027</v>
      </c>
      <c r="K804" s="36" t="s">
        <v>69</v>
      </c>
      <c r="L804" s="37">
        <f t="shared" si="110"/>
        <v>15000</v>
      </c>
      <c r="M804" s="43">
        <v>15000</v>
      </c>
      <c r="N804" s="39"/>
      <c r="O804" s="40" t="s">
        <v>208</v>
      </c>
    </row>
    <row r="805" spans="1:15" s="41" customFormat="1" ht="24" hidden="1">
      <c r="A805" s="32">
        <v>800</v>
      </c>
      <c r="B805" s="33" t="s">
        <v>326</v>
      </c>
      <c r="C805" s="42" t="s">
        <v>87</v>
      </c>
      <c r="D805" s="33" t="s">
        <v>147</v>
      </c>
      <c r="E805" s="44" t="s">
        <v>28</v>
      </c>
      <c r="F805" s="35">
        <f t="shared" si="112"/>
        <v>43825</v>
      </c>
      <c r="G805" s="33" t="str">
        <f>IF(E805="","",IF((OR(E805=data_validation!A$1,E805=data_validation!A$2)),"Indicate Date","N/A"))</f>
        <v>N/A</v>
      </c>
      <c r="H805" s="35">
        <f t="shared" si="108"/>
        <v>43832</v>
      </c>
      <c r="I805" s="35">
        <f t="shared" si="109"/>
        <v>43839</v>
      </c>
      <c r="J805" s="35">
        <v>43847</v>
      </c>
      <c r="K805" s="36" t="s">
        <v>69</v>
      </c>
      <c r="L805" s="37">
        <f t="shared" si="110"/>
        <v>5000</v>
      </c>
      <c r="M805" s="43">
        <v>5000</v>
      </c>
      <c r="N805" s="39"/>
      <c r="O805" s="40" t="s">
        <v>208</v>
      </c>
    </row>
    <row r="806" spans="1:15" s="41" customFormat="1" ht="24" hidden="1">
      <c r="A806" s="32">
        <v>801</v>
      </c>
      <c r="B806" s="33" t="s">
        <v>326</v>
      </c>
      <c r="C806" s="42" t="s">
        <v>87</v>
      </c>
      <c r="D806" s="33" t="s">
        <v>147</v>
      </c>
      <c r="E806" s="44" t="s">
        <v>28</v>
      </c>
      <c r="F806" s="35">
        <f t="shared" si="112"/>
        <v>43914</v>
      </c>
      <c r="G806" s="33" t="str">
        <f>IF(E806="","",IF((OR(E806=data_validation!A$1,E806=data_validation!A$2)),"Indicate Date","N/A"))</f>
        <v>N/A</v>
      </c>
      <c r="H806" s="35">
        <f t="shared" si="108"/>
        <v>43921</v>
      </c>
      <c r="I806" s="35">
        <f t="shared" si="109"/>
        <v>43928</v>
      </c>
      <c r="J806" s="35">
        <v>43936</v>
      </c>
      <c r="K806" s="36" t="s">
        <v>69</v>
      </c>
      <c r="L806" s="37">
        <f t="shared" si="110"/>
        <v>5000</v>
      </c>
      <c r="M806" s="43">
        <v>5000</v>
      </c>
      <c r="N806" s="39"/>
      <c r="O806" s="40" t="s">
        <v>208</v>
      </c>
    </row>
    <row r="807" spans="1:15" s="41" customFormat="1" ht="24" hidden="1">
      <c r="A807" s="32">
        <v>802</v>
      </c>
      <c r="B807" s="33" t="s">
        <v>326</v>
      </c>
      <c r="C807" s="42" t="s">
        <v>87</v>
      </c>
      <c r="D807" s="33" t="s">
        <v>147</v>
      </c>
      <c r="E807" s="44" t="s">
        <v>28</v>
      </c>
      <c r="F807" s="35">
        <f t="shared" si="112"/>
        <v>44005</v>
      </c>
      <c r="G807" s="33" t="str">
        <f>IF(E807="","",IF((OR(E807=data_validation!A$1,E807=data_validation!A$2)),"Indicate Date","N/A"))</f>
        <v>N/A</v>
      </c>
      <c r="H807" s="35">
        <f t="shared" si="108"/>
        <v>44012</v>
      </c>
      <c r="I807" s="35">
        <f t="shared" si="109"/>
        <v>44019</v>
      </c>
      <c r="J807" s="35">
        <v>44027</v>
      </c>
      <c r="K807" s="36" t="s">
        <v>69</v>
      </c>
      <c r="L807" s="37">
        <f t="shared" si="110"/>
        <v>5000</v>
      </c>
      <c r="M807" s="43">
        <v>5000</v>
      </c>
      <c r="N807" s="39"/>
      <c r="O807" s="40" t="s">
        <v>208</v>
      </c>
    </row>
    <row r="808" spans="1:15" s="41" customFormat="1" ht="24" hidden="1">
      <c r="A808" s="32">
        <v>803</v>
      </c>
      <c r="B808" s="33" t="s">
        <v>326</v>
      </c>
      <c r="C808" s="42" t="s">
        <v>118</v>
      </c>
      <c r="D808" s="33" t="s">
        <v>147</v>
      </c>
      <c r="E808" s="44" t="s">
        <v>28</v>
      </c>
      <c r="F808" s="35">
        <f t="shared" si="112"/>
        <v>43825</v>
      </c>
      <c r="G808" s="33" t="str">
        <f>IF(E808="","",IF((OR(E808=data_validation!A$1,E808=data_validation!A$2)),"Indicate Date","N/A"))</f>
        <v>N/A</v>
      </c>
      <c r="H808" s="35">
        <f t="shared" si="108"/>
        <v>43832</v>
      </c>
      <c r="I808" s="35">
        <f t="shared" si="109"/>
        <v>43839</v>
      </c>
      <c r="J808" s="35">
        <v>43847</v>
      </c>
      <c r="K808" s="36" t="s">
        <v>69</v>
      </c>
      <c r="L808" s="37">
        <f t="shared" si="110"/>
        <v>15000</v>
      </c>
      <c r="M808" s="43">
        <v>15000</v>
      </c>
      <c r="N808" s="39"/>
      <c r="O808" s="40" t="s">
        <v>208</v>
      </c>
    </row>
    <row r="809" spans="1:15" s="41" customFormat="1" ht="24" hidden="1">
      <c r="A809" s="32">
        <v>804</v>
      </c>
      <c r="B809" s="33" t="s">
        <v>326</v>
      </c>
      <c r="C809" s="42" t="s">
        <v>118</v>
      </c>
      <c r="D809" s="33" t="s">
        <v>147</v>
      </c>
      <c r="E809" s="44" t="s">
        <v>28</v>
      </c>
      <c r="F809" s="35">
        <f t="shared" si="112"/>
        <v>43914</v>
      </c>
      <c r="G809" s="33" t="str">
        <f>IF(E809="","",IF((OR(E809=data_validation!A$1,E809=data_validation!A$2)),"Indicate Date","N/A"))</f>
        <v>N/A</v>
      </c>
      <c r="H809" s="35">
        <f t="shared" si="108"/>
        <v>43921</v>
      </c>
      <c r="I809" s="35">
        <f t="shared" si="109"/>
        <v>43928</v>
      </c>
      <c r="J809" s="35">
        <v>43936</v>
      </c>
      <c r="K809" s="36" t="s">
        <v>69</v>
      </c>
      <c r="L809" s="37">
        <f t="shared" si="110"/>
        <v>15000</v>
      </c>
      <c r="M809" s="43">
        <v>15000</v>
      </c>
      <c r="N809" s="39"/>
      <c r="O809" s="40" t="s">
        <v>208</v>
      </c>
    </row>
    <row r="810" spans="1:15" s="41" customFormat="1" ht="24" hidden="1">
      <c r="A810" s="32">
        <v>805</v>
      </c>
      <c r="B810" s="33" t="s">
        <v>326</v>
      </c>
      <c r="C810" s="42" t="s">
        <v>118</v>
      </c>
      <c r="D810" s="33" t="s">
        <v>147</v>
      </c>
      <c r="E810" s="44" t="s">
        <v>28</v>
      </c>
      <c r="F810" s="35">
        <f t="shared" si="112"/>
        <v>44005</v>
      </c>
      <c r="G810" s="33" t="str">
        <f>IF(E810="","",IF((OR(E810=data_validation!A$1,E810=data_validation!A$2)),"Indicate Date","N/A"))</f>
        <v>N/A</v>
      </c>
      <c r="H810" s="35">
        <f t="shared" si="108"/>
        <v>44012</v>
      </c>
      <c r="I810" s="35">
        <f t="shared" si="109"/>
        <v>44019</v>
      </c>
      <c r="J810" s="35">
        <v>44027</v>
      </c>
      <c r="K810" s="36" t="s">
        <v>69</v>
      </c>
      <c r="L810" s="37">
        <f t="shared" si="110"/>
        <v>15000</v>
      </c>
      <c r="M810" s="43">
        <v>15000</v>
      </c>
      <c r="N810" s="39"/>
      <c r="O810" s="40" t="s">
        <v>208</v>
      </c>
    </row>
    <row r="811" spans="1:15" s="41" customFormat="1" ht="24" hidden="1">
      <c r="A811" s="32">
        <v>806</v>
      </c>
      <c r="B811" s="33" t="s">
        <v>326</v>
      </c>
      <c r="C811" s="42" t="s">
        <v>104</v>
      </c>
      <c r="D811" s="33" t="s">
        <v>147</v>
      </c>
      <c r="E811" s="44" t="s">
        <v>28</v>
      </c>
      <c r="F811" s="35">
        <f t="shared" si="112"/>
        <v>43825</v>
      </c>
      <c r="G811" s="33" t="str">
        <f>IF(E811="","",IF((OR(E811=data_validation!A$1,E811=data_validation!A$2)),"Indicate Date","N/A"))</f>
        <v>N/A</v>
      </c>
      <c r="H811" s="35">
        <f t="shared" si="108"/>
        <v>43832</v>
      </c>
      <c r="I811" s="35">
        <f t="shared" si="109"/>
        <v>43839</v>
      </c>
      <c r="J811" s="35">
        <v>43847</v>
      </c>
      <c r="K811" s="36" t="s">
        <v>69</v>
      </c>
      <c r="L811" s="37">
        <f t="shared" si="110"/>
        <v>10000</v>
      </c>
      <c r="M811" s="43">
        <v>10000</v>
      </c>
      <c r="N811" s="39"/>
      <c r="O811" s="40" t="s">
        <v>208</v>
      </c>
    </row>
    <row r="812" spans="1:15" s="41" customFormat="1" ht="24" hidden="1">
      <c r="A812" s="32">
        <v>807</v>
      </c>
      <c r="B812" s="33" t="s">
        <v>326</v>
      </c>
      <c r="C812" s="42" t="s">
        <v>104</v>
      </c>
      <c r="D812" s="33" t="s">
        <v>147</v>
      </c>
      <c r="E812" s="44" t="s">
        <v>28</v>
      </c>
      <c r="F812" s="35">
        <f t="shared" si="112"/>
        <v>43914</v>
      </c>
      <c r="G812" s="33" t="str">
        <f>IF(E812="","",IF((OR(E812=data_validation!A$1,E812=data_validation!A$2)),"Indicate Date","N/A"))</f>
        <v>N/A</v>
      </c>
      <c r="H812" s="35">
        <f t="shared" si="108"/>
        <v>43921</v>
      </c>
      <c r="I812" s="35">
        <f t="shared" si="109"/>
        <v>43928</v>
      </c>
      <c r="J812" s="35">
        <v>43936</v>
      </c>
      <c r="K812" s="36" t="s">
        <v>69</v>
      </c>
      <c r="L812" s="37">
        <f t="shared" si="110"/>
        <v>5000</v>
      </c>
      <c r="M812" s="43">
        <v>5000</v>
      </c>
      <c r="N812" s="39"/>
      <c r="O812" s="40" t="s">
        <v>208</v>
      </c>
    </row>
    <row r="813" spans="1:15" s="41" customFormat="1" ht="24" hidden="1">
      <c r="A813" s="32">
        <v>808</v>
      </c>
      <c r="B813" s="33" t="s">
        <v>326</v>
      </c>
      <c r="C813" s="42" t="s">
        <v>104</v>
      </c>
      <c r="D813" s="33" t="s">
        <v>147</v>
      </c>
      <c r="E813" s="44" t="s">
        <v>28</v>
      </c>
      <c r="F813" s="35">
        <f t="shared" si="112"/>
        <v>44005</v>
      </c>
      <c r="G813" s="33" t="str">
        <f>IF(E813="","",IF((OR(E813=data_validation!A$1,E813=data_validation!A$2)),"Indicate Date","N/A"))</f>
        <v>N/A</v>
      </c>
      <c r="H813" s="35">
        <f t="shared" si="108"/>
        <v>44012</v>
      </c>
      <c r="I813" s="35">
        <f t="shared" si="109"/>
        <v>44019</v>
      </c>
      <c r="J813" s="35">
        <v>44027</v>
      </c>
      <c r="K813" s="36" t="s">
        <v>69</v>
      </c>
      <c r="L813" s="37">
        <f t="shared" si="110"/>
        <v>10000</v>
      </c>
      <c r="M813" s="43">
        <v>10000</v>
      </c>
      <c r="N813" s="39"/>
      <c r="O813" s="40" t="s">
        <v>208</v>
      </c>
    </row>
    <row r="814" spans="1:15" s="41" customFormat="1" ht="24" hidden="1">
      <c r="A814" s="32">
        <v>809</v>
      </c>
      <c r="B814" s="33" t="s">
        <v>326</v>
      </c>
      <c r="C814" s="34" t="s">
        <v>95</v>
      </c>
      <c r="D814" s="33" t="s">
        <v>147</v>
      </c>
      <c r="E814" s="44" t="s">
        <v>15</v>
      </c>
      <c r="F814" s="35">
        <f>G814-21</f>
        <v>43804</v>
      </c>
      <c r="G814" s="35">
        <f t="shared" ref="G814:G849" si="113">H814-7</f>
        <v>43825</v>
      </c>
      <c r="H814" s="35">
        <f t="shared" si="108"/>
        <v>43832</v>
      </c>
      <c r="I814" s="35">
        <f t="shared" si="109"/>
        <v>43839</v>
      </c>
      <c r="J814" s="35">
        <v>43847</v>
      </c>
      <c r="K814" s="36" t="s">
        <v>69</v>
      </c>
      <c r="L814" s="37">
        <f t="shared" si="110"/>
        <v>50000</v>
      </c>
      <c r="M814" s="38"/>
      <c r="N814" s="39">
        <v>50000</v>
      </c>
      <c r="O814" s="40" t="s">
        <v>208</v>
      </c>
    </row>
    <row r="815" spans="1:15" s="41" customFormat="1" ht="24" hidden="1">
      <c r="A815" s="32">
        <v>810</v>
      </c>
      <c r="B815" s="33" t="s">
        <v>326</v>
      </c>
      <c r="C815" s="34" t="s">
        <v>85</v>
      </c>
      <c r="D815" s="33" t="s">
        <v>147</v>
      </c>
      <c r="E815" s="44" t="s">
        <v>15</v>
      </c>
      <c r="F815" s="35">
        <f>H815-21</f>
        <v>43811</v>
      </c>
      <c r="G815" s="35">
        <f t="shared" si="113"/>
        <v>43825</v>
      </c>
      <c r="H815" s="35">
        <f t="shared" si="108"/>
        <v>43832</v>
      </c>
      <c r="I815" s="35">
        <f t="shared" si="109"/>
        <v>43839</v>
      </c>
      <c r="J815" s="35">
        <v>43847</v>
      </c>
      <c r="K815" s="36" t="s">
        <v>69</v>
      </c>
      <c r="L815" s="37">
        <f t="shared" si="110"/>
        <v>8000</v>
      </c>
      <c r="M815" s="38"/>
      <c r="N815" s="39">
        <v>8000</v>
      </c>
      <c r="O815" s="40" t="s">
        <v>208</v>
      </c>
    </row>
    <row r="816" spans="1:15" s="41" customFormat="1" ht="24" hidden="1">
      <c r="A816" s="32">
        <v>811</v>
      </c>
      <c r="B816" s="33" t="s">
        <v>326</v>
      </c>
      <c r="C816" s="34" t="s">
        <v>85</v>
      </c>
      <c r="D816" s="33" t="s">
        <v>147</v>
      </c>
      <c r="E816" s="44" t="s">
        <v>15</v>
      </c>
      <c r="F816" s="35">
        <f>H816-21</f>
        <v>43900</v>
      </c>
      <c r="G816" s="35">
        <f t="shared" si="113"/>
        <v>43914</v>
      </c>
      <c r="H816" s="35">
        <f t="shared" si="108"/>
        <v>43921</v>
      </c>
      <c r="I816" s="35">
        <f t="shared" si="109"/>
        <v>43928</v>
      </c>
      <c r="J816" s="35">
        <v>43936</v>
      </c>
      <c r="K816" s="36" t="s">
        <v>69</v>
      </c>
      <c r="L816" s="37">
        <f t="shared" si="110"/>
        <v>4000</v>
      </c>
      <c r="M816" s="38"/>
      <c r="N816" s="39">
        <v>4000</v>
      </c>
      <c r="O816" s="40" t="s">
        <v>208</v>
      </c>
    </row>
    <row r="817" spans="1:15" s="41" customFormat="1" ht="24" hidden="1">
      <c r="A817" s="32">
        <v>812</v>
      </c>
      <c r="B817" s="33" t="s">
        <v>326</v>
      </c>
      <c r="C817" s="34" t="s">
        <v>85</v>
      </c>
      <c r="D817" s="33" t="s">
        <v>147</v>
      </c>
      <c r="E817" s="44" t="s">
        <v>15</v>
      </c>
      <c r="F817" s="35">
        <f>H817-21</f>
        <v>43991</v>
      </c>
      <c r="G817" s="35">
        <f t="shared" si="113"/>
        <v>44005</v>
      </c>
      <c r="H817" s="35">
        <f t="shared" si="108"/>
        <v>44012</v>
      </c>
      <c r="I817" s="35">
        <f t="shared" si="109"/>
        <v>44019</v>
      </c>
      <c r="J817" s="35">
        <v>44027</v>
      </c>
      <c r="K817" s="36" t="s">
        <v>69</v>
      </c>
      <c r="L817" s="37">
        <f t="shared" si="110"/>
        <v>4000</v>
      </c>
      <c r="M817" s="38"/>
      <c r="N817" s="39">
        <v>4000</v>
      </c>
      <c r="O817" s="40" t="s">
        <v>208</v>
      </c>
    </row>
    <row r="818" spans="1:15" s="41" customFormat="1" ht="21" hidden="1">
      <c r="A818" s="32">
        <v>813</v>
      </c>
      <c r="B818" s="33" t="s">
        <v>326</v>
      </c>
      <c r="C818" s="34" t="s">
        <v>153</v>
      </c>
      <c r="D818" s="33" t="s">
        <v>147</v>
      </c>
      <c r="E818" s="44" t="s">
        <v>15</v>
      </c>
      <c r="F818" s="35">
        <f t="shared" ref="F818:F824" si="114">G818-21</f>
        <v>43804</v>
      </c>
      <c r="G818" s="35">
        <f t="shared" si="113"/>
        <v>43825</v>
      </c>
      <c r="H818" s="35">
        <f t="shared" si="108"/>
        <v>43832</v>
      </c>
      <c r="I818" s="35">
        <f t="shared" si="109"/>
        <v>43839</v>
      </c>
      <c r="J818" s="35">
        <v>43847</v>
      </c>
      <c r="K818" s="36" t="s">
        <v>69</v>
      </c>
      <c r="L818" s="37">
        <f t="shared" si="110"/>
        <v>110000</v>
      </c>
      <c r="M818" s="38"/>
      <c r="N818" s="39">
        <v>110000</v>
      </c>
      <c r="O818" s="40" t="s">
        <v>208</v>
      </c>
    </row>
    <row r="819" spans="1:15" s="41" customFormat="1" ht="24" hidden="1">
      <c r="A819" s="32">
        <v>814</v>
      </c>
      <c r="B819" s="33" t="s">
        <v>326</v>
      </c>
      <c r="C819" s="34" t="s">
        <v>95</v>
      </c>
      <c r="D819" s="33" t="s">
        <v>147</v>
      </c>
      <c r="E819" s="44" t="s">
        <v>15</v>
      </c>
      <c r="F819" s="35">
        <f t="shared" si="114"/>
        <v>43804</v>
      </c>
      <c r="G819" s="35">
        <f t="shared" si="113"/>
        <v>43825</v>
      </c>
      <c r="H819" s="35">
        <f t="shared" si="108"/>
        <v>43832</v>
      </c>
      <c r="I819" s="35">
        <f t="shared" si="109"/>
        <v>43839</v>
      </c>
      <c r="J819" s="35">
        <v>43847</v>
      </c>
      <c r="K819" s="36" t="s">
        <v>69</v>
      </c>
      <c r="L819" s="37">
        <f t="shared" si="110"/>
        <v>102000</v>
      </c>
      <c r="M819" s="38"/>
      <c r="N819" s="39">
        <v>102000</v>
      </c>
      <c r="O819" s="40" t="s">
        <v>327</v>
      </c>
    </row>
    <row r="820" spans="1:15" s="41" customFormat="1" ht="24" hidden="1">
      <c r="A820" s="32">
        <v>815</v>
      </c>
      <c r="B820" s="33" t="s">
        <v>326</v>
      </c>
      <c r="C820" s="34" t="s">
        <v>95</v>
      </c>
      <c r="D820" s="33" t="s">
        <v>147</v>
      </c>
      <c r="E820" s="44" t="s">
        <v>15</v>
      </c>
      <c r="F820" s="35">
        <f t="shared" si="114"/>
        <v>43893</v>
      </c>
      <c r="G820" s="35">
        <f t="shared" si="113"/>
        <v>43914</v>
      </c>
      <c r="H820" s="35">
        <f t="shared" si="108"/>
        <v>43921</v>
      </c>
      <c r="I820" s="35">
        <f t="shared" si="109"/>
        <v>43928</v>
      </c>
      <c r="J820" s="35">
        <v>43936</v>
      </c>
      <c r="K820" s="36" t="s">
        <v>69</v>
      </c>
      <c r="L820" s="37">
        <f t="shared" si="110"/>
        <v>30000</v>
      </c>
      <c r="M820" s="38"/>
      <c r="N820" s="39">
        <v>30000</v>
      </c>
      <c r="O820" s="40" t="s">
        <v>327</v>
      </c>
    </row>
    <row r="821" spans="1:15" s="41" customFormat="1" ht="24" hidden="1">
      <c r="A821" s="32">
        <v>816</v>
      </c>
      <c r="B821" s="33" t="s">
        <v>326</v>
      </c>
      <c r="C821" s="34" t="s">
        <v>95</v>
      </c>
      <c r="D821" s="33" t="s">
        <v>147</v>
      </c>
      <c r="E821" s="44" t="s">
        <v>15</v>
      </c>
      <c r="F821" s="35">
        <f t="shared" si="114"/>
        <v>43984</v>
      </c>
      <c r="G821" s="35">
        <f t="shared" si="113"/>
        <v>44005</v>
      </c>
      <c r="H821" s="35">
        <f t="shared" si="108"/>
        <v>44012</v>
      </c>
      <c r="I821" s="35">
        <f t="shared" si="109"/>
        <v>44019</v>
      </c>
      <c r="J821" s="35">
        <v>44027</v>
      </c>
      <c r="K821" s="36" t="s">
        <v>69</v>
      </c>
      <c r="L821" s="37">
        <f t="shared" si="110"/>
        <v>32000</v>
      </c>
      <c r="M821" s="38"/>
      <c r="N821" s="39">
        <v>32000</v>
      </c>
      <c r="O821" s="40" t="s">
        <v>327</v>
      </c>
    </row>
    <row r="822" spans="1:15" s="41" customFormat="1" ht="21" hidden="1">
      <c r="A822" s="32">
        <v>817</v>
      </c>
      <c r="B822" s="33" t="s">
        <v>328</v>
      </c>
      <c r="C822" s="34" t="s">
        <v>96</v>
      </c>
      <c r="D822" s="33" t="s">
        <v>147</v>
      </c>
      <c r="E822" s="44" t="s">
        <v>15</v>
      </c>
      <c r="F822" s="35">
        <f t="shared" si="114"/>
        <v>43804</v>
      </c>
      <c r="G822" s="35">
        <f t="shared" si="113"/>
        <v>43825</v>
      </c>
      <c r="H822" s="35">
        <f t="shared" si="108"/>
        <v>43832</v>
      </c>
      <c r="I822" s="35">
        <f t="shared" si="109"/>
        <v>43839</v>
      </c>
      <c r="J822" s="35">
        <v>43847</v>
      </c>
      <c r="K822" s="36" t="s">
        <v>69</v>
      </c>
      <c r="L822" s="37">
        <f t="shared" si="110"/>
        <v>125000</v>
      </c>
      <c r="M822" s="38"/>
      <c r="N822" s="39">
        <v>125000</v>
      </c>
      <c r="O822" s="40" t="s">
        <v>327</v>
      </c>
    </row>
    <row r="823" spans="1:15" s="41" customFormat="1" ht="21" hidden="1">
      <c r="A823" s="32">
        <v>818</v>
      </c>
      <c r="B823" s="33" t="s">
        <v>328</v>
      </c>
      <c r="C823" s="34" t="s">
        <v>84</v>
      </c>
      <c r="D823" s="33" t="s">
        <v>147</v>
      </c>
      <c r="E823" s="44" t="s">
        <v>15</v>
      </c>
      <c r="F823" s="35">
        <f t="shared" si="114"/>
        <v>43804</v>
      </c>
      <c r="G823" s="35">
        <f t="shared" si="113"/>
        <v>43825</v>
      </c>
      <c r="H823" s="35">
        <f t="shared" si="108"/>
        <v>43832</v>
      </c>
      <c r="I823" s="35">
        <f t="shared" si="109"/>
        <v>43839</v>
      </c>
      <c r="J823" s="35">
        <v>43847</v>
      </c>
      <c r="K823" s="36" t="s">
        <v>69</v>
      </c>
      <c r="L823" s="37">
        <f t="shared" si="110"/>
        <v>100000</v>
      </c>
      <c r="M823" s="38"/>
      <c r="N823" s="39">
        <v>100000</v>
      </c>
      <c r="O823" s="40" t="s">
        <v>327</v>
      </c>
    </row>
    <row r="824" spans="1:15" s="41" customFormat="1" ht="21" hidden="1">
      <c r="A824" s="32">
        <v>819</v>
      </c>
      <c r="B824" s="33" t="s">
        <v>328</v>
      </c>
      <c r="C824" s="34" t="s">
        <v>84</v>
      </c>
      <c r="D824" s="33" t="s">
        <v>147</v>
      </c>
      <c r="E824" s="44" t="s">
        <v>15</v>
      </c>
      <c r="F824" s="35">
        <f t="shared" si="114"/>
        <v>43893</v>
      </c>
      <c r="G824" s="35">
        <f t="shared" si="113"/>
        <v>43914</v>
      </c>
      <c r="H824" s="35">
        <f t="shared" si="108"/>
        <v>43921</v>
      </c>
      <c r="I824" s="35">
        <f t="shared" si="109"/>
        <v>43928</v>
      </c>
      <c r="J824" s="35">
        <v>43936</v>
      </c>
      <c r="K824" s="36" t="s">
        <v>69</v>
      </c>
      <c r="L824" s="37">
        <f t="shared" si="110"/>
        <v>25000</v>
      </c>
      <c r="M824" s="38"/>
      <c r="N824" s="39">
        <v>25000</v>
      </c>
      <c r="O824" s="40" t="s">
        <v>327</v>
      </c>
    </row>
    <row r="825" spans="1:15" s="41" customFormat="1" ht="24" hidden="1">
      <c r="A825" s="32">
        <v>820</v>
      </c>
      <c r="B825" s="33" t="s">
        <v>328</v>
      </c>
      <c r="C825" s="34" t="s">
        <v>85</v>
      </c>
      <c r="D825" s="33" t="s">
        <v>147</v>
      </c>
      <c r="E825" s="44" t="s">
        <v>15</v>
      </c>
      <c r="F825" s="35">
        <f>H825-21</f>
        <v>43811</v>
      </c>
      <c r="G825" s="35">
        <f t="shared" si="113"/>
        <v>43825</v>
      </c>
      <c r="H825" s="35">
        <f t="shared" si="108"/>
        <v>43832</v>
      </c>
      <c r="I825" s="35">
        <f t="shared" si="109"/>
        <v>43839</v>
      </c>
      <c r="J825" s="35">
        <v>43847</v>
      </c>
      <c r="K825" s="36" t="s">
        <v>69</v>
      </c>
      <c r="L825" s="37">
        <f t="shared" si="110"/>
        <v>8000</v>
      </c>
      <c r="M825" s="38"/>
      <c r="N825" s="39">
        <v>8000</v>
      </c>
      <c r="O825" s="40" t="s">
        <v>327</v>
      </c>
    </row>
    <row r="826" spans="1:15" s="41" customFormat="1" ht="24" hidden="1">
      <c r="A826" s="32">
        <v>821</v>
      </c>
      <c r="B826" s="33" t="s">
        <v>328</v>
      </c>
      <c r="C826" s="34" t="s">
        <v>85</v>
      </c>
      <c r="D826" s="33" t="s">
        <v>147</v>
      </c>
      <c r="E826" s="44" t="s">
        <v>15</v>
      </c>
      <c r="F826" s="35">
        <f>H826-21</f>
        <v>43900</v>
      </c>
      <c r="G826" s="35">
        <f t="shared" si="113"/>
        <v>43914</v>
      </c>
      <c r="H826" s="35">
        <f t="shared" si="108"/>
        <v>43921</v>
      </c>
      <c r="I826" s="35">
        <f t="shared" si="109"/>
        <v>43928</v>
      </c>
      <c r="J826" s="35">
        <v>43936</v>
      </c>
      <c r="K826" s="36" t="s">
        <v>69</v>
      </c>
      <c r="L826" s="37">
        <f t="shared" si="110"/>
        <v>12000</v>
      </c>
      <c r="M826" s="38"/>
      <c r="N826" s="39">
        <v>12000</v>
      </c>
      <c r="O826" s="40" t="s">
        <v>327</v>
      </c>
    </row>
    <row r="827" spans="1:15" s="41" customFormat="1" ht="24" hidden="1">
      <c r="A827" s="32">
        <v>822</v>
      </c>
      <c r="B827" s="33" t="s">
        <v>328</v>
      </c>
      <c r="C827" s="34" t="s">
        <v>85</v>
      </c>
      <c r="D827" s="33" t="s">
        <v>147</v>
      </c>
      <c r="E827" s="44" t="s">
        <v>15</v>
      </c>
      <c r="F827" s="35">
        <f>H827-21</f>
        <v>43991</v>
      </c>
      <c r="G827" s="35">
        <f t="shared" si="113"/>
        <v>44005</v>
      </c>
      <c r="H827" s="35">
        <f t="shared" si="108"/>
        <v>44012</v>
      </c>
      <c r="I827" s="35">
        <f t="shared" si="109"/>
        <v>44019</v>
      </c>
      <c r="J827" s="35">
        <v>44027</v>
      </c>
      <c r="K827" s="36" t="s">
        <v>69</v>
      </c>
      <c r="L827" s="37">
        <f t="shared" si="110"/>
        <v>4000</v>
      </c>
      <c r="M827" s="38"/>
      <c r="N827" s="39">
        <v>4000</v>
      </c>
      <c r="O827" s="40" t="s">
        <v>327</v>
      </c>
    </row>
    <row r="828" spans="1:15" s="41" customFormat="1" ht="24" hidden="1">
      <c r="A828" s="32">
        <v>823</v>
      </c>
      <c r="B828" s="33" t="s">
        <v>328</v>
      </c>
      <c r="C828" s="34" t="s">
        <v>85</v>
      </c>
      <c r="D828" s="33" t="s">
        <v>147</v>
      </c>
      <c r="E828" s="44" t="s">
        <v>15</v>
      </c>
      <c r="F828" s="35">
        <f>H828-21</f>
        <v>44083</v>
      </c>
      <c r="G828" s="35">
        <f t="shared" si="113"/>
        <v>44097</v>
      </c>
      <c r="H828" s="35">
        <f t="shared" si="108"/>
        <v>44104</v>
      </c>
      <c r="I828" s="35">
        <f t="shared" si="109"/>
        <v>44111</v>
      </c>
      <c r="J828" s="35">
        <v>44119</v>
      </c>
      <c r="K828" s="36" t="s">
        <v>69</v>
      </c>
      <c r="L828" s="37">
        <f t="shared" si="110"/>
        <v>4000</v>
      </c>
      <c r="M828" s="38"/>
      <c r="N828" s="39">
        <v>4000</v>
      </c>
      <c r="O828" s="40" t="s">
        <v>327</v>
      </c>
    </row>
    <row r="829" spans="1:15" s="41" customFormat="1" ht="21" hidden="1">
      <c r="A829" s="32">
        <v>824</v>
      </c>
      <c r="B829" s="33" t="s">
        <v>328</v>
      </c>
      <c r="C829" s="34" t="s">
        <v>329</v>
      </c>
      <c r="D829" s="33" t="s">
        <v>147</v>
      </c>
      <c r="E829" s="44" t="s">
        <v>15</v>
      </c>
      <c r="F829" s="35">
        <f>G829-21</f>
        <v>43804</v>
      </c>
      <c r="G829" s="35">
        <f t="shared" si="113"/>
        <v>43825</v>
      </c>
      <c r="H829" s="35">
        <f t="shared" si="108"/>
        <v>43832</v>
      </c>
      <c r="I829" s="35">
        <f t="shared" si="109"/>
        <v>43839</v>
      </c>
      <c r="J829" s="35">
        <v>43847</v>
      </c>
      <c r="K829" s="36" t="s">
        <v>69</v>
      </c>
      <c r="L829" s="37">
        <f t="shared" si="110"/>
        <v>232500</v>
      </c>
      <c r="M829" s="38"/>
      <c r="N829" s="39">
        <f>9000+7500+7500+7500+50000+15000+100000+27000+9000</f>
        <v>232500</v>
      </c>
      <c r="O829" s="40" t="s">
        <v>330</v>
      </c>
    </row>
    <row r="830" spans="1:15" s="41" customFormat="1" ht="24" hidden="1">
      <c r="A830" s="32">
        <v>825</v>
      </c>
      <c r="B830" s="33" t="s">
        <v>328</v>
      </c>
      <c r="C830" s="34" t="s">
        <v>95</v>
      </c>
      <c r="D830" s="33" t="s">
        <v>147</v>
      </c>
      <c r="E830" s="44" t="s">
        <v>15</v>
      </c>
      <c r="F830" s="35">
        <f>G830-21</f>
        <v>43804</v>
      </c>
      <c r="G830" s="35">
        <f t="shared" si="113"/>
        <v>43825</v>
      </c>
      <c r="H830" s="35">
        <f t="shared" si="108"/>
        <v>43832</v>
      </c>
      <c r="I830" s="35">
        <f t="shared" si="109"/>
        <v>43839</v>
      </c>
      <c r="J830" s="35">
        <v>43847</v>
      </c>
      <c r="K830" s="36" t="s">
        <v>69</v>
      </c>
      <c r="L830" s="37">
        <f t="shared" si="110"/>
        <v>27800</v>
      </c>
      <c r="M830" s="38"/>
      <c r="N830" s="39">
        <v>27800</v>
      </c>
      <c r="O830" s="40" t="s">
        <v>330</v>
      </c>
    </row>
    <row r="831" spans="1:15" s="41" customFormat="1" ht="21" hidden="1">
      <c r="A831" s="32">
        <v>826</v>
      </c>
      <c r="B831" s="33" t="s">
        <v>328</v>
      </c>
      <c r="C831" s="34" t="s">
        <v>153</v>
      </c>
      <c r="D831" s="33" t="s">
        <v>147</v>
      </c>
      <c r="E831" s="44" t="s">
        <v>15</v>
      </c>
      <c r="F831" s="35">
        <f>G831-21</f>
        <v>43893</v>
      </c>
      <c r="G831" s="35">
        <f t="shared" si="113"/>
        <v>43914</v>
      </c>
      <c r="H831" s="35">
        <f t="shared" si="108"/>
        <v>43921</v>
      </c>
      <c r="I831" s="35">
        <f t="shared" si="109"/>
        <v>43928</v>
      </c>
      <c r="J831" s="35">
        <v>43936</v>
      </c>
      <c r="K831" s="36" t="s">
        <v>69</v>
      </c>
      <c r="L831" s="37">
        <f t="shared" si="110"/>
        <v>15000</v>
      </c>
      <c r="M831" s="38"/>
      <c r="N831" s="39">
        <v>15000</v>
      </c>
      <c r="O831" s="40" t="s">
        <v>330</v>
      </c>
    </row>
    <row r="832" spans="1:15" s="41" customFormat="1" ht="24" hidden="1">
      <c r="A832" s="32">
        <v>827</v>
      </c>
      <c r="B832" s="33" t="s">
        <v>328</v>
      </c>
      <c r="C832" s="34" t="s">
        <v>85</v>
      </c>
      <c r="D832" s="33" t="s">
        <v>147</v>
      </c>
      <c r="E832" s="44" t="s">
        <v>15</v>
      </c>
      <c r="F832" s="35">
        <f>H832-21</f>
        <v>43811</v>
      </c>
      <c r="G832" s="35">
        <f t="shared" si="113"/>
        <v>43825</v>
      </c>
      <c r="H832" s="35">
        <f t="shared" si="108"/>
        <v>43832</v>
      </c>
      <c r="I832" s="35">
        <f t="shared" si="109"/>
        <v>43839</v>
      </c>
      <c r="J832" s="35">
        <v>43847</v>
      </c>
      <c r="K832" s="36" t="s">
        <v>69</v>
      </c>
      <c r="L832" s="37">
        <f t="shared" si="110"/>
        <v>87000</v>
      </c>
      <c r="M832" s="38"/>
      <c r="N832" s="39">
        <v>87000</v>
      </c>
      <c r="O832" s="40" t="s">
        <v>330</v>
      </c>
    </row>
    <row r="833" spans="1:15" s="41" customFormat="1" ht="24" hidden="1">
      <c r="A833" s="32">
        <v>828</v>
      </c>
      <c r="B833" s="33" t="s">
        <v>328</v>
      </c>
      <c r="C833" s="34" t="s">
        <v>85</v>
      </c>
      <c r="D833" s="33" t="s">
        <v>147</v>
      </c>
      <c r="E833" s="44" t="s">
        <v>15</v>
      </c>
      <c r="F833" s="35">
        <f>H833-21</f>
        <v>43991</v>
      </c>
      <c r="G833" s="35">
        <f t="shared" si="113"/>
        <v>44005</v>
      </c>
      <c r="H833" s="35">
        <f t="shared" si="108"/>
        <v>44012</v>
      </c>
      <c r="I833" s="35">
        <f t="shared" si="109"/>
        <v>44019</v>
      </c>
      <c r="J833" s="35">
        <v>44027</v>
      </c>
      <c r="K833" s="36" t="s">
        <v>69</v>
      </c>
      <c r="L833" s="37">
        <f t="shared" si="110"/>
        <v>2900</v>
      </c>
      <c r="M833" s="38"/>
      <c r="N833" s="39">
        <v>2900</v>
      </c>
      <c r="O833" s="40" t="s">
        <v>330</v>
      </c>
    </row>
    <row r="834" spans="1:15" s="41" customFormat="1" ht="24" hidden="1">
      <c r="A834" s="32">
        <v>829</v>
      </c>
      <c r="B834" s="33" t="s">
        <v>328</v>
      </c>
      <c r="C834" s="34" t="s">
        <v>85</v>
      </c>
      <c r="D834" s="33" t="s">
        <v>147</v>
      </c>
      <c r="E834" s="44" t="s">
        <v>15</v>
      </c>
      <c r="F834" s="35">
        <f>H834-21</f>
        <v>44083</v>
      </c>
      <c r="G834" s="35">
        <f t="shared" si="113"/>
        <v>44097</v>
      </c>
      <c r="H834" s="35">
        <f t="shared" si="108"/>
        <v>44104</v>
      </c>
      <c r="I834" s="35">
        <f t="shared" si="109"/>
        <v>44111</v>
      </c>
      <c r="J834" s="35">
        <v>44119</v>
      </c>
      <c r="K834" s="36" t="s">
        <v>69</v>
      </c>
      <c r="L834" s="37">
        <f t="shared" si="110"/>
        <v>2500</v>
      </c>
      <c r="M834" s="38"/>
      <c r="N834" s="39">
        <v>2500</v>
      </c>
      <c r="O834" s="40" t="s">
        <v>330</v>
      </c>
    </row>
    <row r="835" spans="1:15" s="41" customFormat="1" ht="21" hidden="1">
      <c r="A835" s="32">
        <v>830</v>
      </c>
      <c r="B835" s="33" t="s">
        <v>331</v>
      </c>
      <c r="C835" s="34" t="s">
        <v>213</v>
      </c>
      <c r="D835" s="33" t="s">
        <v>147</v>
      </c>
      <c r="E835" s="44" t="s">
        <v>15</v>
      </c>
      <c r="F835" s="35">
        <f>G835-21</f>
        <v>43804</v>
      </c>
      <c r="G835" s="35">
        <f t="shared" si="113"/>
        <v>43825</v>
      </c>
      <c r="H835" s="35">
        <f t="shared" si="108"/>
        <v>43832</v>
      </c>
      <c r="I835" s="35">
        <f t="shared" si="109"/>
        <v>43839</v>
      </c>
      <c r="J835" s="35">
        <v>43847</v>
      </c>
      <c r="K835" s="36" t="s">
        <v>69</v>
      </c>
      <c r="L835" s="37">
        <f t="shared" si="110"/>
        <v>75000</v>
      </c>
      <c r="M835" s="38"/>
      <c r="N835" s="39">
        <v>75000</v>
      </c>
      <c r="O835" s="40" t="s">
        <v>333</v>
      </c>
    </row>
    <row r="836" spans="1:15" s="41" customFormat="1" ht="21" hidden="1">
      <c r="A836" s="32">
        <v>831</v>
      </c>
      <c r="B836" s="33" t="s">
        <v>331</v>
      </c>
      <c r="C836" s="34" t="s">
        <v>84</v>
      </c>
      <c r="D836" s="33" t="s">
        <v>147</v>
      </c>
      <c r="E836" s="44" t="s">
        <v>15</v>
      </c>
      <c r="F836" s="35">
        <f>G836-21</f>
        <v>43804</v>
      </c>
      <c r="G836" s="35">
        <f t="shared" si="113"/>
        <v>43825</v>
      </c>
      <c r="H836" s="35">
        <f t="shared" si="108"/>
        <v>43832</v>
      </c>
      <c r="I836" s="35">
        <f t="shared" si="109"/>
        <v>43839</v>
      </c>
      <c r="J836" s="35">
        <v>43847</v>
      </c>
      <c r="K836" s="36" t="s">
        <v>69</v>
      </c>
      <c r="L836" s="37">
        <f t="shared" si="110"/>
        <v>20000</v>
      </c>
      <c r="M836" s="38"/>
      <c r="N836" s="39">
        <v>20000</v>
      </c>
      <c r="O836" s="40" t="s">
        <v>333</v>
      </c>
    </row>
    <row r="837" spans="1:15" s="41" customFormat="1" ht="21" hidden="1">
      <c r="A837" s="32">
        <v>832</v>
      </c>
      <c r="B837" s="33" t="s">
        <v>331</v>
      </c>
      <c r="C837" s="34" t="s">
        <v>84</v>
      </c>
      <c r="D837" s="33" t="s">
        <v>147</v>
      </c>
      <c r="E837" s="44" t="s">
        <v>15</v>
      </c>
      <c r="F837" s="35">
        <f>G837-21</f>
        <v>43893</v>
      </c>
      <c r="G837" s="35">
        <f t="shared" si="113"/>
        <v>43914</v>
      </c>
      <c r="H837" s="35">
        <f t="shared" si="108"/>
        <v>43921</v>
      </c>
      <c r="I837" s="35">
        <f t="shared" si="109"/>
        <v>43928</v>
      </c>
      <c r="J837" s="35">
        <v>43936</v>
      </c>
      <c r="K837" s="36" t="s">
        <v>69</v>
      </c>
      <c r="L837" s="37">
        <f t="shared" si="110"/>
        <v>20000</v>
      </c>
      <c r="M837" s="38"/>
      <c r="N837" s="39">
        <v>20000</v>
      </c>
      <c r="O837" s="40" t="s">
        <v>333</v>
      </c>
    </row>
    <row r="838" spans="1:15" s="41" customFormat="1" ht="21" hidden="1">
      <c r="A838" s="32">
        <v>833</v>
      </c>
      <c r="B838" s="33" t="s">
        <v>331</v>
      </c>
      <c r="C838" s="34" t="s">
        <v>84</v>
      </c>
      <c r="D838" s="33" t="s">
        <v>147</v>
      </c>
      <c r="E838" s="44" t="s">
        <v>15</v>
      </c>
      <c r="F838" s="35">
        <f>G838-21</f>
        <v>43984</v>
      </c>
      <c r="G838" s="35">
        <f t="shared" si="113"/>
        <v>44005</v>
      </c>
      <c r="H838" s="35">
        <f t="shared" ref="H838:H901" si="115">J838-15</f>
        <v>44012</v>
      </c>
      <c r="I838" s="35">
        <f t="shared" ref="I838:I901" si="116">H838+7</f>
        <v>44019</v>
      </c>
      <c r="J838" s="35">
        <v>44027</v>
      </c>
      <c r="K838" s="36" t="s">
        <v>69</v>
      </c>
      <c r="L838" s="37">
        <f t="shared" ref="L838:L901" si="117">SUM(M838:N838)</f>
        <v>15000</v>
      </c>
      <c r="M838" s="38"/>
      <c r="N838" s="39">
        <v>15000</v>
      </c>
      <c r="O838" s="40" t="s">
        <v>333</v>
      </c>
    </row>
    <row r="839" spans="1:15" s="41" customFormat="1" ht="21" hidden="1">
      <c r="A839" s="32">
        <v>834</v>
      </c>
      <c r="B839" s="33" t="s">
        <v>331</v>
      </c>
      <c r="C839" s="34" t="s">
        <v>84</v>
      </c>
      <c r="D839" s="33" t="s">
        <v>147</v>
      </c>
      <c r="E839" s="44" t="s">
        <v>15</v>
      </c>
      <c r="F839" s="35">
        <f>G839-21</f>
        <v>44076</v>
      </c>
      <c r="G839" s="35">
        <f t="shared" si="113"/>
        <v>44097</v>
      </c>
      <c r="H839" s="35">
        <f t="shared" si="115"/>
        <v>44104</v>
      </c>
      <c r="I839" s="35">
        <f t="shared" si="116"/>
        <v>44111</v>
      </c>
      <c r="J839" s="35">
        <v>44119</v>
      </c>
      <c r="K839" s="36" t="s">
        <v>69</v>
      </c>
      <c r="L839" s="37">
        <f t="shared" si="117"/>
        <v>5000</v>
      </c>
      <c r="M839" s="38"/>
      <c r="N839" s="39">
        <v>5000</v>
      </c>
      <c r="O839" s="40" t="s">
        <v>333</v>
      </c>
    </row>
    <row r="840" spans="1:15" s="41" customFormat="1" ht="24" hidden="1">
      <c r="A840" s="32">
        <v>835</v>
      </c>
      <c r="B840" s="33" t="s">
        <v>331</v>
      </c>
      <c r="C840" s="34" t="s">
        <v>85</v>
      </c>
      <c r="D840" s="33" t="s">
        <v>147</v>
      </c>
      <c r="E840" s="44" t="s">
        <v>15</v>
      </c>
      <c r="F840" s="35">
        <f>H840-21</f>
        <v>43811</v>
      </c>
      <c r="G840" s="35">
        <f t="shared" si="113"/>
        <v>43825</v>
      </c>
      <c r="H840" s="35">
        <f t="shared" si="115"/>
        <v>43832</v>
      </c>
      <c r="I840" s="35">
        <f t="shared" si="116"/>
        <v>43839</v>
      </c>
      <c r="J840" s="35">
        <v>43847</v>
      </c>
      <c r="K840" s="36" t="s">
        <v>69</v>
      </c>
      <c r="L840" s="37">
        <f t="shared" si="117"/>
        <v>10000</v>
      </c>
      <c r="M840" s="38"/>
      <c r="N840" s="39">
        <v>10000</v>
      </c>
      <c r="O840" s="40" t="s">
        <v>333</v>
      </c>
    </row>
    <row r="841" spans="1:15" s="41" customFormat="1" ht="24" hidden="1">
      <c r="A841" s="32">
        <v>836</v>
      </c>
      <c r="B841" s="33" t="s">
        <v>331</v>
      </c>
      <c r="C841" s="34" t="s">
        <v>85</v>
      </c>
      <c r="D841" s="33" t="s">
        <v>147</v>
      </c>
      <c r="E841" s="44" t="s">
        <v>15</v>
      </c>
      <c r="F841" s="35">
        <f>H841-21</f>
        <v>43991</v>
      </c>
      <c r="G841" s="35">
        <f t="shared" si="113"/>
        <v>44005</v>
      </c>
      <c r="H841" s="35">
        <f t="shared" si="115"/>
        <v>44012</v>
      </c>
      <c r="I841" s="35">
        <f t="shared" si="116"/>
        <v>44019</v>
      </c>
      <c r="J841" s="35">
        <v>44027</v>
      </c>
      <c r="K841" s="36" t="s">
        <v>69</v>
      </c>
      <c r="L841" s="37">
        <f t="shared" si="117"/>
        <v>6500</v>
      </c>
      <c r="M841" s="38"/>
      <c r="N841" s="39">
        <v>6500</v>
      </c>
      <c r="O841" s="40" t="s">
        <v>333</v>
      </c>
    </row>
    <row r="842" spans="1:15" s="41" customFormat="1" ht="21" hidden="1">
      <c r="A842" s="32">
        <v>837</v>
      </c>
      <c r="B842" s="33" t="s">
        <v>331</v>
      </c>
      <c r="C842" s="34" t="s">
        <v>153</v>
      </c>
      <c r="D842" s="33" t="s">
        <v>147</v>
      </c>
      <c r="E842" s="44" t="s">
        <v>15</v>
      </c>
      <c r="F842" s="35">
        <f>G842-21</f>
        <v>43804</v>
      </c>
      <c r="G842" s="35">
        <f t="shared" si="113"/>
        <v>43825</v>
      </c>
      <c r="H842" s="35">
        <f t="shared" si="115"/>
        <v>43832</v>
      </c>
      <c r="I842" s="35">
        <f t="shared" si="116"/>
        <v>43839</v>
      </c>
      <c r="J842" s="35">
        <v>43847</v>
      </c>
      <c r="K842" s="36" t="s">
        <v>69</v>
      </c>
      <c r="L842" s="37">
        <f t="shared" si="117"/>
        <v>10000</v>
      </c>
      <c r="M842" s="38"/>
      <c r="N842" s="39">
        <v>10000</v>
      </c>
      <c r="O842" s="40" t="s">
        <v>332</v>
      </c>
    </row>
    <row r="843" spans="1:15" s="41" customFormat="1" ht="24" hidden="1">
      <c r="A843" s="32">
        <v>838</v>
      </c>
      <c r="B843" s="33" t="s">
        <v>331</v>
      </c>
      <c r="C843" s="34" t="s">
        <v>95</v>
      </c>
      <c r="D843" s="33" t="s">
        <v>147</v>
      </c>
      <c r="E843" s="44" t="s">
        <v>15</v>
      </c>
      <c r="F843" s="35">
        <f>G843-21</f>
        <v>43804</v>
      </c>
      <c r="G843" s="35">
        <f t="shared" si="113"/>
        <v>43825</v>
      </c>
      <c r="H843" s="35">
        <f t="shared" si="115"/>
        <v>43832</v>
      </c>
      <c r="I843" s="35">
        <f t="shared" si="116"/>
        <v>43839</v>
      </c>
      <c r="J843" s="35">
        <v>43847</v>
      </c>
      <c r="K843" s="36" t="s">
        <v>69</v>
      </c>
      <c r="L843" s="37">
        <f t="shared" si="117"/>
        <v>17000</v>
      </c>
      <c r="M843" s="38"/>
      <c r="N843" s="39">
        <v>17000</v>
      </c>
      <c r="O843" s="40" t="s">
        <v>332</v>
      </c>
    </row>
    <row r="844" spans="1:15" s="41" customFormat="1" ht="24" hidden="1">
      <c r="A844" s="32">
        <v>839</v>
      </c>
      <c r="B844" s="33" t="s">
        <v>331</v>
      </c>
      <c r="C844" s="34" t="s">
        <v>95</v>
      </c>
      <c r="D844" s="33" t="s">
        <v>147</v>
      </c>
      <c r="E844" s="44" t="s">
        <v>15</v>
      </c>
      <c r="F844" s="35">
        <f>G844-21</f>
        <v>43893</v>
      </c>
      <c r="G844" s="35">
        <f t="shared" si="113"/>
        <v>43914</v>
      </c>
      <c r="H844" s="35">
        <f t="shared" si="115"/>
        <v>43921</v>
      </c>
      <c r="I844" s="35">
        <f t="shared" si="116"/>
        <v>43928</v>
      </c>
      <c r="J844" s="35">
        <v>43936</v>
      </c>
      <c r="K844" s="36" t="s">
        <v>69</v>
      </c>
      <c r="L844" s="37">
        <f t="shared" si="117"/>
        <v>50000</v>
      </c>
      <c r="M844" s="38"/>
      <c r="N844" s="39">
        <v>50000</v>
      </c>
      <c r="O844" s="40" t="s">
        <v>332</v>
      </c>
    </row>
    <row r="845" spans="1:15" s="41" customFormat="1" ht="24" hidden="1">
      <c r="A845" s="32">
        <v>840</v>
      </c>
      <c r="B845" s="33" t="s">
        <v>331</v>
      </c>
      <c r="C845" s="34" t="s">
        <v>85</v>
      </c>
      <c r="D845" s="33" t="s">
        <v>147</v>
      </c>
      <c r="E845" s="44" t="s">
        <v>15</v>
      </c>
      <c r="F845" s="35">
        <f>H845-21</f>
        <v>43811</v>
      </c>
      <c r="G845" s="35">
        <f t="shared" si="113"/>
        <v>43825</v>
      </c>
      <c r="H845" s="35">
        <f t="shared" si="115"/>
        <v>43832</v>
      </c>
      <c r="I845" s="35">
        <f t="shared" si="116"/>
        <v>43839</v>
      </c>
      <c r="J845" s="35">
        <v>43847</v>
      </c>
      <c r="K845" s="36" t="s">
        <v>69</v>
      </c>
      <c r="L845" s="37">
        <f t="shared" si="117"/>
        <v>5000</v>
      </c>
      <c r="M845" s="38"/>
      <c r="N845" s="39">
        <v>5000</v>
      </c>
      <c r="O845" s="40" t="s">
        <v>332</v>
      </c>
    </row>
    <row r="846" spans="1:15" s="41" customFormat="1" ht="21" hidden="1">
      <c r="A846" s="32">
        <v>841</v>
      </c>
      <c r="B846" s="33" t="s">
        <v>348</v>
      </c>
      <c r="C846" s="42" t="s">
        <v>89</v>
      </c>
      <c r="D846" s="33" t="s">
        <v>147</v>
      </c>
      <c r="E846" s="44" t="s">
        <v>15</v>
      </c>
      <c r="F846" s="35">
        <f>G846-21</f>
        <v>43804</v>
      </c>
      <c r="G846" s="35">
        <f t="shared" si="113"/>
        <v>43825</v>
      </c>
      <c r="H846" s="35">
        <f t="shared" si="115"/>
        <v>43832</v>
      </c>
      <c r="I846" s="35">
        <f t="shared" si="116"/>
        <v>43839</v>
      </c>
      <c r="J846" s="35">
        <v>43847</v>
      </c>
      <c r="K846" s="36" t="s">
        <v>69</v>
      </c>
      <c r="L846" s="37">
        <f t="shared" si="117"/>
        <v>30000</v>
      </c>
      <c r="M846" s="43">
        <v>30000</v>
      </c>
      <c r="N846" s="39"/>
      <c r="O846" s="40" t="s">
        <v>238</v>
      </c>
    </row>
    <row r="847" spans="1:15" s="41" customFormat="1" ht="21" hidden="1">
      <c r="A847" s="32">
        <v>842</v>
      </c>
      <c r="B847" s="33" t="s">
        <v>348</v>
      </c>
      <c r="C847" s="34" t="s">
        <v>89</v>
      </c>
      <c r="D847" s="33" t="s">
        <v>147</v>
      </c>
      <c r="E847" s="44" t="s">
        <v>15</v>
      </c>
      <c r="F847" s="35">
        <f>G847-21</f>
        <v>43893</v>
      </c>
      <c r="G847" s="35">
        <f t="shared" si="113"/>
        <v>43914</v>
      </c>
      <c r="H847" s="35">
        <f t="shared" si="115"/>
        <v>43921</v>
      </c>
      <c r="I847" s="35">
        <f t="shared" si="116"/>
        <v>43928</v>
      </c>
      <c r="J847" s="35">
        <v>43936</v>
      </c>
      <c r="K847" s="36" t="s">
        <v>69</v>
      </c>
      <c r="L847" s="37">
        <f t="shared" si="117"/>
        <v>20000</v>
      </c>
      <c r="M847" s="38">
        <v>20000</v>
      </c>
      <c r="N847" s="39"/>
      <c r="O847" s="40" t="s">
        <v>238</v>
      </c>
    </row>
    <row r="848" spans="1:15" s="41" customFormat="1" ht="21" hidden="1">
      <c r="A848" s="32">
        <v>843</v>
      </c>
      <c r="B848" s="33" t="s">
        <v>348</v>
      </c>
      <c r="C848" s="34" t="s">
        <v>89</v>
      </c>
      <c r="D848" s="33" t="s">
        <v>147</v>
      </c>
      <c r="E848" s="44" t="s">
        <v>15</v>
      </c>
      <c r="F848" s="35">
        <f>G848-21</f>
        <v>43984</v>
      </c>
      <c r="G848" s="35">
        <f t="shared" si="113"/>
        <v>44005</v>
      </c>
      <c r="H848" s="35">
        <f t="shared" si="115"/>
        <v>44012</v>
      </c>
      <c r="I848" s="35">
        <f t="shared" si="116"/>
        <v>44019</v>
      </c>
      <c r="J848" s="35">
        <v>44027</v>
      </c>
      <c r="K848" s="36" t="s">
        <v>69</v>
      </c>
      <c r="L848" s="37">
        <f t="shared" si="117"/>
        <v>25000</v>
      </c>
      <c r="M848" s="38">
        <v>25000</v>
      </c>
      <c r="N848" s="39"/>
      <c r="O848" s="40" t="s">
        <v>238</v>
      </c>
    </row>
    <row r="849" spans="1:15" s="41" customFormat="1" ht="21" hidden="1">
      <c r="A849" s="32">
        <v>844</v>
      </c>
      <c r="B849" s="33" t="s">
        <v>348</v>
      </c>
      <c r="C849" s="34" t="s">
        <v>89</v>
      </c>
      <c r="D849" s="33" t="s">
        <v>147</v>
      </c>
      <c r="E849" s="44" t="s">
        <v>15</v>
      </c>
      <c r="F849" s="35">
        <f>G849-21</f>
        <v>44076</v>
      </c>
      <c r="G849" s="35">
        <f t="shared" si="113"/>
        <v>44097</v>
      </c>
      <c r="H849" s="35">
        <f t="shared" si="115"/>
        <v>44104</v>
      </c>
      <c r="I849" s="35">
        <f t="shared" si="116"/>
        <v>44111</v>
      </c>
      <c r="J849" s="35">
        <v>44119</v>
      </c>
      <c r="K849" s="36" t="s">
        <v>69</v>
      </c>
      <c r="L849" s="37">
        <f t="shared" si="117"/>
        <v>25000</v>
      </c>
      <c r="M849" s="38">
        <v>25000</v>
      </c>
      <c r="N849" s="39"/>
      <c r="O849" s="40" t="s">
        <v>238</v>
      </c>
    </row>
    <row r="850" spans="1:15" s="41" customFormat="1" ht="21" hidden="1">
      <c r="A850" s="32">
        <v>845</v>
      </c>
      <c r="B850" s="33" t="s">
        <v>348</v>
      </c>
      <c r="C850" s="34" t="s">
        <v>152</v>
      </c>
      <c r="D850" s="33" t="s">
        <v>147</v>
      </c>
      <c r="E850" s="44" t="s">
        <v>29</v>
      </c>
      <c r="F850" s="35">
        <f>H850-7</f>
        <v>43825</v>
      </c>
      <c r="G850" s="33" t="str">
        <f>IF(E850="","",IF((OR(E850=data_validation!A$1,E850=data_validation!A$2)),"Indicate Date","N/A"))</f>
        <v>N/A</v>
      </c>
      <c r="H850" s="35">
        <f t="shared" si="115"/>
        <v>43832</v>
      </c>
      <c r="I850" s="35">
        <f t="shared" si="116"/>
        <v>43839</v>
      </c>
      <c r="J850" s="35">
        <v>43847</v>
      </c>
      <c r="K850" s="36" t="s">
        <v>69</v>
      </c>
      <c r="L850" s="37">
        <f t="shared" si="117"/>
        <v>40000</v>
      </c>
      <c r="M850" s="38">
        <v>40000</v>
      </c>
      <c r="N850" s="39"/>
      <c r="O850" s="40" t="s">
        <v>238</v>
      </c>
    </row>
    <row r="851" spans="1:15" s="41" customFormat="1" ht="21" hidden="1">
      <c r="A851" s="32">
        <v>846</v>
      </c>
      <c r="B851" s="33" t="s">
        <v>348</v>
      </c>
      <c r="C851" s="34" t="s">
        <v>152</v>
      </c>
      <c r="D851" s="33" t="s">
        <v>147</v>
      </c>
      <c r="E851" s="44" t="s">
        <v>29</v>
      </c>
      <c r="F851" s="35">
        <f>H851-7</f>
        <v>43914</v>
      </c>
      <c r="G851" s="33" t="str">
        <f>IF(E851="","",IF((OR(E851=data_validation!A$1,E851=data_validation!A$2)),"Indicate Date","N/A"))</f>
        <v>N/A</v>
      </c>
      <c r="H851" s="35">
        <f t="shared" si="115"/>
        <v>43921</v>
      </c>
      <c r="I851" s="35">
        <f t="shared" si="116"/>
        <v>43928</v>
      </c>
      <c r="J851" s="35">
        <v>43936</v>
      </c>
      <c r="K851" s="36" t="s">
        <v>69</v>
      </c>
      <c r="L851" s="37">
        <f t="shared" si="117"/>
        <v>25000</v>
      </c>
      <c r="M851" s="38">
        <v>25000</v>
      </c>
      <c r="N851" s="39"/>
      <c r="O851" s="40" t="s">
        <v>238</v>
      </c>
    </row>
    <row r="852" spans="1:15" s="41" customFormat="1" ht="21" hidden="1">
      <c r="A852" s="32">
        <v>847</v>
      </c>
      <c r="B852" s="33" t="s">
        <v>348</v>
      </c>
      <c r="C852" s="34" t="s">
        <v>152</v>
      </c>
      <c r="D852" s="33" t="s">
        <v>147</v>
      </c>
      <c r="E852" s="44" t="s">
        <v>29</v>
      </c>
      <c r="F852" s="35">
        <f>H852-7</f>
        <v>44005</v>
      </c>
      <c r="G852" s="33" t="str">
        <f>IF(E852="","",IF((OR(E852=data_validation!A$1,E852=data_validation!A$2)),"Indicate Date","N/A"))</f>
        <v>N/A</v>
      </c>
      <c r="H852" s="35">
        <f t="shared" si="115"/>
        <v>44012</v>
      </c>
      <c r="I852" s="35">
        <f t="shared" si="116"/>
        <v>44019</v>
      </c>
      <c r="J852" s="35">
        <v>44027</v>
      </c>
      <c r="K852" s="36" t="s">
        <v>69</v>
      </c>
      <c r="L852" s="37">
        <f t="shared" si="117"/>
        <v>25000</v>
      </c>
      <c r="M852" s="38">
        <v>25000</v>
      </c>
      <c r="N852" s="39"/>
      <c r="O852" s="40" t="s">
        <v>238</v>
      </c>
    </row>
    <row r="853" spans="1:15" s="41" customFormat="1" ht="21" hidden="1">
      <c r="A853" s="32">
        <v>848</v>
      </c>
      <c r="B853" s="33" t="s">
        <v>348</v>
      </c>
      <c r="C853" s="34" t="s">
        <v>152</v>
      </c>
      <c r="D853" s="33" t="s">
        <v>147</v>
      </c>
      <c r="E853" s="44" t="s">
        <v>29</v>
      </c>
      <c r="F853" s="35">
        <f>H853-7</f>
        <v>44097</v>
      </c>
      <c r="G853" s="33" t="str">
        <f>IF(E853="","",IF((OR(E853=data_validation!A$1,E853=data_validation!A$2)),"Indicate Date","N/A"))</f>
        <v>N/A</v>
      </c>
      <c r="H853" s="35">
        <f t="shared" si="115"/>
        <v>44104</v>
      </c>
      <c r="I853" s="35">
        <f t="shared" si="116"/>
        <v>44111</v>
      </c>
      <c r="J853" s="35">
        <v>44119</v>
      </c>
      <c r="K853" s="36" t="s">
        <v>69</v>
      </c>
      <c r="L853" s="37">
        <f t="shared" si="117"/>
        <v>40000</v>
      </c>
      <c r="M853" s="38">
        <v>40000</v>
      </c>
      <c r="N853" s="39"/>
      <c r="O853" s="40" t="s">
        <v>238</v>
      </c>
    </row>
    <row r="854" spans="1:15" s="41" customFormat="1" ht="21" hidden="1">
      <c r="A854" s="32">
        <v>849</v>
      </c>
      <c r="B854" s="33" t="s">
        <v>348</v>
      </c>
      <c r="C854" s="42" t="s">
        <v>110</v>
      </c>
      <c r="D854" s="33" t="s">
        <v>147</v>
      </c>
      <c r="E854" s="44" t="s">
        <v>29</v>
      </c>
      <c r="F854" s="33" t="str">
        <f>IF(E854="","",IF((OR(E854=data_validation!A$1,E854=data_validation!A$2,E854=data_validation!A$5,E854=data_validation!A$6,E854=data_validation!A$14,E854=data_validation!A$16)),"Indicate Date","N/A"))</f>
        <v>N/A</v>
      </c>
      <c r="G854" s="33" t="str">
        <f>IF(E854="","",IF((OR(E854=data_validation!A$1,E854=data_validation!A$2)),"Indicate Date","N/A"))</f>
        <v>N/A</v>
      </c>
      <c r="H854" s="35">
        <f t="shared" si="115"/>
        <v>43832</v>
      </c>
      <c r="I854" s="35">
        <f t="shared" si="116"/>
        <v>43839</v>
      </c>
      <c r="J854" s="35">
        <v>43847</v>
      </c>
      <c r="K854" s="36" t="s">
        <v>69</v>
      </c>
      <c r="L854" s="37">
        <f t="shared" si="117"/>
        <v>18000</v>
      </c>
      <c r="M854" s="43">
        <v>18000</v>
      </c>
      <c r="N854" s="39"/>
      <c r="O854" s="162" t="s">
        <v>238</v>
      </c>
    </row>
    <row r="855" spans="1:15" s="41" customFormat="1" ht="21" hidden="1">
      <c r="A855" s="32">
        <v>850</v>
      </c>
      <c r="B855" s="33" t="s">
        <v>348</v>
      </c>
      <c r="C855" s="42" t="s">
        <v>110</v>
      </c>
      <c r="D855" s="33" t="s">
        <v>147</v>
      </c>
      <c r="E855" s="44" t="s">
        <v>29</v>
      </c>
      <c r="F855" s="33" t="str">
        <f>IF(E855="","",IF((OR(E855=data_validation!A$1,E855=data_validation!A$2,E855=data_validation!A$5,E855=data_validation!A$6,E855=data_validation!A$14,E855=data_validation!A$16)),"Indicate Date","N/A"))</f>
        <v>N/A</v>
      </c>
      <c r="G855" s="33" t="str">
        <f>IF(E855="","",IF((OR(E855=data_validation!A$1,E855=data_validation!A$2)),"Indicate Date","N/A"))</f>
        <v>N/A</v>
      </c>
      <c r="H855" s="35">
        <f t="shared" si="115"/>
        <v>43921</v>
      </c>
      <c r="I855" s="35">
        <f t="shared" si="116"/>
        <v>43928</v>
      </c>
      <c r="J855" s="35">
        <v>43936</v>
      </c>
      <c r="K855" s="36" t="s">
        <v>69</v>
      </c>
      <c r="L855" s="37">
        <f t="shared" si="117"/>
        <v>17000</v>
      </c>
      <c r="M855" s="43">
        <v>17000</v>
      </c>
      <c r="N855" s="39"/>
      <c r="O855" s="162" t="s">
        <v>238</v>
      </c>
    </row>
    <row r="856" spans="1:15" s="41" customFormat="1" ht="21" hidden="1">
      <c r="A856" s="32">
        <v>851</v>
      </c>
      <c r="B856" s="33" t="s">
        <v>348</v>
      </c>
      <c r="C856" s="42" t="s">
        <v>110</v>
      </c>
      <c r="D856" s="33" t="s">
        <v>147</v>
      </c>
      <c r="E856" s="44" t="s">
        <v>29</v>
      </c>
      <c r="F856" s="33" t="str">
        <f>IF(E856="","",IF((OR(E856=data_validation!A$1,E856=data_validation!A$2,E856=data_validation!A$5,E856=data_validation!A$6,E856=data_validation!A$14,E856=data_validation!A$16)),"Indicate Date","N/A"))</f>
        <v>N/A</v>
      </c>
      <c r="G856" s="33" t="str">
        <f>IF(E856="","",IF((OR(E856=data_validation!A$1,E856=data_validation!A$2)),"Indicate Date","N/A"))</f>
        <v>N/A</v>
      </c>
      <c r="H856" s="35">
        <f t="shared" si="115"/>
        <v>44012</v>
      </c>
      <c r="I856" s="35">
        <f t="shared" si="116"/>
        <v>44019</v>
      </c>
      <c r="J856" s="35">
        <v>44027</v>
      </c>
      <c r="K856" s="36" t="s">
        <v>69</v>
      </c>
      <c r="L856" s="37">
        <f t="shared" si="117"/>
        <v>18000</v>
      </c>
      <c r="M856" s="43">
        <v>18000</v>
      </c>
      <c r="N856" s="39"/>
      <c r="O856" s="162" t="s">
        <v>238</v>
      </c>
    </row>
    <row r="857" spans="1:15" s="41" customFormat="1" ht="21" hidden="1">
      <c r="A857" s="32">
        <v>852</v>
      </c>
      <c r="B857" s="33" t="s">
        <v>348</v>
      </c>
      <c r="C857" s="42" t="s">
        <v>110</v>
      </c>
      <c r="D857" s="33" t="s">
        <v>147</v>
      </c>
      <c r="E857" s="44" t="s">
        <v>29</v>
      </c>
      <c r="F857" s="33" t="str">
        <f>IF(E857="","",IF((OR(E857=data_validation!A$1,E857=data_validation!A$2,E857=data_validation!A$5,E857=data_validation!A$6,E857=data_validation!A$14,E857=data_validation!A$16)),"Indicate Date","N/A"))</f>
        <v>N/A</v>
      </c>
      <c r="G857" s="33" t="str">
        <f>IF(E857="","",IF((OR(E857=data_validation!A$1,E857=data_validation!A$2)),"Indicate Date","N/A"))</f>
        <v>N/A</v>
      </c>
      <c r="H857" s="35">
        <f t="shared" si="115"/>
        <v>44104</v>
      </c>
      <c r="I857" s="35">
        <f t="shared" si="116"/>
        <v>44111</v>
      </c>
      <c r="J857" s="35">
        <v>44119</v>
      </c>
      <c r="K857" s="36" t="s">
        <v>69</v>
      </c>
      <c r="L857" s="37">
        <f t="shared" si="117"/>
        <v>17000</v>
      </c>
      <c r="M857" s="43">
        <v>17000</v>
      </c>
      <c r="N857" s="39"/>
      <c r="O857" s="162" t="s">
        <v>238</v>
      </c>
    </row>
    <row r="858" spans="1:15" s="41" customFormat="1" ht="31.5" hidden="1">
      <c r="A858" s="32">
        <v>853</v>
      </c>
      <c r="B858" s="33" t="s">
        <v>348</v>
      </c>
      <c r="C858" s="42" t="s">
        <v>78</v>
      </c>
      <c r="D858" s="33" t="s">
        <v>147</v>
      </c>
      <c r="E858" s="44" t="s">
        <v>15</v>
      </c>
      <c r="F858" s="35">
        <f t="shared" ref="F858:F865" si="118">G858-21</f>
        <v>43804</v>
      </c>
      <c r="G858" s="35">
        <f t="shared" ref="G858:G865" si="119">H858-7</f>
        <v>43825</v>
      </c>
      <c r="H858" s="35">
        <f t="shared" si="115"/>
        <v>43832</v>
      </c>
      <c r="I858" s="35">
        <f t="shared" si="116"/>
        <v>43839</v>
      </c>
      <c r="J858" s="35">
        <v>43847</v>
      </c>
      <c r="K858" s="36" t="s">
        <v>69</v>
      </c>
      <c r="L858" s="37">
        <f t="shared" si="117"/>
        <v>7500</v>
      </c>
      <c r="M858" s="43">
        <v>7500</v>
      </c>
      <c r="N858" s="39"/>
      <c r="O858" s="40" t="s">
        <v>239</v>
      </c>
    </row>
    <row r="859" spans="1:15" s="41" customFormat="1" ht="31.5" hidden="1">
      <c r="A859" s="32">
        <v>854</v>
      </c>
      <c r="B859" s="33" t="s">
        <v>348</v>
      </c>
      <c r="C859" s="42" t="s">
        <v>77</v>
      </c>
      <c r="D859" s="33" t="s">
        <v>147</v>
      </c>
      <c r="E859" s="44" t="s">
        <v>15</v>
      </c>
      <c r="F859" s="35">
        <f t="shared" si="118"/>
        <v>43804</v>
      </c>
      <c r="G859" s="35">
        <f t="shared" si="119"/>
        <v>43825</v>
      </c>
      <c r="H859" s="35">
        <f t="shared" si="115"/>
        <v>43832</v>
      </c>
      <c r="I859" s="35">
        <f t="shared" si="116"/>
        <v>43839</v>
      </c>
      <c r="J859" s="35">
        <v>43847</v>
      </c>
      <c r="K859" s="36" t="s">
        <v>69</v>
      </c>
      <c r="L859" s="37">
        <f t="shared" si="117"/>
        <v>2500</v>
      </c>
      <c r="M859" s="43">
        <v>2500</v>
      </c>
      <c r="N859" s="39"/>
      <c r="O859" s="40" t="s">
        <v>239</v>
      </c>
    </row>
    <row r="860" spans="1:15" s="41" customFormat="1" ht="31.5" hidden="1">
      <c r="A860" s="32">
        <v>855</v>
      </c>
      <c r="B860" s="33" t="s">
        <v>348</v>
      </c>
      <c r="C860" s="42" t="s">
        <v>78</v>
      </c>
      <c r="D860" s="33" t="s">
        <v>147</v>
      </c>
      <c r="E860" s="44" t="s">
        <v>15</v>
      </c>
      <c r="F860" s="35">
        <f t="shared" si="118"/>
        <v>43984</v>
      </c>
      <c r="G860" s="35">
        <f t="shared" si="119"/>
        <v>44005</v>
      </c>
      <c r="H860" s="35">
        <f t="shared" si="115"/>
        <v>44012</v>
      </c>
      <c r="I860" s="35">
        <f t="shared" si="116"/>
        <v>44019</v>
      </c>
      <c r="J860" s="35">
        <v>44027</v>
      </c>
      <c r="K860" s="36" t="s">
        <v>69</v>
      </c>
      <c r="L860" s="37">
        <f t="shared" si="117"/>
        <v>7500</v>
      </c>
      <c r="M860" s="43">
        <v>7500</v>
      </c>
      <c r="N860" s="39"/>
      <c r="O860" s="40" t="s">
        <v>239</v>
      </c>
    </row>
    <row r="861" spans="1:15" s="41" customFormat="1" ht="31.5" hidden="1">
      <c r="A861" s="32">
        <v>856</v>
      </c>
      <c r="B861" s="33" t="s">
        <v>348</v>
      </c>
      <c r="C861" s="42" t="s">
        <v>77</v>
      </c>
      <c r="D861" s="33" t="s">
        <v>147</v>
      </c>
      <c r="E861" s="44" t="s">
        <v>15</v>
      </c>
      <c r="F861" s="35">
        <f t="shared" si="118"/>
        <v>43984</v>
      </c>
      <c r="G861" s="35">
        <f t="shared" si="119"/>
        <v>44005</v>
      </c>
      <c r="H861" s="35">
        <f t="shared" si="115"/>
        <v>44012</v>
      </c>
      <c r="I861" s="35">
        <f t="shared" si="116"/>
        <v>44019</v>
      </c>
      <c r="J861" s="35">
        <v>44027</v>
      </c>
      <c r="K861" s="36" t="s">
        <v>69</v>
      </c>
      <c r="L861" s="37">
        <f t="shared" si="117"/>
        <v>2500</v>
      </c>
      <c r="M861" s="43">
        <v>2500</v>
      </c>
      <c r="N861" s="39"/>
      <c r="O861" s="40" t="s">
        <v>239</v>
      </c>
    </row>
    <row r="862" spans="1:15" s="41" customFormat="1" ht="31.5" hidden="1">
      <c r="A862" s="32">
        <v>857</v>
      </c>
      <c r="B862" s="33" t="s">
        <v>348</v>
      </c>
      <c r="C862" s="42" t="s">
        <v>89</v>
      </c>
      <c r="D862" s="33" t="s">
        <v>147</v>
      </c>
      <c r="E862" s="44" t="s">
        <v>15</v>
      </c>
      <c r="F862" s="35">
        <f t="shared" si="118"/>
        <v>43804</v>
      </c>
      <c r="G862" s="35">
        <f t="shared" si="119"/>
        <v>43825</v>
      </c>
      <c r="H862" s="35">
        <f t="shared" si="115"/>
        <v>43832</v>
      </c>
      <c r="I862" s="35">
        <f t="shared" si="116"/>
        <v>43839</v>
      </c>
      <c r="J862" s="35">
        <v>43847</v>
      </c>
      <c r="K862" s="36" t="s">
        <v>69</v>
      </c>
      <c r="L862" s="37">
        <f t="shared" si="117"/>
        <v>35000</v>
      </c>
      <c r="M862" s="43">
        <v>35000</v>
      </c>
      <c r="N862" s="39"/>
      <c r="O862" s="40" t="s">
        <v>239</v>
      </c>
    </row>
    <row r="863" spans="1:15" s="41" customFormat="1" ht="31.5" hidden="1">
      <c r="A863" s="32">
        <v>858</v>
      </c>
      <c r="B863" s="33" t="s">
        <v>348</v>
      </c>
      <c r="C863" s="42" t="s">
        <v>89</v>
      </c>
      <c r="D863" s="33" t="s">
        <v>147</v>
      </c>
      <c r="E863" s="44" t="s">
        <v>15</v>
      </c>
      <c r="F863" s="35">
        <f t="shared" si="118"/>
        <v>43893</v>
      </c>
      <c r="G863" s="35">
        <f t="shared" si="119"/>
        <v>43914</v>
      </c>
      <c r="H863" s="35">
        <f t="shared" si="115"/>
        <v>43921</v>
      </c>
      <c r="I863" s="35">
        <f t="shared" si="116"/>
        <v>43928</v>
      </c>
      <c r="J863" s="35">
        <v>43936</v>
      </c>
      <c r="K863" s="36" t="s">
        <v>69</v>
      </c>
      <c r="L863" s="37">
        <f t="shared" si="117"/>
        <v>35000</v>
      </c>
      <c r="M863" s="43">
        <v>35000</v>
      </c>
      <c r="N863" s="39"/>
      <c r="O863" s="40" t="s">
        <v>239</v>
      </c>
    </row>
    <row r="864" spans="1:15" s="41" customFormat="1" ht="31.5" hidden="1">
      <c r="A864" s="32">
        <v>859</v>
      </c>
      <c r="B864" s="33" t="s">
        <v>348</v>
      </c>
      <c r="C864" s="42" t="s">
        <v>89</v>
      </c>
      <c r="D864" s="33" t="s">
        <v>147</v>
      </c>
      <c r="E864" s="44" t="s">
        <v>15</v>
      </c>
      <c r="F864" s="35">
        <f t="shared" si="118"/>
        <v>43984</v>
      </c>
      <c r="G864" s="35">
        <f t="shared" si="119"/>
        <v>44005</v>
      </c>
      <c r="H864" s="35">
        <f t="shared" si="115"/>
        <v>44012</v>
      </c>
      <c r="I864" s="35">
        <f t="shared" si="116"/>
        <v>44019</v>
      </c>
      <c r="J864" s="35">
        <v>44027</v>
      </c>
      <c r="K864" s="36" t="s">
        <v>69</v>
      </c>
      <c r="L864" s="37">
        <f t="shared" si="117"/>
        <v>35000</v>
      </c>
      <c r="M864" s="43">
        <v>35000</v>
      </c>
      <c r="N864" s="39"/>
      <c r="O864" s="40" t="s">
        <v>239</v>
      </c>
    </row>
    <row r="865" spans="1:15" s="41" customFormat="1" ht="31.5" hidden="1">
      <c r="A865" s="32">
        <v>860</v>
      </c>
      <c r="B865" s="33" t="s">
        <v>348</v>
      </c>
      <c r="C865" s="42" t="s">
        <v>89</v>
      </c>
      <c r="D865" s="33" t="s">
        <v>147</v>
      </c>
      <c r="E865" s="44" t="s">
        <v>15</v>
      </c>
      <c r="F865" s="35">
        <f t="shared" si="118"/>
        <v>44076</v>
      </c>
      <c r="G865" s="35">
        <f t="shared" si="119"/>
        <v>44097</v>
      </c>
      <c r="H865" s="35">
        <f t="shared" si="115"/>
        <v>44104</v>
      </c>
      <c r="I865" s="35">
        <f t="shared" si="116"/>
        <v>44111</v>
      </c>
      <c r="J865" s="35">
        <v>44119</v>
      </c>
      <c r="K865" s="36" t="s">
        <v>69</v>
      </c>
      <c r="L865" s="37">
        <f t="shared" si="117"/>
        <v>45000</v>
      </c>
      <c r="M865" s="43">
        <v>45000</v>
      </c>
      <c r="N865" s="39"/>
      <c r="O865" s="40" t="s">
        <v>239</v>
      </c>
    </row>
    <row r="866" spans="1:15" s="41" customFormat="1" ht="21" hidden="1">
      <c r="A866" s="32">
        <v>861</v>
      </c>
      <c r="B866" s="33" t="s">
        <v>348</v>
      </c>
      <c r="C866" s="42" t="s">
        <v>110</v>
      </c>
      <c r="D866" s="33" t="s">
        <v>147</v>
      </c>
      <c r="E866" s="44" t="s">
        <v>29</v>
      </c>
      <c r="F866" s="33" t="str">
        <f>IF(E866="","",IF((OR(E866=data_validation!A$1,E866=data_validation!A$2,E866=data_validation!A$5,E866=data_validation!A$6,E866=data_validation!A$14,E866=data_validation!A$16)),"Indicate Date","N/A"))</f>
        <v>N/A</v>
      </c>
      <c r="G866" s="33" t="str">
        <f>IF(E866="","",IF((OR(E866=data_validation!A$1,E866=data_validation!A$2)),"Indicate Date","N/A"))</f>
        <v>N/A</v>
      </c>
      <c r="H866" s="35">
        <f t="shared" si="115"/>
        <v>43832</v>
      </c>
      <c r="I866" s="35">
        <f t="shared" si="116"/>
        <v>43839</v>
      </c>
      <c r="J866" s="35">
        <v>43847</v>
      </c>
      <c r="K866" s="36" t="s">
        <v>69</v>
      </c>
      <c r="L866" s="37">
        <f t="shared" si="117"/>
        <v>15000</v>
      </c>
      <c r="M866" s="43">
        <v>15000</v>
      </c>
      <c r="N866" s="39"/>
      <c r="O866" s="162" t="s">
        <v>239</v>
      </c>
    </row>
    <row r="867" spans="1:15" s="41" customFormat="1" ht="21" hidden="1">
      <c r="A867" s="32">
        <v>862</v>
      </c>
      <c r="B867" s="33" t="s">
        <v>348</v>
      </c>
      <c r="C867" s="42" t="s">
        <v>110</v>
      </c>
      <c r="D867" s="33" t="s">
        <v>147</v>
      </c>
      <c r="E867" s="44" t="s">
        <v>29</v>
      </c>
      <c r="F867" s="33" t="str">
        <f>IF(E867="","",IF((OR(E867=data_validation!A$1,E867=data_validation!A$2,E867=data_validation!A$5,E867=data_validation!A$6,E867=data_validation!A$14,E867=data_validation!A$16)),"Indicate Date","N/A"))</f>
        <v>N/A</v>
      </c>
      <c r="G867" s="33" t="str">
        <f>IF(E867="","",IF((OR(E867=data_validation!A$1,E867=data_validation!A$2)),"Indicate Date","N/A"))</f>
        <v>N/A</v>
      </c>
      <c r="H867" s="35">
        <f t="shared" si="115"/>
        <v>43921</v>
      </c>
      <c r="I867" s="35">
        <f t="shared" si="116"/>
        <v>43928</v>
      </c>
      <c r="J867" s="35">
        <v>43936</v>
      </c>
      <c r="K867" s="36" t="s">
        <v>69</v>
      </c>
      <c r="L867" s="37">
        <f t="shared" si="117"/>
        <v>15000</v>
      </c>
      <c r="M867" s="43">
        <v>15000</v>
      </c>
      <c r="N867" s="39"/>
      <c r="O867" s="162" t="s">
        <v>239</v>
      </c>
    </row>
    <row r="868" spans="1:15" s="41" customFormat="1" ht="21" hidden="1">
      <c r="A868" s="32">
        <v>863</v>
      </c>
      <c r="B868" s="33" t="s">
        <v>348</v>
      </c>
      <c r="C868" s="42" t="s">
        <v>110</v>
      </c>
      <c r="D868" s="33" t="s">
        <v>147</v>
      </c>
      <c r="E868" s="44" t="s">
        <v>29</v>
      </c>
      <c r="F868" s="33" t="str">
        <f>IF(E868="","",IF((OR(E868=data_validation!A$1,E868=data_validation!A$2,E868=data_validation!A$5,E868=data_validation!A$6,E868=data_validation!A$14,E868=data_validation!A$16)),"Indicate Date","N/A"))</f>
        <v>N/A</v>
      </c>
      <c r="G868" s="33" t="str">
        <f>IF(E868="","",IF((OR(E868=data_validation!A$1,E868=data_validation!A$2)),"Indicate Date","N/A"))</f>
        <v>N/A</v>
      </c>
      <c r="H868" s="35">
        <f t="shared" si="115"/>
        <v>44012</v>
      </c>
      <c r="I868" s="35">
        <f t="shared" si="116"/>
        <v>44019</v>
      </c>
      <c r="J868" s="35">
        <v>44027</v>
      </c>
      <c r="K868" s="36" t="s">
        <v>69</v>
      </c>
      <c r="L868" s="37">
        <f t="shared" si="117"/>
        <v>35000</v>
      </c>
      <c r="M868" s="43">
        <v>35000</v>
      </c>
      <c r="N868" s="39"/>
      <c r="O868" s="162" t="s">
        <v>239</v>
      </c>
    </row>
    <row r="869" spans="1:15" s="41" customFormat="1" ht="21" hidden="1">
      <c r="A869" s="32">
        <v>864</v>
      </c>
      <c r="B869" s="33" t="s">
        <v>348</v>
      </c>
      <c r="C869" s="42" t="s">
        <v>110</v>
      </c>
      <c r="D869" s="33" t="s">
        <v>147</v>
      </c>
      <c r="E869" s="44" t="s">
        <v>29</v>
      </c>
      <c r="F869" s="33" t="str">
        <f>IF(E869="","",IF((OR(E869=data_validation!A$1,E869=data_validation!A$2,E869=data_validation!A$5,E869=data_validation!A$6,E869=data_validation!A$14,E869=data_validation!A$16)),"Indicate Date","N/A"))</f>
        <v>N/A</v>
      </c>
      <c r="G869" s="33" t="str">
        <f>IF(E869="","",IF((OR(E869=data_validation!A$1,E869=data_validation!A$2)),"Indicate Date","N/A"))</f>
        <v>N/A</v>
      </c>
      <c r="H869" s="35">
        <f t="shared" si="115"/>
        <v>44104</v>
      </c>
      <c r="I869" s="35">
        <f t="shared" si="116"/>
        <v>44111</v>
      </c>
      <c r="J869" s="35">
        <v>44119</v>
      </c>
      <c r="K869" s="36" t="s">
        <v>69</v>
      </c>
      <c r="L869" s="37">
        <f t="shared" si="117"/>
        <v>35000</v>
      </c>
      <c r="M869" s="43">
        <v>35000</v>
      </c>
      <c r="N869" s="39"/>
      <c r="O869" s="162" t="s">
        <v>239</v>
      </c>
    </row>
    <row r="870" spans="1:15" s="41" customFormat="1" ht="21" hidden="1">
      <c r="A870" s="32">
        <v>865</v>
      </c>
      <c r="B870" s="33" t="s">
        <v>337</v>
      </c>
      <c r="C870" s="34" t="s">
        <v>77</v>
      </c>
      <c r="D870" s="33" t="s">
        <v>147</v>
      </c>
      <c r="E870" s="44" t="s">
        <v>15</v>
      </c>
      <c r="F870" s="35">
        <f>G870-21</f>
        <v>43804</v>
      </c>
      <c r="G870" s="35">
        <f>H870-7</f>
        <v>43825</v>
      </c>
      <c r="H870" s="35">
        <f t="shared" si="115"/>
        <v>43832</v>
      </c>
      <c r="I870" s="35">
        <f t="shared" si="116"/>
        <v>43839</v>
      </c>
      <c r="J870" s="35">
        <v>43847</v>
      </c>
      <c r="K870" s="36" t="s">
        <v>69</v>
      </c>
      <c r="L870" s="37">
        <f t="shared" si="117"/>
        <v>20000</v>
      </c>
      <c r="M870" s="38">
        <v>20000</v>
      </c>
      <c r="N870" s="39"/>
      <c r="O870" s="40" t="s">
        <v>336</v>
      </c>
    </row>
    <row r="871" spans="1:15" s="41" customFormat="1" ht="21" hidden="1">
      <c r="A871" s="32">
        <v>866</v>
      </c>
      <c r="B871" s="33" t="s">
        <v>337</v>
      </c>
      <c r="C871" s="34" t="s">
        <v>81</v>
      </c>
      <c r="D871" s="33" t="s">
        <v>147</v>
      </c>
      <c r="E871" s="44" t="s">
        <v>15</v>
      </c>
      <c r="F871" s="35">
        <f>G871-21</f>
        <v>43804</v>
      </c>
      <c r="G871" s="35">
        <f>H871-7</f>
        <v>43825</v>
      </c>
      <c r="H871" s="35">
        <f t="shared" si="115"/>
        <v>43832</v>
      </c>
      <c r="I871" s="35">
        <f t="shared" si="116"/>
        <v>43839</v>
      </c>
      <c r="J871" s="35">
        <v>43847</v>
      </c>
      <c r="K871" s="36" t="s">
        <v>69</v>
      </c>
      <c r="L871" s="37">
        <f t="shared" si="117"/>
        <v>4000</v>
      </c>
      <c r="M871" s="38">
        <v>4000</v>
      </c>
      <c r="N871" s="39"/>
      <c r="O871" s="40" t="s">
        <v>336</v>
      </c>
    </row>
    <row r="872" spans="1:15" s="41" customFormat="1" ht="21" hidden="1">
      <c r="A872" s="32">
        <v>867</v>
      </c>
      <c r="B872" s="33" t="s">
        <v>337</v>
      </c>
      <c r="C872" s="34" t="s">
        <v>150</v>
      </c>
      <c r="D872" s="33" t="s">
        <v>147</v>
      </c>
      <c r="E872" s="44" t="s">
        <v>15</v>
      </c>
      <c r="F872" s="35">
        <f>G872-21</f>
        <v>43804</v>
      </c>
      <c r="G872" s="35">
        <f>H872-7</f>
        <v>43825</v>
      </c>
      <c r="H872" s="35">
        <f t="shared" si="115"/>
        <v>43832</v>
      </c>
      <c r="I872" s="35">
        <f t="shared" si="116"/>
        <v>43839</v>
      </c>
      <c r="J872" s="35">
        <v>43847</v>
      </c>
      <c r="K872" s="36" t="s">
        <v>69</v>
      </c>
      <c r="L872" s="37">
        <f t="shared" si="117"/>
        <v>814000</v>
      </c>
      <c r="M872" s="38">
        <v>814000</v>
      </c>
      <c r="N872" s="39"/>
      <c r="O872" s="40" t="s">
        <v>336</v>
      </c>
    </row>
    <row r="873" spans="1:15" s="41" customFormat="1" ht="21" hidden="1">
      <c r="A873" s="32">
        <v>868</v>
      </c>
      <c r="B873" s="33" t="s">
        <v>337</v>
      </c>
      <c r="C873" s="34" t="s">
        <v>131</v>
      </c>
      <c r="D873" s="33" t="s">
        <v>147</v>
      </c>
      <c r="E873" s="44" t="s">
        <v>15</v>
      </c>
      <c r="F873" s="35">
        <f>G873-21</f>
        <v>43804</v>
      </c>
      <c r="G873" s="35">
        <f>H873-7</f>
        <v>43825</v>
      </c>
      <c r="H873" s="35">
        <f t="shared" si="115"/>
        <v>43832</v>
      </c>
      <c r="I873" s="35">
        <f t="shared" si="116"/>
        <v>43839</v>
      </c>
      <c r="J873" s="35">
        <v>43847</v>
      </c>
      <c r="K873" s="36" t="s">
        <v>69</v>
      </c>
      <c r="L873" s="37">
        <f t="shared" si="117"/>
        <v>30000</v>
      </c>
      <c r="M873" s="38">
        <v>30000</v>
      </c>
      <c r="N873" s="39"/>
      <c r="O873" s="40" t="s">
        <v>336</v>
      </c>
    </row>
    <row r="874" spans="1:15" s="41" customFormat="1" ht="24" hidden="1">
      <c r="A874" s="32">
        <v>869</v>
      </c>
      <c r="B874" s="33" t="s">
        <v>337</v>
      </c>
      <c r="C874" s="42" t="s">
        <v>83</v>
      </c>
      <c r="D874" s="33" t="s">
        <v>147</v>
      </c>
      <c r="E874" s="44" t="s">
        <v>28</v>
      </c>
      <c r="F874" s="35">
        <f>H874-7</f>
        <v>43825</v>
      </c>
      <c r="G874" s="33" t="str">
        <f>IF(E874="","",IF((OR(E874=data_validation!A$1,E874=data_validation!A$2)),"Indicate Date","N/A"))</f>
        <v>N/A</v>
      </c>
      <c r="H874" s="35">
        <f t="shared" si="115"/>
        <v>43832</v>
      </c>
      <c r="I874" s="35">
        <f t="shared" si="116"/>
        <v>43839</v>
      </c>
      <c r="J874" s="35">
        <v>43847</v>
      </c>
      <c r="K874" s="36" t="s">
        <v>69</v>
      </c>
      <c r="L874" s="37">
        <f t="shared" si="117"/>
        <v>80000</v>
      </c>
      <c r="M874" s="43">
        <v>80000</v>
      </c>
      <c r="N874" s="39"/>
      <c r="O874" s="40" t="s">
        <v>336</v>
      </c>
    </row>
    <row r="875" spans="1:15" s="41" customFormat="1" ht="21" hidden="1">
      <c r="A875" s="32">
        <v>870</v>
      </c>
      <c r="B875" s="33" t="s">
        <v>338</v>
      </c>
      <c r="C875" s="34" t="s">
        <v>78</v>
      </c>
      <c r="D875" s="33" t="s">
        <v>147</v>
      </c>
      <c r="E875" s="44" t="s">
        <v>15</v>
      </c>
      <c r="F875" s="35">
        <f>G875-21</f>
        <v>43804</v>
      </c>
      <c r="G875" s="35">
        <f t="shared" ref="G875:G883" si="120">H875-7</f>
        <v>43825</v>
      </c>
      <c r="H875" s="35">
        <f t="shared" si="115"/>
        <v>43832</v>
      </c>
      <c r="I875" s="35">
        <f t="shared" si="116"/>
        <v>43839</v>
      </c>
      <c r="J875" s="35">
        <v>43847</v>
      </c>
      <c r="K875" s="36" t="s">
        <v>69</v>
      </c>
      <c r="L875" s="37">
        <f t="shared" si="117"/>
        <v>300000</v>
      </c>
      <c r="M875" s="38">
        <v>300000</v>
      </c>
      <c r="N875" s="39"/>
      <c r="O875" s="40" t="s">
        <v>235</v>
      </c>
    </row>
    <row r="876" spans="1:15" s="41" customFormat="1" ht="21" hidden="1">
      <c r="A876" s="32">
        <v>871</v>
      </c>
      <c r="B876" s="33" t="s">
        <v>338</v>
      </c>
      <c r="C876" s="42" t="s">
        <v>149</v>
      </c>
      <c r="D876" s="33" t="s">
        <v>147</v>
      </c>
      <c r="E876" s="44" t="s">
        <v>15</v>
      </c>
      <c r="F876" s="35">
        <f>G876-21</f>
        <v>43804</v>
      </c>
      <c r="G876" s="35">
        <f t="shared" si="120"/>
        <v>43825</v>
      </c>
      <c r="H876" s="35">
        <f t="shared" si="115"/>
        <v>43832</v>
      </c>
      <c r="I876" s="35">
        <f t="shared" si="116"/>
        <v>43839</v>
      </c>
      <c r="J876" s="35">
        <v>43847</v>
      </c>
      <c r="K876" s="36" t="s">
        <v>69</v>
      </c>
      <c r="L876" s="37">
        <f t="shared" si="117"/>
        <v>380000</v>
      </c>
      <c r="M876" s="43">
        <v>380000</v>
      </c>
      <c r="N876" s="39"/>
      <c r="O876" s="40" t="s">
        <v>235</v>
      </c>
    </row>
    <row r="877" spans="1:15" s="41" customFormat="1" ht="21" hidden="1">
      <c r="A877" s="32">
        <v>872</v>
      </c>
      <c r="B877" s="33" t="s">
        <v>338</v>
      </c>
      <c r="C877" s="42" t="s">
        <v>89</v>
      </c>
      <c r="D877" s="33" t="s">
        <v>147</v>
      </c>
      <c r="E877" s="44" t="s">
        <v>15</v>
      </c>
      <c r="F877" s="35">
        <f>G877-21</f>
        <v>43804</v>
      </c>
      <c r="G877" s="35">
        <f t="shared" si="120"/>
        <v>43825</v>
      </c>
      <c r="H877" s="35">
        <f t="shared" si="115"/>
        <v>43832</v>
      </c>
      <c r="I877" s="35">
        <f t="shared" si="116"/>
        <v>43839</v>
      </c>
      <c r="J877" s="35">
        <v>43847</v>
      </c>
      <c r="K877" s="36" t="s">
        <v>69</v>
      </c>
      <c r="L877" s="37">
        <f t="shared" si="117"/>
        <v>12000</v>
      </c>
      <c r="M877" s="43">
        <v>12000</v>
      </c>
      <c r="N877" s="39"/>
      <c r="O877" s="40" t="s">
        <v>235</v>
      </c>
    </row>
    <row r="878" spans="1:15" s="41" customFormat="1" ht="21" hidden="1">
      <c r="A878" s="32">
        <v>873</v>
      </c>
      <c r="B878" s="33" t="s">
        <v>338</v>
      </c>
      <c r="C878" s="42" t="s">
        <v>116</v>
      </c>
      <c r="D878" s="33" t="s">
        <v>147</v>
      </c>
      <c r="E878" s="44" t="s">
        <v>15</v>
      </c>
      <c r="F878" s="35">
        <f>H878-21</f>
        <v>43811</v>
      </c>
      <c r="G878" s="35">
        <f t="shared" si="120"/>
        <v>43825</v>
      </c>
      <c r="H878" s="35">
        <f t="shared" si="115"/>
        <v>43832</v>
      </c>
      <c r="I878" s="35">
        <f t="shared" si="116"/>
        <v>43839</v>
      </c>
      <c r="J878" s="35">
        <v>43847</v>
      </c>
      <c r="K878" s="36" t="s">
        <v>69</v>
      </c>
      <c r="L878" s="37">
        <f t="shared" si="117"/>
        <v>4000</v>
      </c>
      <c r="M878" s="43">
        <v>4000</v>
      </c>
      <c r="N878" s="39"/>
      <c r="O878" s="40" t="s">
        <v>235</v>
      </c>
    </row>
    <row r="879" spans="1:15" s="41" customFormat="1" ht="21" hidden="1">
      <c r="A879" s="32">
        <v>874</v>
      </c>
      <c r="B879" s="33" t="s">
        <v>339</v>
      </c>
      <c r="C879" s="42" t="s">
        <v>78</v>
      </c>
      <c r="D879" s="33" t="s">
        <v>147</v>
      </c>
      <c r="E879" s="44" t="s">
        <v>15</v>
      </c>
      <c r="F879" s="35">
        <f>G879-21</f>
        <v>43804</v>
      </c>
      <c r="G879" s="35">
        <f t="shared" si="120"/>
        <v>43825</v>
      </c>
      <c r="H879" s="35">
        <f t="shared" si="115"/>
        <v>43832</v>
      </c>
      <c r="I879" s="35">
        <f t="shared" si="116"/>
        <v>43839</v>
      </c>
      <c r="J879" s="35">
        <v>43847</v>
      </c>
      <c r="K879" s="36" t="s">
        <v>69</v>
      </c>
      <c r="L879" s="37">
        <f t="shared" si="117"/>
        <v>20000</v>
      </c>
      <c r="M879" s="43">
        <v>20000</v>
      </c>
      <c r="N879" s="39"/>
      <c r="O879" s="40" t="s">
        <v>234</v>
      </c>
    </row>
    <row r="880" spans="1:15" s="41" customFormat="1" ht="21" hidden="1">
      <c r="A880" s="32">
        <v>875</v>
      </c>
      <c r="B880" s="33" t="s">
        <v>339</v>
      </c>
      <c r="C880" s="34" t="s">
        <v>149</v>
      </c>
      <c r="D880" s="33" t="s">
        <v>147</v>
      </c>
      <c r="E880" s="44" t="s">
        <v>15</v>
      </c>
      <c r="F880" s="35">
        <f>G880-21</f>
        <v>43804</v>
      </c>
      <c r="G880" s="35">
        <f t="shared" si="120"/>
        <v>43825</v>
      </c>
      <c r="H880" s="35">
        <f t="shared" si="115"/>
        <v>43832</v>
      </c>
      <c r="I880" s="35">
        <f t="shared" si="116"/>
        <v>43839</v>
      </c>
      <c r="J880" s="35">
        <v>43847</v>
      </c>
      <c r="K880" s="36" t="s">
        <v>69</v>
      </c>
      <c r="L880" s="37">
        <f t="shared" si="117"/>
        <v>39000</v>
      </c>
      <c r="M880" s="38">
        <v>39000</v>
      </c>
      <c r="N880" s="39"/>
      <c r="O880" s="40" t="s">
        <v>234</v>
      </c>
    </row>
    <row r="881" spans="1:15" s="41" customFormat="1" ht="21" hidden="1">
      <c r="A881" s="32">
        <v>876</v>
      </c>
      <c r="B881" s="33" t="s">
        <v>339</v>
      </c>
      <c r="C881" s="34" t="s">
        <v>344</v>
      </c>
      <c r="D881" s="33" t="s">
        <v>147</v>
      </c>
      <c r="E881" s="44" t="s">
        <v>15</v>
      </c>
      <c r="F881" s="35">
        <f>G881-21</f>
        <v>43804</v>
      </c>
      <c r="G881" s="35">
        <f t="shared" si="120"/>
        <v>43825</v>
      </c>
      <c r="H881" s="35">
        <f t="shared" si="115"/>
        <v>43832</v>
      </c>
      <c r="I881" s="35">
        <f t="shared" si="116"/>
        <v>43839</v>
      </c>
      <c r="J881" s="35">
        <v>43847</v>
      </c>
      <c r="K881" s="36" t="s">
        <v>69</v>
      </c>
      <c r="L881" s="37">
        <f t="shared" si="117"/>
        <v>99050</v>
      </c>
      <c r="M881" s="38">
        <v>99050</v>
      </c>
      <c r="N881" s="39"/>
      <c r="O881" s="40" t="s">
        <v>234</v>
      </c>
    </row>
    <row r="882" spans="1:15" s="41" customFormat="1" ht="21" hidden="1">
      <c r="A882" s="32">
        <v>877</v>
      </c>
      <c r="B882" s="33" t="s">
        <v>339</v>
      </c>
      <c r="C882" s="34" t="s">
        <v>92</v>
      </c>
      <c r="D882" s="33" t="s">
        <v>147</v>
      </c>
      <c r="E882" s="44" t="s">
        <v>15</v>
      </c>
      <c r="F882" s="35">
        <f>H882-21</f>
        <v>43811</v>
      </c>
      <c r="G882" s="35">
        <f t="shared" si="120"/>
        <v>43825</v>
      </c>
      <c r="H882" s="35">
        <f t="shared" si="115"/>
        <v>43832</v>
      </c>
      <c r="I882" s="35">
        <f t="shared" si="116"/>
        <v>43839</v>
      </c>
      <c r="J882" s="35">
        <v>43847</v>
      </c>
      <c r="K882" s="36" t="s">
        <v>69</v>
      </c>
      <c r="L882" s="37">
        <f t="shared" si="117"/>
        <v>35500</v>
      </c>
      <c r="M882" s="38">
        <v>35500</v>
      </c>
      <c r="N882" s="39"/>
      <c r="O882" s="40" t="s">
        <v>234</v>
      </c>
    </row>
    <row r="883" spans="1:15" s="41" customFormat="1" ht="21" hidden="1">
      <c r="A883" s="32">
        <v>878</v>
      </c>
      <c r="B883" s="33" t="s">
        <v>339</v>
      </c>
      <c r="C883" s="34" t="s">
        <v>89</v>
      </c>
      <c r="D883" s="33" t="s">
        <v>147</v>
      </c>
      <c r="E883" s="44" t="s">
        <v>15</v>
      </c>
      <c r="F883" s="35">
        <f>G883-21</f>
        <v>43804</v>
      </c>
      <c r="G883" s="35">
        <f t="shared" si="120"/>
        <v>43825</v>
      </c>
      <c r="H883" s="35">
        <f t="shared" si="115"/>
        <v>43832</v>
      </c>
      <c r="I883" s="35">
        <f t="shared" si="116"/>
        <v>43839</v>
      </c>
      <c r="J883" s="35">
        <v>43847</v>
      </c>
      <c r="K883" s="36" t="s">
        <v>69</v>
      </c>
      <c r="L883" s="37">
        <f t="shared" si="117"/>
        <v>206340</v>
      </c>
      <c r="M883" s="38">
        <v>206340</v>
      </c>
      <c r="N883" s="39"/>
      <c r="O883" s="40" t="s">
        <v>234</v>
      </c>
    </row>
    <row r="884" spans="1:15" s="41" customFormat="1" ht="21" hidden="1">
      <c r="A884" s="32">
        <v>879</v>
      </c>
      <c r="B884" s="33" t="s">
        <v>339</v>
      </c>
      <c r="C884" s="34" t="s">
        <v>152</v>
      </c>
      <c r="D884" s="33" t="s">
        <v>147</v>
      </c>
      <c r="E884" s="44" t="s">
        <v>29</v>
      </c>
      <c r="F884" s="35">
        <f>H884-7</f>
        <v>43825</v>
      </c>
      <c r="G884" s="33" t="str">
        <f>IF(E884="","",IF((OR(E884=data_validation!A$1,E884=data_validation!A$2)),"Indicate Date","N/A"))</f>
        <v>N/A</v>
      </c>
      <c r="H884" s="35">
        <f t="shared" si="115"/>
        <v>43832</v>
      </c>
      <c r="I884" s="35">
        <f t="shared" si="116"/>
        <v>43839</v>
      </c>
      <c r="J884" s="35">
        <v>43847</v>
      </c>
      <c r="K884" s="36" t="s">
        <v>69</v>
      </c>
      <c r="L884" s="37">
        <f t="shared" si="117"/>
        <v>97500</v>
      </c>
      <c r="M884" s="38">
        <v>97500</v>
      </c>
      <c r="N884" s="39"/>
      <c r="O884" s="40" t="s">
        <v>234</v>
      </c>
    </row>
    <row r="885" spans="1:15" s="41" customFormat="1" ht="21" hidden="1">
      <c r="A885" s="32">
        <v>880</v>
      </c>
      <c r="B885" s="33" t="s">
        <v>339</v>
      </c>
      <c r="C885" s="42" t="s">
        <v>146</v>
      </c>
      <c r="D885" s="33" t="s">
        <v>147</v>
      </c>
      <c r="E885" s="44" t="s">
        <v>26</v>
      </c>
      <c r="F885" s="35">
        <f>H885-7</f>
        <v>43825</v>
      </c>
      <c r="G885" s="33" t="str">
        <f>IF(E885="","",IF((OR(E885=data_validation!A$1,E885=data_validation!A$2)),"Indicate Date","N/A"))</f>
        <v>N/A</v>
      </c>
      <c r="H885" s="35">
        <f t="shared" si="115"/>
        <v>43832</v>
      </c>
      <c r="I885" s="35">
        <f t="shared" si="116"/>
        <v>43839</v>
      </c>
      <c r="J885" s="35">
        <v>43847</v>
      </c>
      <c r="K885" s="36" t="s">
        <v>69</v>
      </c>
      <c r="L885" s="37">
        <f t="shared" si="117"/>
        <v>105000</v>
      </c>
      <c r="M885" s="43">
        <v>105000</v>
      </c>
      <c r="N885" s="39"/>
      <c r="O885" s="40" t="s">
        <v>234</v>
      </c>
    </row>
    <row r="886" spans="1:15" s="41" customFormat="1" ht="21" hidden="1">
      <c r="A886" s="32">
        <v>881</v>
      </c>
      <c r="B886" s="33" t="s">
        <v>339</v>
      </c>
      <c r="C886" s="42" t="s">
        <v>116</v>
      </c>
      <c r="D886" s="33" t="s">
        <v>147</v>
      </c>
      <c r="E886" s="44" t="s">
        <v>15</v>
      </c>
      <c r="F886" s="35">
        <f>H886-21</f>
        <v>43811</v>
      </c>
      <c r="G886" s="35">
        <f t="shared" ref="G886:G897" si="121">H886-7</f>
        <v>43825</v>
      </c>
      <c r="H886" s="35">
        <f t="shared" si="115"/>
        <v>43832</v>
      </c>
      <c r="I886" s="35">
        <f t="shared" si="116"/>
        <v>43839</v>
      </c>
      <c r="J886" s="35">
        <v>43847</v>
      </c>
      <c r="K886" s="36" t="s">
        <v>69</v>
      </c>
      <c r="L886" s="37">
        <f t="shared" si="117"/>
        <v>59000</v>
      </c>
      <c r="M886" s="43">
        <v>59000</v>
      </c>
      <c r="N886" s="39"/>
      <c r="O886" s="40" t="s">
        <v>234</v>
      </c>
    </row>
    <row r="887" spans="1:15" s="41" customFormat="1" ht="21" hidden="1">
      <c r="A887" s="32">
        <v>882</v>
      </c>
      <c r="B887" s="33" t="s">
        <v>340</v>
      </c>
      <c r="C887" s="34" t="s">
        <v>78</v>
      </c>
      <c r="D887" s="33" t="s">
        <v>147</v>
      </c>
      <c r="E887" s="44" t="s">
        <v>15</v>
      </c>
      <c r="F887" s="35">
        <f>G887-21</f>
        <v>43804</v>
      </c>
      <c r="G887" s="35">
        <f t="shared" si="121"/>
        <v>43825</v>
      </c>
      <c r="H887" s="35">
        <f t="shared" si="115"/>
        <v>43832</v>
      </c>
      <c r="I887" s="35">
        <f t="shared" si="116"/>
        <v>43839</v>
      </c>
      <c r="J887" s="35">
        <v>43847</v>
      </c>
      <c r="K887" s="36" t="s">
        <v>69</v>
      </c>
      <c r="L887" s="37">
        <f t="shared" si="117"/>
        <v>20000</v>
      </c>
      <c r="M887" s="38">
        <v>20000</v>
      </c>
      <c r="N887" s="39"/>
      <c r="O887" s="40" t="s">
        <v>341</v>
      </c>
    </row>
    <row r="888" spans="1:15" s="41" customFormat="1" ht="21" hidden="1">
      <c r="A888" s="32">
        <v>883</v>
      </c>
      <c r="B888" s="33" t="s">
        <v>340</v>
      </c>
      <c r="C888" s="42" t="s">
        <v>344</v>
      </c>
      <c r="D888" s="33" t="s">
        <v>147</v>
      </c>
      <c r="E888" s="44" t="s">
        <v>15</v>
      </c>
      <c r="F888" s="35">
        <f>G888-21</f>
        <v>43804</v>
      </c>
      <c r="G888" s="35">
        <f t="shared" si="121"/>
        <v>43825</v>
      </c>
      <c r="H888" s="35">
        <f t="shared" si="115"/>
        <v>43832</v>
      </c>
      <c r="I888" s="35">
        <f t="shared" si="116"/>
        <v>43839</v>
      </c>
      <c r="J888" s="35">
        <v>43847</v>
      </c>
      <c r="K888" s="36" t="s">
        <v>69</v>
      </c>
      <c r="L888" s="37">
        <f t="shared" si="117"/>
        <v>50000</v>
      </c>
      <c r="M888" s="43">
        <v>50000</v>
      </c>
      <c r="N888" s="39"/>
      <c r="O888" s="40" t="s">
        <v>341</v>
      </c>
    </row>
    <row r="889" spans="1:15" s="41" customFormat="1" ht="21" hidden="1">
      <c r="A889" s="32">
        <v>884</v>
      </c>
      <c r="B889" s="33" t="s">
        <v>340</v>
      </c>
      <c r="C889" s="42" t="s">
        <v>116</v>
      </c>
      <c r="D889" s="33" t="s">
        <v>147</v>
      </c>
      <c r="E889" s="44" t="s">
        <v>15</v>
      </c>
      <c r="F889" s="35">
        <f>H889-21</f>
        <v>43900</v>
      </c>
      <c r="G889" s="35">
        <f t="shared" si="121"/>
        <v>43914</v>
      </c>
      <c r="H889" s="35">
        <f t="shared" si="115"/>
        <v>43921</v>
      </c>
      <c r="I889" s="35">
        <f t="shared" si="116"/>
        <v>43928</v>
      </c>
      <c r="J889" s="35">
        <v>43936</v>
      </c>
      <c r="K889" s="36" t="s">
        <v>69</v>
      </c>
      <c r="L889" s="37">
        <f t="shared" si="117"/>
        <v>26000</v>
      </c>
      <c r="M889" s="43">
        <v>26000</v>
      </c>
      <c r="N889" s="39"/>
      <c r="O889" s="40" t="s">
        <v>341</v>
      </c>
    </row>
    <row r="890" spans="1:15" s="41" customFormat="1" ht="21" hidden="1">
      <c r="A890" s="32">
        <v>885</v>
      </c>
      <c r="B890" s="33" t="s">
        <v>342</v>
      </c>
      <c r="C890" s="34" t="s">
        <v>122</v>
      </c>
      <c r="D890" s="33" t="s">
        <v>147</v>
      </c>
      <c r="E890" s="44" t="s">
        <v>15</v>
      </c>
      <c r="F890" s="35">
        <f>G890-21</f>
        <v>44076</v>
      </c>
      <c r="G890" s="35">
        <f t="shared" si="121"/>
        <v>44097</v>
      </c>
      <c r="H890" s="35">
        <f t="shared" si="115"/>
        <v>44104</v>
      </c>
      <c r="I890" s="35">
        <f t="shared" si="116"/>
        <v>44111</v>
      </c>
      <c r="J890" s="35">
        <v>44119</v>
      </c>
      <c r="K890" s="36" t="s">
        <v>69</v>
      </c>
      <c r="L890" s="37">
        <f t="shared" si="117"/>
        <v>29375</v>
      </c>
      <c r="M890" s="43">
        <v>29375</v>
      </c>
      <c r="N890" s="39"/>
      <c r="O890" s="40" t="s">
        <v>236</v>
      </c>
    </row>
    <row r="891" spans="1:15" s="41" customFormat="1" ht="21" hidden="1">
      <c r="A891" s="32">
        <v>886</v>
      </c>
      <c r="B891" s="33" t="s">
        <v>342</v>
      </c>
      <c r="C891" s="42" t="s">
        <v>92</v>
      </c>
      <c r="D891" s="33" t="s">
        <v>147</v>
      </c>
      <c r="E891" s="44" t="s">
        <v>15</v>
      </c>
      <c r="F891" s="35">
        <f>H891-21</f>
        <v>43811</v>
      </c>
      <c r="G891" s="35">
        <f t="shared" si="121"/>
        <v>43825</v>
      </c>
      <c r="H891" s="35">
        <f t="shared" si="115"/>
        <v>43832</v>
      </c>
      <c r="I891" s="35">
        <f t="shared" si="116"/>
        <v>43839</v>
      </c>
      <c r="J891" s="35">
        <v>43847</v>
      </c>
      <c r="K891" s="36" t="s">
        <v>69</v>
      </c>
      <c r="L891" s="37">
        <f t="shared" si="117"/>
        <v>11355</v>
      </c>
      <c r="M891" s="43">
        <v>11355</v>
      </c>
      <c r="N891" s="39"/>
      <c r="O891" s="40" t="s">
        <v>236</v>
      </c>
    </row>
    <row r="892" spans="1:15" s="41" customFormat="1" ht="21" hidden="1">
      <c r="A892" s="32">
        <v>887</v>
      </c>
      <c r="B892" s="33" t="s">
        <v>342</v>
      </c>
      <c r="C892" s="42" t="s">
        <v>92</v>
      </c>
      <c r="D892" s="33" t="s">
        <v>147</v>
      </c>
      <c r="E892" s="44" t="s">
        <v>15</v>
      </c>
      <c r="F892" s="35">
        <f>H892-21</f>
        <v>43991</v>
      </c>
      <c r="G892" s="35">
        <f t="shared" si="121"/>
        <v>44005</v>
      </c>
      <c r="H892" s="35">
        <f t="shared" si="115"/>
        <v>44012</v>
      </c>
      <c r="I892" s="35">
        <f t="shared" si="116"/>
        <v>44019</v>
      </c>
      <c r="J892" s="35">
        <v>44027</v>
      </c>
      <c r="K892" s="36" t="s">
        <v>69</v>
      </c>
      <c r="L892" s="37">
        <f t="shared" si="117"/>
        <v>13790</v>
      </c>
      <c r="M892" s="43">
        <v>13790</v>
      </c>
      <c r="N892" s="39"/>
      <c r="O892" s="40" t="s">
        <v>236</v>
      </c>
    </row>
    <row r="893" spans="1:15" s="41" customFormat="1" ht="21" hidden="1">
      <c r="A893" s="32">
        <v>888</v>
      </c>
      <c r="B893" s="33" t="s">
        <v>342</v>
      </c>
      <c r="C893" s="34" t="s">
        <v>78</v>
      </c>
      <c r="D893" s="33" t="s">
        <v>147</v>
      </c>
      <c r="E893" s="44" t="s">
        <v>15</v>
      </c>
      <c r="F893" s="35">
        <f>G893-21</f>
        <v>43804</v>
      </c>
      <c r="G893" s="35">
        <f t="shared" si="121"/>
        <v>43825</v>
      </c>
      <c r="H893" s="35">
        <f t="shared" si="115"/>
        <v>43832</v>
      </c>
      <c r="I893" s="35">
        <f t="shared" si="116"/>
        <v>43839</v>
      </c>
      <c r="J893" s="35">
        <v>43847</v>
      </c>
      <c r="K893" s="36" t="s">
        <v>69</v>
      </c>
      <c r="L893" s="37">
        <f t="shared" si="117"/>
        <v>15000</v>
      </c>
      <c r="M893" s="43">
        <v>15000</v>
      </c>
      <c r="N893" s="39"/>
      <c r="O893" s="40" t="s">
        <v>236</v>
      </c>
    </row>
    <row r="894" spans="1:15" s="41" customFormat="1" ht="21" hidden="1">
      <c r="A894" s="32">
        <v>889</v>
      </c>
      <c r="B894" s="33" t="s">
        <v>342</v>
      </c>
      <c r="C894" s="34" t="s">
        <v>77</v>
      </c>
      <c r="D894" s="33" t="s">
        <v>147</v>
      </c>
      <c r="E894" s="44" t="s">
        <v>15</v>
      </c>
      <c r="F894" s="35">
        <f>G894-21</f>
        <v>43804</v>
      </c>
      <c r="G894" s="35">
        <f t="shared" si="121"/>
        <v>43825</v>
      </c>
      <c r="H894" s="35">
        <f t="shared" si="115"/>
        <v>43832</v>
      </c>
      <c r="I894" s="35">
        <f t="shared" si="116"/>
        <v>43839</v>
      </c>
      <c r="J894" s="35">
        <v>43847</v>
      </c>
      <c r="K894" s="36" t="s">
        <v>69</v>
      </c>
      <c r="L894" s="37">
        <f t="shared" si="117"/>
        <v>10000</v>
      </c>
      <c r="M894" s="43">
        <v>10000</v>
      </c>
      <c r="N894" s="39"/>
      <c r="O894" s="40" t="s">
        <v>236</v>
      </c>
    </row>
    <row r="895" spans="1:15" s="41" customFormat="1" ht="21" hidden="1">
      <c r="A895" s="32">
        <v>890</v>
      </c>
      <c r="B895" s="33" t="s">
        <v>342</v>
      </c>
      <c r="C895" s="42" t="s">
        <v>78</v>
      </c>
      <c r="D895" s="33" t="s">
        <v>147</v>
      </c>
      <c r="E895" s="44" t="s">
        <v>15</v>
      </c>
      <c r="F895" s="35">
        <f>G895-21</f>
        <v>43984</v>
      </c>
      <c r="G895" s="35">
        <f t="shared" si="121"/>
        <v>44005</v>
      </c>
      <c r="H895" s="35">
        <f t="shared" si="115"/>
        <v>44012</v>
      </c>
      <c r="I895" s="35">
        <f t="shared" si="116"/>
        <v>44019</v>
      </c>
      <c r="J895" s="35">
        <v>44027</v>
      </c>
      <c r="K895" s="36" t="s">
        <v>69</v>
      </c>
      <c r="L895" s="37">
        <f t="shared" si="117"/>
        <v>15000</v>
      </c>
      <c r="M895" s="43">
        <v>15000</v>
      </c>
      <c r="N895" s="39"/>
      <c r="O895" s="40" t="s">
        <v>236</v>
      </c>
    </row>
    <row r="896" spans="1:15" s="41" customFormat="1" ht="21" hidden="1">
      <c r="A896" s="32">
        <v>891</v>
      </c>
      <c r="B896" s="33" t="s">
        <v>342</v>
      </c>
      <c r="C896" s="34" t="s">
        <v>77</v>
      </c>
      <c r="D896" s="33" t="s">
        <v>147</v>
      </c>
      <c r="E896" s="44" t="s">
        <v>15</v>
      </c>
      <c r="F896" s="35">
        <f>G896-21</f>
        <v>43984</v>
      </c>
      <c r="G896" s="35">
        <f t="shared" si="121"/>
        <v>44005</v>
      </c>
      <c r="H896" s="35">
        <f t="shared" si="115"/>
        <v>44012</v>
      </c>
      <c r="I896" s="35">
        <f t="shared" si="116"/>
        <v>44019</v>
      </c>
      <c r="J896" s="35">
        <v>44027</v>
      </c>
      <c r="K896" s="36" t="s">
        <v>69</v>
      </c>
      <c r="L896" s="37">
        <f t="shared" si="117"/>
        <v>10000</v>
      </c>
      <c r="M896" s="43">
        <v>10000</v>
      </c>
      <c r="N896" s="39"/>
      <c r="O896" s="40" t="s">
        <v>236</v>
      </c>
    </row>
    <row r="897" spans="1:15" s="41" customFormat="1" ht="21" hidden="1">
      <c r="A897" s="32">
        <v>892</v>
      </c>
      <c r="B897" s="33" t="s">
        <v>342</v>
      </c>
      <c r="C897" s="42" t="s">
        <v>116</v>
      </c>
      <c r="D897" s="33" t="s">
        <v>147</v>
      </c>
      <c r="E897" s="44" t="s">
        <v>15</v>
      </c>
      <c r="F897" s="35">
        <f>H897-21</f>
        <v>43811</v>
      </c>
      <c r="G897" s="35">
        <f t="shared" si="121"/>
        <v>43825</v>
      </c>
      <c r="H897" s="35">
        <f t="shared" si="115"/>
        <v>43832</v>
      </c>
      <c r="I897" s="35">
        <f t="shared" si="116"/>
        <v>43839</v>
      </c>
      <c r="J897" s="35">
        <v>43847</v>
      </c>
      <c r="K897" s="36" t="s">
        <v>69</v>
      </c>
      <c r="L897" s="37">
        <f t="shared" si="117"/>
        <v>45000</v>
      </c>
      <c r="M897" s="43">
        <v>45000</v>
      </c>
      <c r="N897" s="39"/>
      <c r="O897" s="40" t="s">
        <v>236</v>
      </c>
    </row>
    <row r="898" spans="1:15" s="41" customFormat="1" ht="21" hidden="1">
      <c r="A898" s="32">
        <v>893</v>
      </c>
      <c r="B898" s="33" t="s">
        <v>342</v>
      </c>
      <c r="C898" s="42" t="s">
        <v>110</v>
      </c>
      <c r="D898" s="33" t="s">
        <v>147</v>
      </c>
      <c r="E898" s="44" t="s">
        <v>29</v>
      </c>
      <c r="F898" s="33" t="str">
        <f>IF(E898="","",IF((OR(E898=data_validation!A$1,E898=data_validation!A$2,E898=data_validation!A$5,E898=data_validation!A$6,E898=data_validation!A$14,E898=data_validation!A$16)),"Indicate Date","N/A"))</f>
        <v>N/A</v>
      </c>
      <c r="G898" s="33" t="str">
        <f>IF(E898="","",IF((OR(E898=data_validation!A$1,E898=data_validation!A$2)),"Indicate Date","N/A"))</f>
        <v>N/A</v>
      </c>
      <c r="H898" s="35">
        <f t="shared" si="115"/>
        <v>43832</v>
      </c>
      <c r="I898" s="35">
        <f t="shared" si="116"/>
        <v>43839</v>
      </c>
      <c r="J898" s="35">
        <v>43847</v>
      </c>
      <c r="K898" s="36" t="s">
        <v>69</v>
      </c>
      <c r="L898" s="37">
        <f t="shared" si="117"/>
        <v>5000</v>
      </c>
      <c r="M898" s="43">
        <v>5000</v>
      </c>
      <c r="N898" s="39"/>
      <c r="O898" s="162" t="s">
        <v>236</v>
      </c>
    </row>
    <row r="899" spans="1:15" s="41" customFormat="1" ht="21" hidden="1">
      <c r="A899" s="32">
        <v>894</v>
      </c>
      <c r="B899" s="33" t="s">
        <v>342</v>
      </c>
      <c r="C899" s="42" t="s">
        <v>89</v>
      </c>
      <c r="D899" s="33" t="s">
        <v>147</v>
      </c>
      <c r="E899" s="44" t="s">
        <v>15</v>
      </c>
      <c r="F899" s="35">
        <f>G899-21</f>
        <v>43804</v>
      </c>
      <c r="G899" s="35">
        <f>H899-7</f>
        <v>43825</v>
      </c>
      <c r="H899" s="35">
        <f t="shared" si="115"/>
        <v>43832</v>
      </c>
      <c r="I899" s="35">
        <f t="shared" si="116"/>
        <v>43839</v>
      </c>
      <c r="J899" s="35">
        <v>43847</v>
      </c>
      <c r="K899" s="36" t="s">
        <v>69</v>
      </c>
      <c r="L899" s="37">
        <f t="shared" si="117"/>
        <v>8000</v>
      </c>
      <c r="M899" s="43">
        <v>8000</v>
      </c>
      <c r="N899" s="39"/>
      <c r="O899" s="40" t="s">
        <v>236</v>
      </c>
    </row>
    <row r="900" spans="1:15" s="41" customFormat="1" ht="21" hidden="1">
      <c r="A900" s="32">
        <v>895</v>
      </c>
      <c r="B900" s="33" t="s">
        <v>343</v>
      </c>
      <c r="C900" s="42" t="s">
        <v>344</v>
      </c>
      <c r="D900" s="33" t="s">
        <v>147</v>
      </c>
      <c r="E900" s="44" t="s">
        <v>28</v>
      </c>
      <c r="F900" s="35">
        <f>H900-7</f>
        <v>44053</v>
      </c>
      <c r="G900" s="33" t="str">
        <f>IF(E900="","",IF((OR(E900=data_validation!A$1,E900=data_validation!A$2)),"Indicate Date","N/A"))</f>
        <v>N/A</v>
      </c>
      <c r="H900" s="35">
        <f t="shared" si="115"/>
        <v>44060</v>
      </c>
      <c r="I900" s="35">
        <f t="shared" si="116"/>
        <v>44067</v>
      </c>
      <c r="J900" s="35">
        <v>44075</v>
      </c>
      <c r="K900" s="36" t="s">
        <v>69</v>
      </c>
      <c r="L900" s="37">
        <f t="shared" si="117"/>
        <v>40000</v>
      </c>
      <c r="M900" s="43">
        <v>40000</v>
      </c>
      <c r="N900" s="39"/>
      <c r="O900" s="40" t="s">
        <v>230</v>
      </c>
    </row>
    <row r="901" spans="1:15" s="41" customFormat="1" ht="21" hidden="1">
      <c r="A901" s="32">
        <v>896</v>
      </c>
      <c r="B901" s="33" t="s">
        <v>343</v>
      </c>
      <c r="C901" s="42" t="s">
        <v>92</v>
      </c>
      <c r="D901" s="33" t="s">
        <v>147</v>
      </c>
      <c r="E901" s="44" t="s">
        <v>15</v>
      </c>
      <c r="F901" s="35">
        <f>H901-21</f>
        <v>44039</v>
      </c>
      <c r="G901" s="35">
        <f>H901-7</f>
        <v>44053</v>
      </c>
      <c r="H901" s="35">
        <f t="shared" si="115"/>
        <v>44060</v>
      </c>
      <c r="I901" s="35">
        <f t="shared" si="116"/>
        <v>44067</v>
      </c>
      <c r="J901" s="35">
        <v>44075</v>
      </c>
      <c r="K901" s="36" t="s">
        <v>69</v>
      </c>
      <c r="L901" s="37">
        <f t="shared" si="117"/>
        <v>13250</v>
      </c>
      <c r="M901" s="43">
        <v>13250</v>
      </c>
      <c r="N901" s="39"/>
      <c r="O901" s="40" t="s">
        <v>230</v>
      </c>
    </row>
    <row r="902" spans="1:15" s="41" customFormat="1" ht="21" hidden="1">
      <c r="A902" s="32">
        <v>897</v>
      </c>
      <c r="B902" s="33" t="s">
        <v>343</v>
      </c>
      <c r="C902" s="42" t="s">
        <v>344</v>
      </c>
      <c r="D902" s="33" t="s">
        <v>147</v>
      </c>
      <c r="E902" s="44" t="s">
        <v>28</v>
      </c>
      <c r="F902" s="35">
        <f>H902-7</f>
        <v>44053</v>
      </c>
      <c r="G902" s="33" t="str">
        <f>IF(E902="","",IF((OR(E902=data_validation!A$1,E902=data_validation!A$2)),"Indicate Date","N/A"))</f>
        <v>N/A</v>
      </c>
      <c r="H902" s="35">
        <f t="shared" ref="H902:H965" si="122">J902-15</f>
        <v>44060</v>
      </c>
      <c r="I902" s="35">
        <f t="shared" ref="I902:I965" si="123">H902+7</f>
        <v>44067</v>
      </c>
      <c r="J902" s="35">
        <v>44075</v>
      </c>
      <c r="K902" s="36" t="s">
        <v>69</v>
      </c>
      <c r="L902" s="37">
        <f t="shared" ref="L902:L965" si="124">SUM(M902:N902)</f>
        <v>40000</v>
      </c>
      <c r="M902" s="43">
        <v>40000</v>
      </c>
      <c r="N902" s="39"/>
      <c r="O902" s="40" t="s">
        <v>230</v>
      </c>
    </row>
    <row r="903" spans="1:15" s="41" customFormat="1" ht="21" hidden="1">
      <c r="A903" s="32">
        <v>898</v>
      </c>
      <c r="B903" s="33" t="s">
        <v>345</v>
      </c>
      <c r="C903" s="42" t="s">
        <v>92</v>
      </c>
      <c r="D903" s="33" t="s">
        <v>147</v>
      </c>
      <c r="E903" s="44" t="s">
        <v>15</v>
      </c>
      <c r="F903" s="35">
        <f>H903-21</f>
        <v>44039</v>
      </c>
      <c r="G903" s="35">
        <f>H903-7</f>
        <v>44053</v>
      </c>
      <c r="H903" s="35">
        <f t="shared" si="122"/>
        <v>44060</v>
      </c>
      <c r="I903" s="35">
        <f t="shared" si="123"/>
        <v>44067</v>
      </c>
      <c r="J903" s="35">
        <v>44075</v>
      </c>
      <c r="K903" s="36" t="s">
        <v>69</v>
      </c>
      <c r="L903" s="37">
        <f t="shared" si="124"/>
        <v>43800</v>
      </c>
      <c r="M903" s="43">
        <v>43800</v>
      </c>
      <c r="N903" s="39"/>
      <c r="O903" s="40" t="s">
        <v>148</v>
      </c>
    </row>
    <row r="904" spans="1:15" s="41" customFormat="1" ht="21" hidden="1">
      <c r="A904" s="32">
        <v>899</v>
      </c>
      <c r="B904" s="33" t="s">
        <v>345</v>
      </c>
      <c r="C904" s="42" t="s">
        <v>344</v>
      </c>
      <c r="D904" s="33" t="s">
        <v>147</v>
      </c>
      <c r="E904" s="44" t="s">
        <v>28</v>
      </c>
      <c r="F904" s="35">
        <f>H904-7</f>
        <v>44053</v>
      </c>
      <c r="G904" s="33" t="str">
        <f>IF(E904="","",IF((OR(E904=data_validation!A$1,E904=data_validation!A$2)),"Indicate Date","N/A"))</f>
        <v>N/A</v>
      </c>
      <c r="H904" s="35">
        <f t="shared" si="122"/>
        <v>44060</v>
      </c>
      <c r="I904" s="35">
        <f t="shared" si="123"/>
        <v>44067</v>
      </c>
      <c r="J904" s="35">
        <v>44075</v>
      </c>
      <c r="K904" s="36" t="s">
        <v>69</v>
      </c>
      <c r="L904" s="37">
        <f t="shared" si="124"/>
        <v>12060</v>
      </c>
      <c r="M904" s="43">
        <v>12060</v>
      </c>
      <c r="N904" s="39"/>
      <c r="O904" s="40" t="s">
        <v>148</v>
      </c>
    </row>
    <row r="905" spans="1:15" s="41" customFormat="1" ht="21" hidden="1">
      <c r="A905" s="32">
        <v>900</v>
      </c>
      <c r="B905" s="33" t="s">
        <v>345</v>
      </c>
      <c r="C905" s="34" t="s">
        <v>78</v>
      </c>
      <c r="D905" s="33" t="s">
        <v>147</v>
      </c>
      <c r="E905" s="44" t="s">
        <v>15</v>
      </c>
      <c r="F905" s="35">
        <f>G905-21</f>
        <v>44032</v>
      </c>
      <c r="G905" s="35">
        <f>H905-7</f>
        <v>44053</v>
      </c>
      <c r="H905" s="35">
        <f t="shared" si="122"/>
        <v>44060</v>
      </c>
      <c r="I905" s="35">
        <f t="shared" si="123"/>
        <v>44067</v>
      </c>
      <c r="J905" s="35">
        <v>44075</v>
      </c>
      <c r="K905" s="36" t="s">
        <v>69</v>
      </c>
      <c r="L905" s="37">
        <f t="shared" si="124"/>
        <v>1000</v>
      </c>
      <c r="M905" s="38">
        <v>1000</v>
      </c>
      <c r="N905" s="39"/>
      <c r="O905" s="40" t="s">
        <v>148</v>
      </c>
    </row>
    <row r="906" spans="1:15" s="41" customFormat="1" ht="21" hidden="1">
      <c r="A906" s="32">
        <v>901</v>
      </c>
      <c r="B906" s="33" t="s">
        <v>345</v>
      </c>
      <c r="C906" s="34" t="s">
        <v>77</v>
      </c>
      <c r="D906" s="33" t="s">
        <v>147</v>
      </c>
      <c r="E906" s="44" t="s">
        <v>15</v>
      </c>
      <c r="F906" s="35">
        <f>G906-21</f>
        <v>44032</v>
      </c>
      <c r="G906" s="35">
        <f>H906-7</f>
        <v>44053</v>
      </c>
      <c r="H906" s="35">
        <f t="shared" si="122"/>
        <v>44060</v>
      </c>
      <c r="I906" s="35">
        <f t="shared" si="123"/>
        <v>44067</v>
      </c>
      <c r="J906" s="35">
        <v>44075</v>
      </c>
      <c r="K906" s="36" t="s">
        <v>69</v>
      </c>
      <c r="L906" s="37">
        <f t="shared" si="124"/>
        <v>1000</v>
      </c>
      <c r="M906" s="38">
        <v>1000</v>
      </c>
      <c r="N906" s="39"/>
      <c r="O906" s="40" t="s">
        <v>148</v>
      </c>
    </row>
    <row r="907" spans="1:15" s="41" customFormat="1" ht="21" hidden="1">
      <c r="A907" s="32">
        <v>902</v>
      </c>
      <c r="B907" s="33" t="s">
        <v>345</v>
      </c>
      <c r="C907" s="34" t="s">
        <v>89</v>
      </c>
      <c r="D907" s="33" t="s">
        <v>147</v>
      </c>
      <c r="E907" s="44" t="s">
        <v>15</v>
      </c>
      <c r="F907" s="35">
        <f>G907-21</f>
        <v>44032</v>
      </c>
      <c r="G907" s="35">
        <f>H907-7</f>
        <v>44053</v>
      </c>
      <c r="H907" s="35">
        <f t="shared" si="122"/>
        <v>44060</v>
      </c>
      <c r="I907" s="35">
        <f t="shared" si="123"/>
        <v>44067</v>
      </c>
      <c r="J907" s="35">
        <v>44075</v>
      </c>
      <c r="K907" s="36" t="s">
        <v>69</v>
      </c>
      <c r="L907" s="37">
        <f t="shared" si="124"/>
        <v>23200</v>
      </c>
      <c r="M907" s="38">
        <v>23200</v>
      </c>
      <c r="N907" s="39"/>
      <c r="O907" s="40" t="s">
        <v>148</v>
      </c>
    </row>
    <row r="908" spans="1:15" s="41" customFormat="1" ht="21" hidden="1">
      <c r="A908" s="32">
        <v>903</v>
      </c>
      <c r="B908" s="33" t="s">
        <v>345</v>
      </c>
      <c r="C908" s="34" t="s">
        <v>152</v>
      </c>
      <c r="D908" s="33" t="s">
        <v>147</v>
      </c>
      <c r="E908" s="44" t="s">
        <v>29</v>
      </c>
      <c r="F908" s="35">
        <f>H908-7</f>
        <v>44053</v>
      </c>
      <c r="G908" s="33" t="str">
        <f>IF(E908="","",IF((OR(E908=data_validation!A$1,E908=data_validation!A$2)),"Indicate Date","N/A"))</f>
        <v>N/A</v>
      </c>
      <c r="H908" s="35">
        <f t="shared" si="122"/>
        <v>44060</v>
      </c>
      <c r="I908" s="35">
        <f t="shared" si="123"/>
        <v>44067</v>
      </c>
      <c r="J908" s="35">
        <v>44075</v>
      </c>
      <c r="K908" s="36" t="s">
        <v>69</v>
      </c>
      <c r="L908" s="37">
        <f t="shared" si="124"/>
        <v>175500</v>
      </c>
      <c r="M908" s="43">
        <f>45000+65500+65000</f>
        <v>175500</v>
      </c>
      <c r="N908" s="39"/>
      <c r="O908" s="40" t="s">
        <v>148</v>
      </c>
    </row>
    <row r="909" spans="1:15" s="41" customFormat="1" ht="21" hidden="1">
      <c r="A909" s="32">
        <v>904</v>
      </c>
      <c r="B909" s="33" t="s">
        <v>345</v>
      </c>
      <c r="C909" s="42" t="s">
        <v>116</v>
      </c>
      <c r="D909" s="33" t="s">
        <v>147</v>
      </c>
      <c r="E909" s="44" t="s">
        <v>15</v>
      </c>
      <c r="F909" s="35">
        <f>H909-21</f>
        <v>44039</v>
      </c>
      <c r="G909" s="35">
        <f t="shared" ref="G909:G916" si="125">H909-7</f>
        <v>44053</v>
      </c>
      <c r="H909" s="35">
        <f t="shared" si="122"/>
        <v>44060</v>
      </c>
      <c r="I909" s="35">
        <f t="shared" si="123"/>
        <v>44067</v>
      </c>
      <c r="J909" s="35">
        <v>44075</v>
      </c>
      <c r="K909" s="36" t="s">
        <v>69</v>
      </c>
      <c r="L909" s="37">
        <f t="shared" si="124"/>
        <v>12320</v>
      </c>
      <c r="M909" s="43">
        <v>12320</v>
      </c>
      <c r="N909" s="39"/>
      <c r="O909" s="40" t="s">
        <v>148</v>
      </c>
    </row>
    <row r="910" spans="1:15" s="41" customFormat="1" ht="21" hidden="1">
      <c r="A910" s="32">
        <v>905</v>
      </c>
      <c r="B910" s="33" t="s">
        <v>346</v>
      </c>
      <c r="C910" s="34" t="s">
        <v>78</v>
      </c>
      <c r="D910" s="33" t="s">
        <v>147</v>
      </c>
      <c r="E910" s="44" t="s">
        <v>15</v>
      </c>
      <c r="F910" s="35">
        <f>G910-21</f>
        <v>43804</v>
      </c>
      <c r="G910" s="35">
        <f t="shared" si="125"/>
        <v>43825</v>
      </c>
      <c r="H910" s="35">
        <f t="shared" si="122"/>
        <v>43832</v>
      </c>
      <c r="I910" s="35">
        <f t="shared" si="123"/>
        <v>43839</v>
      </c>
      <c r="J910" s="35">
        <v>43847</v>
      </c>
      <c r="K910" s="36" t="s">
        <v>69</v>
      </c>
      <c r="L910" s="37">
        <f t="shared" si="124"/>
        <v>6000</v>
      </c>
      <c r="M910" s="38">
        <v>6000</v>
      </c>
      <c r="N910" s="39"/>
      <c r="O910" s="40" t="s">
        <v>151</v>
      </c>
    </row>
    <row r="911" spans="1:15" s="41" customFormat="1" ht="21" hidden="1">
      <c r="A911" s="32">
        <v>906</v>
      </c>
      <c r="B911" s="33" t="s">
        <v>346</v>
      </c>
      <c r="C911" s="42" t="s">
        <v>77</v>
      </c>
      <c r="D911" s="33" t="s">
        <v>147</v>
      </c>
      <c r="E911" s="44" t="s">
        <v>15</v>
      </c>
      <c r="F911" s="35">
        <f>G911-21</f>
        <v>43804</v>
      </c>
      <c r="G911" s="35">
        <f t="shared" si="125"/>
        <v>43825</v>
      </c>
      <c r="H911" s="35">
        <f t="shared" si="122"/>
        <v>43832</v>
      </c>
      <c r="I911" s="35">
        <f t="shared" si="123"/>
        <v>43839</v>
      </c>
      <c r="J911" s="35">
        <v>43847</v>
      </c>
      <c r="K911" s="36" t="s">
        <v>69</v>
      </c>
      <c r="L911" s="37">
        <f t="shared" si="124"/>
        <v>4000</v>
      </c>
      <c r="M911" s="43">
        <v>4000</v>
      </c>
      <c r="N911" s="39"/>
      <c r="O911" s="40" t="s">
        <v>151</v>
      </c>
    </row>
    <row r="912" spans="1:15" s="41" customFormat="1" ht="21" hidden="1">
      <c r="A912" s="32">
        <v>907</v>
      </c>
      <c r="B912" s="33" t="s">
        <v>346</v>
      </c>
      <c r="C912" s="34" t="s">
        <v>78</v>
      </c>
      <c r="D912" s="33" t="s">
        <v>147</v>
      </c>
      <c r="E912" s="44" t="s">
        <v>15</v>
      </c>
      <c r="F912" s="35">
        <f>G912-21</f>
        <v>43984</v>
      </c>
      <c r="G912" s="35">
        <f t="shared" si="125"/>
        <v>44005</v>
      </c>
      <c r="H912" s="35">
        <f t="shared" si="122"/>
        <v>44012</v>
      </c>
      <c r="I912" s="35">
        <f t="shared" si="123"/>
        <v>44019</v>
      </c>
      <c r="J912" s="35">
        <v>44027</v>
      </c>
      <c r="K912" s="36" t="s">
        <v>69</v>
      </c>
      <c r="L912" s="37">
        <f t="shared" si="124"/>
        <v>6000</v>
      </c>
      <c r="M912" s="38">
        <v>6000</v>
      </c>
      <c r="N912" s="39"/>
      <c r="O912" s="40" t="s">
        <v>151</v>
      </c>
    </row>
    <row r="913" spans="1:15" s="41" customFormat="1" ht="21" hidden="1">
      <c r="A913" s="32">
        <v>908</v>
      </c>
      <c r="B913" s="33" t="s">
        <v>346</v>
      </c>
      <c r="C913" s="42" t="s">
        <v>77</v>
      </c>
      <c r="D913" s="33" t="s">
        <v>147</v>
      </c>
      <c r="E913" s="44" t="s">
        <v>15</v>
      </c>
      <c r="F913" s="35">
        <f>G913-21</f>
        <v>43984</v>
      </c>
      <c r="G913" s="35">
        <f t="shared" si="125"/>
        <v>44005</v>
      </c>
      <c r="H913" s="35">
        <f t="shared" si="122"/>
        <v>44012</v>
      </c>
      <c r="I913" s="35">
        <f t="shared" si="123"/>
        <v>44019</v>
      </c>
      <c r="J913" s="35">
        <v>44027</v>
      </c>
      <c r="K913" s="36" t="s">
        <v>69</v>
      </c>
      <c r="L913" s="37">
        <f t="shared" si="124"/>
        <v>4000</v>
      </c>
      <c r="M913" s="43">
        <v>4000</v>
      </c>
      <c r="N913" s="39"/>
      <c r="O913" s="40" t="s">
        <v>151</v>
      </c>
    </row>
    <row r="914" spans="1:15" s="41" customFormat="1" ht="21" hidden="1">
      <c r="A914" s="32">
        <v>909</v>
      </c>
      <c r="B914" s="33" t="s">
        <v>346</v>
      </c>
      <c r="C914" s="34" t="s">
        <v>116</v>
      </c>
      <c r="D914" s="33" t="s">
        <v>147</v>
      </c>
      <c r="E914" s="44" t="s">
        <v>15</v>
      </c>
      <c r="F914" s="35">
        <f>H914-21</f>
        <v>43811</v>
      </c>
      <c r="G914" s="35">
        <f t="shared" si="125"/>
        <v>43825</v>
      </c>
      <c r="H914" s="35">
        <f t="shared" si="122"/>
        <v>43832</v>
      </c>
      <c r="I914" s="35">
        <f t="shared" si="123"/>
        <v>43839</v>
      </c>
      <c r="J914" s="35">
        <v>43847</v>
      </c>
      <c r="K914" s="36" t="s">
        <v>69</v>
      </c>
      <c r="L914" s="37">
        <f t="shared" si="124"/>
        <v>10000</v>
      </c>
      <c r="M914" s="38">
        <v>10000</v>
      </c>
      <c r="N914" s="39"/>
      <c r="O914" s="40" t="s">
        <v>151</v>
      </c>
    </row>
    <row r="915" spans="1:15" s="41" customFormat="1" ht="21" hidden="1">
      <c r="A915" s="32">
        <v>910</v>
      </c>
      <c r="B915" s="33" t="s">
        <v>346</v>
      </c>
      <c r="C915" s="34" t="s">
        <v>89</v>
      </c>
      <c r="D915" s="33" t="s">
        <v>147</v>
      </c>
      <c r="E915" s="44" t="s">
        <v>15</v>
      </c>
      <c r="F915" s="35">
        <f>G915-21</f>
        <v>43804</v>
      </c>
      <c r="G915" s="35">
        <f t="shared" si="125"/>
        <v>43825</v>
      </c>
      <c r="H915" s="35">
        <f t="shared" si="122"/>
        <v>43832</v>
      </c>
      <c r="I915" s="35">
        <f t="shared" si="123"/>
        <v>43839</v>
      </c>
      <c r="J915" s="35">
        <v>43847</v>
      </c>
      <c r="K915" s="36" t="s">
        <v>69</v>
      </c>
      <c r="L915" s="37">
        <f t="shared" si="124"/>
        <v>100000</v>
      </c>
      <c r="M915" s="38">
        <v>100000</v>
      </c>
      <c r="N915" s="39"/>
      <c r="O915" s="40" t="s">
        <v>151</v>
      </c>
    </row>
    <row r="916" spans="1:15" s="41" customFormat="1" ht="21" hidden="1">
      <c r="A916" s="32">
        <v>911</v>
      </c>
      <c r="B916" s="33" t="s">
        <v>346</v>
      </c>
      <c r="C916" s="34" t="s">
        <v>89</v>
      </c>
      <c r="D916" s="33" t="s">
        <v>147</v>
      </c>
      <c r="E916" s="44" t="s">
        <v>15</v>
      </c>
      <c r="F916" s="35">
        <f>G916-21</f>
        <v>43893</v>
      </c>
      <c r="G916" s="35">
        <f t="shared" si="125"/>
        <v>43914</v>
      </c>
      <c r="H916" s="35">
        <f t="shared" si="122"/>
        <v>43921</v>
      </c>
      <c r="I916" s="35">
        <f t="shared" si="123"/>
        <v>43928</v>
      </c>
      <c r="J916" s="35">
        <v>43936</v>
      </c>
      <c r="K916" s="36" t="s">
        <v>69</v>
      </c>
      <c r="L916" s="37">
        <f t="shared" si="124"/>
        <v>100000</v>
      </c>
      <c r="M916" s="38">
        <v>100000</v>
      </c>
      <c r="N916" s="39"/>
      <c r="O916" s="40" t="s">
        <v>151</v>
      </c>
    </row>
    <row r="917" spans="1:15" s="41" customFormat="1" ht="21" hidden="1">
      <c r="A917" s="32">
        <v>912</v>
      </c>
      <c r="B917" s="33" t="s">
        <v>346</v>
      </c>
      <c r="C917" s="42" t="s">
        <v>110</v>
      </c>
      <c r="D917" s="33" t="s">
        <v>147</v>
      </c>
      <c r="E917" s="44" t="s">
        <v>29</v>
      </c>
      <c r="F917" s="33" t="str">
        <f>IF(E917="","",IF((OR(E917=data_validation!A$1,E917=data_validation!A$2,E917=data_validation!A$5,E917=data_validation!A$6,E917=data_validation!A$14,E917=data_validation!A$16)),"Indicate Date","N/A"))</f>
        <v>N/A</v>
      </c>
      <c r="G917" s="33" t="str">
        <f>IF(E917="","",IF((OR(E917=data_validation!A$1,E917=data_validation!A$2)),"Indicate Date","N/A"))</f>
        <v>N/A</v>
      </c>
      <c r="H917" s="35">
        <f t="shared" si="122"/>
        <v>43832</v>
      </c>
      <c r="I917" s="35">
        <f t="shared" si="123"/>
        <v>43839</v>
      </c>
      <c r="J917" s="35">
        <v>43847</v>
      </c>
      <c r="K917" s="36" t="s">
        <v>69</v>
      </c>
      <c r="L917" s="37">
        <f t="shared" si="124"/>
        <v>90000</v>
      </c>
      <c r="M917" s="43">
        <v>90000</v>
      </c>
      <c r="N917" s="39"/>
      <c r="O917" s="162" t="s">
        <v>151</v>
      </c>
    </row>
    <row r="918" spans="1:15" s="41" customFormat="1" ht="21" hidden="1">
      <c r="A918" s="32">
        <v>913</v>
      </c>
      <c r="B918" s="33" t="s">
        <v>346</v>
      </c>
      <c r="C918" s="42" t="s">
        <v>110</v>
      </c>
      <c r="D918" s="33" t="s">
        <v>147</v>
      </c>
      <c r="E918" s="44" t="s">
        <v>29</v>
      </c>
      <c r="F918" s="33" t="str">
        <f>IF(E918="","",IF((OR(E918=data_validation!A$1,E918=data_validation!A$2,E918=data_validation!A$5,E918=data_validation!A$6,E918=data_validation!A$14,E918=data_validation!A$16)),"Indicate Date","N/A"))</f>
        <v>N/A</v>
      </c>
      <c r="G918" s="33" t="str">
        <f>IF(E918="","",IF((OR(E918=data_validation!A$1,E918=data_validation!A$2)),"Indicate Date","N/A"))</f>
        <v>N/A</v>
      </c>
      <c r="H918" s="35">
        <f t="shared" si="122"/>
        <v>43921</v>
      </c>
      <c r="I918" s="35">
        <f t="shared" si="123"/>
        <v>43928</v>
      </c>
      <c r="J918" s="35">
        <v>43936</v>
      </c>
      <c r="K918" s="36" t="s">
        <v>69</v>
      </c>
      <c r="L918" s="37">
        <f t="shared" si="124"/>
        <v>25000</v>
      </c>
      <c r="M918" s="43">
        <v>25000</v>
      </c>
      <c r="N918" s="39"/>
      <c r="O918" s="162" t="s">
        <v>151</v>
      </c>
    </row>
    <row r="919" spans="1:15" s="41" customFormat="1" ht="21" hidden="1">
      <c r="A919" s="32">
        <v>914</v>
      </c>
      <c r="B919" s="33" t="s">
        <v>346</v>
      </c>
      <c r="C919" s="42" t="s">
        <v>110</v>
      </c>
      <c r="D919" s="33" t="s">
        <v>147</v>
      </c>
      <c r="E919" s="44" t="s">
        <v>29</v>
      </c>
      <c r="F919" s="33" t="str">
        <f>IF(E919="","",IF((OR(E919=data_validation!A$1,E919=data_validation!A$2,E919=data_validation!A$5,E919=data_validation!A$6,E919=data_validation!A$14,E919=data_validation!A$16)),"Indicate Date","N/A"))</f>
        <v>N/A</v>
      </c>
      <c r="G919" s="33" t="str">
        <f>IF(E919="","",IF((OR(E919=data_validation!A$1,E919=data_validation!A$2)),"Indicate Date","N/A"))</f>
        <v>N/A</v>
      </c>
      <c r="H919" s="35">
        <f t="shared" si="122"/>
        <v>44012</v>
      </c>
      <c r="I919" s="35">
        <f t="shared" si="123"/>
        <v>44019</v>
      </c>
      <c r="J919" s="35">
        <v>44027</v>
      </c>
      <c r="K919" s="36" t="s">
        <v>69</v>
      </c>
      <c r="L919" s="37">
        <f t="shared" si="124"/>
        <v>25000</v>
      </c>
      <c r="M919" s="43">
        <v>25000</v>
      </c>
      <c r="N919" s="39"/>
      <c r="O919" s="162" t="s">
        <v>151</v>
      </c>
    </row>
    <row r="920" spans="1:15" s="41" customFormat="1" ht="21" hidden="1">
      <c r="A920" s="32">
        <v>915</v>
      </c>
      <c r="B920" s="33" t="s">
        <v>347</v>
      </c>
      <c r="C920" s="34" t="s">
        <v>114</v>
      </c>
      <c r="D920" s="33" t="s">
        <v>147</v>
      </c>
      <c r="E920" s="44" t="s">
        <v>15</v>
      </c>
      <c r="F920" s="35">
        <f>G920-21</f>
        <v>43984</v>
      </c>
      <c r="G920" s="35">
        <f>H920-7</f>
        <v>44005</v>
      </c>
      <c r="H920" s="35">
        <f t="shared" si="122"/>
        <v>44012</v>
      </c>
      <c r="I920" s="35">
        <f t="shared" si="123"/>
        <v>44019</v>
      </c>
      <c r="J920" s="35">
        <v>44027</v>
      </c>
      <c r="K920" s="36" t="s">
        <v>69</v>
      </c>
      <c r="L920" s="37">
        <f t="shared" si="124"/>
        <v>457650</v>
      </c>
      <c r="M920" s="38">
        <v>457650</v>
      </c>
      <c r="N920" s="39"/>
      <c r="O920" s="40" t="s">
        <v>154</v>
      </c>
    </row>
    <row r="921" spans="1:15" s="41" customFormat="1" ht="21" hidden="1">
      <c r="A921" s="32">
        <v>916</v>
      </c>
      <c r="B921" s="33" t="s">
        <v>347</v>
      </c>
      <c r="C921" s="42" t="s">
        <v>344</v>
      </c>
      <c r="D921" s="33" t="s">
        <v>147</v>
      </c>
      <c r="E921" s="44" t="s">
        <v>28</v>
      </c>
      <c r="F921" s="35">
        <f>H921-7</f>
        <v>44128</v>
      </c>
      <c r="G921" s="33" t="str">
        <f>IF(E921="","",IF((OR(E921=data_validation!A$1,E921=data_validation!A$2)),"Indicate Date","N/A"))</f>
        <v>N/A</v>
      </c>
      <c r="H921" s="35">
        <f t="shared" si="122"/>
        <v>44135</v>
      </c>
      <c r="I921" s="35">
        <f t="shared" si="123"/>
        <v>44142</v>
      </c>
      <c r="J921" s="35">
        <v>44150</v>
      </c>
      <c r="K921" s="36" t="s">
        <v>69</v>
      </c>
      <c r="L921" s="37">
        <f t="shared" si="124"/>
        <v>22200</v>
      </c>
      <c r="M921" s="43">
        <v>22200</v>
      </c>
      <c r="N921" s="39"/>
      <c r="O921" s="40" t="s">
        <v>154</v>
      </c>
    </row>
    <row r="922" spans="1:15" s="41" customFormat="1" ht="21" hidden="1">
      <c r="A922" s="32">
        <v>917</v>
      </c>
      <c r="B922" s="33" t="s">
        <v>347</v>
      </c>
      <c r="C922" s="42" t="s">
        <v>155</v>
      </c>
      <c r="D922" s="33" t="s">
        <v>147</v>
      </c>
      <c r="E922" s="44" t="s">
        <v>28</v>
      </c>
      <c r="F922" s="35">
        <f>H922-7</f>
        <v>43914</v>
      </c>
      <c r="G922" s="33" t="str">
        <f>IF(E922="","",IF((OR(E922=data_validation!A$1,E922=data_validation!A$2)),"Indicate Date","N/A"))</f>
        <v>N/A</v>
      </c>
      <c r="H922" s="35">
        <f t="shared" si="122"/>
        <v>43921</v>
      </c>
      <c r="I922" s="35">
        <f t="shared" si="123"/>
        <v>43928</v>
      </c>
      <c r="J922" s="35">
        <v>43936</v>
      </c>
      <c r="K922" s="36" t="s">
        <v>69</v>
      </c>
      <c r="L922" s="37">
        <f t="shared" si="124"/>
        <v>100000</v>
      </c>
      <c r="M922" s="43">
        <v>100000</v>
      </c>
      <c r="N922" s="39"/>
      <c r="O922" s="40" t="s">
        <v>154</v>
      </c>
    </row>
    <row r="923" spans="1:15" s="41" customFormat="1" ht="21" hidden="1">
      <c r="A923" s="32">
        <v>918</v>
      </c>
      <c r="B923" s="33" t="s">
        <v>347</v>
      </c>
      <c r="C923" s="34" t="s">
        <v>78</v>
      </c>
      <c r="D923" s="33" t="s">
        <v>147</v>
      </c>
      <c r="E923" s="44" t="s">
        <v>15</v>
      </c>
      <c r="F923" s="35">
        <f>G923-21</f>
        <v>43984</v>
      </c>
      <c r="G923" s="35">
        <f>H923-7</f>
        <v>44005</v>
      </c>
      <c r="H923" s="35">
        <f t="shared" si="122"/>
        <v>44012</v>
      </c>
      <c r="I923" s="35">
        <f t="shared" si="123"/>
        <v>44019</v>
      </c>
      <c r="J923" s="35">
        <v>44027</v>
      </c>
      <c r="K923" s="36" t="s">
        <v>69</v>
      </c>
      <c r="L923" s="37">
        <f t="shared" si="124"/>
        <v>10000</v>
      </c>
      <c r="M923" s="38">
        <v>10000</v>
      </c>
      <c r="N923" s="39"/>
      <c r="O923" s="40" t="s">
        <v>154</v>
      </c>
    </row>
    <row r="924" spans="1:15" s="41" customFormat="1" ht="21" hidden="1">
      <c r="A924" s="32">
        <v>919</v>
      </c>
      <c r="B924" s="33" t="s">
        <v>347</v>
      </c>
      <c r="C924" s="42" t="s">
        <v>116</v>
      </c>
      <c r="D924" s="33" t="s">
        <v>147</v>
      </c>
      <c r="E924" s="44" t="s">
        <v>15</v>
      </c>
      <c r="F924" s="35">
        <f>H924-21</f>
        <v>44130</v>
      </c>
      <c r="G924" s="35">
        <f>H924-7</f>
        <v>44144</v>
      </c>
      <c r="H924" s="35">
        <f t="shared" si="122"/>
        <v>44151</v>
      </c>
      <c r="I924" s="35">
        <f t="shared" si="123"/>
        <v>44158</v>
      </c>
      <c r="J924" s="35">
        <v>44166</v>
      </c>
      <c r="K924" s="36" t="s">
        <v>69</v>
      </c>
      <c r="L924" s="37">
        <f t="shared" si="124"/>
        <v>6050</v>
      </c>
      <c r="M924" s="43">
        <v>6050</v>
      </c>
      <c r="N924" s="39"/>
      <c r="O924" s="40" t="s">
        <v>148</v>
      </c>
    </row>
    <row r="925" spans="1:15" s="41" customFormat="1" ht="36" hidden="1">
      <c r="A925" s="32">
        <v>920</v>
      </c>
      <c r="B925" s="33" t="s">
        <v>347</v>
      </c>
      <c r="C925" s="42" t="s">
        <v>237</v>
      </c>
      <c r="D925" s="33" t="s">
        <v>147</v>
      </c>
      <c r="E925" s="44" t="s">
        <v>25</v>
      </c>
      <c r="F925" s="153">
        <f>H925-7</f>
        <v>44144</v>
      </c>
      <c r="G925" s="33" t="str">
        <f>IF(E925="","",IF((OR(E925=data_validation!A$1,E925=data_validation!A$2)),"Indicate Date","N/A"))</f>
        <v>N/A</v>
      </c>
      <c r="H925" s="35">
        <f t="shared" si="122"/>
        <v>44151</v>
      </c>
      <c r="I925" s="35">
        <f t="shared" si="123"/>
        <v>44158</v>
      </c>
      <c r="J925" s="35">
        <v>44166</v>
      </c>
      <c r="K925" s="36" t="s">
        <v>69</v>
      </c>
      <c r="L925" s="37">
        <f t="shared" si="124"/>
        <v>46000</v>
      </c>
      <c r="M925" s="43">
        <v>46000</v>
      </c>
      <c r="N925" s="39"/>
      <c r="O925" s="40" t="s">
        <v>154</v>
      </c>
    </row>
    <row r="926" spans="1:15" s="41" customFormat="1" ht="21" hidden="1">
      <c r="A926" s="32">
        <v>921</v>
      </c>
      <c r="B926" s="33" t="s">
        <v>347</v>
      </c>
      <c r="C926" s="34" t="s">
        <v>152</v>
      </c>
      <c r="D926" s="33" t="s">
        <v>147</v>
      </c>
      <c r="E926" s="44" t="s">
        <v>29</v>
      </c>
      <c r="F926" s="35">
        <f>H926-7</f>
        <v>44144</v>
      </c>
      <c r="G926" s="33" t="str">
        <f>IF(E926="","",IF((OR(E926=data_validation!A$1,E926=data_validation!A$2)),"Indicate Date","N/A"))</f>
        <v>N/A</v>
      </c>
      <c r="H926" s="35">
        <f t="shared" si="122"/>
        <v>44151</v>
      </c>
      <c r="I926" s="35">
        <f t="shared" si="123"/>
        <v>44158</v>
      </c>
      <c r="J926" s="35">
        <v>44166</v>
      </c>
      <c r="K926" s="36" t="s">
        <v>69</v>
      </c>
      <c r="L926" s="37">
        <f t="shared" si="124"/>
        <v>120000</v>
      </c>
      <c r="M926" s="43">
        <v>120000</v>
      </c>
      <c r="N926" s="39"/>
      <c r="O926" s="40" t="s">
        <v>154</v>
      </c>
    </row>
    <row r="927" spans="1:15" s="41" customFormat="1" ht="21" hidden="1">
      <c r="A927" s="32">
        <v>922</v>
      </c>
      <c r="B927" s="33" t="s">
        <v>347</v>
      </c>
      <c r="C927" s="42" t="s">
        <v>110</v>
      </c>
      <c r="D927" s="33" t="s">
        <v>147</v>
      </c>
      <c r="E927" s="44" t="s">
        <v>29</v>
      </c>
      <c r="F927" s="33" t="str">
        <f>IF(E927="","",IF((OR(E927=data_validation!A$1,E927=data_validation!A$2,E927=data_validation!A$5,E927=data_validation!A$6,E927=data_validation!A$14,E927=data_validation!A$16)),"Indicate Date","N/A"))</f>
        <v>N/A</v>
      </c>
      <c r="G927" s="33" t="str">
        <f>IF(E927="","",IF((OR(E927=data_validation!A$1,E927=data_validation!A$2)),"Indicate Date","N/A"))</f>
        <v>N/A</v>
      </c>
      <c r="H927" s="35">
        <f t="shared" si="122"/>
        <v>44012</v>
      </c>
      <c r="I927" s="35">
        <f t="shared" si="123"/>
        <v>44019</v>
      </c>
      <c r="J927" s="35">
        <v>44027</v>
      </c>
      <c r="K927" s="36" t="s">
        <v>69</v>
      </c>
      <c r="L927" s="37">
        <f t="shared" si="124"/>
        <v>12000</v>
      </c>
      <c r="M927" s="43">
        <v>12000</v>
      </c>
      <c r="N927" s="39"/>
      <c r="O927" s="162" t="s">
        <v>154</v>
      </c>
    </row>
    <row r="928" spans="1:15" s="41" customFormat="1" ht="21" hidden="1">
      <c r="A928" s="32">
        <v>923</v>
      </c>
      <c r="B928" s="33" t="s">
        <v>347</v>
      </c>
      <c r="C928" s="34" t="s">
        <v>89</v>
      </c>
      <c r="D928" s="33" t="s">
        <v>147</v>
      </c>
      <c r="E928" s="44" t="s">
        <v>15</v>
      </c>
      <c r="F928" s="35">
        <f>G928-21</f>
        <v>44123</v>
      </c>
      <c r="G928" s="35">
        <f>H928-7</f>
        <v>44144</v>
      </c>
      <c r="H928" s="35">
        <f t="shared" si="122"/>
        <v>44151</v>
      </c>
      <c r="I928" s="35">
        <f t="shared" si="123"/>
        <v>44158</v>
      </c>
      <c r="J928" s="35">
        <v>44166</v>
      </c>
      <c r="K928" s="36" t="s">
        <v>69</v>
      </c>
      <c r="L928" s="37">
        <f t="shared" si="124"/>
        <v>79000</v>
      </c>
      <c r="M928" s="38">
        <v>79000</v>
      </c>
      <c r="N928" s="39"/>
      <c r="O928" s="40" t="s">
        <v>154</v>
      </c>
    </row>
    <row r="929" spans="1:15" s="41" customFormat="1" ht="21" hidden="1">
      <c r="A929" s="32">
        <v>924</v>
      </c>
      <c r="B929" s="33" t="s">
        <v>334</v>
      </c>
      <c r="C929" s="42" t="s">
        <v>92</v>
      </c>
      <c r="D929" s="33" t="s">
        <v>147</v>
      </c>
      <c r="E929" s="44" t="s">
        <v>15</v>
      </c>
      <c r="F929" s="35">
        <f>H929-21</f>
        <v>43811</v>
      </c>
      <c r="G929" s="35">
        <f>H929-7</f>
        <v>43825</v>
      </c>
      <c r="H929" s="35">
        <f t="shared" si="122"/>
        <v>43832</v>
      </c>
      <c r="I929" s="35">
        <f t="shared" si="123"/>
        <v>43839</v>
      </c>
      <c r="J929" s="35">
        <v>43847</v>
      </c>
      <c r="K929" s="36" t="s">
        <v>69</v>
      </c>
      <c r="L929" s="37">
        <f t="shared" si="124"/>
        <v>500000</v>
      </c>
      <c r="M929" s="43">
        <f>449331+50669</f>
        <v>500000</v>
      </c>
      <c r="N929" s="39"/>
      <c r="O929" s="40" t="s">
        <v>231</v>
      </c>
    </row>
    <row r="930" spans="1:15" s="41" customFormat="1" ht="21" hidden="1">
      <c r="A930" s="32">
        <v>925</v>
      </c>
      <c r="B930" s="33" t="s">
        <v>334</v>
      </c>
      <c r="C930" s="42" t="s">
        <v>78</v>
      </c>
      <c r="D930" s="33" t="s">
        <v>147</v>
      </c>
      <c r="E930" s="44" t="s">
        <v>15</v>
      </c>
      <c r="F930" s="35">
        <f>G930-21</f>
        <v>43804</v>
      </c>
      <c r="G930" s="35">
        <f>H930-7</f>
        <v>43825</v>
      </c>
      <c r="H930" s="35">
        <f t="shared" si="122"/>
        <v>43832</v>
      </c>
      <c r="I930" s="35">
        <f t="shared" si="123"/>
        <v>43839</v>
      </c>
      <c r="J930" s="35">
        <v>43847</v>
      </c>
      <c r="K930" s="36" t="s">
        <v>69</v>
      </c>
      <c r="L930" s="37">
        <f t="shared" si="124"/>
        <v>85000</v>
      </c>
      <c r="M930" s="43">
        <v>85000</v>
      </c>
      <c r="N930" s="39"/>
      <c r="O930" s="40" t="s">
        <v>231</v>
      </c>
    </row>
    <row r="931" spans="1:15" s="41" customFormat="1" ht="21" hidden="1">
      <c r="A931" s="32">
        <v>926</v>
      </c>
      <c r="B931" s="33" t="s">
        <v>334</v>
      </c>
      <c r="C931" s="42" t="s">
        <v>77</v>
      </c>
      <c r="D931" s="33" t="s">
        <v>147</v>
      </c>
      <c r="E931" s="44" t="s">
        <v>15</v>
      </c>
      <c r="F931" s="35">
        <f>G931-21</f>
        <v>43804</v>
      </c>
      <c r="G931" s="35">
        <f>H931-7</f>
        <v>43825</v>
      </c>
      <c r="H931" s="35">
        <f t="shared" si="122"/>
        <v>43832</v>
      </c>
      <c r="I931" s="35">
        <f t="shared" si="123"/>
        <v>43839</v>
      </c>
      <c r="J931" s="35">
        <v>43847</v>
      </c>
      <c r="K931" s="36" t="s">
        <v>69</v>
      </c>
      <c r="L931" s="37">
        <f t="shared" si="124"/>
        <v>10000</v>
      </c>
      <c r="M931" s="43">
        <v>10000</v>
      </c>
      <c r="N931" s="39"/>
      <c r="O931" s="40" t="s">
        <v>231</v>
      </c>
    </row>
    <row r="932" spans="1:15" s="41" customFormat="1" ht="21" hidden="1">
      <c r="A932" s="32">
        <v>927</v>
      </c>
      <c r="B932" s="33" t="s">
        <v>334</v>
      </c>
      <c r="C932" s="42" t="s">
        <v>81</v>
      </c>
      <c r="D932" s="33" t="s">
        <v>147</v>
      </c>
      <c r="E932" s="44" t="s">
        <v>15</v>
      </c>
      <c r="F932" s="35">
        <f>G932-21</f>
        <v>43804</v>
      </c>
      <c r="G932" s="35">
        <f>H932-7</f>
        <v>43825</v>
      </c>
      <c r="H932" s="35">
        <f t="shared" si="122"/>
        <v>43832</v>
      </c>
      <c r="I932" s="35">
        <f t="shared" si="123"/>
        <v>43839</v>
      </c>
      <c r="J932" s="35">
        <v>43847</v>
      </c>
      <c r="K932" s="36" t="s">
        <v>69</v>
      </c>
      <c r="L932" s="37">
        <f t="shared" si="124"/>
        <v>5000</v>
      </c>
      <c r="M932" s="43">
        <v>5000</v>
      </c>
      <c r="N932" s="39"/>
      <c r="O932" s="40" t="s">
        <v>231</v>
      </c>
    </row>
    <row r="933" spans="1:15" s="41" customFormat="1" ht="21" hidden="1">
      <c r="A933" s="32">
        <v>928</v>
      </c>
      <c r="B933" s="33" t="s">
        <v>334</v>
      </c>
      <c r="C933" s="42" t="s">
        <v>146</v>
      </c>
      <c r="D933" s="33" t="s">
        <v>147</v>
      </c>
      <c r="E933" s="44" t="s">
        <v>26</v>
      </c>
      <c r="F933" s="35">
        <f>H933-7</f>
        <v>43914</v>
      </c>
      <c r="G933" s="33" t="str">
        <f>IF(E933="","",IF((OR(E933=data_validation!A$1,E933=data_validation!A$2)),"Indicate Date","N/A"))</f>
        <v>N/A</v>
      </c>
      <c r="H933" s="35">
        <f t="shared" si="122"/>
        <v>43921</v>
      </c>
      <c r="I933" s="35">
        <f t="shared" si="123"/>
        <v>43928</v>
      </c>
      <c r="J933" s="35">
        <v>43936</v>
      </c>
      <c r="K933" s="36" t="s">
        <v>69</v>
      </c>
      <c r="L933" s="37">
        <f t="shared" si="124"/>
        <v>50000</v>
      </c>
      <c r="M933" s="43">
        <v>50000</v>
      </c>
      <c r="N933" s="39"/>
      <c r="O933" s="40" t="s">
        <v>231</v>
      </c>
    </row>
    <row r="934" spans="1:15" s="41" customFormat="1" ht="21" hidden="1">
      <c r="A934" s="32">
        <v>929</v>
      </c>
      <c r="B934" s="33" t="s">
        <v>334</v>
      </c>
      <c r="C934" s="42" t="s">
        <v>146</v>
      </c>
      <c r="D934" s="33" t="s">
        <v>147</v>
      </c>
      <c r="E934" s="44" t="s">
        <v>26</v>
      </c>
      <c r="F934" s="35">
        <f>H934-7</f>
        <v>44005</v>
      </c>
      <c r="G934" s="33" t="str">
        <f>IF(E934="","",IF((OR(E934=data_validation!A$1,E934=data_validation!A$2)),"Indicate Date","N/A"))</f>
        <v>N/A</v>
      </c>
      <c r="H934" s="35">
        <f t="shared" si="122"/>
        <v>44012</v>
      </c>
      <c r="I934" s="35">
        <f t="shared" si="123"/>
        <v>44019</v>
      </c>
      <c r="J934" s="35">
        <v>44027</v>
      </c>
      <c r="K934" s="36" t="s">
        <v>69</v>
      </c>
      <c r="L934" s="37">
        <f t="shared" si="124"/>
        <v>25000</v>
      </c>
      <c r="M934" s="43">
        <v>25000</v>
      </c>
      <c r="N934" s="39"/>
      <c r="O934" s="40" t="s">
        <v>231</v>
      </c>
    </row>
    <row r="935" spans="1:15" s="41" customFormat="1" ht="21" hidden="1">
      <c r="A935" s="32">
        <v>930</v>
      </c>
      <c r="B935" s="33" t="s">
        <v>334</v>
      </c>
      <c r="C935" s="42" t="s">
        <v>146</v>
      </c>
      <c r="D935" s="33" t="s">
        <v>147</v>
      </c>
      <c r="E935" s="44" t="s">
        <v>26</v>
      </c>
      <c r="F935" s="35">
        <f>H935-7</f>
        <v>44097</v>
      </c>
      <c r="G935" s="33" t="str">
        <f>IF(E935="","",IF((OR(E935=data_validation!A$1,E935=data_validation!A$2)),"Indicate Date","N/A"))</f>
        <v>N/A</v>
      </c>
      <c r="H935" s="35">
        <f t="shared" si="122"/>
        <v>44104</v>
      </c>
      <c r="I935" s="35">
        <f t="shared" si="123"/>
        <v>44111</v>
      </c>
      <c r="J935" s="35">
        <v>44119</v>
      </c>
      <c r="K935" s="36" t="s">
        <v>69</v>
      </c>
      <c r="L935" s="37">
        <f t="shared" si="124"/>
        <v>25000</v>
      </c>
      <c r="M935" s="43">
        <v>25000</v>
      </c>
      <c r="N935" s="39"/>
      <c r="O935" s="40" t="s">
        <v>231</v>
      </c>
    </row>
    <row r="936" spans="1:15" s="41" customFormat="1" ht="21" hidden="1">
      <c r="A936" s="32">
        <v>931</v>
      </c>
      <c r="B936" s="33" t="s">
        <v>334</v>
      </c>
      <c r="C936" s="42" t="s">
        <v>89</v>
      </c>
      <c r="D936" s="33" t="s">
        <v>147</v>
      </c>
      <c r="E936" s="44" t="s">
        <v>15</v>
      </c>
      <c r="F936" s="35">
        <f>G936-21</f>
        <v>43819</v>
      </c>
      <c r="G936" s="35">
        <f>H936-7</f>
        <v>43840</v>
      </c>
      <c r="H936" s="35">
        <f t="shared" si="122"/>
        <v>43847</v>
      </c>
      <c r="I936" s="35">
        <f t="shared" si="123"/>
        <v>43854</v>
      </c>
      <c r="J936" s="35">
        <v>43862</v>
      </c>
      <c r="K936" s="36" t="s">
        <v>69</v>
      </c>
      <c r="L936" s="37">
        <f t="shared" si="124"/>
        <v>100000</v>
      </c>
      <c r="M936" s="43">
        <v>100000</v>
      </c>
      <c r="N936" s="39"/>
      <c r="O936" s="40" t="s">
        <v>231</v>
      </c>
    </row>
    <row r="937" spans="1:15" s="41" customFormat="1" ht="36" hidden="1">
      <c r="A937" s="32">
        <v>932</v>
      </c>
      <c r="B937" s="33" t="s">
        <v>334</v>
      </c>
      <c r="C937" s="42" t="s">
        <v>101</v>
      </c>
      <c r="D937" s="33" t="s">
        <v>147</v>
      </c>
      <c r="E937" s="44" t="s">
        <v>25</v>
      </c>
      <c r="F937" s="35">
        <f>H937-7</f>
        <v>43840</v>
      </c>
      <c r="G937" s="33" t="str">
        <f>IF(E937="","",IF((OR(E937=data_validation!A$1,E937=data_validation!A$2)),"Indicate Date","N/A"))</f>
        <v>N/A</v>
      </c>
      <c r="H937" s="35">
        <f t="shared" si="122"/>
        <v>43847</v>
      </c>
      <c r="I937" s="35">
        <f t="shared" si="123"/>
        <v>43854</v>
      </c>
      <c r="J937" s="35">
        <v>43862</v>
      </c>
      <c r="K937" s="36" t="s">
        <v>69</v>
      </c>
      <c r="L937" s="37">
        <f t="shared" si="124"/>
        <v>200000</v>
      </c>
      <c r="M937" s="43">
        <v>200000</v>
      </c>
      <c r="N937" s="39"/>
      <c r="O937" s="40" t="s">
        <v>231</v>
      </c>
    </row>
    <row r="938" spans="1:15" s="41" customFormat="1" ht="21" hidden="1">
      <c r="A938" s="32">
        <v>933</v>
      </c>
      <c r="B938" s="33" t="s">
        <v>334</v>
      </c>
      <c r="C938" s="42" t="s">
        <v>116</v>
      </c>
      <c r="D938" s="33" t="s">
        <v>147</v>
      </c>
      <c r="E938" s="44" t="s">
        <v>15</v>
      </c>
      <c r="F938" s="35">
        <f>H938-21</f>
        <v>43826</v>
      </c>
      <c r="G938" s="35">
        <f>H938-7</f>
        <v>43840</v>
      </c>
      <c r="H938" s="35">
        <f t="shared" si="122"/>
        <v>43847</v>
      </c>
      <c r="I938" s="35">
        <f t="shared" si="123"/>
        <v>43854</v>
      </c>
      <c r="J938" s="35">
        <v>43862</v>
      </c>
      <c r="K938" s="36" t="s">
        <v>69</v>
      </c>
      <c r="L938" s="37">
        <f t="shared" si="124"/>
        <v>59160</v>
      </c>
      <c r="M938" s="43">
        <f>45360+13800</f>
        <v>59160</v>
      </c>
      <c r="N938" s="39"/>
      <c r="O938" s="40" t="s">
        <v>231</v>
      </c>
    </row>
    <row r="939" spans="1:15" s="41" customFormat="1" ht="21" hidden="1">
      <c r="A939" s="32">
        <v>934</v>
      </c>
      <c r="B939" s="33" t="s">
        <v>334</v>
      </c>
      <c r="C939" s="34" t="s">
        <v>152</v>
      </c>
      <c r="D939" s="33" t="s">
        <v>147</v>
      </c>
      <c r="E939" s="44" t="s">
        <v>29</v>
      </c>
      <c r="F939" s="35">
        <f>H939-7</f>
        <v>43840</v>
      </c>
      <c r="G939" s="33" t="str">
        <f>IF(E939="","",IF((OR(E939=data_validation!A$1,E939=data_validation!A$2)),"Indicate Date","N/A"))</f>
        <v>N/A</v>
      </c>
      <c r="H939" s="35">
        <f t="shared" si="122"/>
        <v>43847</v>
      </c>
      <c r="I939" s="35">
        <f t="shared" si="123"/>
        <v>43854</v>
      </c>
      <c r="J939" s="35">
        <v>43862</v>
      </c>
      <c r="K939" s="36" t="s">
        <v>69</v>
      </c>
      <c r="L939" s="37">
        <f t="shared" si="124"/>
        <v>600000</v>
      </c>
      <c r="M939" s="43">
        <v>600000</v>
      </c>
      <c r="N939" s="39"/>
      <c r="O939" s="40" t="s">
        <v>231</v>
      </c>
    </row>
    <row r="940" spans="1:15" s="41" customFormat="1" ht="21" hidden="1">
      <c r="A940" s="32">
        <v>935</v>
      </c>
      <c r="B940" s="33" t="s">
        <v>334</v>
      </c>
      <c r="C940" s="42" t="s">
        <v>92</v>
      </c>
      <c r="D940" s="33" t="s">
        <v>147</v>
      </c>
      <c r="E940" s="44" t="s">
        <v>15</v>
      </c>
      <c r="F940" s="35">
        <f>H940-21</f>
        <v>43947</v>
      </c>
      <c r="G940" s="35">
        <f>H940-7</f>
        <v>43961</v>
      </c>
      <c r="H940" s="35">
        <f t="shared" si="122"/>
        <v>43968</v>
      </c>
      <c r="I940" s="35">
        <f t="shared" si="123"/>
        <v>43975</v>
      </c>
      <c r="J940" s="35">
        <v>43983</v>
      </c>
      <c r="K940" s="36" t="s">
        <v>69</v>
      </c>
      <c r="L940" s="37">
        <f t="shared" si="124"/>
        <v>35000</v>
      </c>
      <c r="M940" s="43">
        <f>32490+2510</f>
        <v>35000</v>
      </c>
      <c r="N940" s="39"/>
      <c r="O940" s="40" t="s">
        <v>232</v>
      </c>
    </row>
    <row r="941" spans="1:15" s="41" customFormat="1" ht="21" hidden="1">
      <c r="A941" s="32">
        <v>936</v>
      </c>
      <c r="B941" s="33" t="s">
        <v>335</v>
      </c>
      <c r="C941" s="42" t="s">
        <v>92</v>
      </c>
      <c r="D941" s="33" t="s">
        <v>147</v>
      </c>
      <c r="E941" s="44" t="s">
        <v>15</v>
      </c>
      <c r="F941" s="35">
        <f>H941-21</f>
        <v>43991</v>
      </c>
      <c r="G941" s="35">
        <f>H941-7</f>
        <v>44005</v>
      </c>
      <c r="H941" s="35">
        <f t="shared" si="122"/>
        <v>44012</v>
      </c>
      <c r="I941" s="35">
        <f t="shared" si="123"/>
        <v>44019</v>
      </c>
      <c r="J941" s="35">
        <v>44027</v>
      </c>
      <c r="K941" s="36" t="s">
        <v>69</v>
      </c>
      <c r="L941" s="37">
        <f t="shared" si="124"/>
        <v>960000</v>
      </c>
      <c r="M941" s="43">
        <v>960000</v>
      </c>
      <c r="N941" s="39"/>
      <c r="O941" s="40" t="s">
        <v>233</v>
      </c>
    </row>
    <row r="942" spans="1:15" s="41" customFormat="1" ht="21" hidden="1">
      <c r="A942" s="32">
        <v>937</v>
      </c>
      <c r="B942" s="33" t="s">
        <v>335</v>
      </c>
      <c r="C942" s="42" t="s">
        <v>92</v>
      </c>
      <c r="D942" s="33" t="s">
        <v>147</v>
      </c>
      <c r="E942" s="44" t="s">
        <v>15</v>
      </c>
      <c r="F942" s="35">
        <f>H942-21</f>
        <v>43991</v>
      </c>
      <c r="G942" s="35">
        <f>H942-7</f>
        <v>44005</v>
      </c>
      <c r="H942" s="35">
        <f t="shared" si="122"/>
        <v>44012</v>
      </c>
      <c r="I942" s="35">
        <f t="shared" si="123"/>
        <v>44019</v>
      </c>
      <c r="J942" s="35">
        <v>44027</v>
      </c>
      <c r="K942" s="36" t="s">
        <v>69</v>
      </c>
      <c r="L942" s="37">
        <f t="shared" si="124"/>
        <v>35000</v>
      </c>
      <c r="M942" s="43">
        <f>32490+2510</f>
        <v>35000</v>
      </c>
      <c r="N942" s="39"/>
      <c r="O942" s="40" t="s">
        <v>233</v>
      </c>
    </row>
    <row r="943" spans="1:15" s="41" customFormat="1" ht="36" hidden="1">
      <c r="A943" s="32">
        <v>938</v>
      </c>
      <c r="B943" s="33" t="s">
        <v>335</v>
      </c>
      <c r="C943" s="42" t="s">
        <v>101</v>
      </c>
      <c r="D943" s="33" t="s">
        <v>147</v>
      </c>
      <c r="E943" s="44" t="s">
        <v>25</v>
      </c>
      <c r="F943" s="35">
        <f>H943-7</f>
        <v>44097</v>
      </c>
      <c r="G943" s="33" t="str">
        <f>IF(E943="","",IF((OR(E943=data_validation!A$1,E943=data_validation!A$2)),"Indicate Date","N/A"))</f>
        <v>N/A</v>
      </c>
      <c r="H943" s="35">
        <f t="shared" si="122"/>
        <v>44104</v>
      </c>
      <c r="I943" s="35">
        <f t="shared" si="123"/>
        <v>44111</v>
      </c>
      <c r="J943" s="35">
        <v>44119</v>
      </c>
      <c r="K943" s="36" t="s">
        <v>69</v>
      </c>
      <c r="L943" s="37">
        <f t="shared" si="124"/>
        <v>150000</v>
      </c>
      <c r="M943" s="43">
        <v>150000</v>
      </c>
      <c r="N943" s="39"/>
      <c r="O943" s="40" t="s">
        <v>233</v>
      </c>
    </row>
    <row r="944" spans="1:15" s="56" customFormat="1" ht="12.75" hidden="1">
      <c r="A944" s="32">
        <v>939</v>
      </c>
      <c r="B944" s="47" t="s">
        <v>318</v>
      </c>
      <c r="C944" s="48" t="s">
        <v>114</v>
      </c>
      <c r="D944" s="47" t="s">
        <v>142</v>
      </c>
      <c r="E944" s="49" t="s">
        <v>15</v>
      </c>
      <c r="F944" s="35">
        <f>G944-21</f>
        <v>43893</v>
      </c>
      <c r="G944" s="35">
        <f>H944-7</f>
        <v>43914</v>
      </c>
      <c r="H944" s="35">
        <f t="shared" si="122"/>
        <v>43921</v>
      </c>
      <c r="I944" s="50">
        <f t="shared" si="123"/>
        <v>43928</v>
      </c>
      <c r="J944" s="50">
        <v>43936</v>
      </c>
      <c r="K944" s="51" t="s">
        <v>69</v>
      </c>
      <c r="L944" s="37">
        <f t="shared" si="124"/>
        <v>63343.199999999997</v>
      </c>
      <c r="M944" s="53"/>
      <c r="N944" s="54">
        <v>63343.199999999997</v>
      </c>
      <c r="O944" s="55" t="s">
        <v>319</v>
      </c>
    </row>
    <row r="945" spans="1:15" s="41" customFormat="1" ht="21">
      <c r="A945" s="32">
        <v>940</v>
      </c>
      <c r="B945" s="33" t="s">
        <v>570</v>
      </c>
      <c r="C945" s="34" t="s">
        <v>76</v>
      </c>
      <c r="D945" s="33" t="s">
        <v>183</v>
      </c>
      <c r="E945" s="44" t="s">
        <v>24</v>
      </c>
      <c r="F945" s="33" t="str">
        <f>IF(E945="","",IF((OR(E945=data_validation!A$1,E945=data_validation!A$2,E945=data_validation!A$5,E945=data_validation!A$6,E945=data_validation!A$14,E945=data_validation!A$16)),"Indicate Date","N/A"))</f>
        <v>N/A</v>
      </c>
      <c r="G945" s="33" t="str">
        <f>IF(E945="","",IF((OR(E945=data_validation!A$1,E945=data_validation!A$2)),"Indicate Date","N/A"))</f>
        <v>N/A</v>
      </c>
      <c r="H945" s="35">
        <f t="shared" si="122"/>
        <v>43832</v>
      </c>
      <c r="I945" s="35">
        <f t="shared" si="123"/>
        <v>43839</v>
      </c>
      <c r="J945" s="35">
        <v>43847</v>
      </c>
      <c r="K945" s="36" t="s">
        <v>69</v>
      </c>
      <c r="L945" s="37">
        <f t="shared" si="124"/>
        <v>204764</v>
      </c>
      <c r="M945" s="38">
        <f>204733.5+30.5</f>
        <v>204764</v>
      </c>
      <c r="N945" s="39"/>
      <c r="O945" s="40" t="s">
        <v>208</v>
      </c>
    </row>
    <row r="946" spans="1:15" s="41" customFormat="1" ht="21">
      <c r="A946" s="32">
        <v>941</v>
      </c>
      <c r="B946" s="33" t="s">
        <v>570</v>
      </c>
      <c r="C946" s="34" t="s">
        <v>76</v>
      </c>
      <c r="D946" s="33" t="s">
        <v>183</v>
      </c>
      <c r="E946" s="44" t="s">
        <v>24</v>
      </c>
      <c r="F946" s="33" t="str">
        <f>IF(E946="","",IF((OR(E946=data_validation!A$1,E946=data_validation!A$2,E946=data_validation!A$5,E946=data_validation!A$6,E946=data_validation!A$14,E946=data_validation!A$16)),"Indicate Date","N/A"))</f>
        <v>N/A</v>
      </c>
      <c r="G946" s="33" t="str">
        <f>IF(E946="","",IF((OR(E946=data_validation!A$1,E946=data_validation!A$2)),"Indicate Date","N/A"))</f>
        <v>N/A</v>
      </c>
      <c r="H946" s="35">
        <f t="shared" si="122"/>
        <v>43832</v>
      </c>
      <c r="I946" s="35">
        <f t="shared" si="123"/>
        <v>43839</v>
      </c>
      <c r="J946" s="35">
        <v>43847</v>
      </c>
      <c r="K946" s="36" t="s">
        <v>69</v>
      </c>
      <c r="L946" s="37">
        <f t="shared" si="124"/>
        <v>23720</v>
      </c>
      <c r="M946" s="38">
        <v>23720</v>
      </c>
      <c r="N946" s="39"/>
      <c r="O946" s="40" t="s">
        <v>208</v>
      </c>
    </row>
    <row r="947" spans="1:15" s="41" customFormat="1" ht="21">
      <c r="A947" s="32">
        <v>942</v>
      </c>
      <c r="B947" s="33" t="s">
        <v>570</v>
      </c>
      <c r="C947" s="34" t="s">
        <v>76</v>
      </c>
      <c r="D947" s="33" t="s">
        <v>183</v>
      </c>
      <c r="E947" s="44" t="s">
        <v>24</v>
      </c>
      <c r="F947" s="33" t="str">
        <f>IF(E947="","",IF((OR(E947=data_validation!A$1,E947=data_validation!A$2,E947=data_validation!A$5,E947=data_validation!A$6,E947=data_validation!A$14,E947=data_validation!A$16)),"Indicate Date","N/A"))</f>
        <v>N/A</v>
      </c>
      <c r="G947" s="33" t="str">
        <f>IF(E947="","",IF((OR(E947=data_validation!A$1,E947=data_validation!A$2)),"Indicate Date","N/A"))</f>
        <v>N/A</v>
      </c>
      <c r="H947" s="35">
        <f t="shared" si="122"/>
        <v>44012</v>
      </c>
      <c r="I947" s="35">
        <f t="shared" si="123"/>
        <v>44019</v>
      </c>
      <c r="J947" s="35">
        <v>44027</v>
      </c>
      <c r="K947" s="36" t="s">
        <v>69</v>
      </c>
      <c r="L947" s="37">
        <f t="shared" si="124"/>
        <v>153822</v>
      </c>
      <c r="M947" s="38">
        <v>153822</v>
      </c>
      <c r="N947" s="39"/>
      <c r="O947" s="40" t="s">
        <v>208</v>
      </c>
    </row>
    <row r="948" spans="1:15" s="41" customFormat="1" ht="21" hidden="1">
      <c r="A948" s="32">
        <v>943</v>
      </c>
      <c r="B948" s="33" t="s">
        <v>570</v>
      </c>
      <c r="C948" s="34" t="s">
        <v>77</v>
      </c>
      <c r="D948" s="33" t="s">
        <v>183</v>
      </c>
      <c r="E948" s="44" t="s">
        <v>15</v>
      </c>
      <c r="F948" s="35">
        <f>G948-21</f>
        <v>43804</v>
      </c>
      <c r="G948" s="35">
        <f>H948-7</f>
        <v>43825</v>
      </c>
      <c r="H948" s="35">
        <f t="shared" si="122"/>
        <v>43832</v>
      </c>
      <c r="I948" s="35">
        <f t="shared" si="123"/>
        <v>43839</v>
      </c>
      <c r="J948" s="35">
        <v>43847</v>
      </c>
      <c r="K948" s="36" t="s">
        <v>69</v>
      </c>
      <c r="L948" s="37">
        <f t="shared" si="124"/>
        <v>134860</v>
      </c>
      <c r="M948" s="38">
        <v>134860</v>
      </c>
      <c r="N948" s="39"/>
      <c r="O948" s="40" t="s">
        <v>208</v>
      </c>
    </row>
    <row r="949" spans="1:15" s="41" customFormat="1" ht="21" hidden="1">
      <c r="A949" s="32">
        <v>944</v>
      </c>
      <c r="B949" s="33" t="s">
        <v>570</v>
      </c>
      <c r="C949" s="34" t="s">
        <v>81</v>
      </c>
      <c r="D949" s="33" t="s">
        <v>183</v>
      </c>
      <c r="E949" s="44" t="s">
        <v>15</v>
      </c>
      <c r="F949" s="35">
        <f>G949-21</f>
        <v>43804</v>
      </c>
      <c r="G949" s="35">
        <f>H949-7</f>
        <v>43825</v>
      </c>
      <c r="H949" s="35">
        <f t="shared" si="122"/>
        <v>43832</v>
      </c>
      <c r="I949" s="35">
        <f t="shared" si="123"/>
        <v>43839</v>
      </c>
      <c r="J949" s="35">
        <v>43847</v>
      </c>
      <c r="K949" s="36" t="s">
        <v>69</v>
      </c>
      <c r="L949" s="37">
        <f t="shared" si="124"/>
        <v>2640</v>
      </c>
      <c r="M949" s="38">
        <v>2640</v>
      </c>
      <c r="N949" s="39"/>
      <c r="O949" s="40" t="s">
        <v>208</v>
      </c>
    </row>
    <row r="950" spans="1:15" s="41" customFormat="1" ht="21" hidden="1">
      <c r="A950" s="32">
        <v>945</v>
      </c>
      <c r="B950" s="33" t="s">
        <v>570</v>
      </c>
      <c r="C950" s="34" t="s">
        <v>77</v>
      </c>
      <c r="D950" s="33" t="s">
        <v>183</v>
      </c>
      <c r="E950" s="44" t="s">
        <v>15</v>
      </c>
      <c r="F950" s="35">
        <f>G950-21</f>
        <v>43893</v>
      </c>
      <c r="G950" s="35">
        <f>H950-7</f>
        <v>43914</v>
      </c>
      <c r="H950" s="35">
        <f t="shared" si="122"/>
        <v>43921</v>
      </c>
      <c r="I950" s="35">
        <f t="shared" si="123"/>
        <v>43928</v>
      </c>
      <c r="J950" s="35">
        <v>43936</v>
      </c>
      <c r="K950" s="36" t="s">
        <v>69</v>
      </c>
      <c r="L950" s="37">
        <f t="shared" si="124"/>
        <v>137500</v>
      </c>
      <c r="M950" s="38">
        <v>137500</v>
      </c>
      <c r="N950" s="39"/>
      <c r="O950" s="40" t="s">
        <v>208</v>
      </c>
    </row>
    <row r="951" spans="1:15" s="41" customFormat="1" ht="24" hidden="1">
      <c r="A951" s="32">
        <v>946</v>
      </c>
      <c r="B951" s="33" t="s">
        <v>570</v>
      </c>
      <c r="C951" s="42" t="s">
        <v>87</v>
      </c>
      <c r="D951" s="33" t="s">
        <v>183</v>
      </c>
      <c r="E951" s="44" t="s">
        <v>28</v>
      </c>
      <c r="F951" s="35">
        <f t="shared" ref="F951:F961" si="126">H951-7</f>
        <v>43825</v>
      </c>
      <c r="G951" s="33" t="str">
        <f>IF(E951="","",IF((OR(E951=data_validation!A$1,E951=data_validation!A$2)),"Indicate Date","N/A"))</f>
        <v>N/A</v>
      </c>
      <c r="H951" s="35">
        <f t="shared" si="122"/>
        <v>43832</v>
      </c>
      <c r="I951" s="35">
        <f t="shared" si="123"/>
        <v>43839</v>
      </c>
      <c r="J951" s="35">
        <v>43847</v>
      </c>
      <c r="K951" s="36" t="s">
        <v>69</v>
      </c>
      <c r="L951" s="37">
        <f t="shared" si="124"/>
        <v>3000</v>
      </c>
      <c r="M951" s="43">
        <v>3000</v>
      </c>
      <c r="N951" s="39"/>
      <c r="O951" s="40" t="s">
        <v>208</v>
      </c>
    </row>
    <row r="952" spans="1:15" s="41" customFormat="1" ht="24" hidden="1">
      <c r="A952" s="32">
        <v>947</v>
      </c>
      <c r="B952" s="33" t="s">
        <v>570</v>
      </c>
      <c r="C952" s="42" t="s">
        <v>87</v>
      </c>
      <c r="D952" s="33" t="s">
        <v>183</v>
      </c>
      <c r="E952" s="44" t="s">
        <v>28</v>
      </c>
      <c r="F952" s="35">
        <f t="shared" si="126"/>
        <v>43914</v>
      </c>
      <c r="G952" s="33" t="str">
        <f>IF(E952="","",IF((OR(E952=data_validation!A$1,E952=data_validation!A$2)),"Indicate Date","N/A"))</f>
        <v>N/A</v>
      </c>
      <c r="H952" s="35">
        <f t="shared" si="122"/>
        <v>43921</v>
      </c>
      <c r="I952" s="35">
        <f t="shared" si="123"/>
        <v>43928</v>
      </c>
      <c r="J952" s="35">
        <v>43936</v>
      </c>
      <c r="K952" s="36" t="s">
        <v>69</v>
      </c>
      <c r="L952" s="37">
        <f t="shared" si="124"/>
        <v>3000</v>
      </c>
      <c r="M952" s="43">
        <v>3000</v>
      </c>
      <c r="N952" s="39"/>
      <c r="O952" s="40" t="s">
        <v>208</v>
      </c>
    </row>
    <row r="953" spans="1:15" s="41" customFormat="1" ht="24" hidden="1">
      <c r="A953" s="32">
        <v>948</v>
      </c>
      <c r="B953" s="33" t="s">
        <v>570</v>
      </c>
      <c r="C953" s="42" t="s">
        <v>87</v>
      </c>
      <c r="D953" s="33" t="s">
        <v>183</v>
      </c>
      <c r="E953" s="44" t="s">
        <v>28</v>
      </c>
      <c r="F953" s="35">
        <f t="shared" si="126"/>
        <v>44097</v>
      </c>
      <c r="G953" s="33" t="str">
        <f>IF(E953="","",IF((OR(E953=data_validation!A$1,E953=data_validation!A$2)),"Indicate Date","N/A"))</f>
        <v>N/A</v>
      </c>
      <c r="H953" s="35">
        <f t="shared" si="122"/>
        <v>44104</v>
      </c>
      <c r="I953" s="35">
        <f t="shared" si="123"/>
        <v>44111</v>
      </c>
      <c r="J953" s="35">
        <v>44119</v>
      </c>
      <c r="K953" s="36" t="s">
        <v>69</v>
      </c>
      <c r="L953" s="37">
        <f t="shared" si="124"/>
        <v>4000</v>
      </c>
      <c r="M953" s="43">
        <v>4000</v>
      </c>
      <c r="N953" s="39"/>
      <c r="O953" s="40" t="s">
        <v>208</v>
      </c>
    </row>
    <row r="954" spans="1:15" s="41" customFormat="1" ht="24" hidden="1">
      <c r="A954" s="32">
        <v>949</v>
      </c>
      <c r="B954" s="33" t="s">
        <v>570</v>
      </c>
      <c r="C954" s="42" t="s">
        <v>118</v>
      </c>
      <c r="D954" s="33" t="s">
        <v>183</v>
      </c>
      <c r="E954" s="44" t="s">
        <v>28</v>
      </c>
      <c r="F954" s="35">
        <f t="shared" si="126"/>
        <v>43825</v>
      </c>
      <c r="G954" s="33" t="str">
        <f>IF(E954="","",IF((OR(E954=data_validation!A$1,E954=data_validation!A$2)),"Indicate Date","N/A"))</f>
        <v>N/A</v>
      </c>
      <c r="H954" s="35">
        <f t="shared" si="122"/>
        <v>43832</v>
      </c>
      <c r="I954" s="35">
        <f t="shared" si="123"/>
        <v>43839</v>
      </c>
      <c r="J954" s="35">
        <v>43847</v>
      </c>
      <c r="K954" s="36" t="s">
        <v>69</v>
      </c>
      <c r="L954" s="37">
        <f t="shared" si="124"/>
        <v>99944.2</v>
      </c>
      <c r="M954" s="43">
        <v>99944.2</v>
      </c>
      <c r="N954" s="39"/>
      <c r="O954" s="40" t="s">
        <v>208</v>
      </c>
    </row>
    <row r="955" spans="1:15" s="41" customFormat="1" ht="24" hidden="1">
      <c r="A955" s="32">
        <v>950</v>
      </c>
      <c r="B955" s="33" t="s">
        <v>570</v>
      </c>
      <c r="C955" s="42" t="s">
        <v>118</v>
      </c>
      <c r="D955" s="33" t="s">
        <v>183</v>
      </c>
      <c r="E955" s="44" t="s">
        <v>28</v>
      </c>
      <c r="F955" s="35">
        <f t="shared" si="126"/>
        <v>43914</v>
      </c>
      <c r="G955" s="33" t="str">
        <f>IF(E955="","",IF((OR(E955=data_validation!A$1,E955=data_validation!A$2)),"Indicate Date","N/A"))</f>
        <v>N/A</v>
      </c>
      <c r="H955" s="35">
        <f t="shared" si="122"/>
        <v>43921</v>
      </c>
      <c r="I955" s="35">
        <f t="shared" si="123"/>
        <v>43928</v>
      </c>
      <c r="J955" s="35">
        <v>43936</v>
      </c>
      <c r="K955" s="36" t="s">
        <v>69</v>
      </c>
      <c r="L955" s="37">
        <f t="shared" si="124"/>
        <v>276035.8</v>
      </c>
      <c r="M955" s="43">
        <v>276035.8</v>
      </c>
      <c r="N955" s="39"/>
      <c r="O955" s="40" t="s">
        <v>208</v>
      </c>
    </row>
    <row r="956" spans="1:15" s="41" customFormat="1" ht="24" hidden="1">
      <c r="A956" s="32">
        <v>951</v>
      </c>
      <c r="B956" s="33" t="s">
        <v>570</v>
      </c>
      <c r="C956" s="42" t="s">
        <v>118</v>
      </c>
      <c r="D956" s="33" t="s">
        <v>183</v>
      </c>
      <c r="E956" s="44" t="s">
        <v>28</v>
      </c>
      <c r="F956" s="35">
        <f t="shared" si="126"/>
        <v>44005</v>
      </c>
      <c r="G956" s="33" t="str">
        <f>IF(E956="","",IF((OR(E956=data_validation!A$1,E956=data_validation!A$2)),"Indicate Date","N/A"))</f>
        <v>N/A</v>
      </c>
      <c r="H956" s="35">
        <f t="shared" si="122"/>
        <v>44012</v>
      </c>
      <c r="I956" s="35">
        <f t="shared" si="123"/>
        <v>44019</v>
      </c>
      <c r="J956" s="35">
        <v>44027</v>
      </c>
      <c r="K956" s="36" t="s">
        <v>69</v>
      </c>
      <c r="L956" s="37">
        <f t="shared" si="124"/>
        <v>151020</v>
      </c>
      <c r="M956" s="43">
        <v>151020</v>
      </c>
      <c r="N956" s="39"/>
      <c r="O956" s="40" t="s">
        <v>208</v>
      </c>
    </row>
    <row r="957" spans="1:15" s="41" customFormat="1" ht="24" hidden="1">
      <c r="A957" s="32">
        <v>952</v>
      </c>
      <c r="B957" s="33" t="s">
        <v>570</v>
      </c>
      <c r="C957" s="42" t="s">
        <v>118</v>
      </c>
      <c r="D957" s="33" t="s">
        <v>183</v>
      </c>
      <c r="E957" s="44" t="s">
        <v>28</v>
      </c>
      <c r="F957" s="35">
        <f t="shared" si="126"/>
        <v>44097</v>
      </c>
      <c r="G957" s="33" t="str">
        <f>IF(E957="","",IF((OR(E957=data_validation!A$1,E957=data_validation!A$2)),"Indicate Date","N/A"))</f>
        <v>N/A</v>
      </c>
      <c r="H957" s="35">
        <f t="shared" si="122"/>
        <v>44104</v>
      </c>
      <c r="I957" s="35">
        <f t="shared" si="123"/>
        <v>44111</v>
      </c>
      <c r="J957" s="35">
        <v>44119</v>
      </c>
      <c r="K957" s="36" t="s">
        <v>69</v>
      </c>
      <c r="L957" s="37">
        <f t="shared" si="124"/>
        <v>98000</v>
      </c>
      <c r="M957" s="43">
        <v>98000</v>
      </c>
      <c r="N957" s="39"/>
      <c r="O957" s="40" t="s">
        <v>208</v>
      </c>
    </row>
    <row r="958" spans="1:15" s="41" customFormat="1" ht="24" hidden="1">
      <c r="A958" s="32">
        <v>953</v>
      </c>
      <c r="B958" s="33" t="s">
        <v>570</v>
      </c>
      <c r="C958" s="42" t="s">
        <v>83</v>
      </c>
      <c r="D958" s="33" t="s">
        <v>183</v>
      </c>
      <c r="E958" s="44" t="s">
        <v>28</v>
      </c>
      <c r="F958" s="35">
        <f t="shared" si="126"/>
        <v>43825</v>
      </c>
      <c r="G958" s="33" t="str">
        <f>IF(E958="","",IF((OR(E958=data_validation!A$1,E958=data_validation!A$2)),"Indicate Date","N/A"))</f>
        <v>N/A</v>
      </c>
      <c r="H958" s="35">
        <f t="shared" si="122"/>
        <v>43832</v>
      </c>
      <c r="I958" s="35">
        <f t="shared" si="123"/>
        <v>43839</v>
      </c>
      <c r="J958" s="35">
        <v>43847</v>
      </c>
      <c r="K958" s="36" t="s">
        <v>69</v>
      </c>
      <c r="L958" s="37">
        <f t="shared" si="124"/>
        <v>25000</v>
      </c>
      <c r="M958" s="43">
        <v>25000</v>
      </c>
      <c r="N958" s="39"/>
      <c r="O958" s="40" t="s">
        <v>208</v>
      </c>
    </row>
    <row r="959" spans="1:15" s="41" customFormat="1" ht="24" hidden="1">
      <c r="A959" s="32">
        <v>954</v>
      </c>
      <c r="B959" s="33" t="s">
        <v>570</v>
      </c>
      <c r="C959" s="42" t="s">
        <v>83</v>
      </c>
      <c r="D959" s="33" t="s">
        <v>183</v>
      </c>
      <c r="E959" s="44" t="s">
        <v>28</v>
      </c>
      <c r="F959" s="35">
        <f t="shared" si="126"/>
        <v>43914</v>
      </c>
      <c r="G959" s="33" t="str">
        <f>IF(E959="","",IF((OR(E959=data_validation!A$1,E959=data_validation!A$2)),"Indicate Date","N/A"))</f>
        <v>N/A</v>
      </c>
      <c r="H959" s="35">
        <f t="shared" si="122"/>
        <v>43921</v>
      </c>
      <c r="I959" s="35">
        <f t="shared" si="123"/>
        <v>43928</v>
      </c>
      <c r="J959" s="35">
        <v>43936</v>
      </c>
      <c r="K959" s="36" t="s">
        <v>69</v>
      </c>
      <c r="L959" s="37">
        <f t="shared" si="124"/>
        <v>144247.6</v>
      </c>
      <c r="M959" s="43">
        <v>144247.6</v>
      </c>
      <c r="N959" s="39"/>
      <c r="O959" s="40" t="s">
        <v>208</v>
      </c>
    </row>
    <row r="960" spans="1:15" s="41" customFormat="1" ht="24" hidden="1">
      <c r="A960" s="32">
        <v>955</v>
      </c>
      <c r="B960" s="33" t="s">
        <v>570</v>
      </c>
      <c r="C960" s="42" t="s">
        <v>83</v>
      </c>
      <c r="D960" s="33" t="s">
        <v>183</v>
      </c>
      <c r="E960" s="44" t="s">
        <v>28</v>
      </c>
      <c r="F960" s="35">
        <f t="shared" si="126"/>
        <v>44005</v>
      </c>
      <c r="G960" s="33" t="str">
        <f>IF(E960="","",IF((OR(E960=data_validation!A$1,E960=data_validation!A$2)),"Indicate Date","N/A"))</f>
        <v>N/A</v>
      </c>
      <c r="H960" s="35">
        <f t="shared" si="122"/>
        <v>44012</v>
      </c>
      <c r="I960" s="35">
        <f t="shared" si="123"/>
        <v>44019</v>
      </c>
      <c r="J960" s="35">
        <v>44027</v>
      </c>
      <c r="K960" s="36" t="s">
        <v>69</v>
      </c>
      <c r="L960" s="37">
        <f t="shared" si="124"/>
        <v>57712.800000000003</v>
      </c>
      <c r="M960" s="43">
        <v>57712.800000000003</v>
      </c>
      <c r="N960" s="39"/>
      <c r="O960" s="40" t="s">
        <v>208</v>
      </c>
    </row>
    <row r="961" spans="1:15" s="41" customFormat="1" ht="24" hidden="1">
      <c r="A961" s="32">
        <v>956</v>
      </c>
      <c r="B961" s="33" t="s">
        <v>570</v>
      </c>
      <c r="C961" s="42" t="s">
        <v>83</v>
      </c>
      <c r="D961" s="33" t="s">
        <v>183</v>
      </c>
      <c r="E961" s="44" t="s">
        <v>28</v>
      </c>
      <c r="F961" s="35">
        <f t="shared" si="126"/>
        <v>44097</v>
      </c>
      <c r="G961" s="33" t="str">
        <f>IF(E961="","",IF((OR(E961=data_validation!A$1,E961=data_validation!A$2)),"Indicate Date","N/A"))</f>
        <v>N/A</v>
      </c>
      <c r="H961" s="35">
        <f t="shared" si="122"/>
        <v>44104</v>
      </c>
      <c r="I961" s="35">
        <f t="shared" si="123"/>
        <v>44111</v>
      </c>
      <c r="J961" s="35">
        <v>44119</v>
      </c>
      <c r="K961" s="36" t="s">
        <v>69</v>
      </c>
      <c r="L961" s="37">
        <f t="shared" si="124"/>
        <v>133039.6</v>
      </c>
      <c r="M961" s="43">
        <v>133039.6</v>
      </c>
      <c r="N961" s="39"/>
      <c r="O961" s="40" t="s">
        <v>208</v>
      </c>
    </row>
    <row r="962" spans="1:15" s="41" customFormat="1" ht="21" hidden="1">
      <c r="A962" s="32">
        <v>957</v>
      </c>
      <c r="B962" s="33" t="s">
        <v>571</v>
      </c>
      <c r="C962" s="34" t="s">
        <v>153</v>
      </c>
      <c r="D962" s="33" t="s">
        <v>183</v>
      </c>
      <c r="E962" s="44" t="s">
        <v>15</v>
      </c>
      <c r="F962" s="35">
        <f>G962-21</f>
        <v>43893</v>
      </c>
      <c r="G962" s="35">
        <f t="shared" ref="G962:G971" si="127">H962-7</f>
        <v>43914</v>
      </c>
      <c r="H962" s="35">
        <f t="shared" si="122"/>
        <v>43921</v>
      </c>
      <c r="I962" s="35">
        <f t="shared" si="123"/>
        <v>43928</v>
      </c>
      <c r="J962" s="35">
        <v>43936</v>
      </c>
      <c r="K962" s="36" t="s">
        <v>69</v>
      </c>
      <c r="L962" s="37">
        <f t="shared" si="124"/>
        <v>55000</v>
      </c>
      <c r="M962" s="38"/>
      <c r="N962" s="39">
        <v>55000</v>
      </c>
      <c r="O962" s="40" t="s">
        <v>208</v>
      </c>
    </row>
    <row r="963" spans="1:15" s="41" customFormat="1" ht="24" hidden="1">
      <c r="A963" s="32">
        <v>958</v>
      </c>
      <c r="B963" s="33" t="s">
        <v>571</v>
      </c>
      <c r="C963" s="34" t="s">
        <v>95</v>
      </c>
      <c r="D963" s="33" t="s">
        <v>183</v>
      </c>
      <c r="E963" s="44" t="s">
        <v>15</v>
      </c>
      <c r="F963" s="35">
        <f>G963-21</f>
        <v>43804</v>
      </c>
      <c r="G963" s="35">
        <f t="shared" si="127"/>
        <v>43825</v>
      </c>
      <c r="H963" s="35">
        <f t="shared" si="122"/>
        <v>43832</v>
      </c>
      <c r="I963" s="35">
        <f t="shared" si="123"/>
        <v>43839</v>
      </c>
      <c r="J963" s="35">
        <v>43847</v>
      </c>
      <c r="K963" s="36" t="s">
        <v>69</v>
      </c>
      <c r="L963" s="37">
        <f t="shared" si="124"/>
        <v>45000</v>
      </c>
      <c r="M963" s="38"/>
      <c r="N963" s="39">
        <v>45000</v>
      </c>
      <c r="O963" s="40" t="s">
        <v>208</v>
      </c>
    </row>
    <row r="964" spans="1:15" s="41" customFormat="1" ht="21" hidden="1">
      <c r="A964" s="32">
        <v>959</v>
      </c>
      <c r="B964" s="33" t="s">
        <v>571</v>
      </c>
      <c r="C964" s="34" t="s">
        <v>97</v>
      </c>
      <c r="D964" s="33" t="s">
        <v>183</v>
      </c>
      <c r="E964" s="44" t="s">
        <v>15</v>
      </c>
      <c r="F964" s="35">
        <f>G964-21</f>
        <v>43893</v>
      </c>
      <c r="G964" s="35">
        <f t="shared" si="127"/>
        <v>43914</v>
      </c>
      <c r="H964" s="35">
        <f t="shared" si="122"/>
        <v>43921</v>
      </c>
      <c r="I964" s="35">
        <f t="shared" si="123"/>
        <v>43928</v>
      </c>
      <c r="J964" s="35">
        <v>43936</v>
      </c>
      <c r="K964" s="36" t="s">
        <v>69</v>
      </c>
      <c r="L964" s="37">
        <f t="shared" si="124"/>
        <v>1450000</v>
      </c>
      <c r="M964" s="38"/>
      <c r="N964" s="39">
        <v>1450000</v>
      </c>
      <c r="O964" s="40" t="s">
        <v>208</v>
      </c>
    </row>
    <row r="965" spans="1:15" s="41" customFormat="1" ht="21" hidden="1">
      <c r="A965" s="32">
        <v>960</v>
      </c>
      <c r="B965" s="33" t="s">
        <v>571</v>
      </c>
      <c r="C965" s="34" t="s">
        <v>129</v>
      </c>
      <c r="D965" s="33" t="s">
        <v>183</v>
      </c>
      <c r="E965" s="44" t="s">
        <v>15</v>
      </c>
      <c r="F965" s="35">
        <f>H965-21</f>
        <v>43811</v>
      </c>
      <c r="G965" s="35">
        <f t="shared" si="127"/>
        <v>43825</v>
      </c>
      <c r="H965" s="35">
        <f t="shared" si="122"/>
        <v>43832</v>
      </c>
      <c r="I965" s="35">
        <f t="shared" si="123"/>
        <v>43839</v>
      </c>
      <c r="J965" s="35">
        <v>43847</v>
      </c>
      <c r="K965" s="36" t="s">
        <v>69</v>
      </c>
      <c r="L965" s="37">
        <f t="shared" si="124"/>
        <v>110000</v>
      </c>
      <c r="M965" s="38"/>
      <c r="N965" s="39">
        <v>110000</v>
      </c>
      <c r="O965" s="40" t="s">
        <v>208</v>
      </c>
    </row>
    <row r="966" spans="1:15" s="41" customFormat="1" ht="21" hidden="1">
      <c r="A966" s="32">
        <v>961</v>
      </c>
      <c r="B966" s="33" t="s">
        <v>571</v>
      </c>
      <c r="C966" s="34" t="s">
        <v>84</v>
      </c>
      <c r="D966" s="33" t="s">
        <v>183</v>
      </c>
      <c r="E966" s="44" t="s">
        <v>15</v>
      </c>
      <c r="F966" s="35">
        <f>G966-21</f>
        <v>43804</v>
      </c>
      <c r="G966" s="35">
        <f t="shared" si="127"/>
        <v>43825</v>
      </c>
      <c r="H966" s="35">
        <f t="shared" ref="H966:H1029" si="128">J966-15</f>
        <v>43832</v>
      </c>
      <c r="I966" s="35">
        <f t="shared" ref="I966:I1029" si="129">H966+7</f>
        <v>43839</v>
      </c>
      <c r="J966" s="35">
        <v>43847</v>
      </c>
      <c r="K966" s="36" t="s">
        <v>69</v>
      </c>
      <c r="L966" s="37">
        <f t="shared" ref="L966:L1029" si="130">SUM(M966:N966)</f>
        <v>20000</v>
      </c>
      <c r="M966" s="38"/>
      <c r="N966" s="39">
        <v>20000</v>
      </c>
      <c r="O966" s="40" t="s">
        <v>208</v>
      </c>
    </row>
    <row r="967" spans="1:15" s="41" customFormat="1" ht="24" hidden="1">
      <c r="A967" s="32">
        <v>962</v>
      </c>
      <c r="B967" s="33" t="s">
        <v>571</v>
      </c>
      <c r="C967" s="34" t="s">
        <v>85</v>
      </c>
      <c r="D967" s="33" t="s">
        <v>183</v>
      </c>
      <c r="E967" s="44" t="s">
        <v>15</v>
      </c>
      <c r="F967" s="35">
        <f>H967-21</f>
        <v>43811</v>
      </c>
      <c r="G967" s="35">
        <f t="shared" si="127"/>
        <v>43825</v>
      </c>
      <c r="H967" s="35">
        <f t="shared" si="128"/>
        <v>43832</v>
      </c>
      <c r="I967" s="35">
        <f t="shared" si="129"/>
        <v>43839</v>
      </c>
      <c r="J967" s="35">
        <v>43847</v>
      </c>
      <c r="K967" s="36" t="s">
        <v>69</v>
      </c>
      <c r="L967" s="37">
        <f t="shared" si="130"/>
        <v>15000</v>
      </c>
      <c r="M967" s="38"/>
      <c r="N967" s="39">
        <v>15000</v>
      </c>
      <c r="O967" s="40" t="s">
        <v>208</v>
      </c>
    </row>
    <row r="968" spans="1:15" s="41" customFormat="1" ht="12.75" hidden="1">
      <c r="A968" s="32">
        <v>963</v>
      </c>
      <c r="B968" s="33" t="s">
        <v>572</v>
      </c>
      <c r="C968" s="34" t="s">
        <v>89</v>
      </c>
      <c r="D968" s="33" t="s">
        <v>183</v>
      </c>
      <c r="E968" s="44" t="s">
        <v>15</v>
      </c>
      <c r="F968" s="35">
        <f>G968-21</f>
        <v>43804</v>
      </c>
      <c r="G968" s="35">
        <f t="shared" si="127"/>
        <v>43825</v>
      </c>
      <c r="H968" s="35">
        <f t="shared" si="128"/>
        <v>43832</v>
      </c>
      <c r="I968" s="35">
        <f t="shared" si="129"/>
        <v>43839</v>
      </c>
      <c r="J968" s="35">
        <v>43847</v>
      </c>
      <c r="K968" s="36" t="s">
        <v>69</v>
      </c>
      <c r="L968" s="37">
        <f t="shared" si="130"/>
        <v>4000</v>
      </c>
      <c r="M968" s="38">
        <v>4000</v>
      </c>
      <c r="N968" s="39"/>
      <c r="O968" s="40" t="s">
        <v>188</v>
      </c>
    </row>
    <row r="969" spans="1:15" s="41" customFormat="1" ht="12.75" hidden="1">
      <c r="A969" s="32">
        <v>964</v>
      </c>
      <c r="B969" s="33" t="s">
        <v>572</v>
      </c>
      <c r="C969" s="34" t="s">
        <v>89</v>
      </c>
      <c r="D969" s="33" t="s">
        <v>183</v>
      </c>
      <c r="E969" s="44" t="s">
        <v>15</v>
      </c>
      <c r="F969" s="35">
        <f>G969-21</f>
        <v>43893</v>
      </c>
      <c r="G969" s="35">
        <f t="shared" si="127"/>
        <v>43914</v>
      </c>
      <c r="H969" s="35">
        <f t="shared" si="128"/>
        <v>43921</v>
      </c>
      <c r="I969" s="35">
        <f t="shared" si="129"/>
        <v>43928</v>
      </c>
      <c r="J969" s="35">
        <v>43936</v>
      </c>
      <c r="K969" s="36" t="s">
        <v>69</v>
      </c>
      <c r="L969" s="37">
        <f t="shared" si="130"/>
        <v>10200</v>
      </c>
      <c r="M969" s="38">
        <v>10200</v>
      </c>
      <c r="N969" s="39"/>
      <c r="O969" s="40" t="s">
        <v>188</v>
      </c>
    </row>
    <row r="970" spans="1:15" s="41" customFormat="1" ht="12.75" hidden="1">
      <c r="A970" s="32">
        <v>965</v>
      </c>
      <c r="B970" s="33" t="s">
        <v>572</v>
      </c>
      <c r="C970" s="34" t="s">
        <v>89</v>
      </c>
      <c r="D970" s="33" t="s">
        <v>183</v>
      </c>
      <c r="E970" s="44" t="s">
        <v>15</v>
      </c>
      <c r="F970" s="35">
        <f>G970-21</f>
        <v>43984</v>
      </c>
      <c r="G970" s="35">
        <f t="shared" si="127"/>
        <v>44005</v>
      </c>
      <c r="H970" s="35">
        <f t="shared" si="128"/>
        <v>44012</v>
      </c>
      <c r="I970" s="35">
        <f t="shared" si="129"/>
        <v>44019</v>
      </c>
      <c r="J970" s="35">
        <v>44027</v>
      </c>
      <c r="K970" s="36" t="s">
        <v>69</v>
      </c>
      <c r="L970" s="37">
        <f t="shared" si="130"/>
        <v>10200</v>
      </c>
      <c r="M970" s="38">
        <v>10200</v>
      </c>
      <c r="N970" s="39"/>
      <c r="O970" s="40" t="s">
        <v>188</v>
      </c>
    </row>
    <row r="971" spans="1:15" s="41" customFormat="1" ht="12.75" hidden="1">
      <c r="A971" s="32">
        <v>966</v>
      </c>
      <c r="B971" s="33" t="s">
        <v>572</v>
      </c>
      <c r="C971" s="34" t="s">
        <v>89</v>
      </c>
      <c r="D971" s="33" t="s">
        <v>183</v>
      </c>
      <c r="E971" s="44" t="s">
        <v>15</v>
      </c>
      <c r="F971" s="35">
        <f>G971-21</f>
        <v>44076</v>
      </c>
      <c r="G971" s="35">
        <f t="shared" si="127"/>
        <v>44097</v>
      </c>
      <c r="H971" s="35">
        <f t="shared" si="128"/>
        <v>44104</v>
      </c>
      <c r="I971" s="35">
        <f t="shared" si="129"/>
        <v>44111</v>
      </c>
      <c r="J971" s="35">
        <v>44119</v>
      </c>
      <c r="K971" s="36" t="s">
        <v>69</v>
      </c>
      <c r="L971" s="37">
        <f t="shared" si="130"/>
        <v>7600</v>
      </c>
      <c r="M971" s="38">
        <v>7600</v>
      </c>
      <c r="N971" s="39"/>
      <c r="O971" s="40" t="s">
        <v>188</v>
      </c>
    </row>
    <row r="972" spans="1:15" s="41" customFormat="1" ht="18" hidden="1">
      <c r="A972" s="32">
        <v>967</v>
      </c>
      <c r="B972" s="33" t="s">
        <v>572</v>
      </c>
      <c r="C972" s="42" t="s">
        <v>110</v>
      </c>
      <c r="D972" s="33" t="s">
        <v>183</v>
      </c>
      <c r="E972" s="44" t="s">
        <v>29</v>
      </c>
      <c r="F972" s="33" t="str">
        <f>IF(E972="","",IF((OR(E972=data_validation!A$1,E972=data_validation!A$2,E972=data_validation!A$5,E972=data_validation!A$6,E972=data_validation!A$14,E972=data_validation!A$16)),"Indicate Date","N/A"))</f>
        <v>N/A</v>
      </c>
      <c r="G972" s="33" t="str">
        <f>IF(E972="","",IF((OR(E972=data_validation!A$1,E972=data_validation!A$2)),"Indicate Date","N/A"))</f>
        <v>N/A</v>
      </c>
      <c r="H972" s="35">
        <f t="shared" si="128"/>
        <v>43832</v>
      </c>
      <c r="I972" s="35">
        <f t="shared" si="129"/>
        <v>43839</v>
      </c>
      <c r="J972" s="35">
        <v>43847</v>
      </c>
      <c r="K972" s="36" t="s">
        <v>69</v>
      </c>
      <c r="L972" s="37">
        <f t="shared" si="130"/>
        <v>10000</v>
      </c>
      <c r="M972" s="43">
        <v>10000</v>
      </c>
      <c r="N972" s="39"/>
      <c r="O972" s="162" t="s">
        <v>188</v>
      </c>
    </row>
    <row r="973" spans="1:15" s="41" customFormat="1" ht="18" hidden="1">
      <c r="A973" s="32">
        <v>968</v>
      </c>
      <c r="B973" s="33" t="s">
        <v>572</v>
      </c>
      <c r="C973" s="34" t="s">
        <v>152</v>
      </c>
      <c r="D973" s="33" t="s">
        <v>183</v>
      </c>
      <c r="E973" s="44" t="s">
        <v>29</v>
      </c>
      <c r="F973" s="35">
        <f>H973-7</f>
        <v>43825</v>
      </c>
      <c r="G973" s="33" t="str">
        <f>IF(E973="","",IF((OR(E973=data_validation!A$1,E973=data_validation!A$2)),"Indicate Date","N/A"))</f>
        <v>N/A</v>
      </c>
      <c r="H973" s="35">
        <f t="shared" si="128"/>
        <v>43832</v>
      </c>
      <c r="I973" s="35">
        <f t="shared" si="129"/>
        <v>43839</v>
      </c>
      <c r="J973" s="35">
        <v>43847</v>
      </c>
      <c r="K973" s="36" t="s">
        <v>69</v>
      </c>
      <c r="L973" s="37">
        <f t="shared" si="130"/>
        <v>3000</v>
      </c>
      <c r="M973" s="43">
        <v>3000</v>
      </c>
      <c r="N973" s="39"/>
      <c r="O973" s="40" t="s">
        <v>188</v>
      </c>
    </row>
    <row r="974" spans="1:15" s="41" customFormat="1" ht="12.75" hidden="1">
      <c r="A974" s="32">
        <v>969</v>
      </c>
      <c r="B974" s="33" t="s">
        <v>573</v>
      </c>
      <c r="C974" s="34" t="s">
        <v>92</v>
      </c>
      <c r="D974" s="33" t="s">
        <v>183</v>
      </c>
      <c r="E974" s="44" t="s">
        <v>15</v>
      </c>
      <c r="F974" s="35">
        <f>H974-21</f>
        <v>43811</v>
      </c>
      <c r="G974" s="35">
        <f t="shared" ref="G974:G991" si="131">H974-7</f>
        <v>43825</v>
      </c>
      <c r="H974" s="35">
        <f t="shared" si="128"/>
        <v>43832</v>
      </c>
      <c r="I974" s="35">
        <f t="shared" si="129"/>
        <v>43839</v>
      </c>
      <c r="J974" s="35">
        <v>43847</v>
      </c>
      <c r="K974" s="36" t="s">
        <v>69</v>
      </c>
      <c r="L974" s="37">
        <f t="shared" si="130"/>
        <v>213150</v>
      </c>
      <c r="M974" s="38">
        <f>213145+5</f>
        <v>213150</v>
      </c>
      <c r="N974" s="39"/>
      <c r="O974" s="40" t="s">
        <v>189</v>
      </c>
    </row>
    <row r="975" spans="1:15" s="41" customFormat="1" ht="12.75" hidden="1">
      <c r="A975" s="32">
        <v>970</v>
      </c>
      <c r="B975" s="33" t="s">
        <v>573</v>
      </c>
      <c r="C975" s="34" t="s">
        <v>92</v>
      </c>
      <c r="D975" s="33" t="s">
        <v>183</v>
      </c>
      <c r="E975" s="44" t="s">
        <v>15</v>
      </c>
      <c r="F975" s="35">
        <f>H975-21</f>
        <v>43900</v>
      </c>
      <c r="G975" s="35">
        <f t="shared" si="131"/>
        <v>43914</v>
      </c>
      <c r="H975" s="35">
        <f t="shared" si="128"/>
        <v>43921</v>
      </c>
      <c r="I975" s="35">
        <f t="shared" si="129"/>
        <v>43928</v>
      </c>
      <c r="J975" s="35">
        <v>43936</v>
      </c>
      <c r="K975" s="36" t="s">
        <v>69</v>
      </c>
      <c r="L975" s="37">
        <f t="shared" si="130"/>
        <v>109700</v>
      </c>
      <c r="M975" s="38">
        <v>109700</v>
      </c>
      <c r="N975" s="39"/>
      <c r="O975" s="40" t="s">
        <v>189</v>
      </c>
    </row>
    <row r="976" spans="1:15" s="41" customFormat="1" ht="12.75" hidden="1">
      <c r="A976" s="32">
        <v>971</v>
      </c>
      <c r="B976" s="33" t="s">
        <v>573</v>
      </c>
      <c r="C976" s="34" t="s">
        <v>92</v>
      </c>
      <c r="D976" s="33" t="s">
        <v>183</v>
      </c>
      <c r="E976" s="44" t="s">
        <v>15</v>
      </c>
      <c r="F976" s="35">
        <f>H976-21</f>
        <v>43991</v>
      </c>
      <c r="G976" s="35">
        <f t="shared" si="131"/>
        <v>44005</v>
      </c>
      <c r="H976" s="35">
        <f t="shared" si="128"/>
        <v>44012</v>
      </c>
      <c r="I976" s="35">
        <f t="shared" si="129"/>
        <v>44019</v>
      </c>
      <c r="J976" s="35">
        <v>44027</v>
      </c>
      <c r="K976" s="36" t="s">
        <v>69</v>
      </c>
      <c r="L976" s="37">
        <f t="shared" si="130"/>
        <v>59450</v>
      </c>
      <c r="M976" s="38">
        <v>59450</v>
      </c>
      <c r="N976" s="39"/>
      <c r="O976" s="40" t="s">
        <v>189</v>
      </c>
    </row>
    <row r="977" spans="1:15" s="41" customFormat="1" ht="12.75" hidden="1">
      <c r="A977" s="32">
        <v>972</v>
      </c>
      <c r="B977" s="33" t="s">
        <v>573</v>
      </c>
      <c r="C977" s="34" t="s">
        <v>92</v>
      </c>
      <c r="D977" s="33" t="s">
        <v>183</v>
      </c>
      <c r="E977" s="44" t="s">
        <v>15</v>
      </c>
      <c r="F977" s="35">
        <f>H977-21</f>
        <v>44083</v>
      </c>
      <c r="G977" s="35">
        <f t="shared" si="131"/>
        <v>44097</v>
      </c>
      <c r="H977" s="35">
        <f t="shared" si="128"/>
        <v>44104</v>
      </c>
      <c r="I977" s="35">
        <f t="shared" si="129"/>
        <v>44111</v>
      </c>
      <c r="J977" s="35">
        <v>44119</v>
      </c>
      <c r="K977" s="36" t="s">
        <v>69</v>
      </c>
      <c r="L977" s="37">
        <f t="shared" si="130"/>
        <v>25900</v>
      </c>
      <c r="M977" s="38">
        <v>25900</v>
      </c>
      <c r="N977" s="39"/>
      <c r="O977" s="40" t="s">
        <v>189</v>
      </c>
    </row>
    <row r="978" spans="1:15" s="41" customFormat="1" ht="12.75" hidden="1">
      <c r="A978" s="32">
        <v>973</v>
      </c>
      <c r="B978" s="33" t="s">
        <v>573</v>
      </c>
      <c r="C978" s="34" t="s">
        <v>77</v>
      </c>
      <c r="D978" s="33" t="s">
        <v>183</v>
      </c>
      <c r="E978" s="44" t="s">
        <v>15</v>
      </c>
      <c r="F978" s="35">
        <f t="shared" ref="F978:F989" si="132">G978-21</f>
        <v>43804</v>
      </c>
      <c r="G978" s="35">
        <f t="shared" si="131"/>
        <v>43825</v>
      </c>
      <c r="H978" s="35">
        <f t="shared" si="128"/>
        <v>43832</v>
      </c>
      <c r="I978" s="35">
        <f t="shared" si="129"/>
        <v>43839</v>
      </c>
      <c r="J978" s="35">
        <v>43847</v>
      </c>
      <c r="K978" s="36" t="s">
        <v>69</v>
      </c>
      <c r="L978" s="37">
        <f t="shared" si="130"/>
        <v>170620</v>
      </c>
      <c r="M978" s="38">
        <v>170620</v>
      </c>
      <c r="N978" s="39"/>
      <c r="O978" s="40" t="s">
        <v>189</v>
      </c>
    </row>
    <row r="979" spans="1:15" s="41" customFormat="1" ht="12.75" hidden="1">
      <c r="A979" s="32">
        <v>974</v>
      </c>
      <c r="B979" s="33" t="s">
        <v>573</v>
      </c>
      <c r="C979" s="34" t="s">
        <v>78</v>
      </c>
      <c r="D979" s="33" t="s">
        <v>183</v>
      </c>
      <c r="E979" s="44" t="s">
        <v>15</v>
      </c>
      <c r="F979" s="35">
        <f t="shared" si="132"/>
        <v>43804</v>
      </c>
      <c r="G979" s="35">
        <f t="shared" si="131"/>
        <v>43825</v>
      </c>
      <c r="H979" s="35">
        <f t="shared" si="128"/>
        <v>43832</v>
      </c>
      <c r="I979" s="35">
        <f t="shared" si="129"/>
        <v>43839</v>
      </c>
      <c r="J979" s="35">
        <v>43847</v>
      </c>
      <c r="K979" s="36" t="s">
        <v>69</v>
      </c>
      <c r="L979" s="37">
        <f t="shared" si="130"/>
        <v>14310</v>
      </c>
      <c r="M979" s="38">
        <v>14310</v>
      </c>
      <c r="N979" s="39"/>
      <c r="O979" s="40" t="s">
        <v>189</v>
      </c>
    </row>
    <row r="980" spans="1:15" s="41" customFormat="1" ht="12.75" hidden="1">
      <c r="A980" s="32">
        <v>975</v>
      </c>
      <c r="B980" s="33" t="s">
        <v>573</v>
      </c>
      <c r="C980" s="34" t="s">
        <v>81</v>
      </c>
      <c r="D980" s="33" t="s">
        <v>183</v>
      </c>
      <c r="E980" s="44" t="s">
        <v>15</v>
      </c>
      <c r="F980" s="35">
        <f t="shared" si="132"/>
        <v>43804</v>
      </c>
      <c r="G980" s="35">
        <f t="shared" si="131"/>
        <v>43825</v>
      </c>
      <c r="H980" s="35">
        <f t="shared" si="128"/>
        <v>43832</v>
      </c>
      <c r="I980" s="35">
        <f t="shared" si="129"/>
        <v>43839</v>
      </c>
      <c r="J980" s="35">
        <v>43847</v>
      </c>
      <c r="K980" s="36" t="s">
        <v>69</v>
      </c>
      <c r="L980" s="37">
        <f t="shared" si="130"/>
        <v>15070</v>
      </c>
      <c r="M980" s="38">
        <v>15070</v>
      </c>
      <c r="N980" s="39"/>
      <c r="O980" s="40" t="s">
        <v>189</v>
      </c>
    </row>
    <row r="981" spans="1:15" s="41" customFormat="1" ht="12.75" hidden="1">
      <c r="A981" s="32">
        <v>976</v>
      </c>
      <c r="B981" s="33" t="s">
        <v>573</v>
      </c>
      <c r="C981" s="34" t="s">
        <v>77</v>
      </c>
      <c r="D981" s="33" t="s">
        <v>183</v>
      </c>
      <c r="E981" s="44" t="s">
        <v>15</v>
      </c>
      <c r="F981" s="35">
        <f t="shared" si="132"/>
        <v>43984</v>
      </c>
      <c r="G981" s="35">
        <f t="shared" si="131"/>
        <v>44005</v>
      </c>
      <c r="H981" s="35">
        <f t="shared" si="128"/>
        <v>44012</v>
      </c>
      <c r="I981" s="35">
        <f t="shared" si="129"/>
        <v>44019</v>
      </c>
      <c r="J981" s="35">
        <v>44027</v>
      </c>
      <c r="K981" s="36" t="s">
        <v>69</v>
      </c>
      <c r="L981" s="37">
        <f t="shared" si="130"/>
        <v>170620</v>
      </c>
      <c r="M981" s="38">
        <v>170620</v>
      </c>
      <c r="N981" s="39"/>
      <c r="O981" s="40" t="s">
        <v>189</v>
      </c>
    </row>
    <row r="982" spans="1:15" s="41" customFormat="1" ht="12.75" hidden="1">
      <c r="A982" s="32">
        <v>977</v>
      </c>
      <c r="B982" s="33" t="s">
        <v>573</v>
      </c>
      <c r="C982" s="34" t="s">
        <v>78</v>
      </c>
      <c r="D982" s="33" t="s">
        <v>183</v>
      </c>
      <c r="E982" s="44" t="s">
        <v>15</v>
      </c>
      <c r="F982" s="35">
        <f t="shared" si="132"/>
        <v>43984</v>
      </c>
      <c r="G982" s="35">
        <f t="shared" si="131"/>
        <v>44005</v>
      </c>
      <c r="H982" s="35">
        <f t="shared" si="128"/>
        <v>44012</v>
      </c>
      <c r="I982" s="35">
        <f t="shared" si="129"/>
        <v>44019</v>
      </c>
      <c r="J982" s="35">
        <v>44027</v>
      </c>
      <c r="K982" s="36" t="s">
        <v>69</v>
      </c>
      <c r="L982" s="37">
        <f t="shared" si="130"/>
        <v>14310</v>
      </c>
      <c r="M982" s="38">
        <v>14310</v>
      </c>
      <c r="N982" s="39"/>
      <c r="O982" s="40" t="s">
        <v>189</v>
      </c>
    </row>
    <row r="983" spans="1:15" s="41" customFormat="1" ht="12.75" hidden="1">
      <c r="A983" s="32">
        <v>978</v>
      </c>
      <c r="B983" s="33" t="s">
        <v>573</v>
      </c>
      <c r="C983" s="34" t="s">
        <v>81</v>
      </c>
      <c r="D983" s="33" t="s">
        <v>183</v>
      </c>
      <c r="E983" s="44" t="s">
        <v>15</v>
      </c>
      <c r="F983" s="35">
        <f t="shared" si="132"/>
        <v>43984</v>
      </c>
      <c r="G983" s="35">
        <f t="shared" si="131"/>
        <v>44005</v>
      </c>
      <c r="H983" s="35">
        <f t="shared" si="128"/>
        <v>44012</v>
      </c>
      <c r="I983" s="35">
        <f t="shared" si="129"/>
        <v>44019</v>
      </c>
      <c r="J983" s="35">
        <v>44027</v>
      </c>
      <c r="K983" s="36" t="s">
        <v>69</v>
      </c>
      <c r="L983" s="37">
        <f t="shared" si="130"/>
        <v>15070</v>
      </c>
      <c r="M983" s="38">
        <v>15070</v>
      </c>
      <c r="N983" s="39"/>
      <c r="O983" s="40" t="s">
        <v>189</v>
      </c>
    </row>
    <row r="984" spans="1:15" s="41" customFormat="1" ht="12.75" hidden="1">
      <c r="A984" s="32">
        <v>979</v>
      </c>
      <c r="B984" s="33" t="s">
        <v>574</v>
      </c>
      <c r="C984" s="34" t="s">
        <v>78</v>
      </c>
      <c r="D984" s="33" t="s">
        <v>183</v>
      </c>
      <c r="E984" s="44" t="s">
        <v>15</v>
      </c>
      <c r="F984" s="35">
        <f t="shared" si="132"/>
        <v>43804</v>
      </c>
      <c r="G984" s="35">
        <f t="shared" si="131"/>
        <v>43825</v>
      </c>
      <c r="H984" s="35">
        <f t="shared" si="128"/>
        <v>43832</v>
      </c>
      <c r="I984" s="35">
        <f t="shared" si="129"/>
        <v>43839</v>
      </c>
      <c r="J984" s="35">
        <v>43847</v>
      </c>
      <c r="K984" s="36" t="s">
        <v>69</v>
      </c>
      <c r="L984" s="37">
        <f t="shared" si="130"/>
        <v>68900</v>
      </c>
      <c r="M984" s="38">
        <v>68900</v>
      </c>
      <c r="N984" s="39"/>
      <c r="O984" s="40" t="s">
        <v>190</v>
      </c>
    </row>
    <row r="985" spans="1:15" s="41" customFormat="1" ht="12.75" hidden="1">
      <c r="A985" s="32">
        <v>980</v>
      </c>
      <c r="B985" s="33" t="s">
        <v>574</v>
      </c>
      <c r="C985" s="34" t="s">
        <v>77</v>
      </c>
      <c r="D985" s="33" t="s">
        <v>183</v>
      </c>
      <c r="E985" s="44" t="s">
        <v>15</v>
      </c>
      <c r="F985" s="35">
        <f t="shared" si="132"/>
        <v>43804</v>
      </c>
      <c r="G985" s="35">
        <f t="shared" si="131"/>
        <v>43825</v>
      </c>
      <c r="H985" s="35">
        <f t="shared" si="128"/>
        <v>43832</v>
      </c>
      <c r="I985" s="35">
        <f t="shared" si="129"/>
        <v>43839</v>
      </c>
      <c r="J985" s="35">
        <v>43847</v>
      </c>
      <c r="K985" s="36" t="s">
        <v>69</v>
      </c>
      <c r="L985" s="37">
        <f t="shared" si="130"/>
        <v>68400</v>
      </c>
      <c r="M985" s="38">
        <v>68400</v>
      </c>
      <c r="N985" s="39"/>
      <c r="O985" s="40" t="s">
        <v>190</v>
      </c>
    </row>
    <row r="986" spans="1:15" s="41" customFormat="1" ht="12.75" hidden="1">
      <c r="A986" s="32">
        <v>981</v>
      </c>
      <c r="B986" s="33" t="s">
        <v>574</v>
      </c>
      <c r="C986" s="34" t="s">
        <v>81</v>
      </c>
      <c r="D986" s="33" t="s">
        <v>183</v>
      </c>
      <c r="E986" s="44" t="s">
        <v>15</v>
      </c>
      <c r="F986" s="35">
        <f t="shared" si="132"/>
        <v>43804</v>
      </c>
      <c r="G986" s="35">
        <f t="shared" si="131"/>
        <v>43825</v>
      </c>
      <c r="H986" s="35">
        <f t="shared" si="128"/>
        <v>43832</v>
      </c>
      <c r="I986" s="35">
        <f t="shared" si="129"/>
        <v>43839</v>
      </c>
      <c r="J986" s="35">
        <v>43847</v>
      </c>
      <c r="K986" s="36" t="s">
        <v>69</v>
      </c>
      <c r="L986" s="37">
        <f t="shared" si="130"/>
        <v>10416</v>
      </c>
      <c r="M986" s="38">
        <f>10176+240</f>
        <v>10416</v>
      </c>
      <c r="N986" s="39"/>
      <c r="O986" s="40" t="s">
        <v>190</v>
      </c>
    </row>
    <row r="987" spans="1:15" s="41" customFormat="1" ht="12.75" hidden="1">
      <c r="A987" s="32">
        <v>982</v>
      </c>
      <c r="B987" s="33" t="s">
        <v>574</v>
      </c>
      <c r="C987" s="34" t="s">
        <v>78</v>
      </c>
      <c r="D987" s="33" t="s">
        <v>183</v>
      </c>
      <c r="E987" s="44" t="s">
        <v>15</v>
      </c>
      <c r="F987" s="35">
        <f t="shared" si="132"/>
        <v>43984</v>
      </c>
      <c r="G987" s="35">
        <f t="shared" si="131"/>
        <v>44005</v>
      </c>
      <c r="H987" s="35">
        <f t="shared" si="128"/>
        <v>44012</v>
      </c>
      <c r="I987" s="35">
        <f t="shared" si="129"/>
        <v>44019</v>
      </c>
      <c r="J987" s="35">
        <v>44027</v>
      </c>
      <c r="K987" s="36" t="s">
        <v>69</v>
      </c>
      <c r="L987" s="37">
        <f t="shared" si="130"/>
        <v>68900</v>
      </c>
      <c r="M987" s="38">
        <v>68900</v>
      </c>
      <c r="N987" s="39"/>
      <c r="O987" s="40" t="s">
        <v>190</v>
      </c>
    </row>
    <row r="988" spans="1:15" s="41" customFormat="1" ht="12.75" hidden="1">
      <c r="A988" s="32">
        <v>983</v>
      </c>
      <c r="B988" s="33" t="s">
        <v>574</v>
      </c>
      <c r="C988" s="34" t="s">
        <v>77</v>
      </c>
      <c r="D988" s="33" t="s">
        <v>183</v>
      </c>
      <c r="E988" s="44" t="s">
        <v>15</v>
      </c>
      <c r="F988" s="35">
        <f t="shared" si="132"/>
        <v>43984</v>
      </c>
      <c r="G988" s="35">
        <f t="shared" si="131"/>
        <v>44005</v>
      </c>
      <c r="H988" s="35">
        <f t="shared" si="128"/>
        <v>44012</v>
      </c>
      <c r="I988" s="35">
        <f t="shared" si="129"/>
        <v>44019</v>
      </c>
      <c r="J988" s="35">
        <v>44027</v>
      </c>
      <c r="K988" s="36" t="s">
        <v>69</v>
      </c>
      <c r="L988" s="37">
        <f t="shared" si="130"/>
        <v>68400</v>
      </c>
      <c r="M988" s="38">
        <v>68400</v>
      </c>
      <c r="N988" s="39"/>
      <c r="O988" s="40" t="s">
        <v>190</v>
      </c>
    </row>
    <row r="989" spans="1:15" s="41" customFormat="1" ht="12.75" hidden="1">
      <c r="A989" s="32">
        <v>984</v>
      </c>
      <c r="B989" s="33" t="s">
        <v>574</v>
      </c>
      <c r="C989" s="42" t="s">
        <v>122</v>
      </c>
      <c r="D989" s="33" t="s">
        <v>183</v>
      </c>
      <c r="E989" s="83" t="s">
        <v>15</v>
      </c>
      <c r="F989" s="35">
        <f t="shared" si="132"/>
        <v>43893</v>
      </c>
      <c r="G989" s="35">
        <f t="shared" si="131"/>
        <v>43914</v>
      </c>
      <c r="H989" s="35">
        <f t="shared" si="128"/>
        <v>43921</v>
      </c>
      <c r="I989" s="35">
        <f t="shared" si="129"/>
        <v>43928</v>
      </c>
      <c r="J989" s="35">
        <v>43936</v>
      </c>
      <c r="K989" s="36" t="s">
        <v>69</v>
      </c>
      <c r="L989" s="37">
        <f t="shared" si="130"/>
        <v>36000</v>
      </c>
      <c r="M989" s="43">
        <v>36000</v>
      </c>
      <c r="N989" s="39"/>
      <c r="O989" s="40" t="s">
        <v>190</v>
      </c>
    </row>
    <row r="990" spans="1:15" s="41" customFormat="1" ht="12.75" hidden="1">
      <c r="A990" s="32">
        <v>985</v>
      </c>
      <c r="B990" s="33" t="s">
        <v>574</v>
      </c>
      <c r="C990" s="42" t="s">
        <v>92</v>
      </c>
      <c r="D990" s="33" t="s">
        <v>183</v>
      </c>
      <c r="E990" s="44" t="s">
        <v>15</v>
      </c>
      <c r="F990" s="35">
        <f>H990-21</f>
        <v>43811</v>
      </c>
      <c r="G990" s="35">
        <f t="shared" si="131"/>
        <v>43825</v>
      </c>
      <c r="H990" s="35">
        <f t="shared" si="128"/>
        <v>43832</v>
      </c>
      <c r="I990" s="35">
        <f t="shared" si="129"/>
        <v>43839</v>
      </c>
      <c r="J990" s="35">
        <v>43847</v>
      </c>
      <c r="K990" s="36" t="s">
        <v>69</v>
      </c>
      <c r="L990" s="37">
        <f t="shared" si="130"/>
        <v>80000</v>
      </c>
      <c r="M990" s="43">
        <v>80000</v>
      </c>
      <c r="N990" s="39"/>
      <c r="O990" s="40" t="s">
        <v>190</v>
      </c>
    </row>
    <row r="991" spans="1:15" s="41" customFormat="1" ht="12.75" hidden="1">
      <c r="A991" s="32">
        <v>986</v>
      </c>
      <c r="B991" s="33" t="s">
        <v>574</v>
      </c>
      <c r="C991" s="42" t="s">
        <v>89</v>
      </c>
      <c r="D991" s="33" t="s">
        <v>183</v>
      </c>
      <c r="E991" s="44" t="s">
        <v>15</v>
      </c>
      <c r="F991" s="35">
        <f>G991-21</f>
        <v>43804</v>
      </c>
      <c r="G991" s="35">
        <f t="shared" si="131"/>
        <v>43825</v>
      </c>
      <c r="H991" s="35">
        <f t="shared" si="128"/>
        <v>43832</v>
      </c>
      <c r="I991" s="35">
        <f t="shared" si="129"/>
        <v>43839</v>
      </c>
      <c r="J991" s="35">
        <v>43847</v>
      </c>
      <c r="K991" s="36" t="s">
        <v>69</v>
      </c>
      <c r="L991" s="37">
        <f t="shared" si="130"/>
        <v>21600</v>
      </c>
      <c r="M991" s="43">
        <v>21600</v>
      </c>
      <c r="N991" s="39"/>
      <c r="O991" s="40" t="s">
        <v>190</v>
      </c>
    </row>
    <row r="992" spans="1:15" s="41" customFormat="1" ht="18" hidden="1">
      <c r="A992" s="32">
        <v>987</v>
      </c>
      <c r="B992" s="33" t="s">
        <v>574</v>
      </c>
      <c r="C992" s="42" t="s">
        <v>110</v>
      </c>
      <c r="D992" s="33" t="s">
        <v>183</v>
      </c>
      <c r="E992" s="44" t="s">
        <v>29</v>
      </c>
      <c r="F992" s="33" t="str">
        <f>IF(E992="","",IF((OR(E992=data_validation!A$1,E992=data_validation!A$2,E992=data_validation!A$5,E992=data_validation!A$6,E992=data_validation!A$14,E992=data_validation!A$16)),"Indicate Date","N/A"))</f>
        <v>N/A</v>
      </c>
      <c r="G992" s="33" t="str">
        <f>IF(E992="","",IF((OR(E992=data_validation!A$1,E992=data_validation!A$2)),"Indicate Date","N/A"))</f>
        <v>N/A</v>
      </c>
      <c r="H992" s="35">
        <f t="shared" si="128"/>
        <v>43832</v>
      </c>
      <c r="I992" s="35">
        <f t="shared" si="129"/>
        <v>43839</v>
      </c>
      <c r="J992" s="35">
        <v>43847</v>
      </c>
      <c r="K992" s="36" t="s">
        <v>69</v>
      </c>
      <c r="L992" s="37">
        <f t="shared" si="130"/>
        <v>25000</v>
      </c>
      <c r="M992" s="43">
        <v>25000</v>
      </c>
      <c r="N992" s="39"/>
      <c r="O992" s="162" t="s">
        <v>190</v>
      </c>
    </row>
    <row r="993" spans="1:15" s="41" customFormat="1" ht="12.75" hidden="1">
      <c r="A993" s="32">
        <v>988</v>
      </c>
      <c r="B993" s="33" t="s">
        <v>575</v>
      </c>
      <c r="C993" s="42" t="s">
        <v>92</v>
      </c>
      <c r="D993" s="33" t="s">
        <v>183</v>
      </c>
      <c r="E993" s="44" t="s">
        <v>15</v>
      </c>
      <c r="F993" s="35">
        <f>H993-21</f>
        <v>43811</v>
      </c>
      <c r="G993" s="35">
        <f t="shared" ref="G993:G1026" si="133">H993-7</f>
        <v>43825</v>
      </c>
      <c r="H993" s="35">
        <f t="shared" si="128"/>
        <v>43832</v>
      </c>
      <c r="I993" s="35">
        <f t="shared" si="129"/>
        <v>43839</v>
      </c>
      <c r="J993" s="35">
        <v>43847</v>
      </c>
      <c r="K993" s="36" t="s">
        <v>69</v>
      </c>
      <c r="L993" s="37">
        <f t="shared" si="130"/>
        <v>24380</v>
      </c>
      <c r="M993" s="43">
        <v>24380</v>
      </c>
      <c r="N993" s="39"/>
      <c r="O993" s="40" t="s">
        <v>258</v>
      </c>
    </row>
    <row r="994" spans="1:15" s="41" customFormat="1" ht="12.75" hidden="1">
      <c r="A994" s="32">
        <v>989</v>
      </c>
      <c r="B994" s="33" t="s">
        <v>575</v>
      </c>
      <c r="C994" s="42" t="s">
        <v>92</v>
      </c>
      <c r="D994" s="33" t="s">
        <v>183</v>
      </c>
      <c r="E994" s="44" t="s">
        <v>15</v>
      </c>
      <c r="F994" s="35">
        <f>H994-21</f>
        <v>43900</v>
      </c>
      <c r="G994" s="35">
        <f t="shared" si="133"/>
        <v>43914</v>
      </c>
      <c r="H994" s="35">
        <f t="shared" si="128"/>
        <v>43921</v>
      </c>
      <c r="I994" s="35">
        <f t="shared" si="129"/>
        <v>43928</v>
      </c>
      <c r="J994" s="35">
        <v>43936</v>
      </c>
      <c r="K994" s="36" t="s">
        <v>69</v>
      </c>
      <c r="L994" s="37">
        <f t="shared" si="130"/>
        <v>19600</v>
      </c>
      <c r="M994" s="43">
        <v>19600</v>
      </c>
      <c r="N994" s="39"/>
      <c r="O994" s="40" t="s">
        <v>258</v>
      </c>
    </row>
    <row r="995" spans="1:15" s="41" customFormat="1" ht="12.75" hidden="1">
      <c r="A995" s="32">
        <v>990</v>
      </c>
      <c r="B995" s="33" t="s">
        <v>575</v>
      </c>
      <c r="C995" s="42" t="s">
        <v>92</v>
      </c>
      <c r="D995" s="33" t="s">
        <v>183</v>
      </c>
      <c r="E995" s="44" t="s">
        <v>15</v>
      </c>
      <c r="F995" s="35">
        <f>H995-21</f>
        <v>43991</v>
      </c>
      <c r="G995" s="35">
        <f t="shared" si="133"/>
        <v>44005</v>
      </c>
      <c r="H995" s="35">
        <f t="shared" si="128"/>
        <v>44012</v>
      </c>
      <c r="I995" s="35">
        <f t="shared" si="129"/>
        <v>44019</v>
      </c>
      <c r="J995" s="35">
        <v>44027</v>
      </c>
      <c r="K995" s="36" t="s">
        <v>69</v>
      </c>
      <c r="L995" s="37">
        <f t="shared" si="130"/>
        <v>3585</v>
      </c>
      <c r="M995" s="43">
        <v>3585</v>
      </c>
      <c r="N995" s="39"/>
      <c r="O995" s="40" t="s">
        <v>258</v>
      </c>
    </row>
    <row r="996" spans="1:15" s="41" customFormat="1" ht="12.75" hidden="1">
      <c r="A996" s="32">
        <v>991</v>
      </c>
      <c r="B996" s="33" t="s">
        <v>575</v>
      </c>
      <c r="C996" s="42" t="s">
        <v>131</v>
      </c>
      <c r="D996" s="33" t="s">
        <v>183</v>
      </c>
      <c r="E996" s="44" t="s">
        <v>15</v>
      </c>
      <c r="F996" s="35">
        <f>G996-21</f>
        <v>43804</v>
      </c>
      <c r="G996" s="35">
        <f t="shared" si="133"/>
        <v>43825</v>
      </c>
      <c r="H996" s="35">
        <f t="shared" si="128"/>
        <v>43832</v>
      </c>
      <c r="I996" s="35">
        <f t="shared" si="129"/>
        <v>43839</v>
      </c>
      <c r="J996" s="35">
        <v>43847</v>
      </c>
      <c r="K996" s="36" t="s">
        <v>69</v>
      </c>
      <c r="L996" s="37">
        <f t="shared" si="130"/>
        <v>12000</v>
      </c>
      <c r="M996" s="43">
        <v>12000</v>
      </c>
      <c r="N996" s="39"/>
      <c r="O996" s="40" t="s">
        <v>258</v>
      </c>
    </row>
    <row r="997" spans="1:15" s="41" customFormat="1" ht="21" hidden="1">
      <c r="A997" s="32">
        <v>992</v>
      </c>
      <c r="B997" s="33" t="s">
        <v>576</v>
      </c>
      <c r="C997" s="34" t="s">
        <v>92</v>
      </c>
      <c r="D997" s="33" t="s">
        <v>183</v>
      </c>
      <c r="E997" s="44" t="s">
        <v>15</v>
      </c>
      <c r="F997" s="35">
        <f>H997-21</f>
        <v>43811</v>
      </c>
      <c r="G997" s="35">
        <f t="shared" si="133"/>
        <v>43825</v>
      </c>
      <c r="H997" s="35">
        <f t="shared" si="128"/>
        <v>43832</v>
      </c>
      <c r="I997" s="35">
        <f t="shared" si="129"/>
        <v>43839</v>
      </c>
      <c r="J997" s="35">
        <v>43847</v>
      </c>
      <c r="K997" s="36" t="s">
        <v>69</v>
      </c>
      <c r="L997" s="37">
        <f t="shared" si="130"/>
        <v>105000</v>
      </c>
      <c r="M997" s="38">
        <v>105000</v>
      </c>
      <c r="N997" s="39"/>
      <c r="O997" s="40" t="s">
        <v>184</v>
      </c>
    </row>
    <row r="998" spans="1:15" s="41" customFormat="1" ht="21" hidden="1">
      <c r="A998" s="32">
        <v>993</v>
      </c>
      <c r="B998" s="33" t="s">
        <v>576</v>
      </c>
      <c r="C998" s="34" t="s">
        <v>92</v>
      </c>
      <c r="D998" s="33" t="s">
        <v>183</v>
      </c>
      <c r="E998" s="44" t="s">
        <v>15</v>
      </c>
      <c r="F998" s="35">
        <f>H998-21</f>
        <v>43991</v>
      </c>
      <c r="G998" s="35">
        <f t="shared" si="133"/>
        <v>44005</v>
      </c>
      <c r="H998" s="35">
        <f t="shared" si="128"/>
        <v>44012</v>
      </c>
      <c r="I998" s="35">
        <f t="shared" si="129"/>
        <v>44019</v>
      </c>
      <c r="J998" s="35">
        <v>44027</v>
      </c>
      <c r="K998" s="36" t="s">
        <v>69</v>
      </c>
      <c r="L998" s="37">
        <f t="shared" si="130"/>
        <v>254994</v>
      </c>
      <c r="M998" s="38">
        <v>254994</v>
      </c>
      <c r="N998" s="39"/>
      <c r="O998" s="40" t="s">
        <v>184</v>
      </c>
    </row>
    <row r="999" spans="1:15" s="41" customFormat="1" ht="21" hidden="1">
      <c r="A999" s="32">
        <v>994</v>
      </c>
      <c r="B999" s="33" t="s">
        <v>576</v>
      </c>
      <c r="C999" s="34" t="s">
        <v>92</v>
      </c>
      <c r="D999" s="33" t="s">
        <v>183</v>
      </c>
      <c r="E999" s="44" t="s">
        <v>15</v>
      </c>
      <c r="F999" s="35">
        <f>H999-21</f>
        <v>43991</v>
      </c>
      <c r="G999" s="35">
        <f t="shared" si="133"/>
        <v>44005</v>
      </c>
      <c r="H999" s="35">
        <f t="shared" si="128"/>
        <v>44012</v>
      </c>
      <c r="I999" s="35">
        <f t="shared" si="129"/>
        <v>44019</v>
      </c>
      <c r="J999" s="35">
        <v>44027</v>
      </c>
      <c r="K999" s="36" t="s">
        <v>69</v>
      </c>
      <c r="L999" s="37">
        <f t="shared" si="130"/>
        <v>105000</v>
      </c>
      <c r="M999" s="38">
        <v>105000</v>
      </c>
      <c r="N999" s="39"/>
      <c r="O999" s="40" t="s">
        <v>184</v>
      </c>
    </row>
    <row r="1000" spans="1:15" s="41" customFormat="1" ht="21" hidden="1">
      <c r="A1000" s="32">
        <v>995</v>
      </c>
      <c r="B1000" s="33" t="s">
        <v>576</v>
      </c>
      <c r="C1000" s="34" t="s">
        <v>92</v>
      </c>
      <c r="D1000" s="33" t="s">
        <v>183</v>
      </c>
      <c r="E1000" s="44" t="s">
        <v>15</v>
      </c>
      <c r="F1000" s="35">
        <f>H1000-21</f>
        <v>44083</v>
      </c>
      <c r="G1000" s="35">
        <f t="shared" si="133"/>
        <v>44097</v>
      </c>
      <c r="H1000" s="35">
        <f t="shared" si="128"/>
        <v>44104</v>
      </c>
      <c r="I1000" s="35">
        <f t="shared" si="129"/>
        <v>44111</v>
      </c>
      <c r="J1000" s="35">
        <v>44119</v>
      </c>
      <c r="K1000" s="36" t="s">
        <v>69</v>
      </c>
      <c r="L1000" s="37">
        <f t="shared" si="130"/>
        <v>35006</v>
      </c>
      <c r="M1000" s="38">
        <v>35006</v>
      </c>
      <c r="N1000" s="39"/>
      <c r="O1000" s="40" t="s">
        <v>184</v>
      </c>
    </row>
    <row r="1001" spans="1:15" s="41" customFormat="1" ht="21" hidden="1">
      <c r="A1001" s="32">
        <v>996</v>
      </c>
      <c r="B1001" s="33" t="s">
        <v>576</v>
      </c>
      <c r="C1001" s="34" t="s">
        <v>78</v>
      </c>
      <c r="D1001" s="33" t="s">
        <v>183</v>
      </c>
      <c r="E1001" s="44" t="s">
        <v>15</v>
      </c>
      <c r="F1001" s="35">
        <f t="shared" ref="F1001:F1007" si="134">G1001-21</f>
        <v>43804</v>
      </c>
      <c r="G1001" s="35">
        <f t="shared" si="133"/>
        <v>43825</v>
      </c>
      <c r="H1001" s="35">
        <f t="shared" si="128"/>
        <v>43832</v>
      </c>
      <c r="I1001" s="35">
        <f t="shared" si="129"/>
        <v>43839</v>
      </c>
      <c r="J1001" s="35">
        <v>43847</v>
      </c>
      <c r="K1001" s="36" t="s">
        <v>69</v>
      </c>
      <c r="L1001" s="37">
        <f t="shared" si="130"/>
        <v>412120</v>
      </c>
      <c r="M1001" s="38">
        <v>412120</v>
      </c>
      <c r="N1001" s="39"/>
      <c r="O1001" s="40" t="s">
        <v>184</v>
      </c>
    </row>
    <row r="1002" spans="1:15" s="41" customFormat="1" ht="21" hidden="1">
      <c r="A1002" s="32">
        <v>997</v>
      </c>
      <c r="B1002" s="33" t="s">
        <v>576</v>
      </c>
      <c r="C1002" s="34" t="s">
        <v>77</v>
      </c>
      <c r="D1002" s="33" t="s">
        <v>183</v>
      </c>
      <c r="E1002" s="44" t="s">
        <v>15</v>
      </c>
      <c r="F1002" s="35">
        <f t="shared" si="134"/>
        <v>43804</v>
      </c>
      <c r="G1002" s="35">
        <f t="shared" si="133"/>
        <v>43825</v>
      </c>
      <c r="H1002" s="35">
        <f t="shared" si="128"/>
        <v>43832</v>
      </c>
      <c r="I1002" s="35">
        <f t="shared" si="129"/>
        <v>43839</v>
      </c>
      <c r="J1002" s="35">
        <v>43847</v>
      </c>
      <c r="K1002" s="36" t="s">
        <v>69</v>
      </c>
      <c r="L1002" s="37">
        <f t="shared" si="130"/>
        <v>37920</v>
      </c>
      <c r="M1002" s="38">
        <v>37920</v>
      </c>
      <c r="N1002" s="39"/>
      <c r="O1002" s="40" t="s">
        <v>184</v>
      </c>
    </row>
    <row r="1003" spans="1:15" s="41" customFormat="1" ht="21" hidden="1">
      <c r="A1003" s="32">
        <v>998</v>
      </c>
      <c r="B1003" s="33" t="s">
        <v>576</v>
      </c>
      <c r="C1003" s="34" t="s">
        <v>81</v>
      </c>
      <c r="D1003" s="33" t="s">
        <v>183</v>
      </c>
      <c r="E1003" s="44" t="s">
        <v>15</v>
      </c>
      <c r="F1003" s="35">
        <f t="shared" si="134"/>
        <v>43804</v>
      </c>
      <c r="G1003" s="35">
        <f t="shared" si="133"/>
        <v>43825</v>
      </c>
      <c r="H1003" s="35">
        <f t="shared" si="128"/>
        <v>43832</v>
      </c>
      <c r="I1003" s="35">
        <f t="shared" si="129"/>
        <v>43839</v>
      </c>
      <c r="J1003" s="35">
        <v>43847</v>
      </c>
      <c r="K1003" s="36" t="s">
        <v>69</v>
      </c>
      <c r="L1003" s="37">
        <f t="shared" si="130"/>
        <v>149960</v>
      </c>
      <c r="M1003" s="38">
        <f>70000+70000+2000+3960+4000</f>
        <v>149960</v>
      </c>
      <c r="N1003" s="39"/>
      <c r="O1003" s="40" t="s">
        <v>184</v>
      </c>
    </row>
    <row r="1004" spans="1:15" s="41" customFormat="1" ht="21" hidden="1">
      <c r="A1004" s="32">
        <v>999</v>
      </c>
      <c r="B1004" s="33" t="s">
        <v>576</v>
      </c>
      <c r="C1004" s="34" t="s">
        <v>78</v>
      </c>
      <c r="D1004" s="33" t="s">
        <v>183</v>
      </c>
      <c r="E1004" s="44" t="s">
        <v>15</v>
      </c>
      <c r="F1004" s="35">
        <f t="shared" si="134"/>
        <v>43984</v>
      </c>
      <c r="G1004" s="35">
        <f t="shared" si="133"/>
        <v>44005</v>
      </c>
      <c r="H1004" s="35">
        <f t="shared" si="128"/>
        <v>44012</v>
      </c>
      <c r="I1004" s="35">
        <f t="shared" si="129"/>
        <v>44019</v>
      </c>
      <c r="J1004" s="35">
        <v>44027</v>
      </c>
      <c r="K1004" s="36" t="s">
        <v>69</v>
      </c>
      <c r="L1004" s="37">
        <f t="shared" si="130"/>
        <v>494180</v>
      </c>
      <c r="M1004" s="38">
        <v>494180</v>
      </c>
      <c r="N1004" s="39"/>
      <c r="O1004" s="40" t="s">
        <v>184</v>
      </c>
    </row>
    <row r="1005" spans="1:15" s="41" customFormat="1" ht="21" hidden="1">
      <c r="A1005" s="32">
        <v>1000</v>
      </c>
      <c r="B1005" s="33" t="s">
        <v>576</v>
      </c>
      <c r="C1005" s="34" t="s">
        <v>77</v>
      </c>
      <c r="D1005" s="33" t="s">
        <v>183</v>
      </c>
      <c r="E1005" s="44" t="s">
        <v>15</v>
      </c>
      <c r="F1005" s="35">
        <f t="shared" si="134"/>
        <v>43984</v>
      </c>
      <c r="G1005" s="35">
        <f t="shared" si="133"/>
        <v>44005</v>
      </c>
      <c r="H1005" s="35">
        <f t="shared" si="128"/>
        <v>44012</v>
      </c>
      <c r="I1005" s="35">
        <f t="shared" si="129"/>
        <v>44019</v>
      </c>
      <c r="J1005" s="35">
        <v>44027</v>
      </c>
      <c r="K1005" s="36" t="s">
        <v>69</v>
      </c>
      <c r="L1005" s="37">
        <f t="shared" si="130"/>
        <v>35820</v>
      </c>
      <c r="M1005" s="38">
        <v>35820</v>
      </c>
      <c r="N1005" s="39"/>
      <c r="O1005" s="40" t="s">
        <v>184</v>
      </c>
    </row>
    <row r="1006" spans="1:15" s="41" customFormat="1" ht="21" hidden="1">
      <c r="A1006" s="32">
        <v>1001</v>
      </c>
      <c r="B1006" s="33" t="s">
        <v>576</v>
      </c>
      <c r="C1006" s="34" t="s">
        <v>81</v>
      </c>
      <c r="D1006" s="33" t="s">
        <v>183</v>
      </c>
      <c r="E1006" s="44" t="s">
        <v>15</v>
      </c>
      <c r="F1006" s="35">
        <f t="shared" si="134"/>
        <v>43984</v>
      </c>
      <c r="G1006" s="35">
        <f t="shared" si="133"/>
        <v>44005</v>
      </c>
      <c r="H1006" s="35">
        <f t="shared" si="128"/>
        <v>44012</v>
      </c>
      <c r="I1006" s="35">
        <f t="shared" si="129"/>
        <v>44019</v>
      </c>
      <c r="J1006" s="35">
        <v>44027</v>
      </c>
      <c r="K1006" s="36" t="s">
        <v>69</v>
      </c>
      <c r="L1006" s="37">
        <f t="shared" si="130"/>
        <v>70000</v>
      </c>
      <c r="M1006" s="38">
        <v>70000</v>
      </c>
      <c r="N1006" s="39"/>
      <c r="O1006" s="40" t="s">
        <v>184</v>
      </c>
    </row>
    <row r="1007" spans="1:15" s="41" customFormat="1" ht="21" hidden="1">
      <c r="A1007" s="32">
        <v>1002</v>
      </c>
      <c r="B1007" s="33" t="s">
        <v>576</v>
      </c>
      <c r="C1007" s="42" t="s">
        <v>131</v>
      </c>
      <c r="D1007" s="33" t="s">
        <v>183</v>
      </c>
      <c r="E1007" s="44" t="s">
        <v>15</v>
      </c>
      <c r="F1007" s="35">
        <f t="shared" si="134"/>
        <v>43893</v>
      </c>
      <c r="G1007" s="35">
        <f t="shared" si="133"/>
        <v>43914</v>
      </c>
      <c r="H1007" s="35">
        <f t="shared" si="128"/>
        <v>43921</v>
      </c>
      <c r="I1007" s="35">
        <f t="shared" si="129"/>
        <v>43928</v>
      </c>
      <c r="J1007" s="35">
        <v>43936</v>
      </c>
      <c r="K1007" s="36" t="s">
        <v>69</v>
      </c>
      <c r="L1007" s="37">
        <f t="shared" si="130"/>
        <v>3000</v>
      </c>
      <c r="M1007" s="43">
        <v>3000</v>
      </c>
      <c r="N1007" s="39"/>
      <c r="O1007" s="40" t="s">
        <v>184</v>
      </c>
    </row>
    <row r="1008" spans="1:15" s="41" customFormat="1" ht="21" hidden="1">
      <c r="A1008" s="32">
        <v>1003</v>
      </c>
      <c r="B1008" s="33" t="s">
        <v>577</v>
      </c>
      <c r="C1008" s="34" t="s">
        <v>92</v>
      </c>
      <c r="D1008" s="33" t="s">
        <v>183</v>
      </c>
      <c r="E1008" s="44" t="s">
        <v>15</v>
      </c>
      <c r="F1008" s="35">
        <f>H1008-21</f>
        <v>43811</v>
      </c>
      <c r="G1008" s="35">
        <f t="shared" si="133"/>
        <v>43825</v>
      </c>
      <c r="H1008" s="35">
        <f t="shared" si="128"/>
        <v>43832</v>
      </c>
      <c r="I1008" s="35">
        <f t="shared" si="129"/>
        <v>43839</v>
      </c>
      <c r="J1008" s="35">
        <v>43847</v>
      </c>
      <c r="K1008" s="36" t="s">
        <v>69</v>
      </c>
      <c r="L1008" s="37">
        <f t="shared" si="130"/>
        <v>143940</v>
      </c>
      <c r="M1008" s="38">
        <f>143870+70</f>
        <v>143940</v>
      </c>
      <c r="N1008" s="39"/>
      <c r="O1008" s="40" t="s">
        <v>185</v>
      </c>
    </row>
    <row r="1009" spans="1:15" s="41" customFormat="1" ht="21" hidden="1">
      <c r="A1009" s="32">
        <v>1004</v>
      </c>
      <c r="B1009" s="33" t="s">
        <v>577</v>
      </c>
      <c r="C1009" s="34" t="s">
        <v>92</v>
      </c>
      <c r="D1009" s="33" t="s">
        <v>183</v>
      </c>
      <c r="E1009" s="44" t="s">
        <v>15</v>
      </c>
      <c r="F1009" s="35">
        <f>H1009-21</f>
        <v>43900</v>
      </c>
      <c r="G1009" s="35">
        <f t="shared" si="133"/>
        <v>43914</v>
      </c>
      <c r="H1009" s="35">
        <f t="shared" si="128"/>
        <v>43921</v>
      </c>
      <c r="I1009" s="35">
        <f t="shared" si="129"/>
        <v>43928</v>
      </c>
      <c r="J1009" s="35">
        <v>43936</v>
      </c>
      <c r="K1009" s="36" t="s">
        <v>69</v>
      </c>
      <c r="L1009" s="37">
        <f t="shared" si="130"/>
        <v>65000</v>
      </c>
      <c r="M1009" s="38">
        <v>65000</v>
      </c>
      <c r="N1009" s="39"/>
      <c r="O1009" s="40" t="s">
        <v>185</v>
      </c>
    </row>
    <row r="1010" spans="1:15" s="41" customFormat="1" ht="21" hidden="1">
      <c r="A1010" s="32">
        <v>1005</v>
      </c>
      <c r="B1010" s="33" t="s">
        <v>577</v>
      </c>
      <c r="C1010" s="34" t="s">
        <v>131</v>
      </c>
      <c r="D1010" s="33" t="s">
        <v>183</v>
      </c>
      <c r="E1010" s="44" t="s">
        <v>15</v>
      </c>
      <c r="F1010" s="35">
        <f>G1010-21</f>
        <v>43984</v>
      </c>
      <c r="G1010" s="35">
        <f t="shared" si="133"/>
        <v>44005</v>
      </c>
      <c r="H1010" s="35">
        <f t="shared" si="128"/>
        <v>44012</v>
      </c>
      <c r="I1010" s="35">
        <f t="shared" si="129"/>
        <v>44019</v>
      </c>
      <c r="J1010" s="35">
        <v>44027</v>
      </c>
      <c r="K1010" s="36" t="s">
        <v>69</v>
      </c>
      <c r="L1010" s="37">
        <f t="shared" si="130"/>
        <v>43200</v>
      </c>
      <c r="M1010" s="38">
        <v>43200</v>
      </c>
      <c r="N1010" s="39"/>
      <c r="O1010" s="40" t="s">
        <v>185</v>
      </c>
    </row>
    <row r="1011" spans="1:15" s="41" customFormat="1" ht="21" hidden="1">
      <c r="A1011" s="32">
        <v>1006</v>
      </c>
      <c r="B1011" s="33" t="s">
        <v>577</v>
      </c>
      <c r="C1011" s="34" t="s">
        <v>77</v>
      </c>
      <c r="D1011" s="33" t="s">
        <v>183</v>
      </c>
      <c r="E1011" s="44" t="s">
        <v>15</v>
      </c>
      <c r="F1011" s="35">
        <f>G1011-21</f>
        <v>43804</v>
      </c>
      <c r="G1011" s="35">
        <f t="shared" si="133"/>
        <v>43825</v>
      </c>
      <c r="H1011" s="35">
        <f t="shared" si="128"/>
        <v>43832</v>
      </c>
      <c r="I1011" s="35">
        <f t="shared" si="129"/>
        <v>43839</v>
      </c>
      <c r="J1011" s="35">
        <v>43847</v>
      </c>
      <c r="K1011" s="36" t="s">
        <v>69</v>
      </c>
      <c r="L1011" s="37">
        <f t="shared" si="130"/>
        <v>11180</v>
      </c>
      <c r="M1011" s="38">
        <v>11180</v>
      </c>
      <c r="N1011" s="39"/>
      <c r="O1011" s="40" t="s">
        <v>185</v>
      </c>
    </row>
    <row r="1012" spans="1:15" s="41" customFormat="1" ht="21" hidden="1">
      <c r="A1012" s="32">
        <v>1007</v>
      </c>
      <c r="B1012" s="33" t="s">
        <v>577</v>
      </c>
      <c r="C1012" s="34" t="s">
        <v>81</v>
      </c>
      <c r="D1012" s="33" t="s">
        <v>183</v>
      </c>
      <c r="E1012" s="44" t="s">
        <v>15</v>
      </c>
      <c r="F1012" s="35">
        <f>G1012-21</f>
        <v>43804</v>
      </c>
      <c r="G1012" s="35">
        <f t="shared" si="133"/>
        <v>43825</v>
      </c>
      <c r="H1012" s="35">
        <f t="shared" si="128"/>
        <v>43832</v>
      </c>
      <c r="I1012" s="35">
        <f t="shared" si="129"/>
        <v>43839</v>
      </c>
      <c r="J1012" s="35">
        <v>43847</v>
      </c>
      <c r="K1012" s="36" t="s">
        <v>69</v>
      </c>
      <c r="L1012" s="37">
        <f t="shared" si="130"/>
        <v>1320</v>
      </c>
      <c r="M1012" s="38">
        <v>1320</v>
      </c>
      <c r="N1012" s="39"/>
      <c r="O1012" s="40" t="s">
        <v>185</v>
      </c>
    </row>
    <row r="1013" spans="1:15" s="41" customFormat="1" ht="21" hidden="1">
      <c r="A1013" s="32">
        <v>1008</v>
      </c>
      <c r="B1013" s="33" t="s">
        <v>578</v>
      </c>
      <c r="C1013" s="42" t="s">
        <v>92</v>
      </c>
      <c r="D1013" s="33" t="s">
        <v>183</v>
      </c>
      <c r="E1013" s="44" t="s">
        <v>15</v>
      </c>
      <c r="F1013" s="35">
        <f>H1013-21</f>
        <v>43811</v>
      </c>
      <c r="G1013" s="35">
        <f t="shared" si="133"/>
        <v>43825</v>
      </c>
      <c r="H1013" s="35">
        <f t="shared" si="128"/>
        <v>43832</v>
      </c>
      <c r="I1013" s="35">
        <f t="shared" si="129"/>
        <v>43839</v>
      </c>
      <c r="J1013" s="35">
        <v>43847</v>
      </c>
      <c r="K1013" s="36" t="s">
        <v>69</v>
      </c>
      <c r="L1013" s="37">
        <f t="shared" si="130"/>
        <v>12000</v>
      </c>
      <c r="M1013" s="43">
        <v>12000</v>
      </c>
      <c r="N1013" s="39"/>
      <c r="O1013" s="40" t="s">
        <v>186</v>
      </c>
    </row>
    <row r="1014" spans="1:15" s="41" customFormat="1" ht="21" hidden="1">
      <c r="A1014" s="32">
        <v>1009</v>
      </c>
      <c r="B1014" s="33" t="s">
        <v>578</v>
      </c>
      <c r="C1014" s="42" t="s">
        <v>92</v>
      </c>
      <c r="D1014" s="33" t="s">
        <v>183</v>
      </c>
      <c r="E1014" s="44" t="s">
        <v>15</v>
      </c>
      <c r="F1014" s="35">
        <f>H1014-21</f>
        <v>43900</v>
      </c>
      <c r="G1014" s="35">
        <f t="shared" si="133"/>
        <v>43914</v>
      </c>
      <c r="H1014" s="35">
        <f t="shared" si="128"/>
        <v>43921</v>
      </c>
      <c r="I1014" s="35">
        <f t="shared" si="129"/>
        <v>43928</v>
      </c>
      <c r="J1014" s="35">
        <v>43936</v>
      </c>
      <c r="K1014" s="36" t="s">
        <v>69</v>
      </c>
      <c r="L1014" s="37">
        <f t="shared" si="130"/>
        <v>12000</v>
      </c>
      <c r="M1014" s="43">
        <v>12000</v>
      </c>
      <c r="N1014" s="39"/>
      <c r="O1014" s="40" t="s">
        <v>186</v>
      </c>
    </row>
    <row r="1015" spans="1:15" s="41" customFormat="1" ht="21" hidden="1">
      <c r="A1015" s="32">
        <v>1010</v>
      </c>
      <c r="B1015" s="33" t="s">
        <v>578</v>
      </c>
      <c r="C1015" s="42" t="s">
        <v>92</v>
      </c>
      <c r="D1015" s="33" t="s">
        <v>183</v>
      </c>
      <c r="E1015" s="44" t="s">
        <v>15</v>
      </c>
      <c r="F1015" s="35">
        <f>H1015-21</f>
        <v>43991</v>
      </c>
      <c r="G1015" s="35">
        <f t="shared" si="133"/>
        <v>44005</v>
      </c>
      <c r="H1015" s="35">
        <f t="shared" si="128"/>
        <v>44012</v>
      </c>
      <c r="I1015" s="35">
        <f t="shared" si="129"/>
        <v>44019</v>
      </c>
      <c r="J1015" s="35">
        <v>44027</v>
      </c>
      <c r="K1015" s="36" t="s">
        <v>69</v>
      </c>
      <c r="L1015" s="37">
        <f t="shared" si="130"/>
        <v>4000</v>
      </c>
      <c r="M1015" s="43">
        <v>4000</v>
      </c>
      <c r="N1015" s="39"/>
      <c r="O1015" s="40" t="s">
        <v>186</v>
      </c>
    </row>
    <row r="1016" spans="1:15" s="41" customFormat="1" ht="21" hidden="1">
      <c r="A1016" s="32">
        <v>1011</v>
      </c>
      <c r="B1016" s="33" t="s">
        <v>578</v>
      </c>
      <c r="C1016" s="42" t="s">
        <v>92</v>
      </c>
      <c r="D1016" s="33" t="s">
        <v>183</v>
      </c>
      <c r="E1016" s="44" t="s">
        <v>15</v>
      </c>
      <c r="F1016" s="35">
        <f>H1016-21</f>
        <v>44083</v>
      </c>
      <c r="G1016" s="35">
        <f t="shared" si="133"/>
        <v>44097</v>
      </c>
      <c r="H1016" s="35">
        <f t="shared" si="128"/>
        <v>44104</v>
      </c>
      <c r="I1016" s="35">
        <f t="shared" si="129"/>
        <v>44111</v>
      </c>
      <c r="J1016" s="35">
        <v>44119</v>
      </c>
      <c r="K1016" s="36" t="s">
        <v>69</v>
      </c>
      <c r="L1016" s="37">
        <f t="shared" si="130"/>
        <v>2000</v>
      </c>
      <c r="M1016" s="43">
        <v>2000</v>
      </c>
      <c r="N1016" s="39"/>
      <c r="O1016" s="40" t="s">
        <v>186</v>
      </c>
    </row>
    <row r="1017" spans="1:15" s="41" customFormat="1" ht="21" hidden="1">
      <c r="A1017" s="32">
        <v>1012</v>
      </c>
      <c r="B1017" s="33" t="s">
        <v>578</v>
      </c>
      <c r="C1017" s="42" t="s">
        <v>77</v>
      </c>
      <c r="D1017" s="33" t="s">
        <v>183</v>
      </c>
      <c r="E1017" s="44" t="s">
        <v>15</v>
      </c>
      <c r="F1017" s="35">
        <f t="shared" ref="F1017:F1026" si="135">G1017-21</f>
        <v>43804</v>
      </c>
      <c r="G1017" s="35">
        <f t="shared" si="133"/>
        <v>43825</v>
      </c>
      <c r="H1017" s="35">
        <f t="shared" si="128"/>
        <v>43832</v>
      </c>
      <c r="I1017" s="35">
        <f t="shared" si="129"/>
        <v>43839</v>
      </c>
      <c r="J1017" s="35">
        <v>43847</v>
      </c>
      <c r="K1017" s="36" t="s">
        <v>69</v>
      </c>
      <c r="L1017" s="37">
        <f t="shared" si="130"/>
        <v>6004</v>
      </c>
      <c r="M1017" s="43">
        <v>6004</v>
      </c>
      <c r="N1017" s="39"/>
      <c r="O1017" s="40" t="s">
        <v>186</v>
      </c>
    </row>
    <row r="1018" spans="1:15" s="41" customFormat="1" ht="21" hidden="1">
      <c r="A1018" s="32">
        <v>1013</v>
      </c>
      <c r="B1018" s="33" t="s">
        <v>578</v>
      </c>
      <c r="C1018" s="34" t="s">
        <v>81</v>
      </c>
      <c r="D1018" s="33" t="s">
        <v>183</v>
      </c>
      <c r="E1018" s="44" t="s">
        <v>15</v>
      </c>
      <c r="F1018" s="35">
        <f t="shared" si="135"/>
        <v>43804</v>
      </c>
      <c r="G1018" s="35">
        <f t="shared" si="133"/>
        <v>43825</v>
      </c>
      <c r="H1018" s="35">
        <f t="shared" si="128"/>
        <v>43832</v>
      </c>
      <c r="I1018" s="35">
        <f t="shared" si="129"/>
        <v>43839</v>
      </c>
      <c r="J1018" s="35">
        <v>43847</v>
      </c>
      <c r="K1018" s="36" t="s">
        <v>69</v>
      </c>
      <c r="L1018" s="37">
        <f t="shared" si="130"/>
        <v>1320</v>
      </c>
      <c r="M1018" s="38">
        <v>1320</v>
      </c>
      <c r="N1018" s="39"/>
      <c r="O1018" s="40" t="s">
        <v>186</v>
      </c>
    </row>
    <row r="1019" spans="1:15" s="41" customFormat="1" ht="21" hidden="1">
      <c r="A1019" s="32">
        <v>1014</v>
      </c>
      <c r="B1019" s="33" t="s">
        <v>578</v>
      </c>
      <c r="C1019" s="34" t="s">
        <v>78</v>
      </c>
      <c r="D1019" s="33" t="s">
        <v>183</v>
      </c>
      <c r="E1019" s="44" t="s">
        <v>15</v>
      </c>
      <c r="F1019" s="35">
        <f t="shared" si="135"/>
        <v>43804</v>
      </c>
      <c r="G1019" s="35">
        <f t="shared" si="133"/>
        <v>43825</v>
      </c>
      <c r="H1019" s="35">
        <f t="shared" si="128"/>
        <v>43832</v>
      </c>
      <c r="I1019" s="35">
        <f t="shared" si="129"/>
        <v>43839</v>
      </c>
      <c r="J1019" s="35">
        <v>43847</v>
      </c>
      <c r="K1019" s="36" t="s">
        <v>69</v>
      </c>
      <c r="L1019" s="37">
        <f t="shared" si="130"/>
        <v>10176</v>
      </c>
      <c r="M1019" s="38">
        <v>10176</v>
      </c>
      <c r="N1019" s="39"/>
      <c r="O1019" s="40" t="s">
        <v>186</v>
      </c>
    </row>
    <row r="1020" spans="1:15" s="41" customFormat="1" ht="21" hidden="1">
      <c r="A1020" s="32">
        <v>1015</v>
      </c>
      <c r="B1020" s="33" t="s">
        <v>578</v>
      </c>
      <c r="C1020" s="42" t="s">
        <v>77</v>
      </c>
      <c r="D1020" s="33" t="s">
        <v>183</v>
      </c>
      <c r="E1020" s="44" t="s">
        <v>15</v>
      </c>
      <c r="F1020" s="35">
        <f t="shared" si="135"/>
        <v>43984</v>
      </c>
      <c r="G1020" s="35">
        <f t="shared" si="133"/>
        <v>44005</v>
      </c>
      <c r="H1020" s="35">
        <f t="shared" si="128"/>
        <v>44012</v>
      </c>
      <c r="I1020" s="35">
        <f t="shared" si="129"/>
        <v>44019</v>
      </c>
      <c r="J1020" s="35">
        <v>44027</v>
      </c>
      <c r="K1020" s="36" t="s">
        <v>69</v>
      </c>
      <c r="L1020" s="37">
        <f t="shared" si="130"/>
        <v>6000</v>
      </c>
      <c r="M1020" s="43">
        <v>6000</v>
      </c>
      <c r="N1020" s="39"/>
      <c r="O1020" s="40" t="s">
        <v>186</v>
      </c>
    </row>
    <row r="1021" spans="1:15" s="41" customFormat="1" ht="21" hidden="1">
      <c r="A1021" s="32">
        <v>1016</v>
      </c>
      <c r="B1021" s="33" t="s">
        <v>578</v>
      </c>
      <c r="C1021" s="34" t="s">
        <v>81</v>
      </c>
      <c r="D1021" s="33" t="s">
        <v>183</v>
      </c>
      <c r="E1021" s="44" t="s">
        <v>15</v>
      </c>
      <c r="F1021" s="35">
        <f t="shared" si="135"/>
        <v>43984</v>
      </c>
      <c r="G1021" s="35">
        <f t="shared" si="133"/>
        <v>44005</v>
      </c>
      <c r="H1021" s="35">
        <f t="shared" si="128"/>
        <v>44012</v>
      </c>
      <c r="I1021" s="35">
        <f t="shared" si="129"/>
        <v>44019</v>
      </c>
      <c r="J1021" s="35">
        <v>44027</v>
      </c>
      <c r="K1021" s="36" t="s">
        <v>69</v>
      </c>
      <c r="L1021" s="37">
        <f t="shared" si="130"/>
        <v>660</v>
      </c>
      <c r="M1021" s="38">
        <v>660</v>
      </c>
      <c r="N1021" s="39"/>
      <c r="O1021" s="40" t="s">
        <v>186</v>
      </c>
    </row>
    <row r="1022" spans="1:15" s="41" customFormat="1" ht="21" hidden="1">
      <c r="A1022" s="32">
        <v>1017</v>
      </c>
      <c r="B1022" s="33" t="s">
        <v>578</v>
      </c>
      <c r="C1022" s="34" t="s">
        <v>78</v>
      </c>
      <c r="D1022" s="33" t="s">
        <v>183</v>
      </c>
      <c r="E1022" s="44" t="s">
        <v>15</v>
      </c>
      <c r="F1022" s="35">
        <f t="shared" si="135"/>
        <v>43984</v>
      </c>
      <c r="G1022" s="35">
        <f t="shared" si="133"/>
        <v>44005</v>
      </c>
      <c r="H1022" s="35">
        <f t="shared" si="128"/>
        <v>44012</v>
      </c>
      <c r="I1022" s="35">
        <f t="shared" si="129"/>
        <v>44019</v>
      </c>
      <c r="J1022" s="35">
        <v>44027</v>
      </c>
      <c r="K1022" s="36" t="s">
        <v>69</v>
      </c>
      <c r="L1022" s="37">
        <f t="shared" si="130"/>
        <v>10840</v>
      </c>
      <c r="M1022" s="38">
        <v>10840</v>
      </c>
      <c r="N1022" s="39"/>
      <c r="O1022" s="40" t="s">
        <v>186</v>
      </c>
    </row>
    <row r="1023" spans="1:15" s="41" customFormat="1" ht="21" hidden="1">
      <c r="A1023" s="32">
        <v>1018</v>
      </c>
      <c r="B1023" s="33" t="s">
        <v>578</v>
      </c>
      <c r="C1023" s="42" t="s">
        <v>89</v>
      </c>
      <c r="D1023" s="33" t="s">
        <v>183</v>
      </c>
      <c r="E1023" s="44" t="s">
        <v>15</v>
      </c>
      <c r="F1023" s="35">
        <f t="shared" si="135"/>
        <v>43804</v>
      </c>
      <c r="G1023" s="35">
        <f t="shared" si="133"/>
        <v>43825</v>
      </c>
      <c r="H1023" s="35">
        <f t="shared" si="128"/>
        <v>43832</v>
      </c>
      <c r="I1023" s="35">
        <f t="shared" si="129"/>
        <v>43839</v>
      </c>
      <c r="J1023" s="35">
        <v>43847</v>
      </c>
      <c r="K1023" s="36" t="s">
        <v>69</v>
      </c>
      <c r="L1023" s="37">
        <f t="shared" si="130"/>
        <v>8160</v>
      </c>
      <c r="M1023" s="43">
        <v>8160</v>
      </c>
      <c r="N1023" s="39"/>
      <c r="O1023" s="40" t="s">
        <v>186</v>
      </c>
    </row>
    <row r="1024" spans="1:15" s="41" customFormat="1" ht="21" hidden="1">
      <c r="A1024" s="32">
        <v>1019</v>
      </c>
      <c r="B1024" s="33" t="s">
        <v>578</v>
      </c>
      <c r="C1024" s="42" t="s">
        <v>89</v>
      </c>
      <c r="D1024" s="33" t="s">
        <v>183</v>
      </c>
      <c r="E1024" s="44" t="s">
        <v>15</v>
      </c>
      <c r="F1024" s="35">
        <f t="shared" si="135"/>
        <v>43893</v>
      </c>
      <c r="G1024" s="35">
        <f t="shared" si="133"/>
        <v>43914</v>
      </c>
      <c r="H1024" s="35">
        <f t="shared" si="128"/>
        <v>43921</v>
      </c>
      <c r="I1024" s="35">
        <f t="shared" si="129"/>
        <v>43928</v>
      </c>
      <c r="J1024" s="35">
        <v>43936</v>
      </c>
      <c r="K1024" s="36" t="s">
        <v>69</v>
      </c>
      <c r="L1024" s="37">
        <f t="shared" si="130"/>
        <v>3360</v>
      </c>
      <c r="M1024" s="43">
        <v>3360</v>
      </c>
      <c r="N1024" s="39"/>
      <c r="O1024" s="40" t="s">
        <v>186</v>
      </c>
    </row>
    <row r="1025" spans="1:15" s="41" customFormat="1" ht="21" hidden="1">
      <c r="A1025" s="32">
        <v>1020</v>
      </c>
      <c r="B1025" s="33" t="s">
        <v>578</v>
      </c>
      <c r="C1025" s="42" t="s">
        <v>89</v>
      </c>
      <c r="D1025" s="33" t="s">
        <v>183</v>
      </c>
      <c r="E1025" s="44" t="s">
        <v>15</v>
      </c>
      <c r="F1025" s="35">
        <f t="shared" si="135"/>
        <v>43984</v>
      </c>
      <c r="G1025" s="35">
        <f t="shared" si="133"/>
        <v>44005</v>
      </c>
      <c r="H1025" s="35">
        <f t="shared" si="128"/>
        <v>44012</v>
      </c>
      <c r="I1025" s="35">
        <f t="shared" si="129"/>
        <v>44019</v>
      </c>
      <c r="J1025" s="35">
        <v>44027</v>
      </c>
      <c r="K1025" s="36" t="s">
        <v>69</v>
      </c>
      <c r="L1025" s="37">
        <f t="shared" si="130"/>
        <v>3600</v>
      </c>
      <c r="M1025" s="43">
        <v>3600</v>
      </c>
      <c r="N1025" s="39"/>
      <c r="O1025" s="40" t="s">
        <v>186</v>
      </c>
    </row>
    <row r="1026" spans="1:15" s="41" customFormat="1" ht="21" hidden="1">
      <c r="A1026" s="32">
        <v>1021</v>
      </c>
      <c r="B1026" s="33" t="s">
        <v>578</v>
      </c>
      <c r="C1026" s="42" t="s">
        <v>89</v>
      </c>
      <c r="D1026" s="33" t="s">
        <v>183</v>
      </c>
      <c r="E1026" s="44" t="s">
        <v>15</v>
      </c>
      <c r="F1026" s="35">
        <f t="shared" si="135"/>
        <v>44076</v>
      </c>
      <c r="G1026" s="35">
        <f t="shared" si="133"/>
        <v>44097</v>
      </c>
      <c r="H1026" s="35">
        <f t="shared" si="128"/>
        <v>44104</v>
      </c>
      <c r="I1026" s="35">
        <f t="shared" si="129"/>
        <v>44111</v>
      </c>
      <c r="J1026" s="35">
        <v>44119</v>
      </c>
      <c r="K1026" s="36" t="s">
        <v>69</v>
      </c>
      <c r="L1026" s="37">
        <f t="shared" si="130"/>
        <v>49920</v>
      </c>
      <c r="M1026" s="43">
        <v>49920</v>
      </c>
      <c r="N1026" s="39"/>
      <c r="O1026" s="40" t="s">
        <v>186</v>
      </c>
    </row>
    <row r="1027" spans="1:15" s="41" customFormat="1" ht="21" hidden="1">
      <c r="A1027" s="32">
        <v>1022</v>
      </c>
      <c r="B1027" s="33" t="s">
        <v>578</v>
      </c>
      <c r="C1027" s="42" t="s">
        <v>110</v>
      </c>
      <c r="D1027" s="33" t="s">
        <v>183</v>
      </c>
      <c r="E1027" s="44" t="s">
        <v>29</v>
      </c>
      <c r="F1027" s="33" t="str">
        <f>IF(E1027="","",IF((OR(E1027=data_validation!A$1,E1027=data_validation!A$2,E1027=data_validation!A$5,E1027=data_validation!A$6,E1027=data_validation!A$14,E1027=data_validation!A$16)),"Indicate Date","N/A"))</f>
        <v>N/A</v>
      </c>
      <c r="G1027" s="33" t="str">
        <f>IF(E1027="","",IF((OR(E1027=data_validation!A$1,E1027=data_validation!A$2)),"Indicate Date","N/A"))</f>
        <v>N/A</v>
      </c>
      <c r="H1027" s="35">
        <f t="shared" si="128"/>
        <v>43921</v>
      </c>
      <c r="I1027" s="35">
        <f t="shared" si="129"/>
        <v>43928</v>
      </c>
      <c r="J1027" s="35">
        <v>43936</v>
      </c>
      <c r="K1027" s="36" t="s">
        <v>69</v>
      </c>
      <c r="L1027" s="37">
        <f t="shared" si="130"/>
        <v>20000</v>
      </c>
      <c r="M1027" s="38">
        <v>20000</v>
      </c>
      <c r="N1027" s="39"/>
      <c r="O1027" s="162" t="s">
        <v>186</v>
      </c>
    </row>
    <row r="1028" spans="1:15" s="41" customFormat="1" ht="21" hidden="1">
      <c r="A1028" s="32">
        <v>1023</v>
      </c>
      <c r="B1028" s="33" t="s">
        <v>578</v>
      </c>
      <c r="C1028" s="34" t="s">
        <v>116</v>
      </c>
      <c r="D1028" s="33" t="s">
        <v>183</v>
      </c>
      <c r="E1028" s="44" t="s">
        <v>15</v>
      </c>
      <c r="F1028" s="35">
        <f>H1028-21</f>
        <v>44083</v>
      </c>
      <c r="G1028" s="35">
        <f t="shared" ref="G1028:G1047" si="136">H1028-7</f>
        <v>44097</v>
      </c>
      <c r="H1028" s="35">
        <f t="shared" si="128"/>
        <v>44104</v>
      </c>
      <c r="I1028" s="35">
        <f t="shared" si="129"/>
        <v>44111</v>
      </c>
      <c r="J1028" s="35">
        <v>44119</v>
      </c>
      <c r="K1028" s="36" t="s">
        <v>69</v>
      </c>
      <c r="L1028" s="37">
        <f t="shared" si="130"/>
        <v>2500</v>
      </c>
      <c r="M1028" s="43">
        <v>2500</v>
      </c>
      <c r="N1028" s="39"/>
      <c r="O1028" s="40" t="s">
        <v>186</v>
      </c>
    </row>
    <row r="1029" spans="1:15" s="41" customFormat="1" ht="12.75" hidden="1">
      <c r="A1029" s="32">
        <v>1024</v>
      </c>
      <c r="B1029" s="33" t="s">
        <v>579</v>
      </c>
      <c r="C1029" s="42" t="s">
        <v>92</v>
      </c>
      <c r="D1029" s="33" t="s">
        <v>183</v>
      </c>
      <c r="E1029" s="44" t="s">
        <v>15</v>
      </c>
      <c r="F1029" s="35">
        <f>H1029-21</f>
        <v>43811</v>
      </c>
      <c r="G1029" s="35">
        <f t="shared" si="136"/>
        <v>43825</v>
      </c>
      <c r="H1029" s="35">
        <f t="shared" si="128"/>
        <v>43832</v>
      </c>
      <c r="I1029" s="35">
        <f t="shared" si="129"/>
        <v>43839</v>
      </c>
      <c r="J1029" s="35">
        <v>43847</v>
      </c>
      <c r="K1029" s="36" t="s">
        <v>69</v>
      </c>
      <c r="L1029" s="37">
        <f t="shared" si="130"/>
        <v>25170</v>
      </c>
      <c r="M1029" s="43">
        <v>25170</v>
      </c>
      <c r="N1029" s="39"/>
      <c r="O1029" s="40" t="s">
        <v>191</v>
      </c>
    </row>
    <row r="1030" spans="1:15" s="41" customFormat="1" ht="12.75" hidden="1">
      <c r="A1030" s="32">
        <v>1025</v>
      </c>
      <c r="B1030" s="33" t="s">
        <v>579</v>
      </c>
      <c r="C1030" s="42" t="s">
        <v>92</v>
      </c>
      <c r="D1030" s="33" t="s">
        <v>183</v>
      </c>
      <c r="E1030" s="44" t="s">
        <v>15</v>
      </c>
      <c r="F1030" s="35">
        <f>H1030-21</f>
        <v>43900</v>
      </c>
      <c r="G1030" s="35">
        <f t="shared" si="136"/>
        <v>43914</v>
      </c>
      <c r="H1030" s="35">
        <f t="shared" ref="H1030:H1093" si="137">J1030-15</f>
        <v>43921</v>
      </c>
      <c r="I1030" s="35">
        <f t="shared" ref="I1030:I1093" si="138">H1030+7</f>
        <v>43928</v>
      </c>
      <c r="J1030" s="35">
        <v>43936</v>
      </c>
      <c r="K1030" s="36" t="s">
        <v>69</v>
      </c>
      <c r="L1030" s="37">
        <f t="shared" ref="L1030:L1093" si="139">SUM(M1030:N1030)</f>
        <v>36985</v>
      </c>
      <c r="M1030" s="43">
        <v>36985</v>
      </c>
      <c r="N1030" s="39"/>
      <c r="O1030" s="40" t="s">
        <v>191</v>
      </c>
    </row>
    <row r="1031" spans="1:15" s="41" customFormat="1" ht="12.75" hidden="1">
      <c r="A1031" s="32">
        <v>1026</v>
      </c>
      <c r="B1031" s="33" t="s">
        <v>579</v>
      </c>
      <c r="C1031" s="42" t="s">
        <v>92</v>
      </c>
      <c r="D1031" s="33" t="s">
        <v>183</v>
      </c>
      <c r="E1031" s="44" t="s">
        <v>15</v>
      </c>
      <c r="F1031" s="35">
        <f>H1031-21</f>
        <v>43991</v>
      </c>
      <c r="G1031" s="35">
        <f t="shared" si="136"/>
        <v>44005</v>
      </c>
      <c r="H1031" s="35">
        <f t="shared" si="137"/>
        <v>44012</v>
      </c>
      <c r="I1031" s="35">
        <f t="shared" si="138"/>
        <v>44019</v>
      </c>
      <c r="J1031" s="35">
        <v>44027</v>
      </c>
      <c r="K1031" s="36" t="s">
        <v>69</v>
      </c>
      <c r="L1031" s="37">
        <f t="shared" si="139"/>
        <v>52500</v>
      </c>
      <c r="M1031" s="43">
        <v>52500</v>
      </c>
      <c r="N1031" s="39"/>
      <c r="O1031" s="40" t="s">
        <v>191</v>
      </c>
    </row>
    <row r="1032" spans="1:15" s="41" customFormat="1" ht="12.75" hidden="1">
      <c r="A1032" s="32">
        <v>1027</v>
      </c>
      <c r="B1032" s="33" t="s">
        <v>579</v>
      </c>
      <c r="C1032" s="42" t="s">
        <v>92</v>
      </c>
      <c r="D1032" s="33" t="s">
        <v>183</v>
      </c>
      <c r="E1032" s="44" t="s">
        <v>15</v>
      </c>
      <c r="F1032" s="35">
        <f>H1032-21</f>
        <v>44083</v>
      </c>
      <c r="G1032" s="35">
        <f t="shared" si="136"/>
        <v>44097</v>
      </c>
      <c r="H1032" s="35">
        <f t="shared" si="137"/>
        <v>44104</v>
      </c>
      <c r="I1032" s="35">
        <f t="shared" si="138"/>
        <v>44111</v>
      </c>
      <c r="J1032" s="35">
        <v>44119</v>
      </c>
      <c r="K1032" s="36" t="s">
        <v>69</v>
      </c>
      <c r="L1032" s="37">
        <f t="shared" si="139"/>
        <v>9395</v>
      </c>
      <c r="M1032" s="43">
        <v>9395</v>
      </c>
      <c r="N1032" s="39"/>
      <c r="O1032" s="40" t="s">
        <v>191</v>
      </c>
    </row>
    <row r="1033" spans="1:15" s="41" customFormat="1" ht="12.75" hidden="1">
      <c r="A1033" s="32">
        <v>1028</v>
      </c>
      <c r="B1033" s="33" t="s">
        <v>579</v>
      </c>
      <c r="C1033" s="42" t="s">
        <v>131</v>
      </c>
      <c r="D1033" s="33" t="s">
        <v>183</v>
      </c>
      <c r="E1033" s="44" t="s">
        <v>15</v>
      </c>
      <c r="F1033" s="35">
        <f t="shared" ref="F1033:F1038" si="140">G1033-21</f>
        <v>43893</v>
      </c>
      <c r="G1033" s="35">
        <f t="shared" si="136"/>
        <v>43914</v>
      </c>
      <c r="H1033" s="35">
        <f t="shared" si="137"/>
        <v>43921</v>
      </c>
      <c r="I1033" s="35">
        <f t="shared" si="138"/>
        <v>43928</v>
      </c>
      <c r="J1033" s="35">
        <v>43936</v>
      </c>
      <c r="K1033" s="36" t="s">
        <v>69</v>
      </c>
      <c r="L1033" s="37">
        <f t="shared" si="139"/>
        <v>31200</v>
      </c>
      <c r="M1033" s="43">
        <v>31200</v>
      </c>
      <c r="N1033" s="39"/>
      <c r="O1033" s="40" t="s">
        <v>191</v>
      </c>
    </row>
    <row r="1034" spans="1:15" s="41" customFormat="1" ht="12.75" hidden="1">
      <c r="A1034" s="32">
        <v>1029</v>
      </c>
      <c r="B1034" s="33" t="s">
        <v>579</v>
      </c>
      <c r="C1034" s="42" t="s">
        <v>77</v>
      </c>
      <c r="D1034" s="33" t="s">
        <v>183</v>
      </c>
      <c r="E1034" s="44" t="s">
        <v>15</v>
      </c>
      <c r="F1034" s="35">
        <f t="shared" si="140"/>
        <v>43804</v>
      </c>
      <c r="G1034" s="35">
        <f t="shared" si="136"/>
        <v>43825</v>
      </c>
      <c r="H1034" s="35">
        <f t="shared" si="137"/>
        <v>43832</v>
      </c>
      <c r="I1034" s="35">
        <f t="shared" si="138"/>
        <v>43839</v>
      </c>
      <c r="J1034" s="35">
        <v>43847</v>
      </c>
      <c r="K1034" s="36" t="s">
        <v>69</v>
      </c>
      <c r="L1034" s="37">
        <f t="shared" si="139"/>
        <v>5000</v>
      </c>
      <c r="M1034" s="43">
        <v>5000</v>
      </c>
      <c r="N1034" s="39"/>
      <c r="O1034" s="40" t="s">
        <v>191</v>
      </c>
    </row>
    <row r="1035" spans="1:15" s="41" customFormat="1" ht="12.75" hidden="1">
      <c r="A1035" s="32">
        <v>1030</v>
      </c>
      <c r="B1035" s="33" t="s">
        <v>579</v>
      </c>
      <c r="C1035" s="42" t="s">
        <v>78</v>
      </c>
      <c r="D1035" s="33" t="s">
        <v>183</v>
      </c>
      <c r="E1035" s="44" t="s">
        <v>15</v>
      </c>
      <c r="F1035" s="35">
        <f t="shared" si="140"/>
        <v>43804</v>
      </c>
      <c r="G1035" s="35">
        <f t="shared" si="136"/>
        <v>43825</v>
      </c>
      <c r="H1035" s="35">
        <f t="shared" si="137"/>
        <v>43832</v>
      </c>
      <c r="I1035" s="35">
        <f t="shared" si="138"/>
        <v>43839</v>
      </c>
      <c r="J1035" s="35">
        <v>43847</v>
      </c>
      <c r="K1035" s="36" t="s">
        <v>69</v>
      </c>
      <c r="L1035" s="37">
        <f t="shared" si="139"/>
        <v>367459</v>
      </c>
      <c r="M1035" s="43">
        <v>367459</v>
      </c>
      <c r="N1035" s="39"/>
      <c r="O1035" s="40" t="s">
        <v>191</v>
      </c>
    </row>
    <row r="1036" spans="1:15" s="41" customFormat="1" ht="12.75" hidden="1">
      <c r="A1036" s="32">
        <v>1031</v>
      </c>
      <c r="B1036" s="33" t="s">
        <v>579</v>
      </c>
      <c r="C1036" s="42" t="s">
        <v>77</v>
      </c>
      <c r="D1036" s="33" t="s">
        <v>183</v>
      </c>
      <c r="E1036" s="44" t="s">
        <v>15</v>
      </c>
      <c r="F1036" s="35">
        <f t="shared" si="140"/>
        <v>43893</v>
      </c>
      <c r="G1036" s="35">
        <f t="shared" si="136"/>
        <v>43914</v>
      </c>
      <c r="H1036" s="35">
        <f t="shared" si="137"/>
        <v>43921</v>
      </c>
      <c r="I1036" s="35">
        <f t="shared" si="138"/>
        <v>43928</v>
      </c>
      <c r="J1036" s="35">
        <v>43936</v>
      </c>
      <c r="K1036" s="36" t="s">
        <v>69</v>
      </c>
      <c r="L1036" s="37">
        <f t="shared" si="139"/>
        <v>4340</v>
      </c>
      <c r="M1036" s="43">
        <v>4340</v>
      </c>
      <c r="N1036" s="39"/>
      <c r="O1036" s="40" t="s">
        <v>191</v>
      </c>
    </row>
    <row r="1037" spans="1:15" s="41" customFormat="1" ht="12.75" hidden="1">
      <c r="A1037" s="32">
        <v>1032</v>
      </c>
      <c r="B1037" s="33" t="s">
        <v>579</v>
      </c>
      <c r="C1037" s="42" t="s">
        <v>78</v>
      </c>
      <c r="D1037" s="33" t="s">
        <v>183</v>
      </c>
      <c r="E1037" s="44" t="s">
        <v>15</v>
      </c>
      <c r="F1037" s="35">
        <f t="shared" si="140"/>
        <v>43893</v>
      </c>
      <c r="G1037" s="35">
        <f t="shared" si="136"/>
        <v>43914</v>
      </c>
      <c r="H1037" s="35">
        <f t="shared" si="137"/>
        <v>43921</v>
      </c>
      <c r="I1037" s="35">
        <f t="shared" si="138"/>
        <v>43928</v>
      </c>
      <c r="J1037" s="35">
        <v>43936</v>
      </c>
      <c r="K1037" s="36" t="s">
        <v>69</v>
      </c>
      <c r="L1037" s="37">
        <f t="shared" si="139"/>
        <v>279159</v>
      </c>
      <c r="M1037" s="43">
        <v>279159</v>
      </c>
      <c r="N1037" s="39"/>
      <c r="O1037" s="40" t="s">
        <v>191</v>
      </c>
    </row>
    <row r="1038" spans="1:15" s="41" customFormat="1" ht="12.75" hidden="1">
      <c r="A1038" s="32">
        <v>1033</v>
      </c>
      <c r="B1038" s="33" t="s">
        <v>579</v>
      </c>
      <c r="C1038" s="42" t="s">
        <v>81</v>
      </c>
      <c r="D1038" s="33" t="s">
        <v>183</v>
      </c>
      <c r="E1038" s="44" t="s">
        <v>15</v>
      </c>
      <c r="F1038" s="35">
        <f t="shared" si="140"/>
        <v>43893</v>
      </c>
      <c r="G1038" s="35">
        <f t="shared" si="136"/>
        <v>43914</v>
      </c>
      <c r="H1038" s="35">
        <f t="shared" si="137"/>
        <v>43921</v>
      </c>
      <c r="I1038" s="35">
        <f t="shared" si="138"/>
        <v>43928</v>
      </c>
      <c r="J1038" s="35">
        <v>43936</v>
      </c>
      <c r="K1038" s="36" t="s">
        <v>69</v>
      </c>
      <c r="L1038" s="37">
        <f t="shared" si="139"/>
        <v>89000</v>
      </c>
      <c r="M1038" s="43">
        <f>14000+70000+5000</f>
        <v>89000</v>
      </c>
      <c r="N1038" s="39"/>
      <c r="O1038" s="40" t="s">
        <v>191</v>
      </c>
    </row>
    <row r="1039" spans="1:15" s="41" customFormat="1" ht="12.75" hidden="1">
      <c r="A1039" s="32">
        <v>1034</v>
      </c>
      <c r="B1039" s="33" t="s">
        <v>580</v>
      </c>
      <c r="C1039" s="42" t="s">
        <v>92</v>
      </c>
      <c r="D1039" s="33" t="s">
        <v>183</v>
      </c>
      <c r="E1039" s="44" t="s">
        <v>15</v>
      </c>
      <c r="F1039" s="35">
        <f>H1039-21</f>
        <v>43811</v>
      </c>
      <c r="G1039" s="35">
        <f t="shared" si="136"/>
        <v>43825</v>
      </c>
      <c r="H1039" s="35">
        <f t="shared" si="137"/>
        <v>43832</v>
      </c>
      <c r="I1039" s="35">
        <f t="shared" si="138"/>
        <v>43839</v>
      </c>
      <c r="J1039" s="35">
        <v>43847</v>
      </c>
      <c r="K1039" s="36" t="s">
        <v>69</v>
      </c>
      <c r="L1039" s="37">
        <f t="shared" si="139"/>
        <v>100000</v>
      </c>
      <c r="M1039" s="43">
        <v>100000</v>
      </c>
      <c r="N1039" s="39"/>
      <c r="O1039" s="40" t="s">
        <v>259</v>
      </c>
    </row>
    <row r="1040" spans="1:15" s="41" customFormat="1" ht="21" hidden="1">
      <c r="A1040" s="32">
        <v>1035</v>
      </c>
      <c r="B1040" s="33" t="s">
        <v>581</v>
      </c>
      <c r="C1040" s="42" t="s">
        <v>114</v>
      </c>
      <c r="D1040" s="33" t="s">
        <v>183</v>
      </c>
      <c r="E1040" s="44" t="s">
        <v>15</v>
      </c>
      <c r="F1040" s="35">
        <f t="shared" ref="F1040:F1047" si="141">G1040-21</f>
        <v>43804</v>
      </c>
      <c r="G1040" s="35">
        <f t="shared" si="136"/>
        <v>43825</v>
      </c>
      <c r="H1040" s="35">
        <f t="shared" si="137"/>
        <v>43832</v>
      </c>
      <c r="I1040" s="35">
        <f t="shared" si="138"/>
        <v>43839</v>
      </c>
      <c r="J1040" s="35">
        <v>43847</v>
      </c>
      <c r="K1040" s="36" t="s">
        <v>69</v>
      </c>
      <c r="L1040" s="37">
        <f t="shared" si="139"/>
        <v>220050</v>
      </c>
      <c r="M1040" s="45">
        <v>220050</v>
      </c>
      <c r="N1040" s="45"/>
      <c r="O1040" s="40" t="s">
        <v>301</v>
      </c>
    </row>
    <row r="1041" spans="1:15" s="41" customFormat="1" ht="21" hidden="1">
      <c r="A1041" s="32">
        <v>1036</v>
      </c>
      <c r="B1041" s="33" t="s">
        <v>581</v>
      </c>
      <c r="C1041" s="42" t="s">
        <v>78</v>
      </c>
      <c r="D1041" s="33" t="s">
        <v>183</v>
      </c>
      <c r="E1041" s="44" t="s">
        <v>15</v>
      </c>
      <c r="F1041" s="35">
        <f t="shared" si="141"/>
        <v>43804</v>
      </c>
      <c r="G1041" s="35">
        <f t="shared" si="136"/>
        <v>43825</v>
      </c>
      <c r="H1041" s="35">
        <f t="shared" si="137"/>
        <v>43832</v>
      </c>
      <c r="I1041" s="35">
        <f t="shared" si="138"/>
        <v>43839</v>
      </c>
      <c r="J1041" s="35">
        <v>43847</v>
      </c>
      <c r="K1041" s="36" t="s">
        <v>69</v>
      </c>
      <c r="L1041" s="37">
        <f t="shared" si="139"/>
        <v>48000</v>
      </c>
      <c r="M1041" s="45">
        <v>48000</v>
      </c>
      <c r="N1041" s="45"/>
      <c r="O1041" s="40" t="s">
        <v>301</v>
      </c>
    </row>
    <row r="1042" spans="1:15" s="41" customFormat="1" ht="12.75" hidden="1">
      <c r="A1042" s="32">
        <v>1037</v>
      </c>
      <c r="B1042" s="33" t="s">
        <v>582</v>
      </c>
      <c r="C1042" s="42" t="s">
        <v>114</v>
      </c>
      <c r="D1042" s="33" t="s">
        <v>183</v>
      </c>
      <c r="E1042" s="44" t="s">
        <v>15</v>
      </c>
      <c r="F1042" s="35">
        <f t="shared" si="141"/>
        <v>43984</v>
      </c>
      <c r="G1042" s="35">
        <f t="shared" si="136"/>
        <v>44005</v>
      </c>
      <c r="H1042" s="35">
        <f t="shared" si="137"/>
        <v>44012</v>
      </c>
      <c r="I1042" s="35">
        <f t="shared" si="138"/>
        <v>44019</v>
      </c>
      <c r="J1042" s="35">
        <v>44027</v>
      </c>
      <c r="K1042" s="36" t="s">
        <v>69</v>
      </c>
      <c r="L1042" s="37">
        <f t="shared" si="139"/>
        <v>529600</v>
      </c>
      <c r="M1042" s="45">
        <v>529600</v>
      </c>
      <c r="N1042" s="45"/>
      <c r="O1042" s="40" t="s">
        <v>302</v>
      </c>
    </row>
    <row r="1043" spans="1:15" s="41" customFormat="1" ht="12.75" hidden="1">
      <c r="A1043" s="32">
        <v>1038</v>
      </c>
      <c r="B1043" s="33" t="s">
        <v>582</v>
      </c>
      <c r="C1043" s="42" t="s">
        <v>78</v>
      </c>
      <c r="D1043" s="33" t="s">
        <v>183</v>
      </c>
      <c r="E1043" s="44" t="s">
        <v>15</v>
      </c>
      <c r="F1043" s="35">
        <f t="shared" si="141"/>
        <v>43984</v>
      </c>
      <c r="G1043" s="35">
        <f t="shared" si="136"/>
        <v>44005</v>
      </c>
      <c r="H1043" s="35">
        <f t="shared" si="137"/>
        <v>44012</v>
      </c>
      <c r="I1043" s="35">
        <f t="shared" si="138"/>
        <v>44019</v>
      </c>
      <c r="J1043" s="35">
        <v>44027</v>
      </c>
      <c r="K1043" s="36" t="s">
        <v>69</v>
      </c>
      <c r="L1043" s="37">
        <f t="shared" si="139"/>
        <v>64500</v>
      </c>
      <c r="M1043" s="45">
        <v>64500</v>
      </c>
      <c r="N1043" s="45"/>
      <c r="O1043" s="40" t="s">
        <v>302</v>
      </c>
    </row>
    <row r="1044" spans="1:15" s="41" customFormat="1" ht="21" hidden="1">
      <c r="A1044" s="32">
        <v>1039</v>
      </c>
      <c r="B1044" s="33" t="s">
        <v>311</v>
      </c>
      <c r="C1044" s="42" t="s">
        <v>114</v>
      </c>
      <c r="D1044" s="33" t="s">
        <v>183</v>
      </c>
      <c r="E1044" s="44" t="s">
        <v>15</v>
      </c>
      <c r="F1044" s="35">
        <f t="shared" si="141"/>
        <v>43804</v>
      </c>
      <c r="G1044" s="35">
        <f t="shared" si="136"/>
        <v>43825</v>
      </c>
      <c r="H1044" s="35">
        <f t="shared" si="137"/>
        <v>43832</v>
      </c>
      <c r="I1044" s="35">
        <f t="shared" si="138"/>
        <v>43839</v>
      </c>
      <c r="J1044" s="35">
        <v>43847</v>
      </c>
      <c r="K1044" s="36" t="s">
        <v>69</v>
      </c>
      <c r="L1044" s="37">
        <f t="shared" si="139"/>
        <v>504695</v>
      </c>
      <c r="M1044" s="45">
        <v>504695</v>
      </c>
      <c r="N1044" s="45"/>
      <c r="O1044" s="40" t="s">
        <v>304</v>
      </c>
    </row>
    <row r="1045" spans="1:15" s="41" customFormat="1" ht="21" hidden="1">
      <c r="A1045" s="32">
        <v>1040</v>
      </c>
      <c r="B1045" s="33" t="s">
        <v>311</v>
      </c>
      <c r="C1045" s="42" t="s">
        <v>78</v>
      </c>
      <c r="D1045" s="33" t="s">
        <v>183</v>
      </c>
      <c r="E1045" s="44" t="s">
        <v>15</v>
      </c>
      <c r="F1045" s="35">
        <f t="shared" si="141"/>
        <v>43804</v>
      </c>
      <c r="G1045" s="35">
        <f t="shared" si="136"/>
        <v>43825</v>
      </c>
      <c r="H1045" s="35">
        <f t="shared" si="137"/>
        <v>43832</v>
      </c>
      <c r="I1045" s="35">
        <f t="shared" si="138"/>
        <v>43839</v>
      </c>
      <c r="J1045" s="35">
        <v>43847</v>
      </c>
      <c r="K1045" s="36" t="s">
        <v>69</v>
      </c>
      <c r="L1045" s="37">
        <f t="shared" si="139"/>
        <v>77400</v>
      </c>
      <c r="M1045" s="45">
        <v>77400</v>
      </c>
      <c r="N1045" s="45"/>
      <c r="O1045" s="40" t="s">
        <v>305</v>
      </c>
    </row>
    <row r="1046" spans="1:15" s="41" customFormat="1" ht="21" hidden="1">
      <c r="A1046" s="32">
        <v>1041</v>
      </c>
      <c r="B1046" s="33" t="s">
        <v>303</v>
      </c>
      <c r="C1046" s="42" t="s">
        <v>114</v>
      </c>
      <c r="D1046" s="33" t="s">
        <v>183</v>
      </c>
      <c r="E1046" s="44" t="s">
        <v>15</v>
      </c>
      <c r="F1046" s="35">
        <f t="shared" si="141"/>
        <v>43893</v>
      </c>
      <c r="G1046" s="35">
        <f t="shared" si="136"/>
        <v>43914</v>
      </c>
      <c r="H1046" s="35">
        <f t="shared" si="137"/>
        <v>43921</v>
      </c>
      <c r="I1046" s="35">
        <f t="shared" si="138"/>
        <v>43928</v>
      </c>
      <c r="J1046" s="35">
        <v>43936</v>
      </c>
      <c r="K1046" s="36" t="s">
        <v>69</v>
      </c>
      <c r="L1046" s="37">
        <f t="shared" si="139"/>
        <v>2036550</v>
      </c>
      <c r="M1046" s="45">
        <v>2036550</v>
      </c>
      <c r="N1046" s="45"/>
      <c r="O1046" s="40" t="s">
        <v>306</v>
      </c>
    </row>
    <row r="1047" spans="1:15" s="41" customFormat="1" ht="21" hidden="1">
      <c r="A1047" s="32">
        <v>1042</v>
      </c>
      <c r="B1047" s="33" t="s">
        <v>310</v>
      </c>
      <c r="C1047" s="42" t="s">
        <v>78</v>
      </c>
      <c r="D1047" s="33" t="s">
        <v>183</v>
      </c>
      <c r="E1047" s="44" t="s">
        <v>15</v>
      </c>
      <c r="F1047" s="35">
        <f t="shared" si="141"/>
        <v>43893</v>
      </c>
      <c r="G1047" s="35">
        <f t="shared" si="136"/>
        <v>43914</v>
      </c>
      <c r="H1047" s="35">
        <f t="shared" si="137"/>
        <v>43921</v>
      </c>
      <c r="I1047" s="35">
        <f t="shared" si="138"/>
        <v>43928</v>
      </c>
      <c r="J1047" s="35">
        <v>43936</v>
      </c>
      <c r="K1047" s="36" t="s">
        <v>69</v>
      </c>
      <c r="L1047" s="37">
        <f t="shared" si="139"/>
        <v>129000</v>
      </c>
      <c r="M1047" s="45">
        <v>129000</v>
      </c>
      <c r="N1047" s="45"/>
      <c r="O1047" s="40" t="s">
        <v>306</v>
      </c>
    </row>
    <row r="1048" spans="1:15" s="87" customFormat="1" ht="12.75">
      <c r="A1048" s="32">
        <v>1043</v>
      </c>
      <c r="B1048" s="82" t="s">
        <v>644</v>
      </c>
      <c r="C1048" s="42" t="s">
        <v>76</v>
      </c>
      <c r="D1048" s="82" t="s">
        <v>506</v>
      </c>
      <c r="E1048" s="83" t="s">
        <v>24</v>
      </c>
      <c r="F1048" s="33" t="str">
        <f>IF(E1048="","",IF((OR(E1048=data_validation!A$1,E1048=data_validation!A$2,E1048=data_validation!A$5,E1048=data_validation!A$6,E1048=data_validation!A$14,E1048=data_validation!A$16)),"Indicate Date","N/A"))</f>
        <v>N/A</v>
      </c>
      <c r="G1048" s="33" t="str">
        <f>IF(E1048="","",IF((OR(E1048=data_validation!A$1,E1048=data_validation!A$2)),"Indicate Date","N/A"))</f>
        <v>N/A</v>
      </c>
      <c r="H1048" s="35">
        <f t="shared" si="137"/>
        <v>44012</v>
      </c>
      <c r="I1048" s="35">
        <f t="shared" si="138"/>
        <v>44019</v>
      </c>
      <c r="J1048" s="35">
        <v>44027</v>
      </c>
      <c r="K1048" s="84" t="s">
        <v>69</v>
      </c>
      <c r="L1048" s="37">
        <f t="shared" si="139"/>
        <v>10770</v>
      </c>
      <c r="M1048" s="38">
        <v>10770</v>
      </c>
      <c r="N1048" s="39"/>
      <c r="O1048" s="86" t="s">
        <v>262</v>
      </c>
    </row>
    <row r="1049" spans="1:15" s="87" customFormat="1" ht="12.75" hidden="1">
      <c r="A1049" s="32">
        <v>1044</v>
      </c>
      <c r="B1049" s="82" t="s">
        <v>644</v>
      </c>
      <c r="C1049" s="42" t="s">
        <v>77</v>
      </c>
      <c r="D1049" s="82" t="s">
        <v>506</v>
      </c>
      <c r="E1049" s="44" t="s">
        <v>15</v>
      </c>
      <c r="F1049" s="35">
        <f>G1049-21</f>
        <v>43804</v>
      </c>
      <c r="G1049" s="35">
        <f>H1049-7</f>
        <v>43825</v>
      </c>
      <c r="H1049" s="35">
        <f t="shared" si="137"/>
        <v>43832</v>
      </c>
      <c r="I1049" s="35">
        <f t="shared" si="138"/>
        <v>43839</v>
      </c>
      <c r="J1049" s="35">
        <v>43847</v>
      </c>
      <c r="K1049" s="84" t="s">
        <v>69</v>
      </c>
      <c r="L1049" s="37">
        <f t="shared" si="139"/>
        <v>7280</v>
      </c>
      <c r="M1049" s="38">
        <v>7280</v>
      </c>
      <c r="N1049" s="39"/>
      <c r="O1049" s="86" t="s">
        <v>262</v>
      </c>
    </row>
    <row r="1050" spans="1:15" s="87" customFormat="1" ht="12.75" hidden="1">
      <c r="A1050" s="32">
        <v>1045</v>
      </c>
      <c r="B1050" s="82" t="s">
        <v>644</v>
      </c>
      <c r="C1050" s="42" t="s">
        <v>81</v>
      </c>
      <c r="D1050" s="82" t="s">
        <v>506</v>
      </c>
      <c r="E1050" s="44" t="s">
        <v>15</v>
      </c>
      <c r="F1050" s="35">
        <f>G1050-21</f>
        <v>43804</v>
      </c>
      <c r="G1050" s="35">
        <f>H1050-7</f>
        <v>43825</v>
      </c>
      <c r="H1050" s="35">
        <f t="shared" si="137"/>
        <v>43832</v>
      </c>
      <c r="I1050" s="35">
        <f t="shared" si="138"/>
        <v>43839</v>
      </c>
      <c r="J1050" s="35">
        <v>43847</v>
      </c>
      <c r="K1050" s="84" t="s">
        <v>69</v>
      </c>
      <c r="L1050" s="37">
        <f t="shared" si="139"/>
        <v>560</v>
      </c>
      <c r="M1050" s="38">
        <v>560</v>
      </c>
      <c r="N1050" s="39"/>
      <c r="O1050" s="86" t="s">
        <v>262</v>
      </c>
    </row>
    <row r="1051" spans="1:15" s="87" customFormat="1" ht="12.75" hidden="1">
      <c r="A1051" s="32">
        <v>1046</v>
      </c>
      <c r="B1051" s="82" t="s">
        <v>644</v>
      </c>
      <c r="C1051" s="42" t="s">
        <v>77</v>
      </c>
      <c r="D1051" s="82" t="s">
        <v>506</v>
      </c>
      <c r="E1051" s="44" t="s">
        <v>15</v>
      </c>
      <c r="F1051" s="35">
        <f>G1051-21</f>
        <v>43984</v>
      </c>
      <c r="G1051" s="35">
        <f>H1051-7</f>
        <v>44005</v>
      </c>
      <c r="H1051" s="35">
        <f t="shared" si="137"/>
        <v>44012</v>
      </c>
      <c r="I1051" s="35">
        <f t="shared" si="138"/>
        <v>44019</v>
      </c>
      <c r="J1051" s="35">
        <v>44027</v>
      </c>
      <c r="K1051" s="84" t="s">
        <v>69</v>
      </c>
      <c r="L1051" s="37">
        <f t="shared" si="139"/>
        <v>7280</v>
      </c>
      <c r="M1051" s="38">
        <v>7280</v>
      </c>
      <c r="N1051" s="39"/>
      <c r="O1051" s="86" t="s">
        <v>262</v>
      </c>
    </row>
    <row r="1052" spans="1:15" s="31" customFormat="1" ht="21">
      <c r="A1052" s="32">
        <v>1047</v>
      </c>
      <c r="B1052" s="33" t="s">
        <v>299</v>
      </c>
      <c r="C1052" s="34" t="s">
        <v>76</v>
      </c>
      <c r="D1052" s="33" t="s">
        <v>300</v>
      </c>
      <c r="E1052" s="44" t="s">
        <v>24</v>
      </c>
      <c r="F1052" s="33" t="str">
        <f>IF(E1052="","",IF((OR(E1052=data_validation!A$1,E1052=data_validation!A$2,E1052=data_validation!A$5,E1052=data_validation!A$6,E1052=data_validation!A$14,E1052=data_validation!A$16)),"Indicate Date","N/A"))</f>
        <v>N/A</v>
      </c>
      <c r="G1052" s="33" t="str">
        <f>IF(E1052="","",IF((OR(E1052=data_validation!A$1,E1052=data_validation!A$2)),"Indicate Date","N/A"))</f>
        <v>N/A</v>
      </c>
      <c r="H1052" s="35">
        <f t="shared" si="137"/>
        <v>43832</v>
      </c>
      <c r="I1052" s="35">
        <f t="shared" si="138"/>
        <v>43839</v>
      </c>
      <c r="J1052" s="35">
        <v>43847</v>
      </c>
      <c r="K1052" s="36" t="s">
        <v>69</v>
      </c>
      <c r="L1052" s="37">
        <f t="shared" si="139"/>
        <v>9018</v>
      </c>
      <c r="M1052" s="38">
        <v>9018</v>
      </c>
      <c r="N1052" s="39"/>
      <c r="O1052" s="40" t="s">
        <v>263</v>
      </c>
    </row>
    <row r="1053" spans="1:15" s="41" customFormat="1" ht="21">
      <c r="A1053" s="32">
        <v>1048</v>
      </c>
      <c r="B1053" s="33" t="s">
        <v>299</v>
      </c>
      <c r="C1053" s="34" t="s">
        <v>76</v>
      </c>
      <c r="D1053" s="33" t="s">
        <v>300</v>
      </c>
      <c r="E1053" s="44" t="s">
        <v>24</v>
      </c>
      <c r="F1053" s="33" t="str">
        <f>IF(E1053="","",IF((OR(E1053=data_validation!A$1,E1053=data_validation!A$2,E1053=data_validation!A$5,E1053=data_validation!A$6,E1053=data_validation!A$14,E1053=data_validation!A$16)),"Indicate Date","N/A"))</f>
        <v>N/A</v>
      </c>
      <c r="G1053" s="33" t="str">
        <f>IF(E1053="","",IF((OR(E1053=data_validation!A$1,E1053=data_validation!A$2)),"Indicate Date","N/A"))</f>
        <v>N/A</v>
      </c>
      <c r="H1053" s="35">
        <f t="shared" si="137"/>
        <v>44012</v>
      </c>
      <c r="I1053" s="35">
        <f t="shared" si="138"/>
        <v>44019</v>
      </c>
      <c r="J1053" s="35">
        <v>44027</v>
      </c>
      <c r="K1053" s="36" t="s">
        <v>69</v>
      </c>
      <c r="L1053" s="37">
        <f t="shared" si="139"/>
        <v>9018</v>
      </c>
      <c r="M1053" s="38">
        <v>9018</v>
      </c>
      <c r="N1053" s="39"/>
      <c r="O1053" s="40" t="s">
        <v>263</v>
      </c>
    </row>
    <row r="1054" spans="1:15" s="41" customFormat="1" ht="21" hidden="1">
      <c r="A1054" s="32">
        <v>1049</v>
      </c>
      <c r="B1054" s="33" t="s">
        <v>299</v>
      </c>
      <c r="C1054" s="34" t="s">
        <v>77</v>
      </c>
      <c r="D1054" s="33" t="s">
        <v>300</v>
      </c>
      <c r="E1054" s="44" t="s">
        <v>15</v>
      </c>
      <c r="F1054" s="35">
        <f>G1054-21</f>
        <v>43804</v>
      </c>
      <c r="G1054" s="35">
        <f>H1054-7</f>
        <v>43825</v>
      </c>
      <c r="H1054" s="35">
        <f t="shared" si="137"/>
        <v>43832</v>
      </c>
      <c r="I1054" s="35">
        <f t="shared" si="138"/>
        <v>43839</v>
      </c>
      <c r="J1054" s="35">
        <v>43847</v>
      </c>
      <c r="K1054" s="36" t="s">
        <v>69</v>
      </c>
      <c r="L1054" s="37">
        <f t="shared" si="139"/>
        <v>6000</v>
      </c>
      <c r="M1054" s="38">
        <v>6000</v>
      </c>
      <c r="N1054" s="39"/>
      <c r="O1054" s="40" t="s">
        <v>263</v>
      </c>
    </row>
    <row r="1055" spans="1:15" s="41" customFormat="1" ht="21" hidden="1">
      <c r="A1055" s="32">
        <v>1050</v>
      </c>
      <c r="B1055" s="33" t="s">
        <v>299</v>
      </c>
      <c r="C1055" s="34" t="s">
        <v>81</v>
      </c>
      <c r="D1055" s="33" t="s">
        <v>300</v>
      </c>
      <c r="E1055" s="44" t="s">
        <v>15</v>
      </c>
      <c r="F1055" s="35">
        <f>G1055-21</f>
        <v>43804</v>
      </c>
      <c r="G1055" s="35">
        <f>H1055-7</f>
        <v>43825</v>
      </c>
      <c r="H1055" s="35">
        <f t="shared" si="137"/>
        <v>43832</v>
      </c>
      <c r="I1055" s="35">
        <f t="shared" si="138"/>
        <v>43839</v>
      </c>
      <c r="J1055" s="35">
        <v>43847</v>
      </c>
      <c r="K1055" s="36" t="s">
        <v>69</v>
      </c>
      <c r="L1055" s="37">
        <f t="shared" si="139"/>
        <v>800</v>
      </c>
      <c r="M1055" s="38">
        <v>800</v>
      </c>
      <c r="N1055" s="39"/>
      <c r="O1055" s="40" t="s">
        <v>263</v>
      </c>
    </row>
    <row r="1056" spans="1:15" s="41" customFormat="1" ht="12.75">
      <c r="A1056" s="32">
        <v>1051</v>
      </c>
      <c r="B1056" s="33" t="s">
        <v>297</v>
      </c>
      <c r="C1056" s="34" t="s">
        <v>76</v>
      </c>
      <c r="D1056" s="33" t="s">
        <v>298</v>
      </c>
      <c r="E1056" s="44" t="s">
        <v>24</v>
      </c>
      <c r="F1056" s="33" t="str">
        <f>IF(E1056="","",IF((OR(E1056=data_validation!A$1,E1056=data_validation!A$2,E1056=data_validation!A$5,E1056=data_validation!A$6,E1056=data_validation!A$14,E1056=data_validation!A$16)),"Indicate Date","N/A"))</f>
        <v>N/A</v>
      </c>
      <c r="G1056" s="33" t="str">
        <f>IF(E1056="","",IF((OR(E1056=data_validation!A$1,E1056=data_validation!A$2)),"Indicate Date","N/A"))</f>
        <v>N/A</v>
      </c>
      <c r="H1056" s="35">
        <f t="shared" si="137"/>
        <v>43832</v>
      </c>
      <c r="I1056" s="35">
        <f t="shared" si="138"/>
        <v>43839</v>
      </c>
      <c r="J1056" s="35">
        <v>43847</v>
      </c>
      <c r="K1056" s="36" t="s">
        <v>69</v>
      </c>
      <c r="L1056" s="37">
        <f t="shared" si="139"/>
        <v>62819</v>
      </c>
      <c r="M1056" s="38">
        <v>62819</v>
      </c>
      <c r="N1056" s="39"/>
      <c r="O1056" s="40" t="s">
        <v>268</v>
      </c>
    </row>
    <row r="1057" spans="1:15" s="41" customFormat="1" ht="12.75">
      <c r="A1057" s="32">
        <v>1052</v>
      </c>
      <c r="B1057" s="33" t="s">
        <v>297</v>
      </c>
      <c r="C1057" s="34" t="s">
        <v>76</v>
      </c>
      <c r="D1057" s="33" t="s">
        <v>298</v>
      </c>
      <c r="E1057" s="44" t="s">
        <v>24</v>
      </c>
      <c r="F1057" s="33" t="str">
        <f>IF(E1057="","",IF((OR(E1057=data_validation!A$1,E1057=data_validation!A$2,E1057=data_validation!A$5,E1057=data_validation!A$6,E1057=data_validation!A$14,E1057=data_validation!A$16)),"Indicate Date","N/A"))</f>
        <v>N/A</v>
      </c>
      <c r="G1057" s="33" t="str">
        <f>IF(E1057="","",IF((OR(E1057=data_validation!A$1,E1057=data_validation!A$2)),"Indicate Date","N/A"))</f>
        <v>N/A</v>
      </c>
      <c r="H1057" s="35">
        <f t="shared" si="137"/>
        <v>44012</v>
      </c>
      <c r="I1057" s="35">
        <f t="shared" si="138"/>
        <v>44019</v>
      </c>
      <c r="J1057" s="35">
        <v>44027</v>
      </c>
      <c r="K1057" s="36" t="s">
        <v>69</v>
      </c>
      <c r="L1057" s="37">
        <f t="shared" si="139"/>
        <v>62819</v>
      </c>
      <c r="M1057" s="38">
        <v>62819</v>
      </c>
      <c r="N1057" s="39"/>
      <c r="O1057" s="40" t="s">
        <v>268</v>
      </c>
    </row>
    <row r="1058" spans="1:15" s="41" customFormat="1" ht="12.75" hidden="1">
      <c r="A1058" s="32">
        <v>1053</v>
      </c>
      <c r="B1058" s="33" t="s">
        <v>297</v>
      </c>
      <c r="C1058" s="34" t="s">
        <v>122</v>
      </c>
      <c r="D1058" s="33" t="s">
        <v>298</v>
      </c>
      <c r="E1058" s="83" t="s">
        <v>15</v>
      </c>
      <c r="F1058" s="35">
        <f t="shared" ref="F1058:F1063" si="142">G1058-21</f>
        <v>43804</v>
      </c>
      <c r="G1058" s="35">
        <f t="shared" ref="G1058:G1063" si="143">H1058-7</f>
        <v>43825</v>
      </c>
      <c r="H1058" s="35">
        <f t="shared" si="137"/>
        <v>43832</v>
      </c>
      <c r="I1058" s="35">
        <f t="shared" si="138"/>
        <v>43839</v>
      </c>
      <c r="J1058" s="35">
        <v>43847</v>
      </c>
      <c r="K1058" s="36" t="s">
        <v>69</v>
      </c>
      <c r="L1058" s="37">
        <f t="shared" si="139"/>
        <v>156000</v>
      </c>
      <c r="M1058" s="38">
        <v>156000</v>
      </c>
      <c r="N1058" s="39"/>
      <c r="O1058" s="40" t="s">
        <v>268</v>
      </c>
    </row>
    <row r="1059" spans="1:15" s="41" customFormat="1" ht="12.75" hidden="1">
      <c r="A1059" s="32">
        <v>1054</v>
      </c>
      <c r="B1059" s="33" t="s">
        <v>297</v>
      </c>
      <c r="C1059" s="34" t="s">
        <v>122</v>
      </c>
      <c r="D1059" s="33" t="s">
        <v>298</v>
      </c>
      <c r="E1059" s="83" t="s">
        <v>15</v>
      </c>
      <c r="F1059" s="35">
        <f t="shared" si="142"/>
        <v>43984</v>
      </c>
      <c r="G1059" s="35">
        <f t="shared" si="143"/>
        <v>44005</v>
      </c>
      <c r="H1059" s="35">
        <f t="shared" si="137"/>
        <v>44012</v>
      </c>
      <c r="I1059" s="35">
        <f t="shared" si="138"/>
        <v>44019</v>
      </c>
      <c r="J1059" s="35">
        <v>44027</v>
      </c>
      <c r="K1059" s="36" t="s">
        <v>69</v>
      </c>
      <c r="L1059" s="37">
        <f t="shared" si="139"/>
        <v>156000</v>
      </c>
      <c r="M1059" s="38">
        <v>156000</v>
      </c>
      <c r="N1059" s="39"/>
      <c r="O1059" s="40" t="s">
        <v>268</v>
      </c>
    </row>
    <row r="1060" spans="1:15" s="41" customFormat="1" ht="12.75" hidden="1">
      <c r="A1060" s="32">
        <v>1055</v>
      </c>
      <c r="B1060" s="33" t="s">
        <v>297</v>
      </c>
      <c r="C1060" s="34" t="s">
        <v>78</v>
      </c>
      <c r="D1060" s="33" t="s">
        <v>298</v>
      </c>
      <c r="E1060" s="44" t="s">
        <v>15</v>
      </c>
      <c r="F1060" s="35">
        <f t="shared" si="142"/>
        <v>43804</v>
      </c>
      <c r="G1060" s="35">
        <f t="shared" si="143"/>
        <v>43825</v>
      </c>
      <c r="H1060" s="35">
        <f t="shared" si="137"/>
        <v>43832</v>
      </c>
      <c r="I1060" s="35">
        <f t="shared" si="138"/>
        <v>43839</v>
      </c>
      <c r="J1060" s="35">
        <v>43847</v>
      </c>
      <c r="K1060" s="36" t="s">
        <v>69</v>
      </c>
      <c r="L1060" s="37">
        <f t="shared" si="139"/>
        <v>340000</v>
      </c>
      <c r="M1060" s="38">
        <v>340000</v>
      </c>
      <c r="N1060" s="39"/>
      <c r="O1060" s="40" t="s">
        <v>268</v>
      </c>
    </row>
    <row r="1061" spans="1:15" s="41" customFormat="1" ht="12.75" hidden="1">
      <c r="A1061" s="32">
        <v>1056</v>
      </c>
      <c r="B1061" s="33" t="s">
        <v>297</v>
      </c>
      <c r="C1061" s="34" t="s">
        <v>77</v>
      </c>
      <c r="D1061" s="33" t="s">
        <v>298</v>
      </c>
      <c r="E1061" s="44" t="s">
        <v>15</v>
      </c>
      <c r="F1061" s="35">
        <f t="shared" si="142"/>
        <v>43804</v>
      </c>
      <c r="G1061" s="35">
        <f t="shared" si="143"/>
        <v>43825</v>
      </c>
      <c r="H1061" s="35">
        <f t="shared" si="137"/>
        <v>43832</v>
      </c>
      <c r="I1061" s="35">
        <f t="shared" si="138"/>
        <v>43839</v>
      </c>
      <c r="J1061" s="35">
        <v>43847</v>
      </c>
      <c r="K1061" s="36" t="s">
        <v>69</v>
      </c>
      <c r="L1061" s="37">
        <f t="shared" si="139"/>
        <v>10000</v>
      </c>
      <c r="M1061" s="38">
        <v>10000</v>
      </c>
      <c r="N1061" s="39"/>
      <c r="O1061" s="40" t="s">
        <v>268</v>
      </c>
    </row>
    <row r="1062" spans="1:15" s="41" customFormat="1" ht="12.75" hidden="1">
      <c r="A1062" s="32">
        <v>1057</v>
      </c>
      <c r="B1062" s="33" t="s">
        <v>297</v>
      </c>
      <c r="C1062" s="34" t="s">
        <v>78</v>
      </c>
      <c r="D1062" s="33" t="s">
        <v>298</v>
      </c>
      <c r="E1062" s="44" t="s">
        <v>15</v>
      </c>
      <c r="F1062" s="35">
        <f t="shared" si="142"/>
        <v>43984</v>
      </c>
      <c r="G1062" s="35">
        <f t="shared" si="143"/>
        <v>44005</v>
      </c>
      <c r="H1062" s="35">
        <f t="shared" si="137"/>
        <v>44012</v>
      </c>
      <c r="I1062" s="35">
        <f t="shared" si="138"/>
        <v>44019</v>
      </c>
      <c r="J1062" s="35">
        <v>44027</v>
      </c>
      <c r="K1062" s="36" t="s">
        <v>69</v>
      </c>
      <c r="L1062" s="37">
        <f t="shared" si="139"/>
        <v>340000</v>
      </c>
      <c r="M1062" s="38">
        <v>340000</v>
      </c>
      <c r="N1062" s="39"/>
      <c r="O1062" s="40" t="s">
        <v>268</v>
      </c>
    </row>
    <row r="1063" spans="1:15" s="41" customFormat="1" ht="12.75" hidden="1">
      <c r="A1063" s="32">
        <v>1058</v>
      </c>
      <c r="B1063" s="33" t="s">
        <v>297</v>
      </c>
      <c r="C1063" s="34" t="s">
        <v>77</v>
      </c>
      <c r="D1063" s="33" t="s">
        <v>298</v>
      </c>
      <c r="E1063" s="44" t="s">
        <v>15</v>
      </c>
      <c r="F1063" s="35">
        <f t="shared" si="142"/>
        <v>43984</v>
      </c>
      <c r="G1063" s="35">
        <f t="shared" si="143"/>
        <v>44005</v>
      </c>
      <c r="H1063" s="35">
        <f t="shared" si="137"/>
        <v>44012</v>
      </c>
      <c r="I1063" s="35">
        <f t="shared" si="138"/>
        <v>44019</v>
      </c>
      <c r="J1063" s="35">
        <v>44027</v>
      </c>
      <c r="K1063" s="36" t="s">
        <v>69</v>
      </c>
      <c r="L1063" s="37">
        <f t="shared" si="139"/>
        <v>10000</v>
      </c>
      <c r="M1063" s="38">
        <v>10000</v>
      </c>
      <c r="N1063" s="39"/>
      <c r="O1063" s="40" t="s">
        <v>268</v>
      </c>
    </row>
    <row r="1064" spans="1:15" s="41" customFormat="1" ht="24" hidden="1">
      <c r="A1064" s="32">
        <v>1059</v>
      </c>
      <c r="B1064" s="33" t="s">
        <v>297</v>
      </c>
      <c r="C1064" s="42" t="s">
        <v>118</v>
      </c>
      <c r="D1064" s="33" t="s">
        <v>298</v>
      </c>
      <c r="E1064" s="44" t="s">
        <v>28</v>
      </c>
      <c r="F1064" s="35">
        <f>H1064-7</f>
        <v>43825</v>
      </c>
      <c r="G1064" s="33" t="str">
        <f>IF(E1064="","",IF((OR(E1064=data_validation!A$1,E1064=data_validation!A$2)),"Indicate Date","N/A"))</f>
        <v>N/A</v>
      </c>
      <c r="H1064" s="35">
        <f t="shared" si="137"/>
        <v>43832</v>
      </c>
      <c r="I1064" s="35">
        <f t="shared" si="138"/>
        <v>43839</v>
      </c>
      <c r="J1064" s="35">
        <v>43847</v>
      </c>
      <c r="K1064" s="36" t="s">
        <v>69</v>
      </c>
      <c r="L1064" s="37">
        <f t="shared" si="139"/>
        <v>38409.5</v>
      </c>
      <c r="M1064" s="43">
        <v>38409.5</v>
      </c>
      <c r="N1064" s="39"/>
      <c r="O1064" s="40" t="s">
        <v>268</v>
      </c>
    </row>
    <row r="1065" spans="1:15" s="41" customFormat="1" ht="24" hidden="1">
      <c r="A1065" s="32">
        <v>1060</v>
      </c>
      <c r="B1065" s="33" t="s">
        <v>297</v>
      </c>
      <c r="C1065" s="42" t="s">
        <v>118</v>
      </c>
      <c r="D1065" s="33" t="s">
        <v>298</v>
      </c>
      <c r="E1065" s="44" t="s">
        <v>28</v>
      </c>
      <c r="F1065" s="35">
        <f>H1065-7</f>
        <v>43914</v>
      </c>
      <c r="G1065" s="33" t="str">
        <f>IF(E1065="","",IF((OR(E1065=data_validation!A$1,E1065=data_validation!A$2)),"Indicate Date","N/A"))</f>
        <v>N/A</v>
      </c>
      <c r="H1065" s="35">
        <f t="shared" si="137"/>
        <v>43921</v>
      </c>
      <c r="I1065" s="35">
        <f t="shared" si="138"/>
        <v>43928</v>
      </c>
      <c r="J1065" s="35">
        <v>43936</v>
      </c>
      <c r="K1065" s="36" t="s">
        <v>69</v>
      </c>
      <c r="L1065" s="37">
        <f t="shared" si="139"/>
        <v>101590.5</v>
      </c>
      <c r="M1065" s="43">
        <v>101590.5</v>
      </c>
      <c r="N1065" s="39"/>
      <c r="O1065" s="40" t="s">
        <v>268</v>
      </c>
    </row>
    <row r="1066" spans="1:15" s="41" customFormat="1" ht="24" hidden="1">
      <c r="A1066" s="32">
        <v>1061</v>
      </c>
      <c r="B1066" s="33" t="s">
        <v>297</v>
      </c>
      <c r="C1066" s="42" t="s">
        <v>118</v>
      </c>
      <c r="D1066" s="33" t="s">
        <v>298</v>
      </c>
      <c r="E1066" s="44" t="s">
        <v>28</v>
      </c>
      <c r="F1066" s="35">
        <f>H1066-7</f>
        <v>44005</v>
      </c>
      <c r="G1066" s="33" t="str">
        <f>IF(E1066="","",IF((OR(E1066=data_validation!A$1,E1066=data_validation!A$2)),"Indicate Date","N/A"))</f>
        <v>N/A</v>
      </c>
      <c r="H1066" s="35">
        <f t="shared" si="137"/>
        <v>44012</v>
      </c>
      <c r="I1066" s="35">
        <f t="shared" si="138"/>
        <v>44019</v>
      </c>
      <c r="J1066" s="35">
        <v>44027</v>
      </c>
      <c r="K1066" s="36" t="s">
        <v>69</v>
      </c>
      <c r="L1066" s="37">
        <f t="shared" si="139"/>
        <v>5000</v>
      </c>
      <c r="M1066" s="43">
        <v>5000</v>
      </c>
      <c r="N1066" s="39"/>
      <c r="O1066" s="40" t="s">
        <v>268</v>
      </c>
    </row>
    <row r="1067" spans="1:15" s="41" customFormat="1" ht="24" hidden="1">
      <c r="A1067" s="32">
        <v>1062</v>
      </c>
      <c r="B1067" s="33" t="s">
        <v>297</v>
      </c>
      <c r="C1067" s="42" t="s">
        <v>118</v>
      </c>
      <c r="D1067" s="33" t="s">
        <v>298</v>
      </c>
      <c r="E1067" s="44" t="s">
        <v>28</v>
      </c>
      <c r="F1067" s="35">
        <f>H1067-7</f>
        <v>44097</v>
      </c>
      <c r="G1067" s="33" t="str">
        <f>IF(E1067="","",IF((OR(E1067=data_validation!A$1,E1067=data_validation!A$2)),"Indicate Date","N/A"))</f>
        <v>N/A</v>
      </c>
      <c r="H1067" s="35">
        <f t="shared" si="137"/>
        <v>44104</v>
      </c>
      <c r="I1067" s="35">
        <f t="shared" si="138"/>
        <v>44111</v>
      </c>
      <c r="J1067" s="35">
        <v>44119</v>
      </c>
      <c r="K1067" s="36" t="s">
        <v>69</v>
      </c>
      <c r="L1067" s="37">
        <f t="shared" si="139"/>
        <v>55000</v>
      </c>
      <c r="M1067" s="43">
        <v>55000</v>
      </c>
      <c r="N1067" s="39"/>
      <c r="O1067" s="40" t="s">
        <v>268</v>
      </c>
    </row>
    <row r="1068" spans="1:15" s="80" customFormat="1" ht="12.75">
      <c r="A1068" s="32">
        <v>1063</v>
      </c>
      <c r="B1068" s="71" t="s">
        <v>296</v>
      </c>
      <c r="C1068" s="72" t="s">
        <v>76</v>
      </c>
      <c r="D1068" s="71" t="s">
        <v>125</v>
      </c>
      <c r="E1068" s="73" t="s">
        <v>24</v>
      </c>
      <c r="F1068" s="33" t="str">
        <f>IF(E1068="","",IF((OR(E1068=data_validation!A$1,E1068=data_validation!A$2,E1068=data_validation!A$5,E1068=data_validation!A$6,E1068=data_validation!A$14,E1068=data_validation!A$16)),"Indicate Date","N/A"))</f>
        <v>N/A</v>
      </c>
      <c r="G1068" s="33" t="str">
        <f>IF(E1068="","",IF((OR(E1068=data_validation!A$1,E1068=data_validation!A$2)),"Indicate Date","N/A"))</f>
        <v>N/A</v>
      </c>
      <c r="H1068" s="35">
        <f t="shared" si="137"/>
        <v>43832</v>
      </c>
      <c r="I1068" s="74">
        <f t="shared" si="138"/>
        <v>43839</v>
      </c>
      <c r="J1068" s="74">
        <v>43847</v>
      </c>
      <c r="K1068" s="75" t="s">
        <v>69</v>
      </c>
      <c r="L1068" s="37">
        <f t="shared" si="139"/>
        <v>40000</v>
      </c>
      <c r="M1068" s="77">
        <v>40000</v>
      </c>
      <c r="N1068" s="78"/>
      <c r="O1068" s="79" t="s">
        <v>261</v>
      </c>
    </row>
    <row r="1069" spans="1:15" s="41" customFormat="1" ht="12.75" hidden="1">
      <c r="A1069" s="32">
        <v>1064</v>
      </c>
      <c r="B1069" s="33" t="s">
        <v>296</v>
      </c>
      <c r="C1069" s="34" t="s">
        <v>78</v>
      </c>
      <c r="D1069" s="33" t="s">
        <v>125</v>
      </c>
      <c r="E1069" s="44" t="s">
        <v>15</v>
      </c>
      <c r="F1069" s="35">
        <f t="shared" ref="F1069:F1074" si="144">G1069-21</f>
        <v>43804</v>
      </c>
      <c r="G1069" s="35">
        <f t="shared" ref="G1069:G1074" si="145">H1069-7</f>
        <v>43825</v>
      </c>
      <c r="H1069" s="35">
        <f t="shared" si="137"/>
        <v>43832</v>
      </c>
      <c r="I1069" s="35">
        <f t="shared" si="138"/>
        <v>43839</v>
      </c>
      <c r="J1069" s="35">
        <v>43847</v>
      </c>
      <c r="K1069" s="36" t="s">
        <v>69</v>
      </c>
      <c r="L1069" s="37">
        <f t="shared" si="139"/>
        <v>100000</v>
      </c>
      <c r="M1069" s="38">
        <v>100000</v>
      </c>
      <c r="N1069" s="39"/>
      <c r="O1069" s="40" t="s">
        <v>261</v>
      </c>
    </row>
    <row r="1070" spans="1:15" s="41" customFormat="1" ht="12.75" hidden="1">
      <c r="A1070" s="32">
        <v>1065</v>
      </c>
      <c r="B1070" s="33" t="s">
        <v>296</v>
      </c>
      <c r="C1070" s="34" t="s">
        <v>77</v>
      </c>
      <c r="D1070" s="33" t="s">
        <v>125</v>
      </c>
      <c r="E1070" s="44" t="s">
        <v>15</v>
      </c>
      <c r="F1070" s="35">
        <f t="shared" si="144"/>
        <v>43804</v>
      </c>
      <c r="G1070" s="35">
        <f t="shared" si="145"/>
        <v>43825</v>
      </c>
      <c r="H1070" s="35">
        <f t="shared" si="137"/>
        <v>43832</v>
      </c>
      <c r="I1070" s="35">
        <f t="shared" si="138"/>
        <v>43839</v>
      </c>
      <c r="J1070" s="35">
        <v>43847</v>
      </c>
      <c r="K1070" s="36" t="s">
        <v>69</v>
      </c>
      <c r="L1070" s="37">
        <f t="shared" si="139"/>
        <v>20000</v>
      </c>
      <c r="M1070" s="38">
        <v>20000</v>
      </c>
      <c r="N1070" s="39"/>
      <c r="O1070" s="40" t="s">
        <v>261</v>
      </c>
    </row>
    <row r="1071" spans="1:15" s="41" customFormat="1" ht="12.75" hidden="1">
      <c r="A1071" s="32">
        <v>1066</v>
      </c>
      <c r="B1071" s="33" t="s">
        <v>296</v>
      </c>
      <c r="C1071" s="34" t="s">
        <v>81</v>
      </c>
      <c r="D1071" s="33" t="s">
        <v>125</v>
      </c>
      <c r="E1071" s="44" t="s">
        <v>15</v>
      </c>
      <c r="F1071" s="35">
        <f t="shared" si="144"/>
        <v>43804</v>
      </c>
      <c r="G1071" s="35">
        <f t="shared" si="145"/>
        <v>43825</v>
      </c>
      <c r="H1071" s="35">
        <f t="shared" si="137"/>
        <v>43832</v>
      </c>
      <c r="I1071" s="35">
        <f t="shared" si="138"/>
        <v>43839</v>
      </c>
      <c r="J1071" s="35">
        <v>43847</v>
      </c>
      <c r="K1071" s="36" t="s">
        <v>69</v>
      </c>
      <c r="L1071" s="37">
        <f t="shared" si="139"/>
        <v>18100</v>
      </c>
      <c r="M1071" s="38">
        <v>18100</v>
      </c>
      <c r="N1071" s="39"/>
      <c r="O1071" s="40" t="s">
        <v>261</v>
      </c>
    </row>
    <row r="1072" spans="1:15" s="41" customFormat="1" ht="12.75" hidden="1">
      <c r="A1072" s="32">
        <v>1067</v>
      </c>
      <c r="B1072" s="33" t="s">
        <v>296</v>
      </c>
      <c r="C1072" s="34" t="s">
        <v>78</v>
      </c>
      <c r="D1072" s="33" t="s">
        <v>125</v>
      </c>
      <c r="E1072" s="44" t="s">
        <v>15</v>
      </c>
      <c r="F1072" s="35">
        <f t="shared" si="144"/>
        <v>43984</v>
      </c>
      <c r="G1072" s="35">
        <f t="shared" si="145"/>
        <v>44005</v>
      </c>
      <c r="H1072" s="35">
        <f t="shared" si="137"/>
        <v>44012</v>
      </c>
      <c r="I1072" s="35">
        <f t="shared" si="138"/>
        <v>44019</v>
      </c>
      <c r="J1072" s="35">
        <v>44027</v>
      </c>
      <c r="K1072" s="36" t="s">
        <v>69</v>
      </c>
      <c r="L1072" s="37">
        <f t="shared" si="139"/>
        <v>100000</v>
      </c>
      <c r="M1072" s="38">
        <v>100000</v>
      </c>
      <c r="N1072" s="39"/>
      <c r="O1072" s="40" t="s">
        <v>261</v>
      </c>
    </row>
    <row r="1073" spans="1:15" s="41" customFormat="1" ht="12.75" hidden="1">
      <c r="A1073" s="32">
        <v>1068</v>
      </c>
      <c r="B1073" s="33" t="s">
        <v>296</v>
      </c>
      <c r="C1073" s="34" t="s">
        <v>77</v>
      </c>
      <c r="D1073" s="33" t="s">
        <v>125</v>
      </c>
      <c r="E1073" s="44" t="s">
        <v>15</v>
      </c>
      <c r="F1073" s="35">
        <f t="shared" si="144"/>
        <v>43984</v>
      </c>
      <c r="G1073" s="35">
        <f t="shared" si="145"/>
        <v>44005</v>
      </c>
      <c r="H1073" s="35">
        <f t="shared" si="137"/>
        <v>44012</v>
      </c>
      <c r="I1073" s="35">
        <f t="shared" si="138"/>
        <v>44019</v>
      </c>
      <c r="J1073" s="35">
        <v>44027</v>
      </c>
      <c r="K1073" s="36" t="s">
        <v>69</v>
      </c>
      <c r="L1073" s="37">
        <f t="shared" si="139"/>
        <v>20000</v>
      </c>
      <c r="M1073" s="38">
        <v>20000</v>
      </c>
      <c r="N1073" s="39"/>
      <c r="O1073" s="40" t="s">
        <v>261</v>
      </c>
    </row>
    <row r="1074" spans="1:15" s="41" customFormat="1" ht="12.75" hidden="1">
      <c r="A1074" s="32">
        <v>1069</v>
      </c>
      <c r="B1074" s="33" t="s">
        <v>296</v>
      </c>
      <c r="C1074" s="34" t="s">
        <v>81</v>
      </c>
      <c r="D1074" s="33" t="s">
        <v>125</v>
      </c>
      <c r="E1074" s="44" t="s">
        <v>15</v>
      </c>
      <c r="F1074" s="35">
        <f t="shared" si="144"/>
        <v>43984</v>
      </c>
      <c r="G1074" s="35">
        <f t="shared" si="145"/>
        <v>44005</v>
      </c>
      <c r="H1074" s="35">
        <f t="shared" si="137"/>
        <v>44012</v>
      </c>
      <c r="I1074" s="35">
        <f t="shared" si="138"/>
        <v>44019</v>
      </c>
      <c r="J1074" s="35">
        <v>44027</v>
      </c>
      <c r="K1074" s="36" t="s">
        <v>69</v>
      </c>
      <c r="L1074" s="37">
        <f t="shared" si="139"/>
        <v>18100</v>
      </c>
      <c r="M1074" s="38">
        <v>18100</v>
      </c>
      <c r="N1074" s="39"/>
      <c r="O1074" s="40" t="s">
        <v>261</v>
      </c>
    </row>
    <row r="1075" spans="1:15" s="41" customFormat="1" ht="24" hidden="1">
      <c r="A1075" s="32">
        <v>1070</v>
      </c>
      <c r="B1075" s="33" t="s">
        <v>296</v>
      </c>
      <c r="C1075" s="42" t="s">
        <v>118</v>
      </c>
      <c r="D1075" s="33" t="s">
        <v>125</v>
      </c>
      <c r="E1075" s="44" t="s">
        <v>28</v>
      </c>
      <c r="F1075" s="35">
        <f t="shared" ref="F1075:F1080" si="146">H1075-7</f>
        <v>43825</v>
      </c>
      <c r="G1075" s="33" t="str">
        <f>IF(E1075="","",IF((OR(E1075=data_validation!A$1,E1075=data_validation!A$2)),"Indicate Date","N/A"))</f>
        <v>N/A</v>
      </c>
      <c r="H1075" s="35">
        <f t="shared" si="137"/>
        <v>43832</v>
      </c>
      <c r="I1075" s="35">
        <f t="shared" si="138"/>
        <v>43839</v>
      </c>
      <c r="J1075" s="35">
        <v>43847</v>
      </c>
      <c r="K1075" s="36" t="s">
        <v>69</v>
      </c>
      <c r="L1075" s="37">
        <f t="shared" si="139"/>
        <v>30000</v>
      </c>
      <c r="M1075" s="43">
        <v>30000</v>
      </c>
      <c r="N1075" s="39"/>
      <c r="O1075" s="40" t="s">
        <v>261</v>
      </c>
    </row>
    <row r="1076" spans="1:15" s="41" customFormat="1" ht="24" hidden="1">
      <c r="A1076" s="32">
        <v>1071</v>
      </c>
      <c r="B1076" s="33" t="s">
        <v>296</v>
      </c>
      <c r="C1076" s="42" t="s">
        <v>118</v>
      </c>
      <c r="D1076" s="33" t="s">
        <v>125</v>
      </c>
      <c r="E1076" s="44" t="s">
        <v>28</v>
      </c>
      <c r="F1076" s="35">
        <f t="shared" si="146"/>
        <v>43914</v>
      </c>
      <c r="G1076" s="33" t="str">
        <f>IF(E1076="","",IF((OR(E1076=data_validation!A$1,E1076=data_validation!A$2)),"Indicate Date","N/A"))</f>
        <v>N/A</v>
      </c>
      <c r="H1076" s="35">
        <f t="shared" si="137"/>
        <v>43921</v>
      </c>
      <c r="I1076" s="35">
        <f t="shared" si="138"/>
        <v>43928</v>
      </c>
      <c r="J1076" s="35">
        <v>43936</v>
      </c>
      <c r="K1076" s="36" t="s">
        <v>69</v>
      </c>
      <c r="L1076" s="37">
        <f t="shared" si="139"/>
        <v>30000</v>
      </c>
      <c r="M1076" s="43">
        <v>30000</v>
      </c>
      <c r="N1076" s="39"/>
      <c r="O1076" s="40" t="s">
        <v>261</v>
      </c>
    </row>
    <row r="1077" spans="1:15" s="41" customFormat="1" ht="24" hidden="1">
      <c r="A1077" s="32">
        <v>1072</v>
      </c>
      <c r="B1077" s="33" t="s">
        <v>296</v>
      </c>
      <c r="C1077" s="42" t="s">
        <v>118</v>
      </c>
      <c r="D1077" s="33" t="s">
        <v>125</v>
      </c>
      <c r="E1077" s="44" t="s">
        <v>28</v>
      </c>
      <c r="F1077" s="35">
        <f t="shared" si="146"/>
        <v>44005</v>
      </c>
      <c r="G1077" s="33" t="str">
        <f>IF(E1077="","",IF((OR(E1077=data_validation!A$1,E1077=data_validation!A$2)),"Indicate Date","N/A"))</f>
        <v>N/A</v>
      </c>
      <c r="H1077" s="35">
        <f t="shared" si="137"/>
        <v>44012</v>
      </c>
      <c r="I1077" s="35">
        <f t="shared" si="138"/>
        <v>44019</v>
      </c>
      <c r="J1077" s="35">
        <v>44027</v>
      </c>
      <c r="K1077" s="36" t="s">
        <v>69</v>
      </c>
      <c r="L1077" s="37">
        <f t="shared" si="139"/>
        <v>30000</v>
      </c>
      <c r="M1077" s="43">
        <v>30000</v>
      </c>
      <c r="N1077" s="39"/>
      <c r="O1077" s="40" t="s">
        <v>261</v>
      </c>
    </row>
    <row r="1078" spans="1:15" s="41" customFormat="1" ht="24" hidden="1">
      <c r="A1078" s="32">
        <v>1073</v>
      </c>
      <c r="B1078" s="33" t="s">
        <v>296</v>
      </c>
      <c r="C1078" s="42" t="s">
        <v>118</v>
      </c>
      <c r="D1078" s="33" t="s">
        <v>125</v>
      </c>
      <c r="E1078" s="44" t="s">
        <v>28</v>
      </c>
      <c r="F1078" s="35">
        <f t="shared" si="146"/>
        <v>44097</v>
      </c>
      <c r="G1078" s="33" t="str">
        <f>IF(E1078="","",IF((OR(E1078=data_validation!A$1,E1078=data_validation!A$2)),"Indicate Date","N/A"))</f>
        <v>N/A</v>
      </c>
      <c r="H1078" s="35">
        <f t="shared" si="137"/>
        <v>44104</v>
      </c>
      <c r="I1078" s="35">
        <f t="shared" si="138"/>
        <v>44111</v>
      </c>
      <c r="J1078" s="35">
        <v>44119</v>
      </c>
      <c r="K1078" s="36" t="s">
        <v>69</v>
      </c>
      <c r="L1078" s="37">
        <f t="shared" si="139"/>
        <v>30000</v>
      </c>
      <c r="M1078" s="43">
        <v>30000</v>
      </c>
      <c r="N1078" s="39"/>
      <c r="O1078" s="40" t="s">
        <v>261</v>
      </c>
    </row>
    <row r="1079" spans="1:15" s="41" customFormat="1" ht="24" hidden="1">
      <c r="A1079" s="32">
        <v>1074</v>
      </c>
      <c r="B1079" s="33" t="s">
        <v>296</v>
      </c>
      <c r="C1079" s="42" t="s">
        <v>83</v>
      </c>
      <c r="D1079" s="33" t="s">
        <v>125</v>
      </c>
      <c r="E1079" s="44" t="s">
        <v>28</v>
      </c>
      <c r="F1079" s="35">
        <f t="shared" si="146"/>
        <v>43825</v>
      </c>
      <c r="G1079" s="33" t="str">
        <f>IF(E1079="","",IF((OR(E1079=data_validation!A$1,E1079=data_validation!A$2)),"Indicate Date","N/A"))</f>
        <v>N/A</v>
      </c>
      <c r="H1079" s="35">
        <f t="shared" si="137"/>
        <v>43832</v>
      </c>
      <c r="I1079" s="35">
        <f t="shared" si="138"/>
        <v>43839</v>
      </c>
      <c r="J1079" s="35">
        <v>43847</v>
      </c>
      <c r="K1079" s="36" t="s">
        <v>69</v>
      </c>
      <c r="L1079" s="37">
        <f t="shared" si="139"/>
        <v>4100</v>
      </c>
      <c r="M1079" s="43">
        <v>4100</v>
      </c>
      <c r="N1079" s="39"/>
      <c r="O1079" s="40" t="s">
        <v>261</v>
      </c>
    </row>
    <row r="1080" spans="1:15" s="41" customFormat="1" ht="24" hidden="1">
      <c r="A1080" s="32">
        <v>1075</v>
      </c>
      <c r="B1080" s="33" t="s">
        <v>296</v>
      </c>
      <c r="C1080" s="42" t="s">
        <v>83</v>
      </c>
      <c r="D1080" s="33" t="s">
        <v>125</v>
      </c>
      <c r="E1080" s="44" t="s">
        <v>28</v>
      </c>
      <c r="F1080" s="35">
        <f t="shared" si="146"/>
        <v>44005</v>
      </c>
      <c r="G1080" s="33" t="str">
        <f>IF(E1080="","",IF((OR(E1080=data_validation!A$1,E1080=data_validation!A$2)),"Indicate Date","N/A"))</f>
        <v>N/A</v>
      </c>
      <c r="H1080" s="35">
        <f t="shared" si="137"/>
        <v>44012</v>
      </c>
      <c r="I1080" s="35">
        <f t="shared" si="138"/>
        <v>44019</v>
      </c>
      <c r="J1080" s="35">
        <v>44027</v>
      </c>
      <c r="K1080" s="36" t="s">
        <v>69</v>
      </c>
      <c r="L1080" s="37">
        <f t="shared" si="139"/>
        <v>4100</v>
      </c>
      <c r="M1080" s="43">
        <v>4100</v>
      </c>
      <c r="N1080" s="39"/>
      <c r="O1080" s="40" t="s">
        <v>261</v>
      </c>
    </row>
    <row r="1081" spans="1:15" s="41" customFormat="1" ht="12.75">
      <c r="A1081" s="32">
        <v>1076</v>
      </c>
      <c r="B1081" s="33" t="s">
        <v>295</v>
      </c>
      <c r="C1081" s="34" t="s">
        <v>76</v>
      </c>
      <c r="D1081" s="33" t="s">
        <v>120</v>
      </c>
      <c r="E1081" s="44" t="s">
        <v>24</v>
      </c>
      <c r="F1081" s="33" t="str">
        <f>IF(E1081="","",IF((OR(E1081=data_validation!A$1,E1081=data_validation!A$2,E1081=data_validation!A$5,E1081=data_validation!A$6,E1081=data_validation!A$14,E1081=data_validation!A$16)),"Indicate Date","N/A"))</f>
        <v>N/A</v>
      </c>
      <c r="G1081" s="33" t="str">
        <f>IF(E1081="","",IF((OR(E1081=data_validation!A$1,E1081=data_validation!A$2)),"Indicate Date","N/A"))</f>
        <v>N/A</v>
      </c>
      <c r="H1081" s="35">
        <f t="shared" si="137"/>
        <v>43832</v>
      </c>
      <c r="I1081" s="35">
        <f t="shared" si="138"/>
        <v>43839</v>
      </c>
      <c r="J1081" s="35">
        <v>43847</v>
      </c>
      <c r="K1081" s="36" t="s">
        <v>69</v>
      </c>
      <c r="L1081" s="37">
        <f t="shared" si="139"/>
        <v>2397</v>
      </c>
      <c r="M1081" s="38">
        <v>2397</v>
      </c>
      <c r="N1081" s="39"/>
      <c r="O1081" s="40" t="s">
        <v>229</v>
      </c>
    </row>
    <row r="1082" spans="1:15" s="41" customFormat="1" ht="12.75">
      <c r="A1082" s="32">
        <v>1077</v>
      </c>
      <c r="B1082" s="33" t="s">
        <v>295</v>
      </c>
      <c r="C1082" s="34" t="s">
        <v>76</v>
      </c>
      <c r="D1082" s="33" t="s">
        <v>120</v>
      </c>
      <c r="E1082" s="44" t="s">
        <v>24</v>
      </c>
      <c r="F1082" s="33" t="str">
        <f>IF(E1082="","",IF((OR(E1082=data_validation!A$1,E1082=data_validation!A$2,E1082=data_validation!A$5,E1082=data_validation!A$6,E1082=data_validation!A$14,E1082=data_validation!A$16)),"Indicate Date","N/A"))</f>
        <v>N/A</v>
      </c>
      <c r="G1082" s="33" t="str">
        <f>IF(E1082="","",IF((OR(E1082=data_validation!A$1,E1082=data_validation!A$2)),"Indicate Date","N/A"))</f>
        <v>N/A</v>
      </c>
      <c r="H1082" s="35">
        <f t="shared" si="137"/>
        <v>44012</v>
      </c>
      <c r="I1082" s="35">
        <f t="shared" si="138"/>
        <v>44019</v>
      </c>
      <c r="J1082" s="35">
        <v>44027</v>
      </c>
      <c r="K1082" s="36" t="s">
        <v>69</v>
      </c>
      <c r="L1082" s="37">
        <f t="shared" si="139"/>
        <v>2397</v>
      </c>
      <c r="M1082" s="38">
        <v>2397</v>
      </c>
      <c r="N1082" s="39"/>
      <c r="O1082" s="40" t="s">
        <v>229</v>
      </c>
    </row>
    <row r="1083" spans="1:15" s="41" customFormat="1" ht="12.75" hidden="1">
      <c r="A1083" s="32">
        <v>1078</v>
      </c>
      <c r="B1083" s="33" t="s">
        <v>295</v>
      </c>
      <c r="C1083" s="34" t="s">
        <v>77</v>
      </c>
      <c r="D1083" s="33" t="s">
        <v>120</v>
      </c>
      <c r="E1083" s="44" t="s">
        <v>15</v>
      </c>
      <c r="F1083" s="35">
        <f>G1083-21</f>
        <v>43805</v>
      </c>
      <c r="G1083" s="35">
        <f>H1083-7</f>
        <v>43826</v>
      </c>
      <c r="H1083" s="35">
        <f t="shared" si="137"/>
        <v>43833</v>
      </c>
      <c r="I1083" s="35">
        <f t="shared" si="138"/>
        <v>43840</v>
      </c>
      <c r="J1083" s="35">
        <v>43848</v>
      </c>
      <c r="K1083" s="36" t="s">
        <v>69</v>
      </c>
      <c r="L1083" s="37">
        <f t="shared" si="139"/>
        <v>4800</v>
      </c>
      <c r="M1083" s="38">
        <v>4800</v>
      </c>
      <c r="N1083" s="39"/>
      <c r="O1083" s="40" t="s">
        <v>229</v>
      </c>
    </row>
    <row r="1084" spans="1:15" s="41" customFormat="1" ht="12.75" hidden="1">
      <c r="A1084" s="32">
        <v>1079</v>
      </c>
      <c r="B1084" s="33" t="s">
        <v>295</v>
      </c>
      <c r="C1084" s="34" t="s">
        <v>81</v>
      </c>
      <c r="D1084" s="33" t="s">
        <v>120</v>
      </c>
      <c r="E1084" s="44" t="s">
        <v>15</v>
      </c>
      <c r="F1084" s="35">
        <f>G1084-21</f>
        <v>43805</v>
      </c>
      <c r="G1084" s="35">
        <f>H1084-7</f>
        <v>43826</v>
      </c>
      <c r="H1084" s="35">
        <f t="shared" si="137"/>
        <v>43833</v>
      </c>
      <c r="I1084" s="35">
        <f t="shared" si="138"/>
        <v>43840</v>
      </c>
      <c r="J1084" s="35">
        <v>43848</v>
      </c>
      <c r="K1084" s="36" t="s">
        <v>69</v>
      </c>
      <c r="L1084" s="37">
        <f t="shared" si="139"/>
        <v>451.5</v>
      </c>
      <c r="M1084" s="38">
        <v>451.5</v>
      </c>
      <c r="N1084" s="39"/>
      <c r="O1084" s="40" t="s">
        <v>229</v>
      </c>
    </row>
    <row r="1085" spans="1:15" s="41" customFormat="1" ht="12.75" hidden="1">
      <c r="A1085" s="32">
        <v>1080</v>
      </c>
      <c r="B1085" s="33" t="s">
        <v>295</v>
      </c>
      <c r="C1085" s="34" t="s">
        <v>77</v>
      </c>
      <c r="D1085" s="33" t="s">
        <v>120</v>
      </c>
      <c r="E1085" s="44" t="s">
        <v>15</v>
      </c>
      <c r="F1085" s="35">
        <f>G1085-21</f>
        <v>43984</v>
      </c>
      <c r="G1085" s="35">
        <f>H1085-7</f>
        <v>44005</v>
      </c>
      <c r="H1085" s="35">
        <f t="shared" si="137"/>
        <v>44012</v>
      </c>
      <c r="I1085" s="35">
        <f t="shared" si="138"/>
        <v>44019</v>
      </c>
      <c r="J1085" s="35">
        <v>44027</v>
      </c>
      <c r="K1085" s="36" t="s">
        <v>69</v>
      </c>
      <c r="L1085" s="37">
        <f t="shared" si="139"/>
        <v>4800</v>
      </c>
      <c r="M1085" s="38">
        <v>4800</v>
      </c>
      <c r="N1085" s="39"/>
      <c r="O1085" s="40" t="s">
        <v>229</v>
      </c>
    </row>
    <row r="1086" spans="1:15" s="41" customFormat="1" ht="12.75" hidden="1">
      <c r="A1086" s="32">
        <v>1081</v>
      </c>
      <c r="B1086" s="33" t="s">
        <v>295</v>
      </c>
      <c r="C1086" s="34" t="s">
        <v>81</v>
      </c>
      <c r="D1086" s="33" t="s">
        <v>120</v>
      </c>
      <c r="E1086" s="44" t="s">
        <v>15</v>
      </c>
      <c r="F1086" s="35">
        <f>G1086-21</f>
        <v>43984</v>
      </c>
      <c r="G1086" s="35">
        <f>H1086-7</f>
        <v>44005</v>
      </c>
      <c r="H1086" s="35">
        <f t="shared" si="137"/>
        <v>44012</v>
      </c>
      <c r="I1086" s="35">
        <f t="shared" si="138"/>
        <v>44019</v>
      </c>
      <c r="J1086" s="35">
        <v>44027</v>
      </c>
      <c r="K1086" s="36" t="s">
        <v>69</v>
      </c>
      <c r="L1086" s="37">
        <f t="shared" si="139"/>
        <v>451.5</v>
      </c>
      <c r="M1086" s="38">
        <v>451.5</v>
      </c>
      <c r="N1086" s="39"/>
      <c r="O1086" s="40" t="s">
        <v>229</v>
      </c>
    </row>
    <row r="1087" spans="1:15" s="41" customFormat="1" ht="24" hidden="1">
      <c r="A1087" s="32">
        <v>1082</v>
      </c>
      <c r="B1087" s="33" t="s">
        <v>295</v>
      </c>
      <c r="C1087" s="42" t="s">
        <v>118</v>
      </c>
      <c r="D1087" s="33" t="s">
        <v>120</v>
      </c>
      <c r="E1087" s="44" t="s">
        <v>28</v>
      </c>
      <c r="F1087" s="35">
        <f>H1087-7</f>
        <v>43825</v>
      </c>
      <c r="G1087" s="33" t="str">
        <f>IF(E1087="","",IF((OR(E1087=data_validation!A$1,E1087=data_validation!A$2)),"Indicate Date","N/A"))</f>
        <v>N/A</v>
      </c>
      <c r="H1087" s="35">
        <f t="shared" si="137"/>
        <v>43832</v>
      </c>
      <c r="I1087" s="35">
        <f t="shared" si="138"/>
        <v>43839</v>
      </c>
      <c r="J1087" s="35">
        <v>43847</v>
      </c>
      <c r="K1087" s="36" t="s">
        <v>69</v>
      </c>
      <c r="L1087" s="37">
        <f t="shared" si="139"/>
        <v>250</v>
      </c>
      <c r="M1087" s="38">
        <v>250</v>
      </c>
      <c r="N1087" s="39"/>
      <c r="O1087" s="40" t="s">
        <v>229</v>
      </c>
    </row>
    <row r="1088" spans="1:15" s="41" customFormat="1" ht="24" hidden="1">
      <c r="A1088" s="32">
        <v>1083</v>
      </c>
      <c r="B1088" s="33" t="s">
        <v>295</v>
      </c>
      <c r="C1088" s="42" t="s">
        <v>118</v>
      </c>
      <c r="D1088" s="33" t="s">
        <v>120</v>
      </c>
      <c r="E1088" s="44" t="s">
        <v>28</v>
      </c>
      <c r="F1088" s="35">
        <f>H1088-7</f>
        <v>43914</v>
      </c>
      <c r="G1088" s="33" t="str">
        <f>IF(E1088="","",IF((OR(E1088=data_validation!A$1,E1088=data_validation!A$2)),"Indicate Date","N/A"))</f>
        <v>N/A</v>
      </c>
      <c r="H1088" s="35">
        <f t="shared" si="137"/>
        <v>43921</v>
      </c>
      <c r="I1088" s="35">
        <f t="shared" si="138"/>
        <v>43928</v>
      </c>
      <c r="J1088" s="35">
        <v>43936</v>
      </c>
      <c r="K1088" s="36" t="s">
        <v>69</v>
      </c>
      <c r="L1088" s="37">
        <f t="shared" si="139"/>
        <v>250</v>
      </c>
      <c r="M1088" s="38">
        <v>250</v>
      </c>
      <c r="N1088" s="39"/>
      <c r="O1088" s="40" t="s">
        <v>229</v>
      </c>
    </row>
    <row r="1089" spans="1:15" s="41" customFormat="1" ht="24" hidden="1">
      <c r="A1089" s="32">
        <v>1084</v>
      </c>
      <c r="B1089" s="33" t="s">
        <v>295</v>
      </c>
      <c r="C1089" s="42" t="s">
        <v>118</v>
      </c>
      <c r="D1089" s="33" t="s">
        <v>120</v>
      </c>
      <c r="E1089" s="44" t="s">
        <v>28</v>
      </c>
      <c r="F1089" s="35">
        <f>H1089-7</f>
        <v>44005</v>
      </c>
      <c r="G1089" s="33" t="str">
        <f>IF(E1089="","",IF((OR(E1089=data_validation!A$1,E1089=data_validation!A$2)),"Indicate Date","N/A"))</f>
        <v>N/A</v>
      </c>
      <c r="H1089" s="35">
        <f t="shared" si="137"/>
        <v>44012</v>
      </c>
      <c r="I1089" s="35">
        <f t="shared" si="138"/>
        <v>44019</v>
      </c>
      <c r="J1089" s="35">
        <v>44027</v>
      </c>
      <c r="K1089" s="36" t="s">
        <v>69</v>
      </c>
      <c r="L1089" s="37">
        <f t="shared" si="139"/>
        <v>250</v>
      </c>
      <c r="M1089" s="38">
        <v>250</v>
      </c>
      <c r="N1089" s="39"/>
      <c r="O1089" s="40" t="s">
        <v>229</v>
      </c>
    </row>
    <row r="1090" spans="1:15" s="41" customFormat="1" ht="24" hidden="1">
      <c r="A1090" s="32">
        <v>1085</v>
      </c>
      <c r="B1090" s="33" t="s">
        <v>295</v>
      </c>
      <c r="C1090" s="42" t="s">
        <v>118</v>
      </c>
      <c r="D1090" s="33" t="s">
        <v>120</v>
      </c>
      <c r="E1090" s="44" t="s">
        <v>28</v>
      </c>
      <c r="F1090" s="35">
        <f>H1090-7</f>
        <v>44097</v>
      </c>
      <c r="G1090" s="33" t="str">
        <f>IF(E1090="","",IF((OR(E1090=data_validation!A$1,E1090=data_validation!A$2)),"Indicate Date","N/A"))</f>
        <v>N/A</v>
      </c>
      <c r="H1090" s="35">
        <f t="shared" si="137"/>
        <v>44104</v>
      </c>
      <c r="I1090" s="35">
        <f t="shared" si="138"/>
        <v>44111</v>
      </c>
      <c r="J1090" s="35">
        <v>44119</v>
      </c>
      <c r="K1090" s="36" t="s">
        <v>69</v>
      </c>
      <c r="L1090" s="37">
        <f t="shared" si="139"/>
        <v>250</v>
      </c>
      <c r="M1090" s="38">
        <v>250</v>
      </c>
      <c r="N1090" s="39"/>
      <c r="O1090" s="40" t="s">
        <v>229</v>
      </c>
    </row>
    <row r="1091" spans="1:15" s="41" customFormat="1" ht="12.75">
      <c r="A1091" s="32">
        <v>1086</v>
      </c>
      <c r="B1091" s="33" t="s">
        <v>293</v>
      </c>
      <c r="C1091" s="34" t="s">
        <v>76</v>
      </c>
      <c r="D1091" s="33" t="s">
        <v>121</v>
      </c>
      <c r="E1091" s="44" t="s">
        <v>24</v>
      </c>
      <c r="F1091" s="33" t="str">
        <f>IF(E1091="","",IF((OR(E1091=data_validation!A$1,E1091=data_validation!A$2,E1091=data_validation!A$5,E1091=data_validation!A$6,E1091=data_validation!A$14,E1091=data_validation!A$16)),"Indicate Date","N/A"))</f>
        <v>N/A</v>
      </c>
      <c r="G1091" s="33" t="str">
        <f>IF(E1091="","",IF((OR(E1091=data_validation!A$1,E1091=data_validation!A$2)),"Indicate Date","N/A"))</f>
        <v>N/A</v>
      </c>
      <c r="H1091" s="35">
        <f t="shared" si="137"/>
        <v>43832</v>
      </c>
      <c r="I1091" s="35">
        <f t="shared" si="138"/>
        <v>43839</v>
      </c>
      <c r="J1091" s="35">
        <v>43847</v>
      </c>
      <c r="K1091" s="36" t="s">
        <v>69</v>
      </c>
      <c r="L1091" s="37">
        <f t="shared" si="139"/>
        <v>4500</v>
      </c>
      <c r="M1091" s="38">
        <v>4500</v>
      </c>
      <c r="N1091" s="39"/>
      <c r="O1091" s="40" t="s">
        <v>256</v>
      </c>
    </row>
    <row r="1092" spans="1:15" s="41" customFormat="1" ht="12.75">
      <c r="A1092" s="32">
        <v>1087</v>
      </c>
      <c r="B1092" s="33" t="s">
        <v>293</v>
      </c>
      <c r="C1092" s="34" t="s">
        <v>76</v>
      </c>
      <c r="D1092" s="33" t="s">
        <v>121</v>
      </c>
      <c r="E1092" s="44" t="s">
        <v>24</v>
      </c>
      <c r="F1092" s="33" t="str">
        <f>IF(E1092="","",IF((OR(E1092=data_validation!A$1,E1092=data_validation!A$2,E1092=data_validation!A$5,E1092=data_validation!A$6,E1092=data_validation!A$14,E1092=data_validation!A$16)),"Indicate Date","N/A"))</f>
        <v>N/A</v>
      </c>
      <c r="G1092" s="33" t="str">
        <f>IF(E1092="","",IF((OR(E1092=data_validation!A$1,E1092=data_validation!A$2)),"Indicate Date","N/A"))</f>
        <v>N/A</v>
      </c>
      <c r="H1092" s="35">
        <f t="shared" si="137"/>
        <v>44012</v>
      </c>
      <c r="I1092" s="35">
        <f t="shared" si="138"/>
        <v>44019</v>
      </c>
      <c r="J1092" s="35">
        <v>44027</v>
      </c>
      <c r="K1092" s="36" t="s">
        <v>69</v>
      </c>
      <c r="L1092" s="37">
        <f t="shared" si="139"/>
        <v>4500</v>
      </c>
      <c r="M1092" s="38">
        <v>4500</v>
      </c>
      <c r="N1092" s="39"/>
      <c r="O1092" s="40" t="s">
        <v>256</v>
      </c>
    </row>
    <row r="1093" spans="1:15" s="41" customFormat="1" ht="21">
      <c r="A1093" s="32">
        <v>1088</v>
      </c>
      <c r="B1093" s="33" t="s">
        <v>294</v>
      </c>
      <c r="C1093" s="34" t="s">
        <v>76</v>
      </c>
      <c r="D1093" s="33" t="s">
        <v>127</v>
      </c>
      <c r="E1093" s="44" t="s">
        <v>24</v>
      </c>
      <c r="F1093" s="33" t="str">
        <f>IF(E1093="","",IF((OR(E1093=data_validation!A$1,E1093=data_validation!A$2,E1093=data_validation!A$5,E1093=data_validation!A$6,E1093=data_validation!A$14,E1093=data_validation!A$16)),"Indicate Date","N/A"))</f>
        <v>N/A</v>
      </c>
      <c r="G1093" s="33" t="str">
        <f>IF(E1093="","",IF((OR(E1093=data_validation!A$1,E1093=data_validation!A$2)),"Indicate Date","N/A"))</f>
        <v>N/A</v>
      </c>
      <c r="H1093" s="35">
        <f t="shared" si="137"/>
        <v>43832</v>
      </c>
      <c r="I1093" s="35">
        <f t="shared" si="138"/>
        <v>43839</v>
      </c>
      <c r="J1093" s="35">
        <v>43847</v>
      </c>
      <c r="K1093" s="36" t="s">
        <v>69</v>
      </c>
      <c r="L1093" s="37">
        <f t="shared" si="139"/>
        <v>7929.75</v>
      </c>
      <c r="M1093" s="38">
        <f>7923+6.75</f>
        <v>7929.75</v>
      </c>
      <c r="N1093" s="39"/>
      <c r="O1093" s="40" t="s">
        <v>254</v>
      </c>
    </row>
    <row r="1094" spans="1:15" s="41" customFormat="1" ht="21">
      <c r="A1094" s="32">
        <v>1089</v>
      </c>
      <c r="B1094" s="33" t="s">
        <v>294</v>
      </c>
      <c r="C1094" s="34" t="s">
        <v>76</v>
      </c>
      <c r="D1094" s="33" t="s">
        <v>127</v>
      </c>
      <c r="E1094" s="44" t="s">
        <v>24</v>
      </c>
      <c r="F1094" s="33" t="str">
        <f>IF(E1094="","",IF((OR(E1094=data_validation!A$1,E1094=data_validation!A$2,E1094=data_validation!A$5,E1094=data_validation!A$6,E1094=data_validation!A$14,E1094=data_validation!A$16)),"Indicate Date","N/A"))</f>
        <v>N/A</v>
      </c>
      <c r="G1094" s="33" t="str">
        <f>IF(E1094="","",IF((OR(E1094=data_validation!A$1,E1094=data_validation!A$2)),"Indicate Date","N/A"))</f>
        <v>N/A</v>
      </c>
      <c r="H1094" s="35">
        <f t="shared" ref="H1094:H1157" si="147">J1094-15</f>
        <v>44012</v>
      </c>
      <c r="I1094" s="35">
        <f t="shared" ref="I1094:I1157" si="148">H1094+7</f>
        <v>44019</v>
      </c>
      <c r="J1094" s="35">
        <v>44027</v>
      </c>
      <c r="K1094" s="36" t="s">
        <v>69</v>
      </c>
      <c r="L1094" s="37">
        <f t="shared" ref="L1094:L1157" si="149">SUM(M1094:N1094)</f>
        <v>14095.25</v>
      </c>
      <c r="M1094" s="38">
        <f>14094+1.25</f>
        <v>14095.25</v>
      </c>
      <c r="N1094" s="39"/>
      <c r="O1094" s="40" t="s">
        <v>254</v>
      </c>
    </row>
    <row r="1095" spans="1:15" s="41" customFormat="1" ht="12.75">
      <c r="A1095" s="32">
        <v>1090</v>
      </c>
      <c r="B1095" s="33" t="s">
        <v>292</v>
      </c>
      <c r="C1095" s="34" t="s">
        <v>76</v>
      </c>
      <c r="D1095" s="33" t="s">
        <v>126</v>
      </c>
      <c r="E1095" s="44" t="s">
        <v>24</v>
      </c>
      <c r="F1095" s="33" t="str">
        <f>IF(E1095="","",IF((OR(E1095=data_validation!A$1,E1095=data_validation!A$2,E1095=data_validation!A$5,E1095=data_validation!A$6,E1095=data_validation!A$14,E1095=data_validation!A$16)),"Indicate Date","N/A"))</f>
        <v>N/A</v>
      </c>
      <c r="G1095" s="33" t="str">
        <f>IF(E1095="","",IF((OR(E1095=data_validation!A$1,E1095=data_validation!A$2)),"Indicate Date","N/A"))</f>
        <v>N/A</v>
      </c>
      <c r="H1095" s="35">
        <f t="shared" si="147"/>
        <v>43832</v>
      </c>
      <c r="I1095" s="35">
        <f t="shared" si="148"/>
        <v>43839</v>
      </c>
      <c r="J1095" s="35">
        <v>43847</v>
      </c>
      <c r="K1095" s="36" t="s">
        <v>69</v>
      </c>
      <c r="L1095" s="37">
        <f t="shared" si="149"/>
        <v>2480</v>
      </c>
      <c r="M1095" s="38">
        <v>2480</v>
      </c>
      <c r="N1095" s="39"/>
      <c r="O1095" s="40" t="s">
        <v>210</v>
      </c>
    </row>
    <row r="1096" spans="1:15" s="41" customFormat="1" ht="12.75">
      <c r="A1096" s="32">
        <v>1091</v>
      </c>
      <c r="B1096" s="33" t="s">
        <v>292</v>
      </c>
      <c r="C1096" s="34" t="s">
        <v>76</v>
      </c>
      <c r="D1096" s="33" t="s">
        <v>126</v>
      </c>
      <c r="E1096" s="44" t="s">
        <v>24</v>
      </c>
      <c r="F1096" s="33" t="str">
        <f>IF(E1096="","",IF((OR(E1096=data_validation!A$1,E1096=data_validation!A$2,E1096=data_validation!A$5,E1096=data_validation!A$6,E1096=data_validation!A$14,E1096=data_validation!A$16)),"Indicate Date","N/A"))</f>
        <v>N/A</v>
      </c>
      <c r="G1096" s="33" t="str">
        <f>IF(E1096="","",IF((OR(E1096=data_validation!A$1,E1096=data_validation!A$2)),"Indicate Date","N/A"))</f>
        <v>N/A</v>
      </c>
      <c r="H1096" s="35">
        <f t="shared" si="147"/>
        <v>44012</v>
      </c>
      <c r="I1096" s="35">
        <f t="shared" si="148"/>
        <v>44019</v>
      </c>
      <c r="J1096" s="35">
        <v>44027</v>
      </c>
      <c r="K1096" s="36" t="s">
        <v>69</v>
      </c>
      <c r="L1096" s="37">
        <f t="shared" si="149"/>
        <v>2484</v>
      </c>
      <c r="M1096" s="38">
        <v>2484</v>
      </c>
      <c r="N1096" s="39"/>
      <c r="O1096" s="40" t="s">
        <v>210</v>
      </c>
    </row>
    <row r="1097" spans="1:15" s="41" customFormat="1" ht="12.75" hidden="1">
      <c r="A1097" s="32">
        <v>1092</v>
      </c>
      <c r="B1097" s="33" t="s">
        <v>292</v>
      </c>
      <c r="C1097" s="34" t="s">
        <v>77</v>
      </c>
      <c r="D1097" s="33" t="s">
        <v>126</v>
      </c>
      <c r="E1097" s="44" t="s">
        <v>15</v>
      </c>
      <c r="F1097" s="35">
        <f>G1097-21</f>
        <v>43804</v>
      </c>
      <c r="G1097" s="35">
        <f t="shared" ref="G1097:G1114" si="150">H1097-7</f>
        <v>43825</v>
      </c>
      <c r="H1097" s="35">
        <f t="shared" si="147"/>
        <v>43832</v>
      </c>
      <c r="I1097" s="35">
        <f t="shared" si="148"/>
        <v>43839</v>
      </c>
      <c r="J1097" s="35">
        <v>43847</v>
      </c>
      <c r="K1097" s="36" t="s">
        <v>69</v>
      </c>
      <c r="L1097" s="37">
        <f t="shared" si="149"/>
        <v>4000</v>
      </c>
      <c r="M1097" s="38">
        <v>4000</v>
      </c>
      <c r="N1097" s="39"/>
      <c r="O1097" s="40" t="s">
        <v>210</v>
      </c>
    </row>
    <row r="1098" spans="1:15" s="41" customFormat="1" ht="12.75" hidden="1">
      <c r="A1098" s="32">
        <v>1093</v>
      </c>
      <c r="B1098" s="33" t="s">
        <v>292</v>
      </c>
      <c r="C1098" s="34" t="s">
        <v>77</v>
      </c>
      <c r="D1098" s="33" t="s">
        <v>126</v>
      </c>
      <c r="E1098" s="44" t="s">
        <v>15</v>
      </c>
      <c r="F1098" s="35">
        <f>G1098-21</f>
        <v>43984</v>
      </c>
      <c r="G1098" s="35">
        <f t="shared" si="150"/>
        <v>44005</v>
      </c>
      <c r="H1098" s="35">
        <f t="shared" si="147"/>
        <v>44012</v>
      </c>
      <c r="I1098" s="35">
        <f t="shared" si="148"/>
        <v>44019</v>
      </c>
      <c r="J1098" s="35">
        <v>44027</v>
      </c>
      <c r="K1098" s="36" t="s">
        <v>69</v>
      </c>
      <c r="L1098" s="37">
        <f t="shared" si="149"/>
        <v>3500</v>
      </c>
      <c r="M1098" s="38">
        <v>3500</v>
      </c>
      <c r="N1098" s="39"/>
      <c r="O1098" s="40" t="s">
        <v>210</v>
      </c>
    </row>
    <row r="1099" spans="1:15" s="41" customFormat="1" ht="12.75" hidden="1">
      <c r="A1099" s="32">
        <v>1094</v>
      </c>
      <c r="B1099" s="33" t="s">
        <v>313</v>
      </c>
      <c r="C1099" s="42" t="s">
        <v>114</v>
      </c>
      <c r="D1099" s="33" t="s">
        <v>183</v>
      </c>
      <c r="E1099" s="44" t="s">
        <v>15</v>
      </c>
      <c r="F1099" s="35">
        <f>G1099-21</f>
        <v>43984</v>
      </c>
      <c r="G1099" s="35">
        <f t="shared" si="150"/>
        <v>44005</v>
      </c>
      <c r="H1099" s="35">
        <f t="shared" si="147"/>
        <v>44012</v>
      </c>
      <c r="I1099" s="35">
        <f t="shared" si="148"/>
        <v>44019</v>
      </c>
      <c r="J1099" s="35">
        <v>44027</v>
      </c>
      <c r="K1099" s="36" t="s">
        <v>69</v>
      </c>
      <c r="L1099" s="37">
        <f t="shared" si="149"/>
        <v>35725</v>
      </c>
      <c r="M1099" s="45">
        <v>35725</v>
      </c>
      <c r="N1099" s="45"/>
      <c r="O1099" s="40" t="s">
        <v>308</v>
      </c>
    </row>
    <row r="1100" spans="1:15" s="41" customFormat="1" ht="12.75" hidden="1">
      <c r="A1100" s="32">
        <v>1095</v>
      </c>
      <c r="B1100" s="33" t="s">
        <v>307</v>
      </c>
      <c r="C1100" s="34" t="s">
        <v>116</v>
      </c>
      <c r="D1100" s="33" t="s">
        <v>183</v>
      </c>
      <c r="E1100" s="44" t="s">
        <v>15</v>
      </c>
      <c r="F1100" s="35">
        <f>H1100-21</f>
        <v>43991</v>
      </c>
      <c r="G1100" s="35">
        <f t="shared" si="150"/>
        <v>44005</v>
      </c>
      <c r="H1100" s="35">
        <f t="shared" si="147"/>
        <v>44012</v>
      </c>
      <c r="I1100" s="35">
        <f t="shared" si="148"/>
        <v>44019</v>
      </c>
      <c r="J1100" s="35">
        <v>44027</v>
      </c>
      <c r="K1100" s="36" t="s">
        <v>69</v>
      </c>
      <c r="L1100" s="37">
        <f t="shared" si="149"/>
        <v>30000</v>
      </c>
      <c r="M1100" s="43">
        <v>30000</v>
      </c>
      <c r="N1100" s="39"/>
      <c r="O1100" s="40" t="s">
        <v>308</v>
      </c>
    </row>
    <row r="1101" spans="1:15" s="41" customFormat="1" ht="21" hidden="1">
      <c r="A1101" s="32">
        <v>1096</v>
      </c>
      <c r="B1101" s="33" t="s">
        <v>309</v>
      </c>
      <c r="C1101" s="42" t="s">
        <v>114</v>
      </c>
      <c r="D1101" s="33" t="s">
        <v>183</v>
      </c>
      <c r="E1101" s="44" t="s">
        <v>15</v>
      </c>
      <c r="F1101" s="35">
        <f t="shared" ref="F1101:F1110" si="151">G1101-21</f>
        <v>44076</v>
      </c>
      <c r="G1101" s="35">
        <f t="shared" si="150"/>
        <v>44097</v>
      </c>
      <c r="H1101" s="35">
        <f t="shared" si="147"/>
        <v>44104</v>
      </c>
      <c r="I1101" s="35">
        <f t="shared" si="148"/>
        <v>44111</v>
      </c>
      <c r="J1101" s="35">
        <v>44119</v>
      </c>
      <c r="K1101" s="36" t="s">
        <v>69</v>
      </c>
      <c r="L1101" s="37">
        <f t="shared" si="149"/>
        <v>1056150</v>
      </c>
      <c r="M1101" s="45">
        <v>1056150</v>
      </c>
      <c r="N1101" s="45"/>
      <c r="O1101" s="40" t="s">
        <v>312</v>
      </c>
    </row>
    <row r="1102" spans="1:15" s="41" customFormat="1" ht="21" hidden="1">
      <c r="A1102" s="32">
        <v>1097</v>
      </c>
      <c r="B1102" s="33" t="s">
        <v>309</v>
      </c>
      <c r="C1102" s="42" t="s">
        <v>78</v>
      </c>
      <c r="D1102" s="33" t="s">
        <v>183</v>
      </c>
      <c r="E1102" s="44" t="s">
        <v>15</v>
      </c>
      <c r="F1102" s="35">
        <f t="shared" si="151"/>
        <v>44076</v>
      </c>
      <c r="G1102" s="35">
        <f t="shared" si="150"/>
        <v>44097</v>
      </c>
      <c r="H1102" s="35">
        <f t="shared" si="147"/>
        <v>44104</v>
      </c>
      <c r="I1102" s="35">
        <f t="shared" si="148"/>
        <v>44111</v>
      </c>
      <c r="J1102" s="35">
        <v>44119</v>
      </c>
      <c r="K1102" s="36" t="s">
        <v>69</v>
      </c>
      <c r="L1102" s="37">
        <f t="shared" si="149"/>
        <v>28800</v>
      </c>
      <c r="M1102" s="45">
        <v>28800</v>
      </c>
      <c r="N1102" s="45"/>
      <c r="O1102" s="40" t="s">
        <v>312</v>
      </c>
    </row>
    <row r="1103" spans="1:15" s="41" customFormat="1" ht="21" hidden="1">
      <c r="A1103" s="32">
        <v>1098</v>
      </c>
      <c r="B1103" s="33" t="s">
        <v>438</v>
      </c>
      <c r="C1103" s="42" t="s">
        <v>114</v>
      </c>
      <c r="D1103" s="33" t="s">
        <v>163</v>
      </c>
      <c r="E1103" s="44" t="s">
        <v>15</v>
      </c>
      <c r="F1103" s="35">
        <f t="shared" si="151"/>
        <v>43804</v>
      </c>
      <c r="G1103" s="35">
        <f t="shared" si="150"/>
        <v>43825</v>
      </c>
      <c r="H1103" s="35">
        <f t="shared" si="147"/>
        <v>43832</v>
      </c>
      <c r="I1103" s="35">
        <f t="shared" si="148"/>
        <v>43839</v>
      </c>
      <c r="J1103" s="35">
        <v>43847</v>
      </c>
      <c r="K1103" s="36" t="s">
        <v>69</v>
      </c>
      <c r="L1103" s="37">
        <f t="shared" si="149"/>
        <v>419105</v>
      </c>
      <c r="M1103" s="45">
        <v>419105</v>
      </c>
      <c r="N1103" s="45"/>
      <c r="O1103" s="40" t="s">
        <v>440</v>
      </c>
    </row>
    <row r="1104" spans="1:15" s="41" customFormat="1" ht="21" hidden="1">
      <c r="A1104" s="32">
        <v>1099</v>
      </c>
      <c r="B1104" s="33" t="s">
        <v>438</v>
      </c>
      <c r="C1104" s="42" t="s">
        <v>77</v>
      </c>
      <c r="D1104" s="33" t="s">
        <v>163</v>
      </c>
      <c r="E1104" s="44" t="s">
        <v>15</v>
      </c>
      <c r="F1104" s="35">
        <f t="shared" si="151"/>
        <v>43804</v>
      </c>
      <c r="G1104" s="35">
        <f t="shared" si="150"/>
        <v>43825</v>
      </c>
      <c r="H1104" s="35">
        <f t="shared" si="147"/>
        <v>43832</v>
      </c>
      <c r="I1104" s="35">
        <f t="shared" si="148"/>
        <v>43839</v>
      </c>
      <c r="J1104" s="35">
        <v>43847</v>
      </c>
      <c r="K1104" s="36" t="s">
        <v>69</v>
      </c>
      <c r="L1104" s="37">
        <f t="shared" si="149"/>
        <v>22800</v>
      </c>
      <c r="M1104" s="45">
        <v>22800</v>
      </c>
      <c r="N1104" s="45"/>
      <c r="O1104" s="40" t="s">
        <v>440</v>
      </c>
    </row>
    <row r="1105" spans="1:15" s="41" customFormat="1" ht="21" hidden="1">
      <c r="A1105" s="32">
        <v>1100</v>
      </c>
      <c r="B1105" s="33" t="s">
        <v>438</v>
      </c>
      <c r="C1105" s="42" t="s">
        <v>78</v>
      </c>
      <c r="D1105" s="33" t="s">
        <v>163</v>
      </c>
      <c r="E1105" s="44" t="s">
        <v>15</v>
      </c>
      <c r="F1105" s="35">
        <f t="shared" si="151"/>
        <v>43804</v>
      </c>
      <c r="G1105" s="35">
        <f t="shared" si="150"/>
        <v>43825</v>
      </c>
      <c r="H1105" s="35">
        <f t="shared" si="147"/>
        <v>43832</v>
      </c>
      <c r="I1105" s="35">
        <f t="shared" si="148"/>
        <v>43839</v>
      </c>
      <c r="J1105" s="35">
        <v>43847</v>
      </c>
      <c r="K1105" s="36" t="s">
        <v>69</v>
      </c>
      <c r="L1105" s="37">
        <f t="shared" si="149"/>
        <v>55000</v>
      </c>
      <c r="M1105" s="45">
        <v>55000</v>
      </c>
      <c r="N1105" s="45"/>
      <c r="O1105" s="40" t="s">
        <v>440</v>
      </c>
    </row>
    <row r="1106" spans="1:15" s="41" customFormat="1" ht="21" hidden="1">
      <c r="A1106" s="32">
        <v>1101</v>
      </c>
      <c r="B1106" s="33" t="s">
        <v>438</v>
      </c>
      <c r="C1106" s="42" t="s">
        <v>81</v>
      </c>
      <c r="D1106" s="33" t="s">
        <v>163</v>
      </c>
      <c r="E1106" s="44" t="s">
        <v>15</v>
      </c>
      <c r="F1106" s="35">
        <f t="shared" si="151"/>
        <v>43804</v>
      </c>
      <c r="G1106" s="35">
        <f t="shared" si="150"/>
        <v>43825</v>
      </c>
      <c r="H1106" s="35">
        <f t="shared" si="147"/>
        <v>43832</v>
      </c>
      <c r="I1106" s="35">
        <f t="shared" si="148"/>
        <v>43839</v>
      </c>
      <c r="J1106" s="35">
        <v>43847</v>
      </c>
      <c r="K1106" s="36" t="s">
        <v>69</v>
      </c>
      <c r="L1106" s="37">
        <f t="shared" si="149"/>
        <v>2200</v>
      </c>
      <c r="M1106" s="45">
        <v>2200</v>
      </c>
      <c r="N1106" s="45"/>
      <c r="O1106" s="40" t="s">
        <v>440</v>
      </c>
    </row>
    <row r="1107" spans="1:15" s="41" customFormat="1" ht="21" hidden="1">
      <c r="A1107" s="32">
        <v>1102</v>
      </c>
      <c r="B1107" s="33" t="s">
        <v>439</v>
      </c>
      <c r="C1107" s="42" t="s">
        <v>114</v>
      </c>
      <c r="D1107" s="33" t="s">
        <v>163</v>
      </c>
      <c r="E1107" s="44" t="s">
        <v>15</v>
      </c>
      <c r="F1107" s="35">
        <f t="shared" si="151"/>
        <v>43804</v>
      </c>
      <c r="G1107" s="35">
        <f t="shared" si="150"/>
        <v>43825</v>
      </c>
      <c r="H1107" s="35">
        <f t="shared" si="147"/>
        <v>43832</v>
      </c>
      <c r="I1107" s="35">
        <f t="shared" si="148"/>
        <v>43839</v>
      </c>
      <c r="J1107" s="35">
        <v>43847</v>
      </c>
      <c r="K1107" s="36" t="s">
        <v>69</v>
      </c>
      <c r="L1107" s="37">
        <f t="shared" si="149"/>
        <v>642610</v>
      </c>
      <c r="M1107" s="45">
        <v>642610</v>
      </c>
      <c r="N1107" s="45"/>
      <c r="O1107" s="40" t="s">
        <v>217</v>
      </c>
    </row>
    <row r="1108" spans="1:15" s="41" customFormat="1" ht="21" hidden="1">
      <c r="A1108" s="32">
        <v>1103</v>
      </c>
      <c r="B1108" s="33" t="s">
        <v>439</v>
      </c>
      <c r="C1108" s="42" t="s">
        <v>77</v>
      </c>
      <c r="D1108" s="33" t="s">
        <v>163</v>
      </c>
      <c r="E1108" s="44" t="s">
        <v>15</v>
      </c>
      <c r="F1108" s="35">
        <f t="shared" si="151"/>
        <v>43804</v>
      </c>
      <c r="G1108" s="35">
        <f t="shared" si="150"/>
        <v>43825</v>
      </c>
      <c r="H1108" s="35">
        <f t="shared" si="147"/>
        <v>43832</v>
      </c>
      <c r="I1108" s="35">
        <f t="shared" si="148"/>
        <v>43839</v>
      </c>
      <c r="J1108" s="35">
        <v>43847</v>
      </c>
      <c r="K1108" s="36" t="s">
        <v>69</v>
      </c>
      <c r="L1108" s="37">
        <f t="shared" si="149"/>
        <v>27800</v>
      </c>
      <c r="M1108" s="45">
        <v>27800</v>
      </c>
      <c r="N1108" s="45"/>
      <c r="O1108" s="40" t="s">
        <v>217</v>
      </c>
    </row>
    <row r="1109" spans="1:15" s="41" customFormat="1" ht="21" hidden="1">
      <c r="A1109" s="32">
        <v>1104</v>
      </c>
      <c r="B1109" s="33" t="s">
        <v>439</v>
      </c>
      <c r="C1109" s="42" t="s">
        <v>78</v>
      </c>
      <c r="D1109" s="33" t="s">
        <v>163</v>
      </c>
      <c r="E1109" s="44" t="s">
        <v>15</v>
      </c>
      <c r="F1109" s="35">
        <f t="shared" si="151"/>
        <v>43804</v>
      </c>
      <c r="G1109" s="35">
        <f t="shared" si="150"/>
        <v>43825</v>
      </c>
      <c r="H1109" s="35">
        <f t="shared" si="147"/>
        <v>43832</v>
      </c>
      <c r="I1109" s="35">
        <f t="shared" si="148"/>
        <v>43839</v>
      </c>
      <c r="J1109" s="35">
        <v>43847</v>
      </c>
      <c r="K1109" s="36" t="s">
        <v>69</v>
      </c>
      <c r="L1109" s="37">
        <f t="shared" si="149"/>
        <v>70000</v>
      </c>
      <c r="M1109" s="45">
        <v>70000</v>
      </c>
      <c r="N1109" s="45"/>
      <c r="O1109" s="40" t="s">
        <v>217</v>
      </c>
    </row>
    <row r="1110" spans="1:15" s="41" customFormat="1" ht="21" hidden="1">
      <c r="A1110" s="32">
        <v>1105</v>
      </c>
      <c r="B1110" s="33" t="s">
        <v>439</v>
      </c>
      <c r="C1110" s="42" t="s">
        <v>81</v>
      </c>
      <c r="D1110" s="33" t="s">
        <v>163</v>
      </c>
      <c r="E1110" s="44" t="s">
        <v>15</v>
      </c>
      <c r="F1110" s="35">
        <f t="shared" si="151"/>
        <v>43804</v>
      </c>
      <c r="G1110" s="35">
        <f t="shared" si="150"/>
        <v>43825</v>
      </c>
      <c r="H1110" s="35">
        <f t="shared" si="147"/>
        <v>43832</v>
      </c>
      <c r="I1110" s="35">
        <f t="shared" si="148"/>
        <v>43839</v>
      </c>
      <c r="J1110" s="35">
        <v>43847</v>
      </c>
      <c r="K1110" s="36" t="s">
        <v>69</v>
      </c>
      <c r="L1110" s="37">
        <f t="shared" si="149"/>
        <v>2200</v>
      </c>
      <c r="M1110" s="45">
        <v>2200</v>
      </c>
      <c r="N1110" s="45"/>
      <c r="O1110" s="40" t="s">
        <v>217</v>
      </c>
    </row>
    <row r="1111" spans="1:15" s="41" customFormat="1" ht="12.75" hidden="1">
      <c r="A1111" s="32">
        <v>1106</v>
      </c>
      <c r="B1111" s="33" t="s">
        <v>543</v>
      </c>
      <c r="C1111" s="42" t="s">
        <v>92</v>
      </c>
      <c r="D1111" s="33" t="s">
        <v>163</v>
      </c>
      <c r="E1111" s="44" t="s">
        <v>15</v>
      </c>
      <c r="F1111" s="35">
        <f>H1111-21</f>
        <v>43811</v>
      </c>
      <c r="G1111" s="35">
        <f t="shared" si="150"/>
        <v>43825</v>
      </c>
      <c r="H1111" s="35">
        <f t="shared" si="147"/>
        <v>43832</v>
      </c>
      <c r="I1111" s="35">
        <f t="shared" si="148"/>
        <v>43839</v>
      </c>
      <c r="J1111" s="35">
        <v>43847</v>
      </c>
      <c r="K1111" s="36" t="s">
        <v>69</v>
      </c>
      <c r="L1111" s="37">
        <f t="shared" si="149"/>
        <v>19371.45</v>
      </c>
      <c r="M1111" s="45">
        <f>19000+371.45</f>
        <v>19371.45</v>
      </c>
      <c r="N1111" s="45"/>
      <c r="O1111" s="40" t="s">
        <v>544</v>
      </c>
    </row>
    <row r="1112" spans="1:15" s="41" customFormat="1" ht="12.75" hidden="1">
      <c r="A1112" s="32">
        <v>1107</v>
      </c>
      <c r="B1112" s="33" t="s">
        <v>543</v>
      </c>
      <c r="C1112" s="42" t="s">
        <v>92</v>
      </c>
      <c r="D1112" s="33" t="s">
        <v>163</v>
      </c>
      <c r="E1112" s="44" t="s">
        <v>15</v>
      </c>
      <c r="F1112" s="35">
        <f>H1112-21</f>
        <v>44022</v>
      </c>
      <c r="G1112" s="35">
        <f t="shared" si="150"/>
        <v>44036</v>
      </c>
      <c r="H1112" s="35">
        <f t="shared" si="147"/>
        <v>44043</v>
      </c>
      <c r="I1112" s="35">
        <f t="shared" si="148"/>
        <v>44050</v>
      </c>
      <c r="J1112" s="35">
        <v>44058</v>
      </c>
      <c r="K1112" s="36" t="s">
        <v>69</v>
      </c>
      <c r="L1112" s="37">
        <f t="shared" si="149"/>
        <v>24024.55</v>
      </c>
      <c r="M1112" s="45">
        <v>24024.55</v>
      </c>
      <c r="N1112" s="45"/>
      <c r="O1112" s="40" t="s">
        <v>544</v>
      </c>
    </row>
    <row r="1113" spans="1:15" s="41" customFormat="1" ht="12.75" hidden="1">
      <c r="A1113" s="32">
        <v>1108</v>
      </c>
      <c r="B1113" s="33" t="s">
        <v>543</v>
      </c>
      <c r="C1113" s="42" t="s">
        <v>89</v>
      </c>
      <c r="D1113" s="33" t="s">
        <v>163</v>
      </c>
      <c r="E1113" s="44" t="s">
        <v>15</v>
      </c>
      <c r="F1113" s="35">
        <f>G1113-21</f>
        <v>43804</v>
      </c>
      <c r="G1113" s="35">
        <f t="shared" si="150"/>
        <v>43825</v>
      </c>
      <c r="H1113" s="35">
        <f t="shared" si="147"/>
        <v>43832</v>
      </c>
      <c r="I1113" s="35">
        <f t="shared" si="148"/>
        <v>43839</v>
      </c>
      <c r="J1113" s="35">
        <v>43847</v>
      </c>
      <c r="K1113" s="36" t="s">
        <v>69</v>
      </c>
      <c r="L1113" s="37">
        <f t="shared" si="149"/>
        <v>48000</v>
      </c>
      <c r="M1113" s="45">
        <v>48000</v>
      </c>
      <c r="N1113" s="45"/>
      <c r="O1113" s="40" t="s">
        <v>544</v>
      </c>
    </row>
    <row r="1114" spans="1:15" s="41" customFormat="1" ht="12.75" hidden="1">
      <c r="A1114" s="32">
        <v>1109</v>
      </c>
      <c r="B1114" s="33" t="s">
        <v>543</v>
      </c>
      <c r="C1114" s="42" t="s">
        <v>89</v>
      </c>
      <c r="D1114" s="33" t="s">
        <v>163</v>
      </c>
      <c r="E1114" s="44" t="s">
        <v>15</v>
      </c>
      <c r="F1114" s="35">
        <f>G1114-21</f>
        <v>44015</v>
      </c>
      <c r="G1114" s="35">
        <f t="shared" si="150"/>
        <v>44036</v>
      </c>
      <c r="H1114" s="35">
        <f t="shared" si="147"/>
        <v>44043</v>
      </c>
      <c r="I1114" s="35">
        <f t="shared" si="148"/>
        <v>44050</v>
      </c>
      <c r="J1114" s="35">
        <v>44058</v>
      </c>
      <c r="K1114" s="36" t="s">
        <v>69</v>
      </c>
      <c r="L1114" s="37">
        <f t="shared" si="149"/>
        <v>48000</v>
      </c>
      <c r="M1114" s="45">
        <v>48000</v>
      </c>
      <c r="N1114" s="45"/>
      <c r="O1114" s="40" t="s">
        <v>544</v>
      </c>
    </row>
    <row r="1115" spans="1:15" s="41" customFormat="1" ht="18" hidden="1">
      <c r="A1115" s="32">
        <v>1110</v>
      </c>
      <c r="B1115" s="33" t="s">
        <v>543</v>
      </c>
      <c r="C1115" s="34" t="s">
        <v>152</v>
      </c>
      <c r="D1115" s="33" t="s">
        <v>163</v>
      </c>
      <c r="E1115" s="44" t="s">
        <v>29</v>
      </c>
      <c r="F1115" s="35">
        <f>H1115-7</f>
        <v>43825</v>
      </c>
      <c r="G1115" s="33" t="str">
        <f>IF(E1115="","",IF((OR(E1115=data_validation!A$1,E1115=data_validation!A$2)),"Indicate Date","N/A"))</f>
        <v>N/A</v>
      </c>
      <c r="H1115" s="35">
        <f t="shared" si="147"/>
        <v>43832</v>
      </c>
      <c r="I1115" s="35">
        <f t="shared" si="148"/>
        <v>43839</v>
      </c>
      <c r="J1115" s="35">
        <v>43847</v>
      </c>
      <c r="K1115" s="36" t="s">
        <v>69</v>
      </c>
      <c r="L1115" s="37">
        <f t="shared" si="149"/>
        <v>30000</v>
      </c>
      <c r="M1115" s="45">
        <v>30000</v>
      </c>
      <c r="N1115" s="45"/>
      <c r="O1115" s="40" t="s">
        <v>544</v>
      </c>
    </row>
    <row r="1116" spans="1:15" s="41" customFormat="1" ht="18" hidden="1">
      <c r="A1116" s="32">
        <v>1111</v>
      </c>
      <c r="B1116" s="33" t="s">
        <v>543</v>
      </c>
      <c r="C1116" s="34" t="s">
        <v>152</v>
      </c>
      <c r="D1116" s="33" t="s">
        <v>163</v>
      </c>
      <c r="E1116" s="44" t="s">
        <v>29</v>
      </c>
      <c r="F1116" s="35">
        <f>H1116-7</f>
        <v>44036</v>
      </c>
      <c r="G1116" s="33" t="str">
        <f>IF(E1116="","",IF((OR(E1116=data_validation!A$1,E1116=data_validation!A$2)),"Indicate Date","N/A"))</f>
        <v>N/A</v>
      </c>
      <c r="H1116" s="35">
        <f t="shared" si="147"/>
        <v>44043</v>
      </c>
      <c r="I1116" s="35">
        <f t="shared" si="148"/>
        <v>44050</v>
      </c>
      <c r="J1116" s="35">
        <v>44058</v>
      </c>
      <c r="K1116" s="36" t="s">
        <v>69</v>
      </c>
      <c r="L1116" s="37">
        <f t="shared" si="149"/>
        <v>30000</v>
      </c>
      <c r="M1116" s="45">
        <v>30000</v>
      </c>
      <c r="N1116" s="45"/>
      <c r="O1116" s="40" t="s">
        <v>544</v>
      </c>
    </row>
    <row r="1117" spans="1:15" s="41" customFormat="1" ht="12.75" hidden="1">
      <c r="A1117" s="32">
        <v>1112</v>
      </c>
      <c r="B1117" s="33" t="s">
        <v>441</v>
      </c>
      <c r="C1117" s="34" t="s">
        <v>130</v>
      </c>
      <c r="D1117" s="33" t="s">
        <v>163</v>
      </c>
      <c r="E1117" s="44" t="s">
        <v>15</v>
      </c>
      <c r="F1117" s="35">
        <f>G1117-21</f>
        <v>43833</v>
      </c>
      <c r="G1117" s="35">
        <f t="shared" ref="G1117:G1141" si="152">H1117-7</f>
        <v>43854</v>
      </c>
      <c r="H1117" s="35">
        <f t="shared" si="147"/>
        <v>43861</v>
      </c>
      <c r="I1117" s="35">
        <f t="shared" si="148"/>
        <v>43868</v>
      </c>
      <c r="J1117" s="35">
        <v>43876</v>
      </c>
      <c r="K1117" s="36" t="s">
        <v>69</v>
      </c>
      <c r="L1117" s="37">
        <f t="shared" si="149"/>
        <v>1939050</v>
      </c>
      <c r="M1117" s="38">
        <v>1939050</v>
      </c>
      <c r="N1117" s="39"/>
      <c r="O1117" s="40" t="s">
        <v>166</v>
      </c>
    </row>
    <row r="1118" spans="1:15" s="41" customFormat="1" ht="12.75" hidden="1">
      <c r="A1118" s="32">
        <v>1113</v>
      </c>
      <c r="B1118" s="33" t="s">
        <v>441</v>
      </c>
      <c r="C1118" s="34" t="s">
        <v>130</v>
      </c>
      <c r="D1118" s="33" t="s">
        <v>163</v>
      </c>
      <c r="E1118" s="44" t="s">
        <v>15</v>
      </c>
      <c r="F1118" s="35">
        <f>G1118-21</f>
        <v>43893</v>
      </c>
      <c r="G1118" s="35">
        <f t="shared" si="152"/>
        <v>43914</v>
      </c>
      <c r="H1118" s="35">
        <f t="shared" si="147"/>
        <v>43921</v>
      </c>
      <c r="I1118" s="35">
        <f t="shared" si="148"/>
        <v>43928</v>
      </c>
      <c r="J1118" s="35">
        <v>43936</v>
      </c>
      <c r="K1118" s="36" t="s">
        <v>69</v>
      </c>
      <c r="L1118" s="37">
        <f t="shared" si="149"/>
        <v>1235650</v>
      </c>
      <c r="M1118" s="38">
        <v>1235650</v>
      </c>
      <c r="N1118" s="39"/>
      <c r="O1118" s="40" t="s">
        <v>166</v>
      </c>
    </row>
    <row r="1119" spans="1:15" s="41" customFormat="1" ht="12.75" hidden="1">
      <c r="A1119" s="32">
        <v>1114</v>
      </c>
      <c r="B1119" s="33" t="s">
        <v>441</v>
      </c>
      <c r="C1119" s="34" t="s">
        <v>92</v>
      </c>
      <c r="D1119" s="33" t="s">
        <v>163</v>
      </c>
      <c r="E1119" s="44" t="s">
        <v>15</v>
      </c>
      <c r="F1119" s="35">
        <f>H1119-21</f>
        <v>43840</v>
      </c>
      <c r="G1119" s="35">
        <f t="shared" si="152"/>
        <v>43854</v>
      </c>
      <c r="H1119" s="35">
        <f t="shared" si="147"/>
        <v>43861</v>
      </c>
      <c r="I1119" s="35">
        <f t="shared" si="148"/>
        <v>43868</v>
      </c>
      <c r="J1119" s="35">
        <v>43876</v>
      </c>
      <c r="K1119" s="36" t="s">
        <v>69</v>
      </c>
      <c r="L1119" s="37">
        <f t="shared" si="149"/>
        <v>158500</v>
      </c>
      <c r="M1119" s="38">
        <v>158500</v>
      </c>
      <c r="N1119" s="39"/>
      <c r="O1119" s="40" t="s">
        <v>166</v>
      </c>
    </row>
    <row r="1120" spans="1:15" s="41" customFormat="1" ht="12.75" hidden="1">
      <c r="A1120" s="32">
        <v>1115</v>
      </c>
      <c r="B1120" s="33" t="s">
        <v>441</v>
      </c>
      <c r="C1120" s="34" t="s">
        <v>92</v>
      </c>
      <c r="D1120" s="33" t="s">
        <v>163</v>
      </c>
      <c r="E1120" s="44" t="s">
        <v>15</v>
      </c>
      <c r="F1120" s="35">
        <f>H1120-21</f>
        <v>43900</v>
      </c>
      <c r="G1120" s="35">
        <f t="shared" si="152"/>
        <v>43914</v>
      </c>
      <c r="H1120" s="35">
        <f t="shared" si="147"/>
        <v>43921</v>
      </c>
      <c r="I1120" s="35">
        <f t="shared" si="148"/>
        <v>43928</v>
      </c>
      <c r="J1120" s="35">
        <v>43936</v>
      </c>
      <c r="K1120" s="36" t="s">
        <v>69</v>
      </c>
      <c r="L1120" s="37">
        <f t="shared" si="149"/>
        <v>43600</v>
      </c>
      <c r="M1120" s="38">
        <v>43600</v>
      </c>
      <c r="N1120" s="39"/>
      <c r="O1120" s="40" t="s">
        <v>166</v>
      </c>
    </row>
    <row r="1121" spans="1:15" s="41" customFormat="1" ht="12.75" hidden="1">
      <c r="A1121" s="32">
        <v>1116</v>
      </c>
      <c r="B1121" s="33" t="s">
        <v>441</v>
      </c>
      <c r="C1121" s="34" t="s">
        <v>89</v>
      </c>
      <c r="D1121" s="33" t="s">
        <v>163</v>
      </c>
      <c r="E1121" s="44" t="s">
        <v>15</v>
      </c>
      <c r="F1121" s="35">
        <f>G1121-21</f>
        <v>43893</v>
      </c>
      <c r="G1121" s="35">
        <f t="shared" si="152"/>
        <v>43914</v>
      </c>
      <c r="H1121" s="35">
        <f t="shared" si="147"/>
        <v>43921</v>
      </c>
      <c r="I1121" s="35">
        <f t="shared" si="148"/>
        <v>43928</v>
      </c>
      <c r="J1121" s="35">
        <v>43936</v>
      </c>
      <c r="K1121" s="36" t="s">
        <v>69</v>
      </c>
      <c r="L1121" s="37">
        <f t="shared" si="149"/>
        <v>22400</v>
      </c>
      <c r="M1121" s="38">
        <v>22400</v>
      </c>
      <c r="N1121" s="39"/>
      <c r="O1121" s="40" t="s">
        <v>166</v>
      </c>
    </row>
    <row r="1122" spans="1:15" s="41" customFormat="1" ht="12.75" hidden="1">
      <c r="A1122" s="32">
        <v>1117</v>
      </c>
      <c r="B1122" s="33" t="s">
        <v>441</v>
      </c>
      <c r="C1122" s="34" t="s">
        <v>89</v>
      </c>
      <c r="D1122" s="33" t="s">
        <v>163</v>
      </c>
      <c r="E1122" s="44" t="s">
        <v>15</v>
      </c>
      <c r="F1122" s="35">
        <f>G1122-21</f>
        <v>43984</v>
      </c>
      <c r="G1122" s="35">
        <f t="shared" si="152"/>
        <v>44005</v>
      </c>
      <c r="H1122" s="35">
        <f t="shared" si="147"/>
        <v>44012</v>
      </c>
      <c r="I1122" s="35">
        <f t="shared" si="148"/>
        <v>44019</v>
      </c>
      <c r="J1122" s="35">
        <v>44027</v>
      </c>
      <c r="K1122" s="36" t="s">
        <v>69</v>
      </c>
      <c r="L1122" s="37">
        <f t="shared" si="149"/>
        <v>22400</v>
      </c>
      <c r="M1122" s="38">
        <v>22400</v>
      </c>
      <c r="N1122" s="39"/>
      <c r="O1122" s="40" t="s">
        <v>166</v>
      </c>
    </row>
    <row r="1123" spans="1:15" s="41" customFormat="1" ht="21" hidden="1">
      <c r="A1123" s="32">
        <v>1118</v>
      </c>
      <c r="B1123" s="33" t="s">
        <v>442</v>
      </c>
      <c r="C1123" s="42" t="s">
        <v>130</v>
      </c>
      <c r="D1123" s="33" t="s">
        <v>163</v>
      </c>
      <c r="E1123" s="44" t="s">
        <v>15</v>
      </c>
      <c r="F1123" s="35">
        <f>G1123-21</f>
        <v>43804</v>
      </c>
      <c r="G1123" s="35">
        <f t="shared" si="152"/>
        <v>43825</v>
      </c>
      <c r="H1123" s="35">
        <f t="shared" si="147"/>
        <v>43832</v>
      </c>
      <c r="I1123" s="35">
        <f t="shared" si="148"/>
        <v>43839</v>
      </c>
      <c r="J1123" s="35">
        <v>43847</v>
      </c>
      <c r="K1123" s="36" t="s">
        <v>69</v>
      </c>
      <c r="L1123" s="37">
        <f t="shared" si="149"/>
        <v>51750</v>
      </c>
      <c r="M1123" s="43">
        <v>51750</v>
      </c>
      <c r="N1123" s="39"/>
      <c r="O1123" s="40" t="s">
        <v>167</v>
      </c>
    </row>
    <row r="1124" spans="1:15" s="41" customFormat="1" ht="21" hidden="1">
      <c r="A1124" s="32">
        <v>1119</v>
      </c>
      <c r="B1124" s="33" t="s">
        <v>442</v>
      </c>
      <c r="C1124" s="42" t="s">
        <v>130</v>
      </c>
      <c r="D1124" s="33" t="s">
        <v>163</v>
      </c>
      <c r="E1124" s="44" t="s">
        <v>15</v>
      </c>
      <c r="F1124" s="35">
        <f>G1124-21</f>
        <v>43984</v>
      </c>
      <c r="G1124" s="35">
        <f t="shared" si="152"/>
        <v>44005</v>
      </c>
      <c r="H1124" s="35">
        <f t="shared" si="147"/>
        <v>44012</v>
      </c>
      <c r="I1124" s="35">
        <f t="shared" si="148"/>
        <v>44019</v>
      </c>
      <c r="J1124" s="35">
        <v>44027</v>
      </c>
      <c r="K1124" s="36" t="s">
        <v>69</v>
      </c>
      <c r="L1124" s="37">
        <f t="shared" si="149"/>
        <v>30750</v>
      </c>
      <c r="M1124" s="43">
        <v>30750</v>
      </c>
      <c r="N1124" s="39"/>
      <c r="O1124" s="40" t="s">
        <v>167</v>
      </c>
    </row>
    <row r="1125" spans="1:15" s="41" customFormat="1" ht="21" hidden="1">
      <c r="A1125" s="32">
        <v>1120</v>
      </c>
      <c r="B1125" s="33" t="s">
        <v>442</v>
      </c>
      <c r="C1125" s="34" t="s">
        <v>92</v>
      </c>
      <c r="D1125" s="33" t="s">
        <v>163</v>
      </c>
      <c r="E1125" s="44" t="s">
        <v>15</v>
      </c>
      <c r="F1125" s="35">
        <f>H1125-21</f>
        <v>43811</v>
      </c>
      <c r="G1125" s="35">
        <f t="shared" si="152"/>
        <v>43825</v>
      </c>
      <c r="H1125" s="35">
        <f t="shared" si="147"/>
        <v>43832</v>
      </c>
      <c r="I1125" s="35">
        <f t="shared" si="148"/>
        <v>43839</v>
      </c>
      <c r="J1125" s="35">
        <v>43847</v>
      </c>
      <c r="K1125" s="36" t="s">
        <v>69</v>
      </c>
      <c r="L1125" s="37">
        <f t="shared" si="149"/>
        <v>158480</v>
      </c>
      <c r="M1125" s="38">
        <v>158480</v>
      </c>
      <c r="N1125" s="39"/>
      <c r="O1125" s="40" t="s">
        <v>167</v>
      </c>
    </row>
    <row r="1126" spans="1:15" s="41" customFormat="1" ht="21" hidden="1">
      <c r="A1126" s="32">
        <v>1121</v>
      </c>
      <c r="B1126" s="33" t="s">
        <v>442</v>
      </c>
      <c r="C1126" s="34" t="s">
        <v>92</v>
      </c>
      <c r="D1126" s="33" t="s">
        <v>163</v>
      </c>
      <c r="E1126" s="44" t="s">
        <v>15</v>
      </c>
      <c r="F1126" s="35">
        <f>H1126-21</f>
        <v>43991</v>
      </c>
      <c r="G1126" s="35">
        <f t="shared" si="152"/>
        <v>44005</v>
      </c>
      <c r="H1126" s="35">
        <f t="shared" si="147"/>
        <v>44012</v>
      </c>
      <c r="I1126" s="35">
        <f t="shared" si="148"/>
        <v>44019</v>
      </c>
      <c r="J1126" s="35">
        <v>44027</v>
      </c>
      <c r="K1126" s="36" t="s">
        <v>69</v>
      </c>
      <c r="L1126" s="37">
        <f t="shared" si="149"/>
        <v>25305</v>
      </c>
      <c r="M1126" s="38">
        <v>25305</v>
      </c>
      <c r="N1126" s="39"/>
      <c r="O1126" s="40" t="s">
        <v>167</v>
      </c>
    </row>
    <row r="1127" spans="1:15" s="41" customFormat="1" ht="21" hidden="1">
      <c r="A1127" s="32">
        <v>1122</v>
      </c>
      <c r="B1127" s="33" t="s">
        <v>442</v>
      </c>
      <c r="C1127" s="42" t="s">
        <v>116</v>
      </c>
      <c r="D1127" s="33" t="s">
        <v>163</v>
      </c>
      <c r="E1127" s="44" t="s">
        <v>15</v>
      </c>
      <c r="F1127" s="35">
        <f>H1127-21</f>
        <v>43900</v>
      </c>
      <c r="G1127" s="35">
        <f t="shared" si="152"/>
        <v>43914</v>
      </c>
      <c r="H1127" s="35">
        <f t="shared" si="147"/>
        <v>43921</v>
      </c>
      <c r="I1127" s="35">
        <f t="shared" si="148"/>
        <v>43928</v>
      </c>
      <c r="J1127" s="35">
        <v>43936</v>
      </c>
      <c r="K1127" s="36" t="s">
        <v>69</v>
      </c>
      <c r="L1127" s="37">
        <f t="shared" si="149"/>
        <v>5000</v>
      </c>
      <c r="M1127" s="43">
        <v>5000</v>
      </c>
      <c r="N1127" s="39"/>
      <c r="O1127" s="40" t="s">
        <v>167</v>
      </c>
    </row>
    <row r="1128" spans="1:15" s="41" customFormat="1" ht="12.75" hidden="1">
      <c r="A1128" s="32">
        <v>1123</v>
      </c>
      <c r="B1128" s="33" t="s">
        <v>443</v>
      </c>
      <c r="C1128" s="34" t="s">
        <v>77</v>
      </c>
      <c r="D1128" s="33" t="s">
        <v>163</v>
      </c>
      <c r="E1128" s="44" t="s">
        <v>15</v>
      </c>
      <c r="F1128" s="35">
        <f t="shared" ref="F1128:F1137" si="153">G1128-21</f>
        <v>43804</v>
      </c>
      <c r="G1128" s="35">
        <f t="shared" si="152"/>
        <v>43825</v>
      </c>
      <c r="H1128" s="35">
        <f t="shared" si="147"/>
        <v>43832</v>
      </c>
      <c r="I1128" s="35">
        <f t="shared" si="148"/>
        <v>43839</v>
      </c>
      <c r="J1128" s="35">
        <v>43847</v>
      </c>
      <c r="K1128" s="36" t="s">
        <v>69</v>
      </c>
      <c r="L1128" s="37">
        <f t="shared" si="149"/>
        <v>40000</v>
      </c>
      <c r="M1128" s="38">
        <v>40000</v>
      </c>
      <c r="N1128" s="39"/>
      <c r="O1128" s="40" t="s">
        <v>165</v>
      </c>
    </row>
    <row r="1129" spans="1:15" s="41" customFormat="1" ht="12.75" hidden="1">
      <c r="A1129" s="32">
        <v>1124</v>
      </c>
      <c r="B1129" s="33" t="s">
        <v>443</v>
      </c>
      <c r="C1129" s="34" t="s">
        <v>78</v>
      </c>
      <c r="D1129" s="33" t="s">
        <v>163</v>
      </c>
      <c r="E1129" s="44" t="s">
        <v>15</v>
      </c>
      <c r="F1129" s="35">
        <f t="shared" si="153"/>
        <v>43804</v>
      </c>
      <c r="G1129" s="35">
        <f t="shared" si="152"/>
        <v>43825</v>
      </c>
      <c r="H1129" s="35">
        <f t="shared" si="147"/>
        <v>43832</v>
      </c>
      <c r="I1129" s="35">
        <f t="shared" si="148"/>
        <v>43839</v>
      </c>
      <c r="J1129" s="35">
        <v>43847</v>
      </c>
      <c r="K1129" s="36" t="s">
        <v>69</v>
      </c>
      <c r="L1129" s="37">
        <f t="shared" si="149"/>
        <v>170000</v>
      </c>
      <c r="M1129" s="38">
        <v>170000</v>
      </c>
      <c r="N1129" s="39"/>
      <c r="O1129" s="40" t="s">
        <v>165</v>
      </c>
    </row>
    <row r="1130" spans="1:15" s="41" customFormat="1" ht="12.75" hidden="1">
      <c r="A1130" s="32">
        <v>1125</v>
      </c>
      <c r="B1130" s="33" t="s">
        <v>443</v>
      </c>
      <c r="C1130" s="34" t="s">
        <v>81</v>
      </c>
      <c r="D1130" s="33" t="s">
        <v>163</v>
      </c>
      <c r="E1130" s="44" t="s">
        <v>15</v>
      </c>
      <c r="F1130" s="35">
        <f t="shared" si="153"/>
        <v>43804</v>
      </c>
      <c r="G1130" s="35">
        <f t="shared" si="152"/>
        <v>43825</v>
      </c>
      <c r="H1130" s="35">
        <f t="shared" si="147"/>
        <v>43832</v>
      </c>
      <c r="I1130" s="35">
        <f t="shared" si="148"/>
        <v>43839</v>
      </c>
      <c r="J1130" s="35">
        <v>43847</v>
      </c>
      <c r="K1130" s="36" t="s">
        <v>69</v>
      </c>
      <c r="L1130" s="37">
        <f t="shared" si="149"/>
        <v>40000</v>
      </c>
      <c r="M1130" s="38">
        <v>40000</v>
      </c>
      <c r="N1130" s="39"/>
      <c r="O1130" s="40" t="s">
        <v>165</v>
      </c>
    </row>
    <row r="1131" spans="1:15" s="41" customFormat="1" ht="12.75" hidden="1">
      <c r="A1131" s="32">
        <v>1126</v>
      </c>
      <c r="B1131" s="33" t="s">
        <v>443</v>
      </c>
      <c r="C1131" s="34" t="s">
        <v>77</v>
      </c>
      <c r="D1131" s="33" t="s">
        <v>163</v>
      </c>
      <c r="E1131" s="44" t="s">
        <v>15</v>
      </c>
      <c r="F1131" s="35">
        <f t="shared" si="153"/>
        <v>43984</v>
      </c>
      <c r="G1131" s="35">
        <f t="shared" si="152"/>
        <v>44005</v>
      </c>
      <c r="H1131" s="35">
        <f t="shared" si="147"/>
        <v>44012</v>
      </c>
      <c r="I1131" s="35">
        <f t="shared" si="148"/>
        <v>44019</v>
      </c>
      <c r="J1131" s="35">
        <v>44027</v>
      </c>
      <c r="K1131" s="36" t="s">
        <v>69</v>
      </c>
      <c r="L1131" s="37">
        <f t="shared" si="149"/>
        <v>40000</v>
      </c>
      <c r="M1131" s="38">
        <v>40000</v>
      </c>
      <c r="N1131" s="39"/>
      <c r="O1131" s="40" t="s">
        <v>165</v>
      </c>
    </row>
    <row r="1132" spans="1:15" s="41" customFormat="1" ht="12.75" hidden="1">
      <c r="A1132" s="32">
        <v>1127</v>
      </c>
      <c r="B1132" s="33" t="s">
        <v>443</v>
      </c>
      <c r="C1132" s="34" t="s">
        <v>78</v>
      </c>
      <c r="D1132" s="33" t="s">
        <v>163</v>
      </c>
      <c r="E1132" s="44" t="s">
        <v>15</v>
      </c>
      <c r="F1132" s="35">
        <f t="shared" si="153"/>
        <v>43984</v>
      </c>
      <c r="G1132" s="35">
        <f t="shared" si="152"/>
        <v>44005</v>
      </c>
      <c r="H1132" s="35">
        <f t="shared" si="147"/>
        <v>44012</v>
      </c>
      <c r="I1132" s="35">
        <f t="shared" si="148"/>
        <v>44019</v>
      </c>
      <c r="J1132" s="35">
        <v>44027</v>
      </c>
      <c r="K1132" s="36" t="s">
        <v>69</v>
      </c>
      <c r="L1132" s="37">
        <f t="shared" si="149"/>
        <v>170000</v>
      </c>
      <c r="M1132" s="38">
        <v>170000</v>
      </c>
      <c r="N1132" s="39"/>
      <c r="O1132" s="40" t="s">
        <v>165</v>
      </c>
    </row>
    <row r="1133" spans="1:15" s="41" customFormat="1" ht="12.75" hidden="1">
      <c r="A1133" s="32">
        <v>1128</v>
      </c>
      <c r="B1133" s="33" t="s">
        <v>443</v>
      </c>
      <c r="C1133" s="34" t="s">
        <v>81</v>
      </c>
      <c r="D1133" s="33" t="s">
        <v>163</v>
      </c>
      <c r="E1133" s="44" t="s">
        <v>15</v>
      </c>
      <c r="F1133" s="35">
        <f t="shared" si="153"/>
        <v>43984</v>
      </c>
      <c r="G1133" s="35">
        <f t="shared" si="152"/>
        <v>44005</v>
      </c>
      <c r="H1133" s="35">
        <f t="shared" si="147"/>
        <v>44012</v>
      </c>
      <c r="I1133" s="35">
        <f t="shared" si="148"/>
        <v>44019</v>
      </c>
      <c r="J1133" s="35">
        <v>44027</v>
      </c>
      <c r="K1133" s="36" t="s">
        <v>69</v>
      </c>
      <c r="L1133" s="37">
        <f t="shared" si="149"/>
        <v>40000</v>
      </c>
      <c r="M1133" s="38">
        <v>40000</v>
      </c>
      <c r="N1133" s="39"/>
      <c r="O1133" s="40" t="s">
        <v>165</v>
      </c>
    </row>
    <row r="1134" spans="1:15" s="41" customFormat="1" ht="12.75" hidden="1">
      <c r="A1134" s="32">
        <v>1129</v>
      </c>
      <c r="B1134" s="33" t="s">
        <v>443</v>
      </c>
      <c r="C1134" s="42" t="s">
        <v>164</v>
      </c>
      <c r="D1134" s="33" t="s">
        <v>163</v>
      </c>
      <c r="E1134" s="44" t="s">
        <v>15</v>
      </c>
      <c r="F1134" s="35">
        <f t="shared" si="153"/>
        <v>43804</v>
      </c>
      <c r="G1134" s="35">
        <f t="shared" si="152"/>
        <v>43825</v>
      </c>
      <c r="H1134" s="35">
        <f t="shared" si="147"/>
        <v>43832</v>
      </c>
      <c r="I1134" s="35">
        <f t="shared" si="148"/>
        <v>43839</v>
      </c>
      <c r="J1134" s="35">
        <v>43847</v>
      </c>
      <c r="K1134" s="36" t="s">
        <v>69</v>
      </c>
      <c r="L1134" s="37">
        <f t="shared" si="149"/>
        <v>175500</v>
      </c>
      <c r="M1134" s="43">
        <v>175500</v>
      </c>
      <c r="N1134" s="39"/>
      <c r="O1134" s="40" t="s">
        <v>165</v>
      </c>
    </row>
    <row r="1135" spans="1:15" s="41" customFormat="1" ht="12.75" hidden="1">
      <c r="A1135" s="32">
        <v>1130</v>
      </c>
      <c r="B1135" s="33" t="s">
        <v>443</v>
      </c>
      <c r="C1135" s="42" t="s">
        <v>164</v>
      </c>
      <c r="D1135" s="33" t="s">
        <v>163</v>
      </c>
      <c r="E1135" s="44" t="s">
        <v>15</v>
      </c>
      <c r="F1135" s="35">
        <f t="shared" si="153"/>
        <v>43893</v>
      </c>
      <c r="G1135" s="35">
        <f t="shared" si="152"/>
        <v>43914</v>
      </c>
      <c r="H1135" s="35">
        <f t="shared" si="147"/>
        <v>43921</v>
      </c>
      <c r="I1135" s="35">
        <f t="shared" si="148"/>
        <v>43928</v>
      </c>
      <c r="J1135" s="35">
        <v>43936</v>
      </c>
      <c r="K1135" s="36" t="s">
        <v>69</v>
      </c>
      <c r="L1135" s="37">
        <f t="shared" si="149"/>
        <v>175500</v>
      </c>
      <c r="M1135" s="43">
        <v>175500</v>
      </c>
      <c r="N1135" s="39"/>
      <c r="O1135" s="40" t="s">
        <v>165</v>
      </c>
    </row>
    <row r="1136" spans="1:15" s="41" customFormat="1" ht="12.75" hidden="1">
      <c r="A1136" s="32">
        <v>1131</v>
      </c>
      <c r="B1136" s="33" t="s">
        <v>443</v>
      </c>
      <c r="C1136" s="42" t="s">
        <v>164</v>
      </c>
      <c r="D1136" s="33" t="s">
        <v>163</v>
      </c>
      <c r="E1136" s="44" t="s">
        <v>15</v>
      </c>
      <c r="F1136" s="35">
        <f t="shared" si="153"/>
        <v>43984</v>
      </c>
      <c r="G1136" s="35">
        <f t="shared" si="152"/>
        <v>44005</v>
      </c>
      <c r="H1136" s="35">
        <f t="shared" si="147"/>
        <v>44012</v>
      </c>
      <c r="I1136" s="35">
        <f t="shared" si="148"/>
        <v>44019</v>
      </c>
      <c r="J1136" s="35">
        <v>44027</v>
      </c>
      <c r="K1136" s="36" t="s">
        <v>69</v>
      </c>
      <c r="L1136" s="37">
        <f t="shared" si="149"/>
        <v>175500</v>
      </c>
      <c r="M1136" s="43">
        <v>175500</v>
      </c>
      <c r="N1136" s="39"/>
      <c r="O1136" s="40" t="s">
        <v>165</v>
      </c>
    </row>
    <row r="1137" spans="1:15" s="41" customFormat="1" ht="12.75" hidden="1">
      <c r="A1137" s="32">
        <v>1132</v>
      </c>
      <c r="B1137" s="33" t="s">
        <v>443</v>
      </c>
      <c r="C1137" s="42" t="s">
        <v>164</v>
      </c>
      <c r="D1137" s="33" t="s">
        <v>163</v>
      </c>
      <c r="E1137" s="44" t="s">
        <v>15</v>
      </c>
      <c r="F1137" s="35">
        <f t="shared" si="153"/>
        <v>44076</v>
      </c>
      <c r="G1137" s="35">
        <f t="shared" si="152"/>
        <v>44097</v>
      </c>
      <c r="H1137" s="35">
        <f t="shared" si="147"/>
        <v>44104</v>
      </c>
      <c r="I1137" s="35">
        <f t="shared" si="148"/>
        <v>44111</v>
      </c>
      <c r="J1137" s="35">
        <v>44119</v>
      </c>
      <c r="K1137" s="36" t="s">
        <v>69</v>
      </c>
      <c r="L1137" s="37">
        <f t="shared" si="149"/>
        <v>245700</v>
      </c>
      <c r="M1137" s="43">
        <v>245700</v>
      </c>
      <c r="N1137" s="39"/>
      <c r="O1137" s="40" t="s">
        <v>165</v>
      </c>
    </row>
    <row r="1138" spans="1:15" s="41" customFormat="1" ht="12.75" hidden="1">
      <c r="A1138" s="32">
        <v>1133</v>
      </c>
      <c r="B1138" s="33" t="s">
        <v>443</v>
      </c>
      <c r="C1138" s="42" t="s">
        <v>92</v>
      </c>
      <c r="D1138" s="33" t="s">
        <v>163</v>
      </c>
      <c r="E1138" s="44" t="s">
        <v>15</v>
      </c>
      <c r="F1138" s="35">
        <f>H1138-21</f>
        <v>43811</v>
      </c>
      <c r="G1138" s="35">
        <f t="shared" si="152"/>
        <v>43825</v>
      </c>
      <c r="H1138" s="35">
        <f t="shared" si="147"/>
        <v>43832</v>
      </c>
      <c r="I1138" s="35">
        <f t="shared" si="148"/>
        <v>43839</v>
      </c>
      <c r="J1138" s="35">
        <v>43847</v>
      </c>
      <c r="K1138" s="36" t="s">
        <v>69</v>
      </c>
      <c r="L1138" s="37">
        <f t="shared" si="149"/>
        <v>176875</v>
      </c>
      <c r="M1138" s="43">
        <v>176875</v>
      </c>
      <c r="N1138" s="39"/>
      <c r="O1138" s="40" t="s">
        <v>165</v>
      </c>
    </row>
    <row r="1139" spans="1:15" s="41" customFormat="1" ht="12.75" hidden="1">
      <c r="A1139" s="32">
        <v>1134</v>
      </c>
      <c r="B1139" s="33" t="s">
        <v>443</v>
      </c>
      <c r="C1139" s="42" t="s">
        <v>92</v>
      </c>
      <c r="D1139" s="33" t="s">
        <v>163</v>
      </c>
      <c r="E1139" s="44" t="s">
        <v>15</v>
      </c>
      <c r="F1139" s="35">
        <f>H1139-21</f>
        <v>43900</v>
      </c>
      <c r="G1139" s="35">
        <f t="shared" si="152"/>
        <v>43914</v>
      </c>
      <c r="H1139" s="35">
        <f t="shared" si="147"/>
        <v>43921</v>
      </c>
      <c r="I1139" s="35">
        <f t="shared" si="148"/>
        <v>43928</v>
      </c>
      <c r="J1139" s="35">
        <v>43936</v>
      </c>
      <c r="K1139" s="36" t="s">
        <v>69</v>
      </c>
      <c r="L1139" s="37">
        <f t="shared" si="149"/>
        <v>107800</v>
      </c>
      <c r="M1139" s="43">
        <v>107800</v>
      </c>
      <c r="N1139" s="39"/>
      <c r="O1139" s="40" t="s">
        <v>165</v>
      </c>
    </row>
    <row r="1140" spans="1:15" s="41" customFormat="1" ht="12.75" hidden="1">
      <c r="A1140" s="32">
        <v>1135</v>
      </c>
      <c r="B1140" s="33" t="s">
        <v>443</v>
      </c>
      <c r="C1140" s="42" t="s">
        <v>130</v>
      </c>
      <c r="D1140" s="33" t="s">
        <v>163</v>
      </c>
      <c r="E1140" s="44" t="s">
        <v>15</v>
      </c>
      <c r="F1140" s="35">
        <f>G1140-21</f>
        <v>43804</v>
      </c>
      <c r="G1140" s="35">
        <f t="shared" si="152"/>
        <v>43825</v>
      </c>
      <c r="H1140" s="35">
        <f t="shared" si="147"/>
        <v>43832</v>
      </c>
      <c r="I1140" s="35">
        <f t="shared" si="148"/>
        <v>43839</v>
      </c>
      <c r="J1140" s="35">
        <v>43847</v>
      </c>
      <c r="K1140" s="36" t="s">
        <v>69</v>
      </c>
      <c r="L1140" s="37">
        <f t="shared" si="149"/>
        <v>12500</v>
      </c>
      <c r="M1140" s="43">
        <v>12500</v>
      </c>
      <c r="N1140" s="39"/>
      <c r="O1140" s="40" t="s">
        <v>165</v>
      </c>
    </row>
    <row r="1141" spans="1:15" s="41" customFormat="1" ht="12.75" hidden="1">
      <c r="A1141" s="32">
        <v>1136</v>
      </c>
      <c r="B1141" s="33" t="s">
        <v>443</v>
      </c>
      <c r="C1141" s="42" t="s">
        <v>130</v>
      </c>
      <c r="D1141" s="33" t="s">
        <v>163</v>
      </c>
      <c r="E1141" s="44" t="s">
        <v>15</v>
      </c>
      <c r="F1141" s="35">
        <f>G1141-21</f>
        <v>43893</v>
      </c>
      <c r="G1141" s="35">
        <f t="shared" si="152"/>
        <v>43914</v>
      </c>
      <c r="H1141" s="35">
        <f t="shared" si="147"/>
        <v>43921</v>
      </c>
      <c r="I1141" s="35">
        <f t="shared" si="148"/>
        <v>43928</v>
      </c>
      <c r="J1141" s="35">
        <v>43936</v>
      </c>
      <c r="K1141" s="36" t="s">
        <v>69</v>
      </c>
      <c r="L1141" s="37">
        <f t="shared" si="149"/>
        <v>19000</v>
      </c>
      <c r="M1141" s="43">
        <v>19000</v>
      </c>
      <c r="N1141" s="39"/>
      <c r="O1141" s="40" t="s">
        <v>165</v>
      </c>
    </row>
    <row r="1142" spans="1:15" s="41" customFormat="1" ht="24" hidden="1">
      <c r="A1142" s="32">
        <v>1137</v>
      </c>
      <c r="B1142" s="33" t="s">
        <v>443</v>
      </c>
      <c r="C1142" s="42" t="s">
        <v>83</v>
      </c>
      <c r="D1142" s="33" t="s">
        <v>163</v>
      </c>
      <c r="E1142" s="44" t="s">
        <v>28</v>
      </c>
      <c r="F1142" s="35">
        <f>H1142-7</f>
        <v>44005</v>
      </c>
      <c r="G1142" s="33" t="str">
        <f>IF(E1142="","",IF((OR(E1142=data_validation!A$1,E1142=data_validation!A$2)),"Indicate Date","N/A"))</f>
        <v>N/A</v>
      </c>
      <c r="H1142" s="35">
        <f t="shared" si="147"/>
        <v>44012</v>
      </c>
      <c r="I1142" s="35">
        <f t="shared" si="148"/>
        <v>44019</v>
      </c>
      <c r="J1142" s="35">
        <v>44027</v>
      </c>
      <c r="K1142" s="36" t="s">
        <v>69</v>
      </c>
      <c r="L1142" s="37">
        <f t="shared" si="149"/>
        <v>100000</v>
      </c>
      <c r="M1142" s="43">
        <v>100000</v>
      </c>
      <c r="N1142" s="39"/>
      <c r="O1142" s="40" t="s">
        <v>165</v>
      </c>
    </row>
    <row r="1143" spans="1:15" s="41" customFormat="1" ht="12.75" hidden="1">
      <c r="A1143" s="32">
        <v>1138</v>
      </c>
      <c r="B1143" s="33" t="s">
        <v>443</v>
      </c>
      <c r="C1143" s="42" t="s">
        <v>89</v>
      </c>
      <c r="D1143" s="33" t="s">
        <v>163</v>
      </c>
      <c r="E1143" s="44" t="s">
        <v>15</v>
      </c>
      <c r="F1143" s="35">
        <f>G1143-21</f>
        <v>43893</v>
      </c>
      <c r="G1143" s="35">
        <f>H1143-7</f>
        <v>43914</v>
      </c>
      <c r="H1143" s="35">
        <f t="shared" si="147"/>
        <v>43921</v>
      </c>
      <c r="I1143" s="35">
        <f t="shared" si="148"/>
        <v>43928</v>
      </c>
      <c r="J1143" s="35">
        <v>43936</v>
      </c>
      <c r="K1143" s="36" t="s">
        <v>69</v>
      </c>
      <c r="L1143" s="37">
        <f t="shared" si="149"/>
        <v>20000</v>
      </c>
      <c r="M1143" s="43">
        <v>20000</v>
      </c>
      <c r="N1143" s="39"/>
      <c r="O1143" s="40" t="s">
        <v>165</v>
      </c>
    </row>
    <row r="1144" spans="1:15" s="41" customFormat="1" ht="12.75" hidden="1">
      <c r="A1144" s="32">
        <v>1139</v>
      </c>
      <c r="B1144" s="33" t="s">
        <v>443</v>
      </c>
      <c r="C1144" s="42" t="s">
        <v>89</v>
      </c>
      <c r="D1144" s="33" t="s">
        <v>163</v>
      </c>
      <c r="E1144" s="44" t="s">
        <v>15</v>
      </c>
      <c r="F1144" s="35">
        <f>G1144-21</f>
        <v>43984</v>
      </c>
      <c r="G1144" s="35">
        <f>H1144-7</f>
        <v>44005</v>
      </c>
      <c r="H1144" s="35">
        <f t="shared" si="147"/>
        <v>44012</v>
      </c>
      <c r="I1144" s="35">
        <f t="shared" si="148"/>
        <v>44019</v>
      </c>
      <c r="J1144" s="35">
        <v>44027</v>
      </c>
      <c r="K1144" s="36" t="s">
        <v>69</v>
      </c>
      <c r="L1144" s="37">
        <f t="shared" si="149"/>
        <v>20000</v>
      </c>
      <c r="M1144" s="43">
        <v>20000</v>
      </c>
      <c r="N1144" s="39"/>
      <c r="O1144" s="40" t="s">
        <v>165</v>
      </c>
    </row>
    <row r="1145" spans="1:15" s="41" customFormat="1" ht="18" hidden="1">
      <c r="A1145" s="32">
        <v>1140</v>
      </c>
      <c r="B1145" s="33" t="s">
        <v>443</v>
      </c>
      <c r="C1145" s="42" t="s">
        <v>146</v>
      </c>
      <c r="D1145" s="33" t="s">
        <v>163</v>
      </c>
      <c r="E1145" s="44" t="s">
        <v>26</v>
      </c>
      <c r="F1145" s="35">
        <f>H1145-7</f>
        <v>43825</v>
      </c>
      <c r="G1145" s="33" t="str">
        <f>IF(E1145="","",IF((OR(E1145=data_validation!A$1,E1145=data_validation!A$2)),"Indicate Date","N/A"))</f>
        <v>N/A</v>
      </c>
      <c r="H1145" s="35">
        <f t="shared" si="147"/>
        <v>43832</v>
      </c>
      <c r="I1145" s="35">
        <f t="shared" si="148"/>
        <v>43839</v>
      </c>
      <c r="J1145" s="35">
        <v>43847</v>
      </c>
      <c r="K1145" s="36" t="s">
        <v>69</v>
      </c>
      <c r="L1145" s="37">
        <f t="shared" si="149"/>
        <v>90000</v>
      </c>
      <c r="M1145" s="43">
        <v>90000</v>
      </c>
      <c r="N1145" s="39"/>
      <c r="O1145" s="40" t="s">
        <v>165</v>
      </c>
    </row>
    <row r="1146" spans="1:15" s="41" customFormat="1" ht="18" hidden="1">
      <c r="A1146" s="32">
        <v>1141</v>
      </c>
      <c r="B1146" s="33" t="s">
        <v>443</v>
      </c>
      <c r="C1146" s="42" t="s">
        <v>146</v>
      </c>
      <c r="D1146" s="33" t="s">
        <v>163</v>
      </c>
      <c r="E1146" s="44" t="s">
        <v>26</v>
      </c>
      <c r="F1146" s="35">
        <f>H1146-7</f>
        <v>44005</v>
      </c>
      <c r="G1146" s="33" t="str">
        <f>IF(E1146="","",IF((OR(E1146=data_validation!A$1,E1146=data_validation!A$2)),"Indicate Date","N/A"))</f>
        <v>N/A</v>
      </c>
      <c r="H1146" s="35">
        <f t="shared" si="147"/>
        <v>44012</v>
      </c>
      <c r="I1146" s="35">
        <f t="shared" si="148"/>
        <v>44019</v>
      </c>
      <c r="J1146" s="35">
        <v>44027</v>
      </c>
      <c r="K1146" s="36" t="s">
        <v>69</v>
      </c>
      <c r="L1146" s="37">
        <f t="shared" si="149"/>
        <v>90000</v>
      </c>
      <c r="M1146" s="43">
        <v>90000</v>
      </c>
      <c r="N1146" s="39"/>
      <c r="O1146" s="40" t="s">
        <v>165</v>
      </c>
    </row>
    <row r="1147" spans="1:15" s="41" customFormat="1" ht="12.75" hidden="1">
      <c r="A1147" s="32">
        <v>1142</v>
      </c>
      <c r="B1147" s="33" t="s">
        <v>444</v>
      </c>
      <c r="C1147" s="34" t="s">
        <v>77</v>
      </c>
      <c r="D1147" s="33" t="s">
        <v>163</v>
      </c>
      <c r="E1147" s="44" t="s">
        <v>15</v>
      </c>
      <c r="F1147" s="35">
        <f>G1147-21</f>
        <v>43804</v>
      </c>
      <c r="G1147" s="35">
        <f t="shared" ref="G1147:G1155" si="154">H1147-7</f>
        <v>43825</v>
      </c>
      <c r="H1147" s="35">
        <f t="shared" si="147"/>
        <v>43832</v>
      </c>
      <c r="I1147" s="35">
        <f t="shared" si="148"/>
        <v>43839</v>
      </c>
      <c r="J1147" s="35">
        <v>43847</v>
      </c>
      <c r="K1147" s="36" t="s">
        <v>69</v>
      </c>
      <c r="L1147" s="37">
        <f t="shared" si="149"/>
        <v>77200</v>
      </c>
      <c r="M1147" s="38">
        <v>77200</v>
      </c>
      <c r="N1147" s="39"/>
      <c r="O1147" s="40" t="s">
        <v>255</v>
      </c>
    </row>
    <row r="1148" spans="1:15" s="41" customFormat="1" ht="12.75" hidden="1">
      <c r="A1148" s="32">
        <v>1143</v>
      </c>
      <c r="B1148" s="33" t="s">
        <v>444</v>
      </c>
      <c r="C1148" s="34" t="s">
        <v>78</v>
      </c>
      <c r="D1148" s="33" t="s">
        <v>163</v>
      </c>
      <c r="E1148" s="44" t="s">
        <v>15</v>
      </c>
      <c r="F1148" s="35">
        <f>G1148-21</f>
        <v>43804</v>
      </c>
      <c r="G1148" s="35">
        <f t="shared" si="154"/>
        <v>43825</v>
      </c>
      <c r="H1148" s="35">
        <f t="shared" si="147"/>
        <v>43832</v>
      </c>
      <c r="I1148" s="35">
        <f t="shared" si="148"/>
        <v>43839</v>
      </c>
      <c r="J1148" s="35">
        <v>43847</v>
      </c>
      <c r="K1148" s="36" t="s">
        <v>69</v>
      </c>
      <c r="L1148" s="37">
        <f t="shared" si="149"/>
        <v>20000</v>
      </c>
      <c r="M1148" s="38">
        <v>20000</v>
      </c>
      <c r="N1148" s="39"/>
      <c r="O1148" s="40" t="s">
        <v>255</v>
      </c>
    </row>
    <row r="1149" spans="1:15" s="41" customFormat="1" ht="12.75" hidden="1">
      <c r="A1149" s="32">
        <v>1144</v>
      </c>
      <c r="B1149" s="33" t="s">
        <v>444</v>
      </c>
      <c r="C1149" s="34" t="s">
        <v>81</v>
      </c>
      <c r="D1149" s="33" t="s">
        <v>163</v>
      </c>
      <c r="E1149" s="44" t="s">
        <v>15</v>
      </c>
      <c r="F1149" s="35">
        <f>G1149-21</f>
        <v>43804</v>
      </c>
      <c r="G1149" s="35">
        <f t="shared" si="154"/>
        <v>43825</v>
      </c>
      <c r="H1149" s="35">
        <f t="shared" si="147"/>
        <v>43832</v>
      </c>
      <c r="I1149" s="35">
        <f t="shared" si="148"/>
        <v>43839</v>
      </c>
      <c r="J1149" s="35">
        <v>43847</v>
      </c>
      <c r="K1149" s="36" t="s">
        <v>69</v>
      </c>
      <c r="L1149" s="37">
        <f t="shared" si="149"/>
        <v>17600</v>
      </c>
      <c r="M1149" s="38">
        <v>17600</v>
      </c>
      <c r="N1149" s="39"/>
      <c r="O1149" s="40" t="s">
        <v>255</v>
      </c>
    </row>
    <row r="1150" spans="1:15" s="41" customFormat="1" ht="12.75" hidden="1">
      <c r="A1150" s="32">
        <v>1145</v>
      </c>
      <c r="B1150" s="33" t="s">
        <v>444</v>
      </c>
      <c r="C1150" s="34" t="s">
        <v>77</v>
      </c>
      <c r="D1150" s="33" t="s">
        <v>163</v>
      </c>
      <c r="E1150" s="44" t="s">
        <v>15</v>
      </c>
      <c r="F1150" s="35">
        <f>G1150-21</f>
        <v>43984</v>
      </c>
      <c r="G1150" s="35">
        <f t="shared" si="154"/>
        <v>44005</v>
      </c>
      <c r="H1150" s="35">
        <f t="shared" si="147"/>
        <v>44012</v>
      </c>
      <c r="I1150" s="35">
        <f t="shared" si="148"/>
        <v>44019</v>
      </c>
      <c r="J1150" s="35">
        <v>44027</v>
      </c>
      <c r="K1150" s="36" t="s">
        <v>69</v>
      </c>
      <c r="L1150" s="37">
        <f t="shared" si="149"/>
        <v>30000</v>
      </c>
      <c r="M1150" s="38">
        <v>30000</v>
      </c>
      <c r="N1150" s="39"/>
      <c r="O1150" s="40" t="s">
        <v>255</v>
      </c>
    </row>
    <row r="1151" spans="1:15" s="41" customFormat="1" ht="12.75" hidden="1">
      <c r="A1151" s="32">
        <v>1146</v>
      </c>
      <c r="B1151" s="33" t="s">
        <v>444</v>
      </c>
      <c r="C1151" s="34" t="s">
        <v>78</v>
      </c>
      <c r="D1151" s="33" t="s">
        <v>163</v>
      </c>
      <c r="E1151" s="44" t="s">
        <v>15</v>
      </c>
      <c r="F1151" s="35">
        <f>G1151-21</f>
        <v>43984</v>
      </c>
      <c r="G1151" s="35">
        <f t="shared" si="154"/>
        <v>44005</v>
      </c>
      <c r="H1151" s="35">
        <f t="shared" si="147"/>
        <v>44012</v>
      </c>
      <c r="I1151" s="35">
        <f t="shared" si="148"/>
        <v>44019</v>
      </c>
      <c r="J1151" s="35">
        <v>44027</v>
      </c>
      <c r="K1151" s="36" t="s">
        <v>69</v>
      </c>
      <c r="L1151" s="37">
        <f t="shared" si="149"/>
        <v>30000</v>
      </c>
      <c r="M1151" s="38">
        <v>30000</v>
      </c>
      <c r="N1151" s="39"/>
      <c r="O1151" s="40" t="s">
        <v>255</v>
      </c>
    </row>
    <row r="1152" spans="1:15" s="41" customFormat="1" ht="12.75" hidden="1">
      <c r="A1152" s="32">
        <v>1147</v>
      </c>
      <c r="B1152" s="33" t="s">
        <v>444</v>
      </c>
      <c r="C1152" s="42" t="s">
        <v>92</v>
      </c>
      <c r="D1152" s="33" t="s">
        <v>163</v>
      </c>
      <c r="E1152" s="44" t="s">
        <v>15</v>
      </c>
      <c r="F1152" s="35">
        <f>H1152-21</f>
        <v>43811</v>
      </c>
      <c r="G1152" s="35">
        <f t="shared" si="154"/>
        <v>43825</v>
      </c>
      <c r="H1152" s="35">
        <f t="shared" si="147"/>
        <v>43832</v>
      </c>
      <c r="I1152" s="35">
        <f t="shared" si="148"/>
        <v>43839</v>
      </c>
      <c r="J1152" s="35">
        <v>43847</v>
      </c>
      <c r="K1152" s="36" t="s">
        <v>69</v>
      </c>
      <c r="L1152" s="37">
        <f t="shared" si="149"/>
        <v>5200</v>
      </c>
      <c r="M1152" s="43">
        <v>5200</v>
      </c>
      <c r="N1152" s="39"/>
      <c r="O1152" s="40" t="s">
        <v>255</v>
      </c>
    </row>
    <row r="1153" spans="1:15" s="41" customFormat="1" ht="12.75" hidden="1">
      <c r="A1153" s="32">
        <v>1148</v>
      </c>
      <c r="B1153" s="33" t="s">
        <v>444</v>
      </c>
      <c r="C1153" s="42" t="s">
        <v>92</v>
      </c>
      <c r="D1153" s="33" t="s">
        <v>163</v>
      </c>
      <c r="E1153" s="44" t="s">
        <v>15</v>
      </c>
      <c r="F1153" s="35">
        <f>H1153-21</f>
        <v>43991</v>
      </c>
      <c r="G1153" s="35">
        <f t="shared" si="154"/>
        <v>44005</v>
      </c>
      <c r="H1153" s="35">
        <f t="shared" si="147"/>
        <v>44012</v>
      </c>
      <c r="I1153" s="35">
        <f t="shared" si="148"/>
        <v>44019</v>
      </c>
      <c r="J1153" s="35">
        <v>44027</v>
      </c>
      <c r="K1153" s="36" t="s">
        <v>69</v>
      </c>
      <c r="L1153" s="37">
        <f t="shared" si="149"/>
        <v>1000</v>
      </c>
      <c r="M1153" s="43">
        <v>1000</v>
      </c>
      <c r="N1153" s="39"/>
      <c r="O1153" s="40" t="s">
        <v>255</v>
      </c>
    </row>
    <row r="1154" spans="1:15" s="41" customFormat="1" ht="12.75" hidden="1">
      <c r="A1154" s="32">
        <v>1149</v>
      </c>
      <c r="B1154" s="33" t="s">
        <v>444</v>
      </c>
      <c r="C1154" s="42" t="s">
        <v>122</v>
      </c>
      <c r="D1154" s="33" t="s">
        <v>163</v>
      </c>
      <c r="E1154" s="83" t="s">
        <v>15</v>
      </c>
      <c r="F1154" s="35">
        <f>G1154-21</f>
        <v>43804</v>
      </c>
      <c r="G1154" s="35">
        <f t="shared" si="154"/>
        <v>43825</v>
      </c>
      <c r="H1154" s="35">
        <f t="shared" si="147"/>
        <v>43832</v>
      </c>
      <c r="I1154" s="35">
        <f t="shared" si="148"/>
        <v>43839</v>
      </c>
      <c r="J1154" s="35">
        <v>43847</v>
      </c>
      <c r="K1154" s="36" t="s">
        <v>69</v>
      </c>
      <c r="L1154" s="37">
        <f t="shared" si="149"/>
        <v>7220</v>
      </c>
      <c r="M1154" s="43">
        <v>7220</v>
      </c>
      <c r="N1154" s="39"/>
      <c r="O1154" s="40" t="s">
        <v>255</v>
      </c>
    </row>
    <row r="1155" spans="1:15" s="41" customFormat="1" ht="12.75" hidden="1">
      <c r="A1155" s="32">
        <v>1150</v>
      </c>
      <c r="B1155" s="33" t="s">
        <v>444</v>
      </c>
      <c r="C1155" s="42" t="s">
        <v>122</v>
      </c>
      <c r="D1155" s="33" t="s">
        <v>163</v>
      </c>
      <c r="E1155" s="83" t="s">
        <v>15</v>
      </c>
      <c r="F1155" s="35">
        <f>G1155-21</f>
        <v>43984</v>
      </c>
      <c r="G1155" s="35">
        <f t="shared" si="154"/>
        <v>44005</v>
      </c>
      <c r="H1155" s="35">
        <f t="shared" si="147"/>
        <v>44012</v>
      </c>
      <c r="I1155" s="35">
        <f t="shared" si="148"/>
        <v>44019</v>
      </c>
      <c r="J1155" s="35">
        <v>44027</v>
      </c>
      <c r="K1155" s="36" t="s">
        <v>69</v>
      </c>
      <c r="L1155" s="37">
        <f t="shared" si="149"/>
        <v>5900</v>
      </c>
      <c r="M1155" s="43">
        <v>5900</v>
      </c>
      <c r="N1155" s="39"/>
      <c r="O1155" s="40" t="s">
        <v>255</v>
      </c>
    </row>
    <row r="1156" spans="1:15" s="41" customFormat="1" ht="24" hidden="1">
      <c r="A1156" s="32">
        <v>1151</v>
      </c>
      <c r="B1156" s="33" t="s">
        <v>444</v>
      </c>
      <c r="C1156" s="42" t="s">
        <v>83</v>
      </c>
      <c r="D1156" s="33" t="s">
        <v>163</v>
      </c>
      <c r="E1156" s="44" t="s">
        <v>28</v>
      </c>
      <c r="F1156" s="35">
        <f>H1156-7</f>
        <v>43944</v>
      </c>
      <c r="G1156" s="33" t="str">
        <f>IF(E1156="","",IF((OR(E1156=data_validation!A$1,E1156=data_validation!A$2)),"Indicate Date","N/A"))</f>
        <v>N/A</v>
      </c>
      <c r="H1156" s="35">
        <f t="shared" si="147"/>
        <v>43951</v>
      </c>
      <c r="I1156" s="35">
        <f t="shared" si="148"/>
        <v>43958</v>
      </c>
      <c r="J1156" s="35">
        <v>43966</v>
      </c>
      <c r="K1156" s="36" t="s">
        <v>69</v>
      </c>
      <c r="L1156" s="37">
        <f t="shared" si="149"/>
        <v>5000</v>
      </c>
      <c r="M1156" s="43">
        <v>5000</v>
      </c>
      <c r="N1156" s="39"/>
      <c r="O1156" s="40" t="s">
        <v>255</v>
      </c>
    </row>
    <row r="1157" spans="1:15" s="41" customFormat="1" ht="24" hidden="1">
      <c r="A1157" s="32">
        <v>1152</v>
      </c>
      <c r="B1157" s="33" t="s">
        <v>444</v>
      </c>
      <c r="C1157" s="42" t="s">
        <v>118</v>
      </c>
      <c r="D1157" s="33" t="s">
        <v>163</v>
      </c>
      <c r="E1157" s="44" t="s">
        <v>28</v>
      </c>
      <c r="F1157" s="35">
        <f>H1157-7</f>
        <v>43944</v>
      </c>
      <c r="G1157" s="33" t="str">
        <f>IF(E1157="","",IF((OR(E1157=data_validation!A$1,E1157=data_validation!A$2)),"Indicate Date","N/A"))</f>
        <v>N/A</v>
      </c>
      <c r="H1157" s="35">
        <f t="shared" si="147"/>
        <v>43951</v>
      </c>
      <c r="I1157" s="35">
        <f t="shared" si="148"/>
        <v>43958</v>
      </c>
      <c r="J1157" s="35">
        <v>43966</v>
      </c>
      <c r="K1157" s="36" t="s">
        <v>69</v>
      </c>
      <c r="L1157" s="37">
        <f t="shared" si="149"/>
        <v>5200</v>
      </c>
      <c r="M1157" s="43">
        <v>5200</v>
      </c>
      <c r="N1157" s="39"/>
      <c r="O1157" s="40" t="s">
        <v>255</v>
      </c>
    </row>
    <row r="1158" spans="1:15" s="41" customFormat="1" ht="12.75" hidden="1">
      <c r="A1158" s="32">
        <v>1153</v>
      </c>
      <c r="B1158" s="33" t="s">
        <v>444</v>
      </c>
      <c r="C1158" s="34" t="s">
        <v>89</v>
      </c>
      <c r="D1158" s="33" t="s">
        <v>163</v>
      </c>
      <c r="E1158" s="44" t="s">
        <v>15</v>
      </c>
      <c r="F1158" s="35">
        <f>G1158-21</f>
        <v>43804</v>
      </c>
      <c r="G1158" s="35">
        <f t="shared" ref="G1158:G1166" si="155">H1158-7</f>
        <v>43825</v>
      </c>
      <c r="H1158" s="35">
        <f t="shared" ref="H1158:H1221" si="156">J1158-15</f>
        <v>43832</v>
      </c>
      <c r="I1158" s="35">
        <f t="shared" ref="I1158:I1221" si="157">H1158+7</f>
        <v>43839</v>
      </c>
      <c r="J1158" s="35">
        <v>43847</v>
      </c>
      <c r="K1158" s="36" t="s">
        <v>69</v>
      </c>
      <c r="L1158" s="37">
        <f t="shared" ref="L1158:L1221" si="158">SUM(M1158:N1158)</f>
        <v>9000</v>
      </c>
      <c r="M1158" s="38">
        <v>9000</v>
      </c>
      <c r="N1158" s="39"/>
      <c r="O1158" s="40" t="s">
        <v>255</v>
      </c>
    </row>
    <row r="1159" spans="1:15" s="41" customFormat="1" ht="12.75" hidden="1">
      <c r="A1159" s="32">
        <v>1154</v>
      </c>
      <c r="B1159" s="33" t="s">
        <v>444</v>
      </c>
      <c r="C1159" s="34" t="s">
        <v>89</v>
      </c>
      <c r="D1159" s="33" t="s">
        <v>163</v>
      </c>
      <c r="E1159" s="44" t="s">
        <v>15</v>
      </c>
      <c r="F1159" s="35">
        <f>G1159-21</f>
        <v>43893</v>
      </c>
      <c r="G1159" s="35">
        <f t="shared" si="155"/>
        <v>43914</v>
      </c>
      <c r="H1159" s="35">
        <f t="shared" si="156"/>
        <v>43921</v>
      </c>
      <c r="I1159" s="35">
        <f t="shared" si="157"/>
        <v>43928</v>
      </c>
      <c r="J1159" s="35">
        <v>43936</v>
      </c>
      <c r="K1159" s="36" t="s">
        <v>69</v>
      </c>
      <c r="L1159" s="37">
        <f t="shared" si="158"/>
        <v>14000</v>
      </c>
      <c r="M1159" s="38">
        <v>14000</v>
      </c>
      <c r="N1159" s="39"/>
      <c r="O1159" s="40" t="s">
        <v>255</v>
      </c>
    </row>
    <row r="1160" spans="1:15" s="41" customFormat="1" ht="12.75" hidden="1">
      <c r="A1160" s="32">
        <v>1155</v>
      </c>
      <c r="B1160" s="33" t="s">
        <v>444</v>
      </c>
      <c r="C1160" s="34" t="s">
        <v>89</v>
      </c>
      <c r="D1160" s="33" t="s">
        <v>163</v>
      </c>
      <c r="E1160" s="44" t="s">
        <v>15</v>
      </c>
      <c r="F1160" s="35">
        <f>G1160-21</f>
        <v>43984</v>
      </c>
      <c r="G1160" s="35">
        <f t="shared" si="155"/>
        <v>44005</v>
      </c>
      <c r="H1160" s="35">
        <f t="shared" si="156"/>
        <v>44012</v>
      </c>
      <c r="I1160" s="35">
        <f t="shared" si="157"/>
        <v>44019</v>
      </c>
      <c r="J1160" s="35">
        <v>44027</v>
      </c>
      <c r="K1160" s="36" t="s">
        <v>69</v>
      </c>
      <c r="L1160" s="37">
        <f t="shared" si="158"/>
        <v>9000</v>
      </c>
      <c r="M1160" s="38">
        <v>9000</v>
      </c>
      <c r="N1160" s="39"/>
      <c r="O1160" s="40" t="s">
        <v>255</v>
      </c>
    </row>
    <row r="1161" spans="1:15" s="41" customFormat="1" ht="12.75" hidden="1">
      <c r="A1161" s="32">
        <v>1156</v>
      </c>
      <c r="B1161" s="33" t="s">
        <v>444</v>
      </c>
      <c r="C1161" s="34" t="s">
        <v>89</v>
      </c>
      <c r="D1161" s="33" t="s">
        <v>163</v>
      </c>
      <c r="E1161" s="44" t="s">
        <v>15</v>
      </c>
      <c r="F1161" s="35">
        <f>G1161-21</f>
        <v>44076</v>
      </c>
      <c r="G1161" s="35">
        <f t="shared" si="155"/>
        <v>44097</v>
      </c>
      <c r="H1161" s="35">
        <f t="shared" si="156"/>
        <v>44104</v>
      </c>
      <c r="I1161" s="35">
        <f t="shared" si="157"/>
        <v>44111</v>
      </c>
      <c r="J1161" s="35">
        <v>44119</v>
      </c>
      <c r="K1161" s="36" t="s">
        <v>69</v>
      </c>
      <c r="L1161" s="37">
        <f t="shared" si="158"/>
        <v>29800</v>
      </c>
      <c r="M1161" s="38">
        <v>29800</v>
      </c>
      <c r="N1161" s="39"/>
      <c r="O1161" s="40" t="s">
        <v>255</v>
      </c>
    </row>
    <row r="1162" spans="1:15" s="41" customFormat="1" ht="12.75" hidden="1">
      <c r="A1162" s="32">
        <v>1157</v>
      </c>
      <c r="B1162" s="33" t="s">
        <v>444</v>
      </c>
      <c r="C1162" s="42" t="s">
        <v>116</v>
      </c>
      <c r="D1162" s="33" t="s">
        <v>163</v>
      </c>
      <c r="E1162" s="44" t="s">
        <v>15</v>
      </c>
      <c r="F1162" s="35">
        <f>H1162-21</f>
        <v>43991</v>
      </c>
      <c r="G1162" s="35">
        <f t="shared" si="155"/>
        <v>44005</v>
      </c>
      <c r="H1162" s="35">
        <f t="shared" si="156"/>
        <v>44012</v>
      </c>
      <c r="I1162" s="35">
        <f t="shared" si="157"/>
        <v>44019</v>
      </c>
      <c r="J1162" s="35">
        <v>44027</v>
      </c>
      <c r="K1162" s="36" t="s">
        <v>69</v>
      </c>
      <c r="L1162" s="37">
        <f t="shared" si="158"/>
        <v>15000</v>
      </c>
      <c r="M1162" s="43">
        <v>15000</v>
      </c>
      <c r="N1162" s="39"/>
      <c r="O1162" s="40" t="s">
        <v>255</v>
      </c>
    </row>
    <row r="1163" spans="1:15" s="41" customFormat="1" ht="36" hidden="1">
      <c r="A1163" s="32">
        <v>1158</v>
      </c>
      <c r="B1163" s="33" t="s">
        <v>507</v>
      </c>
      <c r="C1163" s="34" t="s">
        <v>401</v>
      </c>
      <c r="D1163" s="33" t="s">
        <v>163</v>
      </c>
      <c r="E1163" s="44" t="s">
        <v>25</v>
      </c>
      <c r="F1163" s="153">
        <f>H1163</f>
        <v>43832</v>
      </c>
      <c r="G1163" s="35">
        <f t="shared" si="155"/>
        <v>43825</v>
      </c>
      <c r="H1163" s="35">
        <f t="shared" si="156"/>
        <v>43832</v>
      </c>
      <c r="I1163" s="35">
        <f t="shared" si="157"/>
        <v>43839</v>
      </c>
      <c r="J1163" s="35">
        <v>43847</v>
      </c>
      <c r="K1163" s="36" t="s">
        <v>69</v>
      </c>
      <c r="L1163" s="37">
        <f t="shared" si="158"/>
        <v>3750</v>
      </c>
      <c r="M1163" s="38">
        <v>3750</v>
      </c>
      <c r="N1163" s="39"/>
      <c r="O1163" s="40" t="s">
        <v>508</v>
      </c>
    </row>
    <row r="1164" spans="1:15" s="41" customFormat="1" ht="36" hidden="1">
      <c r="A1164" s="32">
        <v>1159</v>
      </c>
      <c r="B1164" s="33" t="s">
        <v>507</v>
      </c>
      <c r="C1164" s="34" t="s">
        <v>401</v>
      </c>
      <c r="D1164" s="33" t="s">
        <v>163</v>
      </c>
      <c r="E1164" s="44" t="s">
        <v>25</v>
      </c>
      <c r="F1164" s="153">
        <f>H1164</f>
        <v>43921</v>
      </c>
      <c r="G1164" s="35">
        <f t="shared" si="155"/>
        <v>43914</v>
      </c>
      <c r="H1164" s="35">
        <f t="shared" si="156"/>
        <v>43921</v>
      </c>
      <c r="I1164" s="35">
        <f t="shared" si="157"/>
        <v>43928</v>
      </c>
      <c r="J1164" s="35">
        <v>43936</v>
      </c>
      <c r="K1164" s="36" t="s">
        <v>69</v>
      </c>
      <c r="L1164" s="37">
        <f t="shared" si="158"/>
        <v>3750</v>
      </c>
      <c r="M1164" s="38">
        <v>3750</v>
      </c>
      <c r="N1164" s="39"/>
      <c r="O1164" s="40" t="s">
        <v>508</v>
      </c>
    </row>
    <row r="1165" spans="1:15" s="41" customFormat="1" ht="36" hidden="1">
      <c r="A1165" s="32">
        <v>1160</v>
      </c>
      <c r="B1165" s="33" t="s">
        <v>507</v>
      </c>
      <c r="C1165" s="34" t="s">
        <v>401</v>
      </c>
      <c r="D1165" s="33" t="s">
        <v>163</v>
      </c>
      <c r="E1165" s="44" t="s">
        <v>25</v>
      </c>
      <c r="F1165" s="153">
        <f>H1165</f>
        <v>44012</v>
      </c>
      <c r="G1165" s="35">
        <f t="shared" si="155"/>
        <v>44005</v>
      </c>
      <c r="H1165" s="35">
        <f t="shared" si="156"/>
        <v>44012</v>
      </c>
      <c r="I1165" s="35">
        <f t="shared" si="157"/>
        <v>44019</v>
      </c>
      <c r="J1165" s="35">
        <v>44027</v>
      </c>
      <c r="K1165" s="36" t="s">
        <v>69</v>
      </c>
      <c r="L1165" s="37">
        <f t="shared" si="158"/>
        <v>3750</v>
      </c>
      <c r="M1165" s="38">
        <v>3750</v>
      </c>
      <c r="N1165" s="39"/>
      <c r="O1165" s="40" t="s">
        <v>508</v>
      </c>
    </row>
    <row r="1166" spans="1:15" s="41" customFormat="1" ht="36" hidden="1">
      <c r="A1166" s="32">
        <v>1161</v>
      </c>
      <c r="B1166" s="33" t="s">
        <v>507</v>
      </c>
      <c r="C1166" s="34" t="s">
        <v>401</v>
      </c>
      <c r="D1166" s="33" t="s">
        <v>163</v>
      </c>
      <c r="E1166" s="44" t="s">
        <v>25</v>
      </c>
      <c r="F1166" s="153">
        <f>H1166</f>
        <v>44104</v>
      </c>
      <c r="G1166" s="35">
        <f t="shared" si="155"/>
        <v>44097</v>
      </c>
      <c r="H1166" s="35">
        <f t="shared" si="156"/>
        <v>44104</v>
      </c>
      <c r="I1166" s="35">
        <f t="shared" si="157"/>
        <v>44111</v>
      </c>
      <c r="J1166" s="35">
        <v>44119</v>
      </c>
      <c r="K1166" s="36" t="s">
        <v>69</v>
      </c>
      <c r="L1166" s="37">
        <f t="shared" si="158"/>
        <v>3750</v>
      </c>
      <c r="M1166" s="38">
        <v>3750</v>
      </c>
      <c r="N1166" s="39"/>
      <c r="O1166" s="40" t="s">
        <v>508</v>
      </c>
    </row>
    <row r="1167" spans="1:15" s="41" customFormat="1" ht="21" hidden="1">
      <c r="A1167" s="32">
        <v>1162</v>
      </c>
      <c r="B1167" s="33" t="s">
        <v>507</v>
      </c>
      <c r="C1167" s="42" t="s">
        <v>193</v>
      </c>
      <c r="D1167" s="33" t="s">
        <v>163</v>
      </c>
      <c r="E1167" s="44" t="s">
        <v>28</v>
      </c>
      <c r="F1167" s="35">
        <f>H1167-7</f>
        <v>43825</v>
      </c>
      <c r="G1167" s="33" t="str">
        <f>IF(E1167="","",IF((OR(E1167=data_validation!A$1,E1167=data_validation!A$2)),"Indicate Date","N/A"))</f>
        <v>N/A</v>
      </c>
      <c r="H1167" s="35">
        <f t="shared" si="156"/>
        <v>43832</v>
      </c>
      <c r="I1167" s="35">
        <f t="shared" si="157"/>
        <v>43839</v>
      </c>
      <c r="J1167" s="35">
        <v>43847</v>
      </c>
      <c r="K1167" s="36" t="s">
        <v>69</v>
      </c>
      <c r="L1167" s="37">
        <f t="shared" si="158"/>
        <v>15000</v>
      </c>
      <c r="M1167" s="43">
        <v>15000</v>
      </c>
      <c r="N1167" s="39"/>
      <c r="O1167" s="40" t="s">
        <v>508</v>
      </c>
    </row>
    <row r="1168" spans="1:15" s="41" customFormat="1" ht="21" hidden="1">
      <c r="A1168" s="32">
        <v>1163</v>
      </c>
      <c r="B1168" s="33" t="s">
        <v>507</v>
      </c>
      <c r="C1168" s="42" t="s">
        <v>193</v>
      </c>
      <c r="D1168" s="33" t="s">
        <v>163</v>
      </c>
      <c r="E1168" s="44" t="s">
        <v>28</v>
      </c>
      <c r="F1168" s="35">
        <f>H1168-7</f>
        <v>43914</v>
      </c>
      <c r="G1168" s="33" t="str">
        <f>IF(E1168="","",IF((OR(E1168=data_validation!A$1,E1168=data_validation!A$2)),"Indicate Date","N/A"))</f>
        <v>N/A</v>
      </c>
      <c r="H1168" s="35">
        <f t="shared" si="156"/>
        <v>43921</v>
      </c>
      <c r="I1168" s="35">
        <f t="shared" si="157"/>
        <v>43928</v>
      </c>
      <c r="J1168" s="35">
        <v>43936</v>
      </c>
      <c r="K1168" s="36" t="s">
        <v>69</v>
      </c>
      <c r="L1168" s="37">
        <f t="shared" si="158"/>
        <v>15000</v>
      </c>
      <c r="M1168" s="43">
        <v>15000</v>
      </c>
      <c r="N1168" s="39"/>
      <c r="O1168" s="40" t="s">
        <v>508</v>
      </c>
    </row>
    <row r="1169" spans="1:15" s="41" customFormat="1" ht="21" hidden="1">
      <c r="A1169" s="32">
        <v>1164</v>
      </c>
      <c r="B1169" s="33" t="s">
        <v>507</v>
      </c>
      <c r="C1169" s="42" t="s">
        <v>193</v>
      </c>
      <c r="D1169" s="33" t="s">
        <v>163</v>
      </c>
      <c r="E1169" s="44" t="s">
        <v>28</v>
      </c>
      <c r="F1169" s="35">
        <f>H1169-7</f>
        <v>44005</v>
      </c>
      <c r="G1169" s="33" t="str">
        <f>IF(E1169="","",IF((OR(E1169=data_validation!A$1,E1169=data_validation!A$2)),"Indicate Date","N/A"))</f>
        <v>N/A</v>
      </c>
      <c r="H1169" s="35">
        <f t="shared" si="156"/>
        <v>44012</v>
      </c>
      <c r="I1169" s="35">
        <f t="shared" si="157"/>
        <v>44019</v>
      </c>
      <c r="J1169" s="35">
        <v>44027</v>
      </c>
      <c r="K1169" s="36" t="s">
        <v>69</v>
      </c>
      <c r="L1169" s="37">
        <f t="shared" si="158"/>
        <v>15000</v>
      </c>
      <c r="M1169" s="43">
        <v>15000</v>
      </c>
      <c r="N1169" s="39"/>
      <c r="O1169" s="40" t="s">
        <v>508</v>
      </c>
    </row>
    <row r="1170" spans="1:15" s="41" customFormat="1" ht="21" hidden="1">
      <c r="A1170" s="32">
        <v>1165</v>
      </c>
      <c r="B1170" s="33" t="s">
        <v>507</v>
      </c>
      <c r="C1170" s="42" t="s">
        <v>193</v>
      </c>
      <c r="D1170" s="33" t="s">
        <v>163</v>
      </c>
      <c r="E1170" s="44" t="s">
        <v>28</v>
      </c>
      <c r="F1170" s="35">
        <f>H1170-7</f>
        <v>44097</v>
      </c>
      <c r="G1170" s="33" t="str">
        <f>IF(E1170="","",IF((OR(E1170=data_validation!A$1,E1170=data_validation!A$2)),"Indicate Date","N/A"))</f>
        <v>N/A</v>
      </c>
      <c r="H1170" s="35">
        <f t="shared" si="156"/>
        <v>44104</v>
      </c>
      <c r="I1170" s="35">
        <f t="shared" si="157"/>
        <v>44111</v>
      </c>
      <c r="J1170" s="35">
        <v>44119</v>
      </c>
      <c r="K1170" s="36" t="s">
        <v>69</v>
      </c>
      <c r="L1170" s="37">
        <f t="shared" si="158"/>
        <v>15000</v>
      </c>
      <c r="M1170" s="43">
        <v>15000</v>
      </c>
      <c r="N1170" s="39"/>
      <c r="O1170" s="40" t="s">
        <v>508</v>
      </c>
    </row>
    <row r="1171" spans="1:15" s="41" customFormat="1" ht="21" hidden="1">
      <c r="A1171" s="32">
        <v>1166</v>
      </c>
      <c r="B1171" s="33" t="s">
        <v>507</v>
      </c>
      <c r="C1171" s="42" t="s">
        <v>116</v>
      </c>
      <c r="D1171" s="33" t="s">
        <v>163</v>
      </c>
      <c r="E1171" s="44" t="s">
        <v>15</v>
      </c>
      <c r="F1171" s="35">
        <f>H1171-21</f>
        <v>43811</v>
      </c>
      <c r="G1171" s="35">
        <f t="shared" ref="G1171:G1185" si="159">H1171-7</f>
        <v>43825</v>
      </c>
      <c r="H1171" s="35">
        <f t="shared" si="156"/>
        <v>43832</v>
      </c>
      <c r="I1171" s="35">
        <f t="shared" si="157"/>
        <v>43839</v>
      </c>
      <c r="J1171" s="35">
        <v>43847</v>
      </c>
      <c r="K1171" s="36" t="s">
        <v>69</v>
      </c>
      <c r="L1171" s="37">
        <f t="shared" si="158"/>
        <v>20000</v>
      </c>
      <c r="M1171" s="43">
        <v>20000</v>
      </c>
      <c r="N1171" s="39"/>
      <c r="O1171" s="40" t="s">
        <v>508</v>
      </c>
    </row>
    <row r="1172" spans="1:15" s="41" customFormat="1" ht="12.75" hidden="1">
      <c r="A1172" s="32">
        <v>1167</v>
      </c>
      <c r="B1172" s="33" t="s">
        <v>509</v>
      </c>
      <c r="C1172" s="42" t="s">
        <v>130</v>
      </c>
      <c r="D1172" s="33" t="s">
        <v>163</v>
      </c>
      <c r="E1172" s="44" t="s">
        <v>15</v>
      </c>
      <c r="F1172" s="35">
        <f>G1172-21</f>
        <v>43804</v>
      </c>
      <c r="G1172" s="35">
        <f t="shared" si="159"/>
        <v>43825</v>
      </c>
      <c r="H1172" s="35">
        <f t="shared" si="156"/>
        <v>43832</v>
      </c>
      <c r="I1172" s="35">
        <f t="shared" si="157"/>
        <v>43839</v>
      </c>
      <c r="J1172" s="35">
        <v>43847</v>
      </c>
      <c r="K1172" s="36" t="s">
        <v>69</v>
      </c>
      <c r="L1172" s="37">
        <f t="shared" si="158"/>
        <v>7675000</v>
      </c>
      <c r="M1172" s="43">
        <f>7674300+700</f>
        <v>7675000</v>
      </c>
      <c r="N1172" s="39"/>
      <c r="O1172" s="40" t="s">
        <v>510</v>
      </c>
    </row>
    <row r="1173" spans="1:15" s="41" customFormat="1" ht="12.75" hidden="1">
      <c r="A1173" s="32">
        <v>1168</v>
      </c>
      <c r="B1173" s="33" t="s">
        <v>509</v>
      </c>
      <c r="C1173" s="42" t="s">
        <v>130</v>
      </c>
      <c r="D1173" s="33" t="s">
        <v>163</v>
      </c>
      <c r="E1173" s="44" t="s">
        <v>15</v>
      </c>
      <c r="F1173" s="35">
        <f>G1173-21</f>
        <v>43984</v>
      </c>
      <c r="G1173" s="35">
        <f t="shared" si="159"/>
        <v>44005</v>
      </c>
      <c r="H1173" s="35">
        <f t="shared" si="156"/>
        <v>44012</v>
      </c>
      <c r="I1173" s="35">
        <f t="shared" si="157"/>
        <v>44019</v>
      </c>
      <c r="J1173" s="35">
        <v>44027</v>
      </c>
      <c r="K1173" s="36" t="s">
        <v>69</v>
      </c>
      <c r="L1173" s="37">
        <f t="shared" si="158"/>
        <v>6600000</v>
      </c>
      <c r="M1173" s="43">
        <v>6600000</v>
      </c>
      <c r="N1173" s="39"/>
      <c r="O1173" s="40" t="s">
        <v>510</v>
      </c>
    </row>
    <row r="1174" spans="1:15" s="41" customFormat="1" ht="21" hidden="1">
      <c r="A1174" s="32">
        <v>1169</v>
      </c>
      <c r="B1174" s="33" t="s">
        <v>511</v>
      </c>
      <c r="C1174" s="42" t="s">
        <v>92</v>
      </c>
      <c r="D1174" s="33" t="s">
        <v>163</v>
      </c>
      <c r="E1174" s="44" t="s">
        <v>15</v>
      </c>
      <c r="F1174" s="35">
        <f>H1174-21</f>
        <v>43900</v>
      </c>
      <c r="G1174" s="35">
        <f t="shared" si="159"/>
        <v>43914</v>
      </c>
      <c r="H1174" s="35">
        <f t="shared" si="156"/>
        <v>43921</v>
      </c>
      <c r="I1174" s="35">
        <f t="shared" si="157"/>
        <v>43928</v>
      </c>
      <c r="J1174" s="35">
        <v>43936</v>
      </c>
      <c r="K1174" s="36" t="s">
        <v>69</v>
      </c>
      <c r="L1174" s="37">
        <f t="shared" si="158"/>
        <v>281160</v>
      </c>
      <c r="M1174" s="43">
        <v>281160</v>
      </c>
      <c r="N1174" s="39"/>
      <c r="O1174" s="40" t="s">
        <v>512</v>
      </c>
    </row>
    <row r="1175" spans="1:15" s="41" customFormat="1" ht="21" hidden="1">
      <c r="A1175" s="32">
        <v>1170</v>
      </c>
      <c r="B1175" s="33" t="s">
        <v>511</v>
      </c>
      <c r="C1175" s="42" t="s">
        <v>92</v>
      </c>
      <c r="D1175" s="33" t="s">
        <v>163</v>
      </c>
      <c r="E1175" s="44" t="s">
        <v>15</v>
      </c>
      <c r="F1175" s="35">
        <f>H1175-21</f>
        <v>43991</v>
      </c>
      <c r="G1175" s="35">
        <f t="shared" si="159"/>
        <v>44005</v>
      </c>
      <c r="H1175" s="35">
        <f t="shared" si="156"/>
        <v>44012</v>
      </c>
      <c r="I1175" s="35">
        <f t="shared" si="157"/>
        <v>44019</v>
      </c>
      <c r="J1175" s="35">
        <v>44027</v>
      </c>
      <c r="K1175" s="36" t="s">
        <v>69</v>
      </c>
      <c r="L1175" s="37">
        <f t="shared" si="158"/>
        <v>281160</v>
      </c>
      <c r="M1175" s="43">
        <v>281160</v>
      </c>
      <c r="N1175" s="39"/>
      <c r="O1175" s="40" t="s">
        <v>512</v>
      </c>
    </row>
    <row r="1176" spans="1:15" s="41" customFormat="1" ht="21" hidden="1">
      <c r="A1176" s="32">
        <v>1171</v>
      </c>
      <c r="B1176" s="33" t="s">
        <v>511</v>
      </c>
      <c r="C1176" s="42" t="s">
        <v>130</v>
      </c>
      <c r="D1176" s="33" t="s">
        <v>163</v>
      </c>
      <c r="E1176" s="44" t="s">
        <v>15</v>
      </c>
      <c r="F1176" s="35">
        <f>G1176-21</f>
        <v>43893</v>
      </c>
      <c r="G1176" s="35">
        <f t="shared" si="159"/>
        <v>43914</v>
      </c>
      <c r="H1176" s="35">
        <f t="shared" si="156"/>
        <v>43921</v>
      </c>
      <c r="I1176" s="35">
        <f t="shared" si="157"/>
        <v>43928</v>
      </c>
      <c r="J1176" s="35">
        <v>43936</v>
      </c>
      <c r="K1176" s="36" t="s">
        <v>69</v>
      </c>
      <c r="L1176" s="37">
        <f t="shared" si="158"/>
        <v>339000</v>
      </c>
      <c r="M1176" s="43">
        <v>339000</v>
      </c>
      <c r="N1176" s="39"/>
      <c r="O1176" s="40" t="s">
        <v>512</v>
      </c>
    </row>
    <row r="1177" spans="1:15" s="41" customFormat="1" ht="21" hidden="1">
      <c r="A1177" s="32">
        <v>1172</v>
      </c>
      <c r="B1177" s="33" t="s">
        <v>511</v>
      </c>
      <c r="C1177" s="42" t="s">
        <v>130</v>
      </c>
      <c r="D1177" s="33" t="s">
        <v>163</v>
      </c>
      <c r="E1177" s="44" t="s">
        <v>15</v>
      </c>
      <c r="F1177" s="35">
        <f>G1177-21</f>
        <v>43984</v>
      </c>
      <c r="G1177" s="35">
        <f t="shared" si="159"/>
        <v>44005</v>
      </c>
      <c r="H1177" s="35">
        <f t="shared" si="156"/>
        <v>44012</v>
      </c>
      <c r="I1177" s="35">
        <f t="shared" si="157"/>
        <v>44019</v>
      </c>
      <c r="J1177" s="35">
        <v>44027</v>
      </c>
      <c r="K1177" s="36" t="s">
        <v>69</v>
      </c>
      <c r="L1177" s="37">
        <f t="shared" si="158"/>
        <v>213900</v>
      </c>
      <c r="M1177" s="43">
        <v>213900</v>
      </c>
      <c r="N1177" s="39"/>
      <c r="O1177" s="40" t="s">
        <v>512</v>
      </c>
    </row>
    <row r="1178" spans="1:15" s="41" customFormat="1" ht="12.75" hidden="1">
      <c r="A1178" s="32">
        <v>1173</v>
      </c>
      <c r="B1178" s="33" t="s">
        <v>513</v>
      </c>
      <c r="C1178" s="42" t="s">
        <v>130</v>
      </c>
      <c r="D1178" s="33" t="s">
        <v>163</v>
      </c>
      <c r="E1178" s="44" t="s">
        <v>15</v>
      </c>
      <c r="F1178" s="35">
        <f>G1178-21</f>
        <v>43804</v>
      </c>
      <c r="G1178" s="35">
        <f t="shared" si="159"/>
        <v>43825</v>
      </c>
      <c r="H1178" s="35">
        <f t="shared" si="156"/>
        <v>43832</v>
      </c>
      <c r="I1178" s="35">
        <f t="shared" si="157"/>
        <v>43839</v>
      </c>
      <c r="J1178" s="35">
        <v>43847</v>
      </c>
      <c r="K1178" s="36" t="s">
        <v>69</v>
      </c>
      <c r="L1178" s="37">
        <f t="shared" si="158"/>
        <v>4360000</v>
      </c>
      <c r="M1178" s="43">
        <v>4360000</v>
      </c>
      <c r="N1178" s="39"/>
      <c r="O1178" s="40" t="s">
        <v>514</v>
      </c>
    </row>
    <row r="1179" spans="1:15" s="41" customFormat="1" ht="12.75" hidden="1">
      <c r="A1179" s="32">
        <v>1174</v>
      </c>
      <c r="B1179" s="33" t="s">
        <v>513</v>
      </c>
      <c r="C1179" s="42" t="s">
        <v>130</v>
      </c>
      <c r="D1179" s="33" t="s">
        <v>163</v>
      </c>
      <c r="E1179" s="44" t="s">
        <v>15</v>
      </c>
      <c r="F1179" s="35">
        <f>G1179-21</f>
        <v>43893</v>
      </c>
      <c r="G1179" s="35">
        <f t="shared" si="159"/>
        <v>43914</v>
      </c>
      <c r="H1179" s="35">
        <f t="shared" si="156"/>
        <v>43921</v>
      </c>
      <c r="I1179" s="35">
        <f t="shared" si="157"/>
        <v>43928</v>
      </c>
      <c r="J1179" s="35">
        <v>43936</v>
      </c>
      <c r="K1179" s="36" t="s">
        <v>69</v>
      </c>
      <c r="L1179" s="37">
        <f t="shared" si="158"/>
        <v>3360000</v>
      </c>
      <c r="M1179" s="43">
        <v>3360000</v>
      </c>
      <c r="N1179" s="39"/>
      <c r="O1179" s="40" t="s">
        <v>514</v>
      </c>
    </row>
    <row r="1180" spans="1:15" s="41" customFormat="1" ht="12.75" hidden="1">
      <c r="A1180" s="32">
        <v>1175</v>
      </c>
      <c r="B1180" s="33" t="s">
        <v>513</v>
      </c>
      <c r="C1180" s="42" t="s">
        <v>92</v>
      </c>
      <c r="D1180" s="33" t="s">
        <v>163</v>
      </c>
      <c r="E1180" s="44" t="s">
        <v>15</v>
      </c>
      <c r="F1180" s="35">
        <f>H1180-21</f>
        <v>43900</v>
      </c>
      <c r="G1180" s="35">
        <f t="shared" si="159"/>
        <v>43914</v>
      </c>
      <c r="H1180" s="35">
        <f t="shared" si="156"/>
        <v>43921</v>
      </c>
      <c r="I1180" s="35">
        <f t="shared" si="157"/>
        <v>43928</v>
      </c>
      <c r="J1180" s="35">
        <v>43936</v>
      </c>
      <c r="K1180" s="36" t="s">
        <v>69</v>
      </c>
      <c r="L1180" s="37">
        <f t="shared" si="158"/>
        <v>13000</v>
      </c>
      <c r="M1180" s="43">
        <v>13000</v>
      </c>
      <c r="N1180" s="39"/>
      <c r="O1180" s="40" t="s">
        <v>514</v>
      </c>
    </row>
    <row r="1181" spans="1:15" s="41" customFormat="1" ht="12.75" hidden="1">
      <c r="A1181" s="32">
        <v>1176</v>
      </c>
      <c r="B1181" s="33" t="s">
        <v>515</v>
      </c>
      <c r="C1181" s="42" t="s">
        <v>130</v>
      </c>
      <c r="D1181" s="33" t="s">
        <v>163</v>
      </c>
      <c r="E1181" s="44" t="s">
        <v>15</v>
      </c>
      <c r="F1181" s="35">
        <f>G1181-21</f>
        <v>43804</v>
      </c>
      <c r="G1181" s="35">
        <f t="shared" si="159"/>
        <v>43825</v>
      </c>
      <c r="H1181" s="35">
        <f t="shared" si="156"/>
        <v>43832</v>
      </c>
      <c r="I1181" s="35">
        <f t="shared" si="157"/>
        <v>43839</v>
      </c>
      <c r="J1181" s="35">
        <v>43847</v>
      </c>
      <c r="K1181" s="36" t="s">
        <v>69</v>
      </c>
      <c r="L1181" s="37">
        <f t="shared" si="158"/>
        <v>2133200</v>
      </c>
      <c r="M1181" s="43">
        <v>2133200</v>
      </c>
      <c r="N1181" s="39"/>
      <c r="O1181" s="40" t="s">
        <v>516</v>
      </c>
    </row>
    <row r="1182" spans="1:15" s="41" customFormat="1" ht="12.75" hidden="1">
      <c r="A1182" s="32">
        <v>1177</v>
      </c>
      <c r="B1182" s="33" t="s">
        <v>515</v>
      </c>
      <c r="C1182" s="42" t="s">
        <v>130</v>
      </c>
      <c r="D1182" s="33" t="s">
        <v>163</v>
      </c>
      <c r="E1182" s="44" t="s">
        <v>15</v>
      </c>
      <c r="F1182" s="35">
        <f>G1182-21</f>
        <v>43954</v>
      </c>
      <c r="G1182" s="35">
        <f t="shared" si="159"/>
        <v>43975</v>
      </c>
      <c r="H1182" s="35">
        <f t="shared" si="156"/>
        <v>43982</v>
      </c>
      <c r="I1182" s="35">
        <f t="shared" si="157"/>
        <v>43989</v>
      </c>
      <c r="J1182" s="35">
        <v>43997</v>
      </c>
      <c r="K1182" s="36" t="s">
        <v>69</v>
      </c>
      <c r="L1182" s="37">
        <f t="shared" si="158"/>
        <v>652000</v>
      </c>
      <c r="M1182" s="43">
        <v>652000</v>
      </c>
      <c r="N1182" s="39"/>
      <c r="O1182" s="40" t="s">
        <v>516</v>
      </c>
    </row>
    <row r="1183" spans="1:15" s="41" customFormat="1" ht="12.75" hidden="1">
      <c r="A1183" s="32">
        <v>1178</v>
      </c>
      <c r="B1183" s="33" t="s">
        <v>517</v>
      </c>
      <c r="C1183" s="42" t="s">
        <v>130</v>
      </c>
      <c r="D1183" s="33" t="s">
        <v>163</v>
      </c>
      <c r="E1183" s="44" t="s">
        <v>15</v>
      </c>
      <c r="F1183" s="35">
        <f>G1183-21</f>
        <v>43804</v>
      </c>
      <c r="G1183" s="35">
        <f t="shared" si="159"/>
        <v>43825</v>
      </c>
      <c r="H1183" s="35">
        <f t="shared" si="156"/>
        <v>43832</v>
      </c>
      <c r="I1183" s="35">
        <f t="shared" si="157"/>
        <v>43839</v>
      </c>
      <c r="J1183" s="35">
        <v>43847</v>
      </c>
      <c r="K1183" s="36" t="s">
        <v>69</v>
      </c>
      <c r="L1183" s="37">
        <f t="shared" si="158"/>
        <v>472500</v>
      </c>
      <c r="M1183" s="43">
        <v>472500</v>
      </c>
      <c r="N1183" s="39"/>
      <c r="O1183" s="40" t="s">
        <v>518</v>
      </c>
    </row>
    <row r="1184" spans="1:15" s="41" customFormat="1" ht="12.75" hidden="1">
      <c r="A1184" s="32">
        <v>1179</v>
      </c>
      <c r="B1184" s="33" t="s">
        <v>517</v>
      </c>
      <c r="C1184" s="42" t="s">
        <v>130</v>
      </c>
      <c r="D1184" s="33" t="s">
        <v>163</v>
      </c>
      <c r="E1184" s="44" t="s">
        <v>15</v>
      </c>
      <c r="F1184" s="35">
        <f>G1184-21</f>
        <v>43893</v>
      </c>
      <c r="G1184" s="35">
        <f t="shared" si="159"/>
        <v>43914</v>
      </c>
      <c r="H1184" s="35">
        <f t="shared" si="156"/>
        <v>43921</v>
      </c>
      <c r="I1184" s="35">
        <f t="shared" si="157"/>
        <v>43928</v>
      </c>
      <c r="J1184" s="35">
        <v>43936</v>
      </c>
      <c r="K1184" s="36" t="s">
        <v>69</v>
      </c>
      <c r="L1184" s="37">
        <f t="shared" si="158"/>
        <v>208000</v>
      </c>
      <c r="M1184" s="43">
        <v>208000</v>
      </c>
      <c r="N1184" s="39"/>
      <c r="O1184" s="40" t="s">
        <v>518</v>
      </c>
    </row>
    <row r="1185" spans="1:15" s="41" customFormat="1" ht="12.75" hidden="1">
      <c r="A1185" s="32">
        <v>1180</v>
      </c>
      <c r="B1185" s="33" t="s">
        <v>517</v>
      </c>
      <c r="C1185" s="42" t="s">
        <v>92</v>
      </c>
      <c r="D1185" s="33" t="s">
        <v>163</v>
      </c>
      <c r="E1185" s="44" t="s">
        <v>15</v>
      </c>
      <c r="F1185" s="35">
        <f>H1185-21</f>
        <v>43900</v>
      </c>
      <c r="G1185" s="35">
        <f t="shared" si="159"/>
        <v>43914</v>
      </c>
      <c r="H1185" s="35">
        <f t="shared" si="156"/>
        <v>43921</v>
      </c>
      <c r="I1185" s="35">
        <f t="shared" si="157"/>
        <v>43928</v>
      </c>
      <c r="J1185" s="35">
        <v>43936</v>
      </c>
      <c r="K1185" s="36" t="s">
        <v>69</v>
      </c>
      <c r="L1185" s="37">
        <f t="shared" si="158"/>
        <v>16500</v>
      </c>
      <c r="M1185" s="43">
        <v>16500</v>
      </c>
      <c r="N1185" s="39"/>
      <c r="O1185" s="40" t="s">
        <v>518</v>
      </c>
    </row>
    <row r="1186" spans="1:15" s="41" customFormat="1" ht="18" hidden="1">
      <c r="A1186" s="32">
        <v>1181</v>
      </c>
      <c r="B1186" s="33" t="s">
        <v>517</v>
      </c>
      <c r="C1186" s="42" t="s">
        <v>110</v>
      </c>
      <c r="D1186" s="33" t="s">
        <v>163</v>
      </c>
      <c r="E1186" s="44" t="s">
        <v>29</v>
      </c>
      <c r="F1186" s="33" t="str">
        <f>IF(E1186="","",IF((OR(E1186=data_validation!A$1,E1186=data_validation!A$2,E1186=data_validation!A$5,E1186=data_validation!A$6,E1186=data_validation!A$14,E1186=data_validation!A$16)),"Indicate Date","N/A"))</f>
        <v>N/A</v>
      </c>
      <c r="G1186" s="33" t="str">
        <f>IF(E1186="","",IF((OR(E1186=data_validation!A$1,E1186=data_validation!A$2)),"Indicate Date","N/A"))</f>
        <v>N/A</v>
      </c>
      <c r="H1186" s="35">
        <f t="shared" si="156"/>
        <v>43921</v>
      </c>
      <c r="I1186" s="35">
        <f t="shared" si="157"/>
        <v>43928</v>
      </c>
      <c r="J1186" s="35">
        <v>43936</v>
      </c>
      <c r="K1186" s="36" t="s">
        <v>69</v>
      </c>
      <c r="L1186" s="37">
        <f t="shared" si="158"/>
        <v>5000</v>
      </c>
      <c r="M1186" s="43">
        <v>5000</v>
      </c>
      <c r="N1186" s="39"/>
      <c r="O1186" s="162" t="s">
        <v>518</v>
      </c>
    </row>
    <row r="1187" spans="1:15" s="41" customFormat="1" ht="18" hidden="1">
      <c r="A1187" s="32">
        <v>1182</v>
      </c>
      <c r="B1187" s="33" t="s">
        <v>517</v>
      </c>
      <c r="C1187" s="42" t="s">
        <v>110</v>
      </c>
      <c r="D1187" s="33" t="s">
        <v>163</v>
      </c>
      <c r="E1187" s="44" t="s">
        <v>29</v>
      </c>
      <c r="F1187" s="33" t="str">
        <f>IF(E1187="","",IF((OR(E1187=data_validation!A$1,E1187=data_validation!A$2,E1187=data_validation!A$5,E1187=data_validation!A$6,E1187=data_validation!A$14,E1187=data_validation!A$16)),"Indicate Date","N/A"))</f>
        <v>N/A</v>
      </c>
      <c r="G1187" s="33" t="str">
        <f>IF(E1187="","",IF((OR(E1187=data_validation!A$1,E1187=data_validation!A$2)),"Indicate Date","N/A"))</f>
        <v>N/A</v>
      </c>
      <c r="H1187" s="35">
        <f t="shared" si="156"/>
        <v>44012</v>
      </c>
      <c r="I1187" s="35">
        <f t="shared" si="157"/>
        <v>44019</v>
      </c>
      <c r="J1187" s="35">
        <v>44027</v>
      </c>
      <c r="K1187" s="36" t="s">
        <v>69</v>
      </c>
      <c r="L1187" s="37">
        <f t="shared" si="158"/>
        <v>5000</v>
      </c>
      <c r="M1187" s="43">
        <v>5000</v>
      </c>
      <c r="N1187" s="39"/>
      <c r="O1187" s="162" t="s">
        <v>518</v>
      </c>
    </row>
    <row r="1188" spans="1:15" s="41" customFormat="1" ht="12.75" hidden="1">
      <c r="A1188" s="32">
        <v>1183</v>
      </c>
      <c r="B1188" s="33" t="s">
        <v>519</v>
      </c>
      <c r="C1188" s="42" t="s">
        <v>130</v>
      </c>
      <c r="D1188" s="33" t="s">
        <v>163</v>
      </c>
      <c r="E1188" s="44" t="s">
        <v>15</v>
      </c>
      <c r="F1188" s="35">
        <f>G1188-21</f>
        <v>43804</v>
      </c>
      <c r="G1188" s="35">
        <f>H1188-7</f>
        <v>43825</v>
      </c>
      <c r="H1188" s="35">
        <f t="shared" si="156"/>
        <v>43832</v>
      </c>
      <c r="I1188" s="35">
        <f t="shared" si="157"/>
        <v>43839</v>
      </c>
      <c r="J1188" s="35">
        <v>43847</v>
      </c>
      <c r="K1188" s="36" t="s">
        <v>69</v>
      </c>
      <c r="L1188" s="37">
        <f t="shared" si="158"/>
        <v>821500</v>
      </c>
      <c r="M1188" s="43">
        <v>821500</v>
      </c>
      <c r="N1188" s="39"/>
      <c r="O1188" s="40" t="s">
        <v>520</v>
      </c>
    </row>
    <row r="1189" spans="1:15" s="41" customFormat="1" ht="12.75" hidden="1">
      <c r="A1189" s="32">
        <v>1184</v>
      </c>
      <c r="B1189" s="33" t="s">
        <v>519</v>
      </c>
      <c r="C1189" s="42" t="s">
        <v>130</v>
      </c>
      <c r="D1189" s="33" t="s">
        <v>163</v>
      </c>
      <c r="E1189" s="44" t="s">
        <v>15</v>
      </c>
      <c r="F1189" s="35">
        <f>G1189-21</f>
        <v>43893</v>
      </c>
      <c r="G1189" s="35">
        <f>H1189-7</f>
        <v>43914</v>
      </c>
      <c r="H1189" s="35">
        <f t="shared" si="156"/>
        <v>43921</v>
      </c>
      <c r="I1189" s="35">
        <f t="shared" si="157"/>
        <v>43928</v>
      </c>
      <c r="J1189" s="35">
        <v>43936</v>
      </c>
      <c r="K1189" s="36" t="s">
        <v>69</v>
      </c>
      <c r="L1189" s="37">
        <f t="shared" si="158"/>
        <v>448500</v>
      </c>
      <c r="M1189" s="43">
        <v>448500</v>
      </c>
      <c r="N1189" s="39"/>
      <c r="O1189" s="40" t="s">
        <v>520</v>
      </c>
    </row>
    <row r="1190" spans="1:15" s="41" customFormat="1" ht="12.75" hidden="1">
      <c r="A1190" s="32">
        <v>1185</v>
      </c>
      <c r="B1190" s="33" t="s">
        <v>519</v>
      </c>
      <c r="C1190" s="42" t="s">
        <v>92</v>
      </c>
      <c r="D1190" s="33" t="s">
        <v>163</v>
      </c>
      <c r="E1190" s="44" t="s">
        <v>15</v>
      </c>
      <c r="F1190" s="35">
        <f>H1190-21</f>
        <v>43840</v>
      </c>
      <c r="G1190" s="35">
        <f>H1190-7</f>
        <v>43854</v>
      </c>
      <c r="H1190" s="35">
        <f t="shared" si="156"/>
        <v>43861</v>
      </c>
      <c r="I1190" s="35">
        <f t="shared" si="157"/>
        <v>43868</v>
      </c>
      <c r="J1190" s="35">
        <v>43876</v>
      </c>
      <c r="K1190" s="36" t="s">
        <v>69</v>
      </c>
      <c r="L1190" s="37">
        <f t="shared" si="158"/>
        <v>337900</v>
      </c>
      <c r="M1190" s="43">
        <v>337900</v>
      </c>
      <c r="N1190" s="39"/>
      <c r="O1190" s="40" t="s">
        <v>520</v>
      </c>
    </row>
    <row r="1191" spans="1:15" s="41" customFormat="1" ht="18" hidden="1">
      <c r="A1191" s="32">
        <v>1186</v>
      </c>
      <c r="B1191" s="33" t="s">
        <v>519</v>
      </c>
      <c r="C1191" s="42" t="s">
        <v>146</v>
      </c>
      <c r="D1191" s="33" t="s">
        <v>163</v>
      </c>
      <c r="E1191" s="44" t="s">
        <v>26</v>
      </c>
      <c r="F1191" s="35">
        <f>H1191-7</f>
        <v>43825</v>
      </c>
      <c r="G1191" s="33" t="str">
        <f>IF(E1191="","",IF((OR(E1191=data_validation!A$1,E1191=data_validation!A$2)),"Indicate Date","N/A"))</f>
        <v>N/A</v>
      </c>
      <c r="H1191" s="35">
        <f t="shared" si="156"/>
        <v>43832</v>
      </c>
      <c r="I1191" s="35">
        <f t="shared" si="157"/>
        <v>43839</v>
      </c>
      <c r="J1191" s="35">
        <v>43847</v>
      </c>
      <c r="K1191" s="36" t="s">
        <v>69</v>
      </c>
      <c r="L1191" s="37">
        <f t="shared" si="158"/>
        <v>90000</v>
      </c>
      <c r="M1191" s="43">
        <v>90000</v>
      </c>
      <c r="N1191" s="39"/>
      <c r="O1191" s="40" t="s">
        <v>520</v>
      </c>
    </row>
    <row r="1192" spans="1:15" s="41" customFormat="1" ht="18" hidden="1">
      <c r="A1192" s="32">
        <v>1187</v>
      </c>
      <c r="B1192" s="33" t="s">
        <v>519</v>
      </c>
      <c r="C1192" s="42" t="s">
        <v>146</v>
      </c>
      <c r="D1192" s="33" t="s">
        <v>163</v>
      </c>
      <c r="E1192" s="44" t="s">
        <v>26</v>
      </c>
      <c r="F1192" s="35">
        <f>H1192-7</f>
        <v>44005</v>
      </c>
      <c r="G1192" s="33" t="str">
        <f>IF(E1192="","",IF((OR(E1192=data_validation!A$1,E1192=data_validation!A$2)),"Indicate Date","N/A"))</f>
        <v>N/A</v>
      </c>
      <c r="H1192" s="35">
        <f t="shared" si="156"/>
        <v>44012</v>
      </c>
      <c r="I1192" s="35">
        <f t="shared" si="157"/>
        <v>44019</v>
      </c>
      <c r="J1192" s="35">
        <v>44027</v>
      </c>
      <c r="K1192" s="36" t="s">
        <v>69</v>
      </c>
      <c r="L1192" s="37">
        <f t="shared" si="158"/>
        <v>90000</v>
      </c>
      <c r="M1192" s="43">
        <v>90000</v>
      </c>
      <c r="N1192" s="39"/>
      <c r="O1192" s="40" t="s">
        <v>520</v>
      </c>
    </row>
    <row r="1193" spans="1:15" s="41" customFormat="1" ht="12.75" hidden="1">
      <c r="A1193" s="32">
        <v>1188</v>
      </c>
      <c r="B1193" s="33" t="s">
        <v>521</v>
      </c>
      <c r="C1193" s="42" t="s">
        <v>130</v>
      </c>
      <c r="D1193" s="33" t="s">
        <v>163</v>
      </c>
      <c r="E1193" s="44" t="s">
        <v>15</v>
      </c>
      <c r="F1193" s="35">
        <f>G1193-21</f>
        <v>43833</v>
      </c>
      <c r="G1193" s="35">
        <f t="shared" ref="G1193:G1203" si="160">H1193-7</f>
        <v>43854</v>
      </c>
      <c r="H1193" s="35">
        <f t="shared" si="156"/>
        <v>43861</v>
      </c>
      <c r="I1193" s="35">
        <f t="shared" si="157"/>
        <v>43868</v>
      </c>
      <c r="J1193" s="35">
        <v>43876</v>
      </c>
      <c r="K1193" s="36" t="s">
        <v>69</v>
      </c>
      <c r="L1193" s="37">
        <f t="shared" si="158"/>
        <v>439000</v>
      </c>
      <c r="M1193" s="43">
        <v>439000</v>
      </c>
      <c r="N1193" s="39"/>
      <c r="O1193" s="40" t="s">
        <v>522</v>
      </c>
    </row>
    <row r="1194" spans="1:15" s="41" customFormat="1" ht="12.75" hidden="1">
      <c r="A1194" s="32">
        <v>1189</v>
      </c>
      <c r="B1194" s="33" t="s">
        <v>521</v>
      </c>
      <c r="C1194" s="42" t="s">
        <v>92</v>
      </c>
      <c r="D1194" s="33" t="s">
        <v>163</v>
      </c>
      <c r="E1194" s="44" t="s">
        <v>15</v>
      </c>
      <c r="F1194" s="35">
        <f>H1194-21</f>
        <v>43900</v>
      </c>
      <c r="G1194" s="35">
        <f t="shared" si="160"/>
        <v>43914</v>
      </c>
      <c r="H1194" s="35">
        <f t="shared" si="156"/>
        <v>43921</v>
      </c>
      <c r="I1194" s="35">
        <f t="shared" si="157"/>
        <v>43928</v>
      </c>
      <c r="J1194" s="35">
        <v>43936</v>
      </c>
      <c r="K1194" s="36" t="s">
        <v>69</v>
      </c>
      <c r="L1194" s="37">
        <f t="shared" si="158"/>
        <v>251200</v>
      </c>
      <c r="M1194" s="43">
        <f>251175+25</f>
        <v>251200</v>
      </c>
      <c r="N1194" s="39"/>
      <c r="O1194" s="40" t="s">
        <v>522</v>
      </c>
    </row>
    <row r="1195" spans="1:15" s="41" customFormat="1" ht="12.75" hidden="1">
      <c r="A1195" s="32">
        <v>1190</v>
      </c>
      <c r="B1195" s="33" t="s">
        <v>521</v>
      </c>
      <c r="C1195" s="42" t="s">
        <v>122</v>
      </c>
      <c r="D1195" s="33" t="s">
        <v>163</v>
      </c>
      <c r="E1195" s="83" t="s">
        <v>15</v>
      </c>
      <c r="F1195" s="35">
        <f>G1195-21</f>
        <v>43893</v>
      </c>
      <c r="G1195" s="35">
        <f t="shared" si="160"/>
        <v>43914</v>
      </c>
      <c r="H1195" s="35">
        <f t="shared" si="156"/>
        <v>43921</v>
      </c>
      <c r="I1195" s="35">
        <f t="shared" si="157"/>
        <v>43928</v>
      </c>
      <c r="J1195" s="35">
        <v>43936</v>
      </c>
      <c r="K1195" s="36" t="s">
        <v>69</v>
      </c>
      <c r="L1195" s="37">
        <f t="shared" si="158"/>
        <v>3800</v>
      </c>
      <c r="M1195" s="43">
        <v>3800</v>
      </c>
      <c r="N1195" s="39"/>
      <c r="O1195" s="40" t="s">
        <v>522</v>
      </c>
    </row>
    <row r="1196" spans="1:15" s="41" customFormat="1" ht="12.75" hidden="1">
      <c r="A1196" s="32">
        <v>1191</v>
      </c>
      <c r="B1196" s="33" t="s">
        <v>521</v>
      </c>
      <c r="C1196" s="42" t="s">
        <v>116</v>
      </c>
      <c r="D1196" s="33" t="s">
        <v>163</v>
      </c>
      <c r="E1196" s="44" t="s">
        <v>15</v>
      </c>
      <c r="F1196" s="35">
        <f>H1196-21</f>
        <v>43900</v>
      </c>
      <c r="G1196" s="35">
        <f t="shared" si="160"/>
        <v>43914</v>
      </c>
      <c r="H1196" s="35">
        <f t="shared" si="156"/>
        <v>43921</v>
      </c>
      <c r="I1196" s="35">
        <f t="shared" si="157"/>
        <v>43928</v>
      </c>
      <c r="J1196" s="35">
        <v>43936</v>
      </c>
      <c r="K1196" s="36" t="s">
        <v>69</v>
      </c>
      <c r="L1196" s="37">
        <f t="shared" si="158"/>
        <v>10000</v>
      </c>
      <c r="M1196" s="43">
        <v>10000</v>
      </c>
      <c r="N1196" s="39"/>
      <c r="O1196" s="40" t="s">
        <v>522</v>
      </c>
    </row>
    <row r="1197" spans="1:15" s="41" customFormat="1" ht="21" hidden="1">
      <c r="A1197" s="32">
        <v>1192</v>
      </c>
      <c r="B1197" s="33" t="s">
        <v>523</v>
      </c>
      <c r="C1197" s="42" t="s">
        <v>92</v>
      </c>
      <c r="D1197" s="33" t="s">
        <v>163</v>
      </c>
      <c r="E1197" s="44" t="s">
        <v>15</v>
      </c>
      <c r="F1197" s="35">
        <f>H1197-21</f>
        <v>43811</v>
      </c>
      <c r="G1197" s="35">
        <f t="shared" si="160"/>
        <v>43825</v>
      </c>
      <c r="H1197" s="35">
        <f t="shared" si="156"/>
        <v>43832</v>
      </c>
      <c r="I1197" s="35">
        <f t="shared" si="157"/>
        <v>43839</v>
      </c>
      <c r="J1197" s="35">
        <v>43847</v>
      </c>
      <c r="K1197" s="36" t="s">
        <v>69</v>
      </c>
      <c r="L1197" s="37">
        <f t="shared" si="158"/>
        <v>116765</v>
      </c>
      <c r="M1197" s="43">
        <v>116765</v>
      </c>
      <c r="N1197" s="39"/>
      <c r="O1197" s="40" t="s">
        <v>524</v>
      </c>
    </row>
    <row r="1198" spans="1:15" s="41" customFormat="1" ht="21" hidden="1">
      <c r="A1198" s="32">
        <v>1193</v>
      </c>
      <c r="B1198" s="33" t="s">
        <v>523</v>
      </c>
      <c r="C1198" s="42" t="s">
        <v>92</v>
      </c>
      <c r="D1198" s="33" t="s">
        <v>163</v>
      </c>
      <c r="E1198" s="44" t="s">
        <v>15</v>
      </c>
      <c r="F1198" s="35">
        <f>H1198-21</f>
        <v>43991</v>
      </c>
      <c r="G1198" s="35">
        <f t="shared" si="160"/>
        <v>44005</v>
      </c>
      <c r="H1198" s="35">
        <f t="shared" si="156"/>
        <v>44012</v>
      </c>
      <c r="I1198" s="35">
        <f t="shared" si="157"/>
        <v>44019</v>
      </c>
      <c r="J1198" s="35">
        <v>44027</v>
      </c>
      <c r="K1198" s="36" t="s">
        <v>69</v>
      </c>
      <c r="L1198" s="37">
        <f t="shared" si="158"/>
        <v>116765</v>
      </c>
      <c r="M1198" s="43">
        <v>116765</v>
      </c>
      <c r="N1198" s="39"/>
      <c r="O1198" s="40" t="s">
        <v>524</v>
      </c>
    </row>
    <row r="1199" spans="1:15" s="41" customFormat="1" ht="21" hidden="1">
      <c r="A1199" s="32">
        <v>1194</v>
      </c>
      <c r="B1199" s="33" t="s">
        <v>523</v>
      </c>
      <c r="C1199" s="42" t="s">
        <v>78</v>
      </c>
      <c r="D1199" s="33" t="s">
        <v>163</v>
      </c>
      <c r="E1199" s="44" t="s">
        <v>15</v>
      </c>
      <c r="F1199" s="35">
        <f>G1199-21</f>
        <v>43804</v>
      </c>
      <c r="G1199" s="35">
        <f t="shared" si="160"/>
        <v>43825</v>
      </c>
      <c r="H1199" s="35">
        <f t="shared" si="156"/>
        <v>43832</v>
      </c>
      <c r="I1199" s="35">
        <f t="shared" si="157"/>
        <v>43839</v>
      </c>
      <c r="J1199" s="35">
        <v>43847</v>
      </c>
      <c r="K1199" s="36" t="s">
        <v>69</v>
      </c>
      <c r="L1199" s="37">
        <f t="shared" si="158"/>
        <v>150000</v>
      </c>
      <c r="M1199" s="43">
        <v>150000</v>
      </c>
      <c r="N1199" s="39"/>
      <c r="O1199" s="40" t="s">
        <v>524</v>
      </c>
    </row>
    <row r="1200" spans="1:15" s="41" customFormat="1" ht="21" hidden="1">
      <c r="A1200" s="32">
        <v>1195</v>
      </c>
      <c r="B1200" s="33" t="s">
        <v>523</v>
      </c>
      <c r="C1200" s="42" t="s">
        <v>77</v>
      </c>
      <c r="D1200" s="33" t="s">
        <v>163</v>
      </c>
      <c r="E1200" s="44" t="s">
        <v>15</v>
      </c>
      <c r="F1200" s="35">
        <f>G1200-21</f>
        <v>43804</v>
      </c>
      <c r="G1200" s="35">
        <f t="shared" si="160"/>
        <v>43825</v>
      </c>
      <c r="H1200" s="35">
        <f t="shared" si="156"/>
        <v>43832</v>
      </c>
      <c r="I1200" s="35">
        <f t="shared" si="157"/>
        <v>43839</v>
      </c>
      <c r="J1200" s="35">
        <v>43847</v>
      </c>
      <c r="K1200" s="36" t="s">
        <v>69</v>
      </c>
      <c r="L1200" s="37">
        <f t="shared" si="158"/>
        <v>10000</v>
      </c>
      <c r="M1200" s="43">
        <v>10000</v>
      </c>
      <c r="N1200" s="39"/>
      <c r="O1200" s="40" t="s">
        <v>524</v>
      </c>
    </row>
    <row r="1201" spans="1:15" s="41" customFormat="1" ht="21" hidden="1">
      <c r="A1201" s="32">
        <v>1196</v>
      </c>
      <c r="B1201" s="33" t="s">
        <v>523</v>
      </c>
      <c r="C1201" s="42" t="s">
        <v>78</v>
      </c>
      <c r="D1201" s="33" t="s">
        <v>163</v>
      </c>
      <c r="E1201" s="44" t="s">
        <v>15</v>
      </c>
      <c r="F1201" s="35">
        <f>G1201-21</f>
        <v>43984</v>
      </c>
      <c r="G1201" s="35">
        <f t="shared" si="160"/>
        <v>44005</v>
      </c>
      <c r="H1201" s="35">
        <f t="shared" si="156"/>
        <v>44012</v>
      </c>
      <c r="I1201" s="35">
        <f t="shared" si="157"/>
        <v>44019</v>
      </c>
      <c r="J1201" s="35">
        <v>44027</v>
      </c>
      <c r="K1201" s="36" t="s">
        <v>69</v>
      </c>
      <c r="L1201" s="37">
        <f t="shared" si="158"/>
        <v>150000</v>
      </c>
      <c r="M1201" s="43">
        <v>150000</v>
      </c>
      <c r="N1201" s="39"/>
      <c r="O1201" s="40" t="s">
        <v>524</v>
      </c>
    </row>
    <row r="1202" spans="1:15" s="41" customFormat="1" ht="21" hidden="1">
      <c r="A1202" s="32">
        <v>1197</v>
      </c>
      <c r="B1202" s="33" t="s">
        <v>523</v>
      </c>
      <c r="C1202" s="42" t="s">
        <v>77</v>
      </c>
      <c r="D1202" s="33" t="s">
        <v>163</v>
      </c>
      <c r="E1202" s="44" t="s">
        <v>15</v>
      </c>
      <c r="F1202" s="35">
        <f>G1202-21</f>
        <v>43984</v>
      </c>
      <c r="G1202" s="35">
        <f t="shared" si="160"/>
        <v>44005</v>
      </c>
      <c r="H1202" s="35">
        <f t="shared" si="156"/>
        <v>44012</v>
      </c>
      <c r="I1202" s="35">
        <f t="shared" si="157"/>
        <v>44019</v>
      </c>
      <c r="J1202" s="35">
        <v>44027</v>
      </c>
      <c r="K1202" s="36" t="s">
        <v>69</v>
      </c>
      <c r="L1202" s="37">
        <f t="shared" si="158"/>
        <v>10000</v>
      </c>
      <c r="M1202" s="43">
        <v>10000</v>
      </c>
      <c r="N1202" s="39"/>
      <c r="O1202" s="40" t="s">
        <v>524</v>
      </c>
    </row>
    <row r="1203" spans="1:15" s="41" customFormat="1" ht="21" hidden="1">
      <c r="A1203" s="32">
        <v>1198</v>
      </c>
      <c r="B1203" s="33" t="s">
        <v>523</v>
      </c>
      <c r="C1203" s="42" t="s">
        <v>116</v>
      </c>
      <c r="D1203" s="33" t="s">
        <v>163</v>
      </c>
      <c r="E1203" s="44" t="s">
        <v>15</v>
      </c>
      <c r="F1203" s="35">
        <f>H1203-21</f>
        <v>43900</v>
      </c>
      <c r="G1203" s="35">
        <f t="shared" si="160"/>
        <v>43914</v>
      </c>
      <c r="H1203" s="35">
        <f t="shared" si="156"/>
        <v>43921</v>
      </c>
      <c r="I1203" s="35">
        <f t="shared" si="157"/>
        <v>43928</v>
      </c>
      <c r="J1203" s="35">
        <v>43936</v>
      </c>
      <c r="K1203" s="36" t="s">
        <v>69</v>
      </c>
      <c r="L1203" s="37">
        <f t="shared" si="158"/>
        <v>50000</v>
      </c>
      <c r="M1203" s="43">
        <v>50000</v>
      </c>
      <c r="N1203" s="39"/>
      <c r="O1203" s="40" t="s">
        <v>524</v>
      </c>
    </row>
    <row r="1204" spans="1:15" s="41" customFormat="1" ht="21" hidden="1">
      <c r="A1204" s="32">
        <v>1199</v>
      </c>
      <c r="B1204" s="33" t="s">
        <v>523</v>
      </c>
      <c r="C1204" s="42" t="s">
        <v>503</v>
      </c>
      <c r="D1204" s="33" t="s">
        <v>163</v>
      </c>
      <c r="E1204" s="44" t="s">
        <v>29</v>
      </c>
      <c r="F1204" s="35">
        <f>H1204-7</f>
        <v>43825</v>
      </c>
      <c r="G1204" s="33" t="str">
        <f>IF(E1204="","",IF((OR(E1204=data_validation!A$1,E1204=data_validation!A$2)),"Indicate Date","N/A"))</f>
        <v>N/A</v>
      </c>
      <c r="H1204" s="35">
        <f t="shared" si="156"/>
        <v>43832</v>
      </c>
      <c r="I1204" s="35">
        <f t="shared" si="157"/>
        <v>43839</v>
      </c>
      <c r="J1204" s="35">
        <v>43847</v>
      </c>
      <c r="K1204" s="36" t="s">
        <v>69</v>
      </c>
      <c r="L1204" s="37">
        <f t="shared" si="158"/>
        <v>99000</v>
      </c>
      <c r="M1204" s="43">
        <v>99000</v>
      </c>
      <c r="N1204" s="39"/>
      <c r="O1204" s="40" t="s">
        <v>524</v>
      </c>
    </row>
    <row r="1205" spans="1:15" s="41" customFormat="1" ht="21" hidden="1">
      <c r="A1205" s="32">
        <v>1200</v>
      </c>
      <c r="B1205" s="33" t="s">
        <v>523</v>
      </c>
      <c r="C1205" s="42" t="s">
        <v>503</v>
      </c>
      <c r="D1205" s="33" t="s">
        <v>163</v>
      </c>
      <c r="E1205" s="44" t="s">
        <v>29</v>
      </c>
      <c r="F1205" s="35">
        <f>H1205-7</f>
        <v>43914</v>
      </c>
      <c r="G1205" s="33" t="str">
        <f>IF(E1205="","",IF((OR(E1205=data_validation!A$1,E1205=data_validation!A$2)),"Indicate Date","N/A"))</f>
        <v>N/A</v>
      </c>
      <c r="H1205" s="35">
        <f t="shared" si="156"/>
        <v>43921</v>
      </c>
      <c r="I1205" s="35">
        <f t="shared" si="157"/>
        <v>43928</v>
      </c>
      <c r="J1205" s="35">
        <v>43936</v>
      </c>
      <c r="K1205" s="36" t="s">
        <v>69</v>
      </c>
      <c r="L1205" s="37">
        <f t="shared" si="158"/>
        <v>99000</v>
      </c>
      <c r="M1205" s="43">
        <v>99000</v>
      </c>
      <c r="N1205" s="39"/>
      <c r="O1205" s="40" t="s">
        <v>524</v>
      </c>
    </row>
    <row r="1206" spans="1:15" s="41" customFormat="1" ht="21" hidden="1">
      <c r="A1206" s="32">
        <v>1201</v>
      </c>
      <c r="B1206" s="33" t="s">
        <v>523</v>
      </c>
      <c r="C1206" s="42" t="s">
        <v>503</v>
      </c>
      <c r="D1206" s="33" t="s">
        <v>163</v>
      </c>
      <c r="E1206" s="44" t="s">
        <v>29</v>
      </c>
      <c r="F1206" s="35">
        <f>H1206-7</f>
        <v>44005</v>
      </c>
      <c r="G1206" s="33" t="str">
        <f>IF(E1206="","",IF((OR(E1206=data_validation!A$1,E1206=data_validation!A$2)),"Indicate Date","N/A"))</f>
        <v>N/A</v>
      </c>
      <c r="H1206" s="35">
        <f t="shared" si="156"/>
        <v>44012</v>
      </c>
      <c r="I1206" s="35">
        <f t="shared" si="157"/>
        <v>44019</v>
      </c>
      <c r="J1206" s="35">
        <v>44027</v>
      </c>
      <c r="K1206" s="36" t="s">
        <v>69</v>
      </c>
      <c r="L1206" s="37">
        <f t="shared" si="158"/>
        <v>108000</v>
      </c>
      <c r="M1206" s="43">
        <v>108000</v>
      </c>
      <c r="N1206" s="39"/>
      <c r="O1206" s="40" t="s">
        <v>524</v>
      </c>
    </row>
    <row r="1207" spans="1:15" s="41" customFormat="1" ht="21" hidden="1">
      <c r="A1207" s="32">
        <v>1202</v>
      </c>
      <c r="B1207" s="33" t="s">
        <v>523</v>
      </c>
      <c r="C1207" s="42" t="s">
        <v>503</v>
      </c>
      <c r="D1207" s="33" t="s">
        <v>163</v>
      </c>
      <c r="E1207" s="44" t="s">
        <v>29</v>
      </c>
      <c r="F1207" s="35">
        <f>H1207-7</f>
        <v>44097</v>
      </c>
      <c r="G1207" s="33" t="str">
        <f>IF(E1207="","",IF((OR(E1207=data_validation!A$1,E1207=data_validation!A$2)),"Indicate Date","N/A"))</f>
        <v>N/A</v>
      </c>
      <c r="H1207" s="35">
        <f t="shared" si="156"/>
        <v>44104</v>
      </c>
      <c r="I1207" s="35">
        <f t="shared" si="157"/>
        <v>44111</v>
      </c>
      <c r="J1207" s="35">
        <v>44119</v>
      </c>
      <c r="K1207" s="36" t="s">
        <v>69</v>
      </c>
      <c r="L1207" s="37">
        <f t="shared" si="158"/>
        <v>108000</v>
      </c>
      <c r="M1207" s="43">
        <v>108000</v>
      </c>
      <c r="N1207" s="39"/>
      <c r="O1207" s="40" t="s">
        <v>524</v>
      </c>
    </row>
    <row r="1208" spans="1:15" s="41" customFormat="1" ht="12.75" hidden="1">
      <c r="A1208" s="32">
        <v>1203</v>
      </c>
      <c r="B1208" s="33" t="s">
        <v>525</v>
      </c>
      <c r="C1208" s="42" t="s">
        <v>78</v>
      </c>
      <c r="D1208" s="33" t="s">
        <v>163</v>
      </c>
      <c r="E1208" s="44" t="s">
        <v>15</v>
      </c>
      <c r="F1208" s="35">
        <f>G1208-21</f>
        <v>43804</v>
      </c>
      <c r="G1208" s="35">
        <f t="shared" ref="G1208:G1225" si="161">H1208-7</f>
        <v>43825</v>
      </c>
      <c r="H1208" s="35">
        <f t="shared" si="156"/>
        <v>43832</v>
      </c>
      <c r="I1208" s="35">
        <f t="shared" si="157"/>
        <v>43839</v>
      </c>
      <c r="J1208" s="35">
        <v>43847</v>
      </c>
      <c r="K1208" s="36" t="s">
        <v>69</v>
      </c>
      <c r="L1208" s="37">
        <f t="shared" si="158"/>
        <v>1406437.5</v>
      </c>
      <c r="M1208" s="43">
        <v>1406437.5</v>
      </c>
      <c r="N1208" s="39"/>
      <c r="O1208" s="40" t="s">
        <v>526</v>
      </c>
    </row>
    <row r="1209" spans="1:15" s="41" customFormat="1" ht="12.75" hidden="1">
      <c r="A1209" s="32">
        <v>1204</v>
      </c>
      <c r="B1209" s="33" t="s">
        <v>525</v>
      </c>
      <c r="C1209" s="42" t="s">
        <v>78</v>
      </c>
      <c r="D1209" s="33" t="s">
        <v>163</v>
      </c>
      <c r="E1209" s="44" t="s">
        <v>15</v>
      </c>
      <c r="F1209" s="35">
        <f>G1209-21</f>
        <v>43984</v>
      </c>
      <c r="G1209" s="35">
        <f t="shared" si="161"/>
        <v>44005</v>
      </c>
      <c r="H1209" s="35">
        <f t="shared" si="156"/>
        <v>44012</v>
      </c>
      <c r="I1209" s="35">
        <f t="shared" si="157"/>
        <v>44019</v>
      </c>
      <c r="J1209" s="35">
        <v>44027</v>
      </c>
      <c r="K1209" s="36" t="s">
        <v>69</v>
      </c>
      <c r="L1209" s="37">
        <f t="shared" si="158"/>
        <v>1406437.5</v>
      </c>
      <c r="M1209" s="43">
        <v>1406437.5</v>
      </c>
      <c r="N1209" s="39"/>
      <c r="O1209" s="40" t="s">
        <v>526</v>
      </c>
    </row>
    <row r="1210" spans="1:15" s="41" customFormat="1" ht="12.75" hidden="1">
      <c r="A1210" s="32">
        <v>1205</v>
      </c>
      <c r="B1210" s="33" t="s">
        <v>525</v>
      </c>
      <c r="C1210" s="42" t="s">
        <v>92</v>
      </c>
      <c r="D1210" s="33" t="s">
        <v>163</v>
      </c>
      <c r="E1210" s="44" t="s">
        <v>15</v>
      </c>
      <c r="F1210" s="35">
        <f>H1210-21</f>
        <v>43900</v>
      </c>
      <c r="G1210" s="35">
        <f t="shared" si="161"/>
        <v>43914</v>
      </c>
      <c r="H1210" s="35">
        <f t="shared" si="156"/>
        <v>43921</v>
      </c>
      <c r="I1210" s="35">
        <f t="shared" si="157"/>
        <v>43928</v>
      </c>
      <c r="J1210" s="35">
        <v>43936</v>
      </c>
      <c r="K1210" s="36" t="s">
        <v>69</v>
      </c>
      <c r="L1210" s="37">
        <f t="shared" si="158"/>
        <v>23600</v>
      </c>
      <c r="M1210" s="43">
        <v>23600</v>
      </c>
      <c r="N1210" s="39"/>
      <c r="O1210" s="40" t="s">
        <v>526</v>
      </c>
    </row>
    <row r="1211" spans="1:15" s="41" customFormat="1" ht="12.75" hidden="1">
      <c r="A1211" s="32">
        <v>1206</v>
      </c>
      <c r="B1211" s="33" t="s">
        <v>527</v>
      </c>
      <c r="C1211" s="42" t="s">
        <v>164</v>
      </c>
      <c r="D1211" s="33" t="s">
        <v>163</v>
      </c>
      <c r="E1211" s="44" t="s">
        <v>15</v>
      </c>
      <c r="F1211" s="35">
        <f>G1211-21</f>
        <v>43804</v>
      </c>
      <c r="G1211" s="35">
        <f t="shared" si="161"/>
        <v>43825</v>
      </c>
      <c r="H1211" s="35">
        <f t="shared" si="156"/>
        <v>43832</v>
      </c>
      <c r="I1211" s="35">
        <f t="shared" si="157"/>
        <v>43839</v>
      </c>
      <c r="J1211" s="35">
        <v>43847</v>
      </c>
      <c r="K1211" s="36" t="s">
        <v>69</v>
      </c>
      <c r="L1211" s="37">
        <f t="shared" si="158"/>
        <v>308875</v>
      </c>
      <c r="M1211" s="43">
        <v>308875</v>
      </c>
      <c r="N1211" s="39"/>
      <c r="O1211" s="40" t="s">
        <v>528</v>
      </c>
    </row>
    <row r="1212" spans="1:15" s="41" customFormat="1" ht="12.75" hidden="1">
      <c r="A1212" s="32">
        <v>1207</v>
      </c>
      <c r="B1212" s="33" t="s">
        <v>527</v>
      </c>
      <c r="C1212" s="42" t="s">
        <v>164</v>
      </c>
      <c r="D1212" s="33" t="s">
        <v>163</v>
      </c>
      <c r="E1212" s="44" t="s">
        <v>15</v>
      </c>
      <c r="F1212" s="35">
        <f>G1212-21</f>
        <v>43893</v>
      </c>
      <c r="G1212" s="35">
        <f t="shared" si="161"/>
        <v>43914</v>
      </c>
      <c r="H1212" s="35">
        <f t="shared" si="156"/>
        <v>43921</v>
      </c>
      <c r="I1212" s="35">
        <f t="shared" si="157"/>
        <v>43928</v>
      </c>
      <c r="J1212" s="35">
        <v>43936</v>
      </c>
      <c r="K1212" s="36" t="s">
        <v>69</v>
      </c>
      <c r="L1212" s="37">
        <f t="shared" si="158"/>
        <v>286175</v>
      </c>
      <c r="M1212" s="43">
        <v>286175</v>
      </c>
      <c r="N1212" s="39"/>
      <c r="O1212" s="40" t="s">
        <v>528</v>
      </c>
    </row>
    <row r="1213" spans="1:15" s="41" customFormat="1" ht="12.75" hidden="1">
      <c r="A1213" s="32">
        <v>1208</v>
      </c>
      <c r="B1213" s="33" t="s">
        <v>527</v>
      </c>
      <c r="C1213" s="42" t="s">
        <v>164</v>
      </c>
      <c r="D1213" s="33" t="s">
        <v>163</v>
      </c>
      <c r="E1213" s="44" t="s">
        <v>15</v>
      </c>
      <c r="F1213" s="35">
        <f>G1213-21</f>
        <v>43984</v>
      </c>
      <c r="G1213" s="35">
        <f t="shared" si="161"/>
        <v>44005</v>
      </c>
      <c r="H1213" s="35">
        <f t="shared" si="156"/>
        <v>44012</v>
      </c>
      <c r="I1213" s="35">
        <f t="shared" si="157"/>
        <v>44019</v>
      </c>
      <c r="J1213" s="35">
        <v>44027</v>
      </c>
      <c r="K1213" s="36" t="s">
        <v>69</v>
      </c>
      <c r="L1213" s="37">
        <f t="shared" si="158"/>
        <v>212025</v>
      </c>
      <c r="M1213" s="43">
        <v>212025</v>
      </c>
      <c r="N1213" s="39"/>
      <c r="O1213" s="40" t="s">
        <v>528</v>
      </c>
    </row>
    <row r="1214" spans="1:15" s="41" customFormat="1" ht="12.75" hidden="1">
      <c r="A1214" s="32">
        <v>1209</v>
      </c>
      <c r="B1214" s="33" t="s">
        <v>527</v>
      </c>
      <c r="C1214" s="42" t="s">
        <v>92</v>
      </c>
      <c r="D1214" s="33" t="s">
        <v>163</v>
      </c>
      <c r="E1214" s="44" t="s">
        <v>15</v>
      </c>
      <c r="F1214" s="35">
        <f>H1214-21</f>
        <v>43840</v>
      </c>
      <c r="G1214" s="35">
        <f t="shared" si="161"/>
        <v>43854</v>
      </c>
      <c r="H1214" s="35">
        <f t="shared" si="156"/>
        <v>43861</v>
      </c>
      <c r="I1214" s="35">
        <f t="shared" si="157"/>
        <v>43868</v>
      </c>
      <c r="J1214" s="35">
        <v>43876</v>
      </c>
      <c r="K1214" s="36" t="s">
        <v>69</v>
      </c>
      <c r="L1214" s="37">
        <f t="shared" si="158"/>
        <v>70000</v>
      </c>
      <c r="M1214" s="43">
        <f>69980+20</f>
        <v>70000</v>
      </c>
      <c r="N1214" s="39"/>
      <c r="O1214" s="40" t="s">
        <v>528</v>
      </c>
    </row>
    <row r="1215" spans="1:15" s="41" customFormat="1" ht="12.75" hidden="1">
      <c r="A1215" s="32">
        <v>1210</v>
      </c>
      <c r="B1215" s="33" t="s">
        <v>529</v>
      </c>
      <c r="C1215" s="42" t="s">
        <v>164</v>
      </c>
      <c r="D1215" s="33" t="s">
        <v>163</v>
      </c>
      <c r="E1215" s="44" t="s">
        <v>15</v>
      </c>
      <c r="F1215" s="35">
        <f>G1215-21</f>
        <v>43804</v>
      </c>
      <c r="G1215" s="35">
        <f t="shared" si="161"/>
        <v>43825</v>
      </c>
      <c r="H1215" s="35">
        <f t="shared" si="156"/>
        <v>43832</v>
      </c>
      <c r="I1215" s="35">
        <f t="shared" si="157"/>
        <v>43839</v>
      </c>
      <c r="J1215" s="35">
        <v>43847</v>
      </c>
      <c r="K1215" s="36" t="s">
        <v>69</v>
      </c>
      <c r="L1215" s="37">
        <f t="shared" si="158"/>
        <v>75100</v>
      </c>
      <c r="M1215" s="43">
        <v>75100</v>
      </c>
      <c r="N1215" s="39"/>
      <c r="O1215" s="40" t="s">
        <v>530</v>
      </c>
    </row>
    <row r="1216" spans="1:15" s="41" customFormat="1" ht="12.75" hidden="1">
      <c r="A1216" s="32">
        <v>1211</v>
      </c>
      <c r="B1216" s="33" t="s">
        <v>529</v>
      </c>
      <c r="C1216" s="42" t="s">
        <v>164</v>
      </c>
      <c r="D1216" s="33" t="s">
        <v>163</v>
      </c>
      <c r="E1216" s="44" t="s">
        <v>15</v>
      </c>
      <c r="F1216" s="35">
        <f>G1216-21</f>
        <v>43893</v>
      </c>
      <c r="G1216" s="35">
        <f t="shared" si="161"/>
        <v>43914</v>
      </c>
      <c r="H1216" s="35">
        <f t="shared" si="156"/>
        <v>43921</v>
      </c>
      <c r="I1216" s="35">
        <f t="shared" si="157"/>
        <v>43928</v>
      </c>
      <c r="J1216" s="35">
        <v>43936</v>
      </c>
      <c r="K1216" s="36" t="s">
        <v>69</v>
      </c>
      <c r="L1216" s="37">
        <f t="shared" si="158"/>
        <v>75100</v>
      </c>
      <c r="M1216" s="43">
        <v>75100</v>
      </c>
      <c r="N1216" s="39"/>
      <c r="O1216" s="40" t="s">
        <v>530</v>
      </c>
    </row>
    <row r="1217" spans="1:15" s="41" customFormat="1" ht="12.75" hidden="1">
      <c r="A1217" s="32">
        <v>1212</v>
      </c>
      <c r="B1217" s="33" t="s">
        <v>529</v>
      </c>
      <c r="C1217" s="42" t="s">
        <v>164</v>
      </c>
      <c r="D1217" s="33" t="s">
        <v>163</v>
      </c>
      <c r="E1217" s="44" t="s">
        <v>15</v>
      </c>
      <c r="F1217" s="35">
        <f>G1217-21</f>
        <v>43984</v>
      </c>
      <c r="G1217" s="35">
        <f t="shared" si="161"/>
        <v>44005</v>
      </c>
      <c r="H1217" s="35">
        <f t="shared" si="156"/>
        <v>44012</v>
      </c>
      <c r="I1217" s="35">
        <f t="shared" si="157"/>
        <v>44019</v>
      </c>
      <c r="J1217" s="35">
        <v>44027</v>
      </c>
      <c r="K1217" s="36" t="s">
        <v>69</v>
      </c>
      <c r="L1217" s="37">
        <f t="shared" si="158"/>
        <v>75100</v>
      </c>
      <c r="M1217" s="43">
        <v>75100</v>
      </c>
      <c r="N1217" s="39"/>
      <c r="O1217" s="40" t="s">
        <v>530</v>
      </c>
    </row>
    <row r="1218" spans="1:15" s="41" customFormat="1" ht="12.75" hidden="1">
      <c r="A1218" s="32">
        <v>1213</v>
      </c>
      <c r="B1218" s="33" t="s">
        <v>529</v>
      </c>
      <c r="C1218" s="42" t="s">
        <v>164</v>
      </c>
      <c r="D1218" s="33" t="s">
        <v>163</v>
      </c>
      <c r="E1218" s="44" t="s">
        <v>15</v>
      </c>
      <c r="F1218" s="35">
        <f>G1218-21</f>
        <v>44076</v>
      </c>
      <c r="G1218" s="35">
        <f t="shared" si="161"/>
        <v>44097</v>
      </c>
      <c r="H1218" s="35">
        <f t="shared" si="156"/>
        <v>44104</v>
      </c>
      <c r="I1218" s="35">
        <f t="shared" si="157"/>
        <v>44111</v>
      </c>
      <c r="J1218" s="35">
        <v>44119</v>
      </c>
      <c r="K1218" s="36" t="s">
        <v>69</v>
      </c>
      <c r="L1218" s="37">
        <f t="shared" si="158"/>
        <v>75100</v>
      </c>
      <c r="M1218" s="43">
        <v>75100</v>
      </c>
      <c r="N1218" s="39"/>
      <c r="O1218" s="40" t="s">
        <v>530</v>
      </c>
    </row>
    <row r="1219" spans="1:15" s="41" customFormat="1" ht="12.75" hidden="1">
      <c r="A1219" s="32">
        <v>1214</v>
      </c>
      <c r="B1219" s="33" t="s">
        <v>529</v>
      </c>
      <c r="C1219" s="42" t="s">
        <v>92</v>
      </c>
      <c r="D1219" s="33" t="s">
        <v>163</v>
      </c>
      <c r="E1219" s="44" t="s">
        <v>15</v>
      </c>
      <c r="F1219" s="35">
        <f>H1219-21</f>
        <v>43840</v>
      </c>
      <c r="G1219" s="35">
        <f t="shared" si="161"/>
        <v>43854</v>
      </c>
      <c r="H1219" s="35">
        <f t="shared" si="156"/>
        <v>43861</v>
      </c>
      <c r="I1219" s="35">
        <f t="shared" si="157"/>
        <v>43868</v>
      </c>
      <c r="J1219" s="35">
        <v>43876</v>
      </c>
      <c r="K1219" s="36" t="s">
        <v>69</v>
      </c>
      <c r="L1219" s="37">
        <f t="shared" si="158"/>
        <v>125825</v>
      </c>
      <c r="M1219" s="43">
        <v>125825</v>
      </c>
      <c r="N1219" s="39"/>
      <c r="O1219" s="40" t="s">
        <v>530</v>
      </c>
    </row>
    <row r="1220" spans="1:15" s="41" customFormat="1" ht="12.75" hidden="1">
      <c r="A1220" s="32">
        <v>1215</v>
      </c>
      <c r="B1220" s="33" t="s">
        <v>531</v>
      </c>
      <c r="C1220" s="42" t="s">
        <v>92</v>
      </c>
      <c r="D1220" s="33" t="s">
        <v>163</v>
      </c>
      <c r="E1220" s="44" t="s">
        <v>15</v>
      </c>
      <c r="F1220" s="35">
        <f>H1220-21</f>
        <v>43811</v>
      </c>
      <c r="G1220" s="35">
        <f t="shared" si="161"/>
        <v>43825</v>
      </c>
      <c r="H1220" s="35">
        <f t="shared" si="156"/>
        <v>43832</v>
      </c>
      <c r="I1220" s="35">
        <f t="shared" si="157"/>
        <v>43839</v>
      </c>
      <c r="J1220" s="35">
        <v>43847</v>
      </c>
      <c r="K1220" s="36" t="s">
        <v>69</v>
      </c>
      <c r="L1220" s="37">
        <f t="shared" si="158"/>
        <v>47880</v>
      </c>
      <c r="M1220" s="43">
        <v>47880</v>
      </c>
      <c r="N1220" s="39"/>
      <c r="O1220" s="40" t="s">
        <v>540</v>
      </c>
    </row>
    <row r="1221" spans="1:15" s="41" customFormat="1" ht="12.75" hidden="1">
      <c r="A1221" s="32">
        <v>1216</v>
      </c>
      <c r="B1221" s="33" t="s">
        <v>531</v>
      </c>
      <c r="C1221" s="42" t="s">
        <v>130</v>
      </c>
      <c r="D1221" s="33" t="s">
        <v>163</v>
      </c>
      <c r="E1221" s="44" t="s">
        <v>15</v>
      </c>
      <c r="F1221" s="35">
        <f>G1221-21</f>
        <v>43804</v>
      </c>
      <c r="G1221" s="35">
        <f t="shared" si="161"/>
        <v>43825</v>
      </c>
      <c r="H1221" s="35">
        <f t="shared" si="156"/>
        <v>43832</v>
      </c>
      <c r="I1221" s="35">
        <f t="shared" si="157"/>
        <v>43839</v>
      </c>
      <c r="J1221" s="35">
        <v>43847</v>
      </c>
      <c r="K1221" s="36" t="s">
        <v>69</v>
      </c>
      <c r="L1221" s="37">
        <f t="shared" si="158"/>
        <v>1200</v>
      </c>
      <c r="M1221" s="43">
        <v>1200</v>
      </c>
      <c r="N1221" s="39"/>
      <c r="O1221" s="40" t="s">
        <v>540</v>
      </c>
    </row>
    <row r="1222" spans="1:15" s="41" customFormat="1" ht="12.75" hidden="1">
      <c r="A1222" s="32">
        <v>1217</v>
      </c>
      <c r="B1222" s="33" t="s">
        <v>531</v>
      </c>
      <c r="C1222" s="42" t="s">
        <v>89</v>
      </c>
      <c r="D1222" s="33" t="s">
        <v>163</v>
      </c>
      <c r="E1222" s="44" t="s">
        <v>15</v>
      </c>
      <c r="F1222" s="35">
        <f>G1222-21</f>
        <v>43804</v>
      </c>
      <c r="G1222" s="35">
        <f t="shared" si="161"/>
        <v>43825</v>
      </c>
      <c r="H1222" s="35">
        <f t="shared" ref="H1222:H1285" si="162">J1222-15</f>
        <v>43832</v>
      </c>
      <c r="I1222" s="35">
        <f t="shared" ref="I1222:I1285" si="163">H1222+7</f>
        <v>43839</v>
      </c>
      <c r="J1222" s="35">
        <v>43847</v>
      </c>
      <c r="K1222" s="36" t="s">
        <v>69</v>
      </c>
      <c r="L1222" s="37">
        <f t="shared" ref="L1222:L1285" si="164">SUM(M1222:N1222)</f>
        <v>16000</v>
      </c>
      <c r="M1222" s="43">
        <v>16000</v>
      </c>
      <c r="N1222" s="39"/>
      <c r="O1222" s="40" t="s">
        <v>540</v>
      </c>
    </row>
    <row r="1223" spans="1:15" s="41" customFormat="1" ht="12.75" hidden="1">
      <c r="A1223" s="32">
        <v>1218</v>
      </c>
      <c r="B1223" s="33" t="s">
        <v>533</v>
      </c>
      <c r="C1223" s="42" t="s">
        <v>130</v>
      </c>
      <c r="D1223" s="33" t="s">
        <v>163</v>
      </c>
      <c r="E1223" s="44" t="s">
        <v>15</v>
      </c>
      <c r="F1223" s="35">
        <f>G1223-21</f>
        <v>43804</v>
      </c>
      <c r="G1223" s="35">
        <f t="shared" si="161"/>
        <v>43825</v>
      </c>
      <c r="H1223" s="35">
        <f t="shared" si="162"/>
        <v>43832</v>
      </c>
      <c r="I1223" s="35">
        <f t="shared" si="163"/>
        <v>43839</v>
      </c>
      <c r="J1223" s="35">
        <v>43847</v>
      </c>
      <c r="K1223" s="36" t="s">
        <v>69</v>
      </c>
      <c r="L1223" s="37">
        <f t="shared" si="164"/>
        <v>1085000</v>
      </c>
      <c r="M1223" s="43">
        <v>1085000</v>
      </c>
      <c r="N1223" s="39"/>
      <c r="O1223" s="40" t="s">
        <v>532</v>
      </c>
    </row>
    <row r="1224" spans="1:15" s="41" customFormat="1" ht="12.75" hidden="1">
      <c r="A1224" s="32">
        <v>1219</v>
      </c>
      <c r="B1224" s="33" t="s">
        <v>533</v>
      </c>
      <c r="C1224" s="42" t="s">
        <v>130</v>
      </c>
      <c r="D1224" s="33" t="s">
        <v>163</v>
      </c>
      <c r="E1224" s="44" t="s">
        <v>15</v>
      </c>
      <c r="F1224" s="35">
        <f>G1224-21</f>
        <v>43893</v>
      </c>
      <c r="G1224" s="35">
        <f t="shared" si="161"/>
        <v>43914</v>
      </c>
      <c r="H1224" s="35">
        <f t="shared" si="162"/>
        <v>43921</v>
      </c>
      <c r="I1224" s="35">
        <f t="shared" si="163"/>
        <v>43928</v>
      </c>
      <c r="J1224" s="35">
        <v>43936</v>
      </c>
      <c r="K1224" s="36" t="s">
        <v>69</v>
      </c>
      <c r="L1224" s="37">
        <f t="shared" si="164"/>
        <v>168750</v>
      </c>
      <c r="M1224" s="43">
        <v>168750</v>
      </c>
      <c r="N1224" s="39"/>
      <c r="O1224" s="40" t="s">
        <v>532</v>
      </c>
    </row>
    <row r="1225" spans="1:15" s="41" customFormat="1" ht="12.75" hidden="1">
      <c r="A1225" s="32">
        <v>1220</v>
      </c>
      <c r="B1225" s="33" t="s">
        <v>533</v>
      </c>
      <c r="C1225" s="42" t="s">
        <v>92</v>
      </c>
      <c r="D1225" s="33" t="s">
        <v>163</v>
      </c>
      <c r="E1225" s="44" t="s">
        <v>15</v>
      </c>
      <c r="F1225" s="35">
        <f>H1225-21</f>
        <v>43840</v>
      </c>
      <c r="G1225" s="35">
        <f t="shared" si="161"/>
        <v>43854</v>
      </c>
      <c r="H1225" s="35">
        <f t="shared" si="162"/>
        <v>43861</v>
      </c>
      <c r="I1225" s="35">
        <f t="shared" si="163"/>
        <v>43868</v>
      </c>
      <c r="J1225" s="35">
        <v>43876</v>
      </c>
      <c r="K1225" s="36" t="s">
        <v>69</v>
      </c>
      <c r="L1225" s="37">
        <f t="shared" si="164"/>
        <v>2400</v>
      </c>
      <c r="M1225" s="43">
        <v>2400</v>
      </c>
      <c r="N1225" s="39"/>
      <c r="O1225" s="40" t="s">
        <v>532</v>
      </c>
    </row>
    <row r="1226" spans="1:15" s="41" customFormat="1" ht="18" hidden="1">
      <c r="A1226" s="32">
        <v>1221</v>
      </c>
      <c r="B1226" s="33" t="s">
        <v>533</v>
      </c>
      <c r="C1226" s="42" t="s">
        <v>110</v>
      </c>
      <c r="D1226" s="33" t="s">
        <v>163</v>
      </c>
      <c r="E1226" s="44" t="s">
        <v>29</v>
      </c>
      <c r="F1226" s="33" t="str">
        <f>IF(E1226="","",IF((OR(E1226=data_validation!A$1,E1226=data_validation!A$2,E1226=data_validation!A$5,E1226=data_validation!A$6,E1226=data_validation!A$14,E1226=data_validation!A$16)),"Indicate Date","N/A"))</f>
        <v>N/A</v>
      </c>
      <c r="G1226" s="33" t="str">
        <f>IF(E1226="","",IF((OR(E1226=data_validation!A$1,E1226=data_validation!A$2)),"Indicate Date","N/A"))</f>
        <v>N/A</v>
      </c>
      <c r="H1226" s="35">
        <f t="shared" si="162"/>
        <v>43921</v>
      </c>
      <c r="I1226" s="35">
        <f t="shared" si="163"/>
        <v>43928</v>
      </c>
      <c r="J1226" s="35">
        <v>43936</v>
      </c>
      <c r="K1226" s="36" t="s">
        <v>69</v>
      </c>
      <c r="L1226" s="37">
        <f t="shared" si="164"/>
        <v>10000</v>
      </c>
      <c r="M1226" s="43">
        <v>10000</v>
      </c>
      <c r="N1226" s="39"/>
      <c r="O1226" s="162" t="s">
        <v>532</v>
      </c>
    </row>
    <row r="1227" spans="1:15" s="41" customFormat="1" ht="12.75" hidden="1">
      <c r="A1227" s="32">
        <v>1222</v>
      </c>
      <c r="B1227" s="33" t="s">
        <v>534</v>
      </c>
      <c r="C1227" s="42" t="s">
        <v>92</v>
      </c>
      <c r="D1227" s="33" t="s">
        <v>163</v>
      </c>
      <c r="E1227" s="44" t="s">
        <v>15</v>
      </c>
      <c r="F1227" s="35">
        <f>H1227-21</f>
        <v>43900</v>
      </c>
      <c r="G1227" s="35">
        <f t="shared" ref="G1227:G1232" si="165">H1227-7</f>
        <v>43914</v>
      </c>
      <c r="H1227" s="35">
        <f t="shared" si="162"/>
        <v>43921</v>
      </c>
      <c r="I1227" s="35">
        <f t="shared" si="163"/>
        <v>43928</v>
      </c>
      <c r="J1227" s="35">
        <v>43936</v>
      </c>
      <c r="K1227" s="36" t="s">
        <v>69</v>
      </c>
      <c r="L1227" s="37">
        <f t="shared" si="164"/>
        <v>20450</v>
      </c>
      <c r="M1227" s="43">
        <v>20450</v>
      </c>
      <c r="N1227" s="39"/>
      <c r="O1227" s="40" t="s">
        <v>535</v>
      </c>
    </row>
    <row r="1228" spans="1:15" s="41" customFormat="1" ht="12.75" hidden="1">
      <c r="A1228" s="32">
        <v>1223</v>
      </c>
      <c r="B1228" s="33" t="s">
        <v>541</v>
      </c>
      <c r="C1228" s="42" t="s">
        <v>92</v>
      </c>
      <c r="D1228" s="33" t="s">
        <v>163</v>
      </c>
      <c r="E1228" s="44" t="s">
        <v>15</v>
      </c>
      <c r="F1228" s="35">
        <f>H1228-21</f>
        <v>43840</v>
      </c>
      <c r="G1228" s="35">
        <f t="shared" si="165"/>
        <v>43854</v>
      </c>
      <c r="H1228" s="35">
        <f t="shared" si="162"/>
        <v>43861</v>
      </c>
      <c r="I1228" s="35">
        <f t="shared" si="163"/>
        <v>43868</v>
      </c>
      <c r="J1228" s="35">
        <v>43876</v>
      </c>
      <c r="K1228" s="36" t="s">
        <v>69</v>
      </c>
      <c r="L1228" s="37">
        <f t="shared" si="164"/>
        <v>70090</v>
      </c>
      <c r="M1228" s="43">
        <v>70090</v>
      </c>
      <c r="N1228" s="39"/>
      <c r="O1228" s="40" t="s">
        <v>542</v>
      </c>
    </row>
    <row r="1229" spans="1:15" s="41" customFormat="1" ht="12.75" hidden="1">
      <c r="A1229" s="32">
        <v>1224</v>
      </c>
      <c r="B1229" s="33" t="s">
        <v>541</v>
      </c>
      <c r="C1229" s="42" t="s">
        <v>92</v>
      </c>
      <c r="D1229" s="33" t="s">
        <v>163</v>
      </c>
      <c r="E1229" s="44" t="s">
        <v>15</v>
      </c>
      <c r="F1229" s="35">
        <f>H1229-21</f>
        <v>43991</v>
      </c>
      <c r="G1229" s="35">
        <f t="shared" si="165"/>
        <v>44005</v>
      </c>
      <c r="H1229" s="35">
        <f t="shared" si="162"/>
        <v>44012</v>
      </c>
      <c r="I1229" s="35">
        <f t="shared" si="163"/>
        <v>44019</v>
      </c>
      <c r="J1229" s="35">
        <v>44027</v>
      </c>
      <c r="K1229" s="36" t="s">
        <v>69</v>
      </c>
      <c r="L1229" s="37">
        <f t="shared" si="164"/>
        <v>29510</v>
      </c>
      <c r="M1229" s="43">
        <f>29450+60</f>
        <v>29510</v>
      </c>
      <c r="N1229" s="39"/>
      <c r="O1229" s="40" t="s">
        <v>542</v>
      </c>
    </row>
    <row r="1230" spans="1:15" s="41" customFormat="1" ht="12.75" hidden="1">
      <c r="A1230" s="32">
        <v>1225</v>
      </c>
      <c r="B1230" s="33" t="s">
        <v>541</v>
      </c>
      <c r="C1230" s="42" t="s">
        <v>164</v>
      </c>
      <c r="D1230" s="33" t="s">
        <v>163</v>
      </c>
      <c r="E1230" s="44" t="s">
        <v>15</v>
      </c>
      <c r="F1230" s="35">
        <f>G1230-21</f>
        <v>43804</v>
      </c>
      <c r="G1230" s="35">
        <f t="shared" si="165"/>
        <v>43825</v>
      </c>
      <c r="H1230" s="35">
        <f t="shared" si="162"/>
        <v>43832</v>
      </c>
      <c r="I1230" s="35">
        <f t="shared" si="163"/>
        <v>43839</v>
      </c>
      <c r="J1230" s="35">
        <v>43847</v>
      </c>
      <c r="K1230" s="36" t="s">
        <v>69</v>
      </c>
      <c r="L1230" s="37">
        <f t="shared" si="164"/>
        <v>264200</v>
      </c>
      <c r="M1230" s="43">
        <v>264200</v>
      </c>
      <c r="N1230" s="39"/>
      <c r="O1230" s="40" t="s">
        <v>542</v>
      </c>
    </row>
    <row r="1231" spans="1:15" s="41" customFormat="1" ht="12.75" hidden="1">
      <c r="A1231" s="32">
        <v>1226</v>
      </c>
      <c r="B1231" s="33" t="s">
        <v>541</v>
      </c>
      <c r="C1231" s="42" t="s">
        <v>164</v>
      </c>
      <c r="D1231" s="33" t="s">
        <v>163</v>
      </c>
      <c r="E1231" s="44" t="s">
        <v>15</v>
      </c>
      <c r="F1231" s="35">
        <f>G1231-21</f>
        <v>43893</v>
      </c>
      <c r="G1231" s="35">
        <f t="shared" si="165"/>
        <v>43914</v>
      </c>
      <c r="H1231" s="35">
        <f t="shared" si="162"/>
        <v>43921</v>
      </c>
      <c r="I1231" s="35">
        <f t="shared" si="163"/>
        <v>43928</v>
      </c>
      <c r="J1231" s="35">
        <v>43936</v>
      </c>
      <c r="K1231" s="36" t="s">
        <v>69</v>
      </c>
      <c r="L1231" s="37">
        <f t="shared" si="164"/>
        <v>251750</v>
      </c>
      <c r="M1231" s="43">
        <v>251750</v>
      </c>
      <c r="N1231" s="39"/>
      <c r="O1231" s="40" t="s">
        <v>542</v>
      </c>
    </row>
    <row r="1232" spans="1:15" s="41" customFormat="1" ht="12.75" hidden="1">
      <c r="A1232" s="32">
        <v>1227</v>
      </c>
      <c r="B1232" s="33" t="s">
        <v>541</v>
      </c>
      <c r="C1232" s="42" t="s">
        <v>164</v>
      </c>
      <c r="D1232" s="33" t="s">
        <v>163</v>
      </c>
      <c r="E1232" s="44" t="s">
        <v>15</v>
      </c>
      <c r="F1232" s="35">
        <f>G1232-21</f>
        <v>43984</v>
      </c>
      <c r="G1232" s="35">
        <f t="shared" si="165"/>
        <v>44005</v>
      </c>
      <c r="H1232" s="35">
        <f t="shared" si="162"/>
        <v>44012</v>
      </c>
      <c r="I1232" s="35">
        <f t="shared" si="163"/>
        <v>44019</v>
      </c>
      <c r="J1232" s="35">
        <v>44027</v>
      </c>
      <c r="K1232" s="36" t="s">
        <v>69</v>
      </c>
      <c r="L1232" s="37">
        <f t="shared" si="164"/>
        <v>284050</v>
      </c>
      <c r="M1232" s="43">
        <v>284050</v>
      </c>
      <c r="N1232" s="39"/>
      <c r="O1232" s="40" t="s">
        <v>542</v>
      </c>
    </row>
    <row r="1233" spans="1:15" s="41" customFormat="1" ht="24" hidden="1">
      <c r="A1233" s="32">
        <v>1228</v>
      </c>
      <c r="B1233" s="33" t="s">
        <v>541</v>
      </c>
      <c r="C1233" s="42" t="s">
        <v>91</v>
      </c>
      <c r="D1233" s="33" t="s">
        <v>163</v>
      </c>
      <c r="E1233" s="44" t="s">
        <v>28</v>
      </c>
      <c r="F1233" s="35">
        <f>H1233-7</f>
        <v>44005</v>
      </c>
      <c r="G1233" s="33" t="str">
        <f>IF(E1233="","",IF((OR(E1233=data_validation!A$1,E1233=data_validation!A$2)),"Indicate Date","N/A"))</f>
        <v>N/A</v>
      </c>
      <c r="H1233" s="35">
        <f t="shared" si="162"/>
        <v>44012</v>
      </c>
      <c r="I1233" s="35">
        <f t="shared" si="163"/>
        <v>44019</v>
      </c>
      <c r="J1233" s="35">
        <v>44027</v>
      </c>
      <c r="K1233" s="36" t="s">
        <v>69</v>
      </c>
      <c r="L1233" s="37">
        <f t="shared" si="164"/>
        <v>50000</v>
      </c>
      <c r="M1233" s="43">
        <v>50000</v>
      </c>
      <c r="N1233" s="39"/>
      <c r="O1233" s="40" t="s">
        <v>542</v>
      </c>
    </row>
    <row r="1234" spans="1:15" s="41" customFormat="1" ht="12.75" hidden="1">
      <c r="A1234" s="32">
        <v>1229</v>
      </c>
      <c r="B1234" s="33" t="s">
        <v>541</v>
      </c>
      <c r="C1234" s="42" t="s">
        <v>116</v>
      </c>
      <c r="D1234" s="33" t="s">
        <v>163</v>
      </c>
      <c r="E1234" s="44" t="s">
        <v>15</v>
      </c>
      <c r="F1234" s="35">
        <f>H1234-21</f>
        <v>44022</v>
      </c>
      <c r="G1234" s="35">
        <f t="shared" ref="G1234:G1243" si="166">H1234-7</f>
        <v>44036</v>
      </c>
      <c r="H1234" s="35">
        <f t="shared" si="162"/>
        <v>44043</v>
      </c>
      <c r="I1234" s="35">
        <f t="shared" si="163"/>
        <v>44050</v>
      </c>
      <c r="J1234" s="35">
        <v>44058</v>
      </c>
      <c r="K1234" s="36" t="s">
        <v>69</v>
      </c>
      <c r="L1234" s="37">
        <f t="shared" si="164"/>
        <v>10000</v>
      </c>
      <c r="M1234" s="43">
        <v>10000</v>
      </c>
      <c r="N1234" s="39"/>
      <c r="O1234" s="40" t="s">
        <v>542</v>
      </c>
    </row>
    <row r="1235" spans="1:15" s="41" customFormat="1" ht="12.75" hidden="1">
      <c r="A1235" s="32">
        <v>1230</v>
      </c>
      <c r="B1235" s="33" t="s">
        <v>545</v>
      </c>
      <c r="C1235" s="42" t="s">
        <v>89</v>
      </c>
      <c r="D1235" s="33" t="s">
        <v>163</v>
      </c>
      <c r="E1235" s="44" t="s">
        <v>15</v>
      </c>
      <c r="F1235" s="35">
        <f t="shared" ref="F1235:F1241" si="167">G1235-21</f>
        <v>43804</v>
      </c>
      <c r="G1235" s="35">
        <f t="shared" si="166"/>
        <v>43825</v>
      </c>
      <c r="H1235" s="35">
        <f t="shared" si="162"/>
        <v>43832</v>
      </c>
      <c r="I1235" s="35">
        <f t="shared" si="163"/>
        <v>43839</v>
      </c>
      <c r="J1235" s="35">
        <v>43847</v>
      </c>
      <c r="K1235" s="36" t="s">
        <v>69</v>
      </c>
      <c r="L1235" s="37">
        <f t="shared" si="164"/>
        <v>14400</v>
      </c>
      <c r="M1235" s="43">
        <v>14400</v>
      </c>
      <c r="N1235" s="39"/>
      <c r="O1235" s="40" t="s">
        <v>546</v>
      </c>
    </row>
    <row r="1236" spans="1:15" s="41" customFormat="1" ht="12.75" hidden="1">
      <c r="A1236" s="32">
        <v>1231</v>
      </c>
      <c r="B1236" s="33" t="s">
        <v>545</v>
      </c>
      <c r="C1236" s="42" t="s">
        <v>89</v>
      </c>
      <c r="D1236" s="33" t="s">
        <v>163</v>
      </c>
      <c r="E1236" s="44" t="s">
        <v>15</v>
      </c>
      <c r="F1236" s="35">
        <f t="shared" si="167"/>
        <v>43833</v>
      </c>
      <c r="G1236" s="35">
        <f t="shared" si="166"/>
        <v>43854</v>
      </c>
      <c r="H1236" s="35">
        <f t="shared" si="162"/>
        <v>43861</v>
      </c>
      <c r="I1236" s="35">
        <f t="shared" si="163"/>
        <v>43868</v>
      </c>
      <c r="J1236" s="35">
        <v>43876</v>
      </c>
      <c r="K1236" s="36" t="s">
        <v>69</v>
      </c>
      <c r="L1236" s="37">
        <f t="shared" si="164"/>
        <v>4800</v>
      </c>
      <c r="M1236" s="43">
        <v>4800</v>
      </c>
      <c r="N1236" s="39"/>
      <c r="O1236" s="40" t="s">
        <v>546</v>
      </c>
    </row>
    <row r="1237" spans="1:15" s="41" customFormat="1" ht="12.75" hidden="1">
      <c r="A1237" s="32">
        <v>1232</v>
      </c>
      <c r="B1237" s="33" t="s">
        <v>545</v>
      </c>
      <c r="C1237" s="42" t="s">
        <v>89</v>
      </c>
      <c r="D1237" s="33" t="s">
        <v>163</v>
      </c>
      <c r="E1237" s="44" t="s">
        <v>15</v>
      </c>
      <c r="F1237" s="35">
        <f t="shared" si="167"/>
        <v>43893</v>
      </c>
      <c r="G1237" s="35">
        <f t="shared" si="166"/>
        <v>43914</v>
      </c>
      <c r="H1237" s="35">
        <f t="shared" si="162"/>
        <v>43921</v>
      </c>
      <c r="I1237" s="35">
        <f t="shared" si="163"/>
        <v>43928</v>
      </c>
      <c r="J1237" s="35">
        <v>43936</v>
      </c>
      <c r="K1237" s="36" t="s">
        <v>69</v>
      </c>
      <c r="L1237" s="37">
        <f t="shared" si="164"/>
        <v>14400</v>
      </c>
      <c r="M1237" s="43">
        <v>14400</v>
      </c>
      <c r="N1237" s="39"/>
      <c r="O1237" s="40" t="s">
        <v>546</v>
      </c>
    </row>
    <row r="1238" spans="1:15" s="41" customFormat="1" ht="12.75" hidden="1">
      <c r="A1238" s="32">
        <v>1233</v>
      </c>
      <c r="B1238" s="33" t="s">
        <v>536</v>
      </c>
      <c r="C1238" s="42" t="s">
        <v>114</v>
      </c>
      <c r="D1238" s="33" t="s">
        <v>163</v>
      </c>
      <c r="E1238" s="44" t="s">
        <v>15</v>
      </c>
      <c r="F1238" s="35">
        <f t="shared" si="167"/>
        <v>43804</v>
      </c>
      <c r="G1238" s="35">
        <f t="shared" si="166"/>
        <v>43825</v>
      </c>
      <c r="H1238" s="35">
        <f t="shared" si="162"/>
        <v>43832</v>
      </c>
      <c r="I1238" s="35">
        <f t="shared" si="163"/>
        <v>43839</v>
      </c>
      <c r="J1238" s="35">
        <v>43847</v>
      </c>
      <c r="K1238" s="36" t="s">
        <v>69</v>
      </c>
      <c r="L1238" s="37">
        <f t="shared" si="164"/>
        <v>474175</v>
      </c>
      <c r="M1238" s="43">
        <v>474175</v>
      </c>
      <c r="N1238" s="39"/>
      <c r="O1238" s="40" t="s">
        <v>537</v>
      </c>
    </row>
    <row r="1239" spans="1:15" s="41" customFormat="1" ht="12.75" hidden="1">
      <c r="A1239" s="32">
        <v>1234</v>
      </c>
      <c r="B1239" s="33" t="s">
        <v>536</v>
      </c>
      <c r="C1239" s="42" t="s">
        <v>77</v>
      </c>
      <c r="D1239" s="33" t="s">
        <v>163</v>
      </c>
      <c r="E1239" s="44" t="s">
        <v>15</v>
      </c>
      <c r="F1239" s="35">
        <f t="shared" si="167"/>
        <v>43804</v>
      </c>
      <c r="G1239" s="35">
        <f t="shared" si="166"/>
        <v>43825</v>
      </c>
      <c r="H1239" s="35">
        <f t="shared" si="162"/>
        <v>43832</v>
      </c>
      <c r="I1239" s="35">
        <f t="shared" si="163"/>
        <v>43839</v>
      </c>
      <c r="J1239" s="35">
        <v>43847</v>
      </c>
      <c r="K1239" s="36" t="s">
        <v>69</v>
      </c>
      <c r="L1239" s="37">
        <f t="shared" si="164"/>
        <v>70000</v>
      </c>
      <c r="M1239" s="43">
        <v>70000</v>
      </c>
      <c r="N1239" s="39"/>
      <c r="O1239" s="40" t="s">
        <v>537</v>
      </c>
    </row>
    <row r="1240" spans="1:15" s="41" customFormat="1" ht="12.75" hidden="1">
      <c r="A1240" s="32">
        <v>1235</v>
      </c>
      <c r="B1240" s="33" t="s">
        <v>536</v>
      </c>
      <c r="C1240" s="42" t="s">
        <v>78</v>
      </c>
      <c r="D1240" s="33" t="s">
        <v>163</v>
      </c>
      <c r="E1240" s="44" t="s">
        <v>15</v>
      </c>
      <c r="F1240" s="35">
        <f t="shared" si="167"/>
        <v>43804</v>
      </c>
      <c r="G1240" s="35">
        <f t="shared" si="166"/>
        <v>43825</v>
      </c>
      <c r="H1240" s="35">
        <f t="shared" si="162"/>
        <v>43832</v>
      </c>
      <c r="I1240" s="35">
        <f t="shared" si="163"/>
        <v>43839</v>
      </c>
      <c r="J1240" s="35">
        <v>43847</v>
      </c>
      <c r="K1240" s="36" t="s">
        <v>69</v>
      </c>
      <c r="L1240" s="37">
        <f t="shared" si="164"/>
        <v>76000</v>
      </c>
      <c r="M1240" s="43">
        <v>76000</v>
      </c>
      <c r="N1240" s="39"/>
      <c r="O1240" s="40" t="s">
        <v>537</v>
      </c>
    </row>
    <row r="1241" spans="1:15" s="41" customFormat="1" ht="12.75" hidden="1">
      <c r="A1241" s="32">
        <v>1236</v>
      </c>
      <c r="B1241" s="33" t="s">
        <v>536</v>
      </c>
      <c r="C1241" s="42" t="s">
        <v>81</v>
      </c>
      <c r="D1241" s="33" t="s">
        <v>163</v>
      </c>
      <c r="E1241" s="44" t="s">
        <v>15</v>
      </c>
      <c r="F1241" s="35">
        <f t="shared" si="167"/>
        <v>43804</v>
      </c>
      <c r="G1241" s="35">
        <f t="shared" si="166"/>
        <v>43825</v>
      </c>
      <c r="H1241" s="35">
        <f t="shared" si="162"/>
        <v>43832</v>
      </c>
      <c r="I1241" s="35">
        <f t="shared" si="163"/>
        <v>43839</v>
      </c>
      <c r="J1241" s="35">
        <v>43847</v>
      </c>
      <c r="K1241" s="36" t="s">
        <v>69</v>
      </c>
      <c r="L1241" s="37">
        <f t="shared" si="164"/>
        <v>34000</v>
      </c>
      <c r="M1241" s="43">
        <v>34000</v>
      </c>
      <c r="N1241" s="39"/>
      <c r="O1241" s="40" t="s">
        <v>537</v>
      </c>
    </row>
    <row r="1242" spans="1:15" s="41" customFormat="1" ht="12.75" hidden="1">
      <c r="A1242" s="32">
        <v>1237</v>
      </c>
      <c r="B1242" s="33" t="s">
        <v>538</v>
      </c>
      <c r="C1242" s="42" t="s">
        <v>92</v>
      </c>
      <c r="D1242" s="33" t="s">
        <v>163</v>
      </c>
      <c r="E1242" s="44" t="s">
        <v>15</v>
      </c>
      <c r="F1242" s="35">
        <f>H1242-21</f>
        <v>43900</v>
      </c>
      <c r="G1242" s="35">
        <f t="shared" si="166"/>
        <v>43914</v>
      </c>
      <c r="H1242" s="35">
        <f t="shared" si="162"/>
        <v>43921</v>
      </c>
      <c r="I1242" s="35">
        <f t="shared" si="163"/>
        <v>43928</v>
      </c>
      <c r="J1242" s="35">
        <v>43936</v>
      </c>
      <c r="K1242" s="36" t="s">
        <v>69</v>
      </c>
      <c r="L1242" s="37">
        <f t="shared" si="164"/>
        <v>32550</v>
      </c>
      <c r="M1242" s="43">
        <v>32550</v>
      </c>
      <c r="N1242" s="39"/>
      <c r="O1242" s="40" t="s">
        <v>539</v>
      </c>
    </row>
    <row r="1243" spans="1:15" s="41" customFormat="1" ht="12.75" hidden="1">
      <c r="A1243" s="32">
        <v>1238</v>
      </c>
      <c r="B1243" s="33" t="s">
        <v>538</v>
      </c>
      <c r="C1243" s="42" t="s">
        <v>89</v>
      </c>
      <c r="D1243" s="33" t="s">
        <v>163</v>
      </c>
      <c r="E1243" s="44" t="s">
        <v>15</v>
      </c>
      <c r="F1243" s="35">
        <f>G1243-21</f>
        <v>43984</v>
      </c>
      <c r="G1243" s="35">
        <f t="shared" si="166"/>
        <v>44005</v>
      </c>
      <c r="H1243" s="35">
        <f t="shared" si="162"/>
        <v>44012</v>
      </c>
      <c r="I1243" s="35">
        <f t="shared" si="163"/>
        <v>44019</v>
      </c>
      <c r="J1243" s="35">
        <v>44027</v>
      </c>
      <c r="K1243" s="36" t="s">
        <v>69</v>
      </c>
      <c r="L1243" s="37">
        <f t="shared" si="164"/>
        <v>20000</v>
      </c>
      <c r="M1243" s="43">
        <v>20000</v>
      </c>
      <c r="N1243" s="39"/>
      <c r="O1243" s="40" t="s">
        <v>539</v>
      </c>
    </row>
    <row r="1244" spans="1:15" s="41" customFormat="1" ht="18" hidden="1">
      <c r="A1244" s="32">
        <v>1239</v>
      </c>
      <c r="B1244" s="33" t="s">
        <v>538</v>
      </c>
      <c r="C1244" s="42" t="s">
        <v>110</v>
      </c>
      <c r="D1244" s="33" t="s">
        <v>163</v>
      </c>
      <c r="E1244" s="44" t="s">
        <v>29</v>
      </c>
      <c r="F1244" s="33" t="str">
        <f>IF(E1244="","",IF((OR(E1244=data_validation!A$1,E1244=data_validation!A$2,E1244=data_validation!A$5,E1244=data_validation!A$6,E1244=data_validation!A$14,E1244=data_validation!A$16)),"Indicate Date","N/A"))</f>
        <v>N/A</v>
      </c>
      <c r="G1244" s="33" t="str">
        <f>IF(E1244="","",IF((OR(E1244=data_validation!A$1,E1244=data_validation!A$2)),"Indicate Date","N/A"))</f>
        <v>N/A</v>
      </c>
      <c r="H1244" s="35">
        <f t="shared" si="162"/>
        <v>44104</v>
      </c>
      <c r="I1244" s="35">
        <f t="shared" si="163"/>
        <v>44111</v>
      </c>
      <c r="J1244" s="35">
        <v>44119</v>
      </c>
      <c r="K1244" s="36" t="s">
        <v>69</v>
      </c>
      <c r="L1244" s="37">
        <f t="shared" si="164"/>
        <v>10000</v>
      </c>
      <c r="M1244" s="43">
        <v>10000</v>
      </c>
      <c r="N1244" s="39"/>
      <c r="O1244" s="162" t="s">
        <v>539</v>
      </c>
    </row>
    <row r="1245" spans="1:15" s="41" customFormat="1" ht="21" hidden="1">
      <c r="A1245" s="32">
        <v>1240</v>
      </c>
      <c r="B1245" s="33" t="s">
        <v>398</v>
      </c>
      <c r="C1245" s="42" t="s">
        <v>114</v>
      </c>
      <c r="D1245" s="33" t="s">
        <v>142</v>
      </c>
      <c r="E1245" s="44" t="s">
        <v>15</v>
      </c>
      <c r="F1245" s="35">
        <f>G1245-21</f>
        <v>43804</v>
      </c>
      <c r="G1245" s="35">
        <f>H1245-7</f>
        <v>43825</v>
      </c>
      <c r="H1245" s="35">
        <f t="shared" si="162"/>
        <v>43832</v>
      </c>
      <c r="I1245" s="35">
        <f t="shared" si="163"/>
        <v>43839</v>
      </c>
      <c r="J1245" s="35">
        <v>43847</v>
      </c>
      <c r="K1245" s="36" t="s">
        <v>69</v>
      </c>
      <c r="L1245" s="37">
        <f t="shared" si="164"/>
        <v>115032</v>
      </c>
      <c r="M1245" s="45">
        <v>115032</v>
      </c>
      <c r="N1245" s="45"/>
      <c r="O1245" s="40" t="s">
        <v>399</v>
      </c>
    </row>
    <row r="1246" spans="1:15" s="41" customFormat="1" ht="21">
      <c r="A1246" s="32">
        <v>1241</v>
      </c>
      <c r="B1246" s="33" t="s">
        <v>435</v>
      </c>
      <c r="C1246" s="34" t="s">
        <v>76</v>
      </c>
      <c r="D1246" s="33" t="s">
        <v>163</v>
      </c>
      <c r="E1246" s="44" t="s">
        <v>24</v>
      </c>
      <c r="F1246" s="33" t="str">
        <f>IF(E1246="","",IF((OR(E1246=data_validation!A$1,E1246=data_validation!A$2,E1246=data_validation!A$5,E1246=data_validation!A$6,E1246=data_validation!A$14,E1246=data_validation!A$16)),"Indicate Date","N/A"))</f>
        <v>N/A</v>
      </c>
      <c r="G1246" s="33" t="str">
        <f>IF(E1246="","",IF((OR(E1246=data_validation!A$1,E1246=data_validation!A$2)),"Indicate Date","N/A"))</f>
        <v>N/A</v>
      </c>
      <c r="H1246" s="35">
        <f t="shared" si="162"/>
        <v>43832</v>
      </c>
      <c r="I1246" s="35">
        <f t="shared" si="163"/>
        <v>43839</v>
      </c>
      <c r="J1246" s="35">
        <v>43847</v>
      </c>
      <c r="K1246" s="36" t="s">
        <v>69</v>
      </c>
      <c r="L1246" s="37">
        <f t="shared" si="164"/>
        <v>377350</v>
      </c>
      <c r="M1246" s="38">
        <v>377350</v>
      </c>
      <c r="N1246" s="39"/>
      <c r="O1246" s="40" t="s">
        <v>208</v>
      </c>
    </row>
    <row r="1247" spans="1:15" s="41" customFormat="1" ht="21">
      <c r="A1247" s="32">
        <v>1242</v>
      </c>
      <c r="B1247" s="33" t="s">
        <v>435</v>
      </c>
      <c r="C1247" s="34" t="s">
        <v>76</v>
      </c>
      <c r="D1247" s="33" t="s">
        <v>163</v>
      </c>
      <c r="E1247" s="44" t="s">
        <v>24</v>
      </c>
      <c r="F1247" s="33" t="str">
        <f>IF(E1247="","",IF((OR(E1247=data_validation!A$1,E1247=data_validation!A$2,E1247=data_validation!A$5,E1247=data_validation!A$6,E1247=data_validation!A$14,E1247=data_validation!A$16)),"Indicate Date","N/A"))</f>
        <v>N/A</v>
      </c>
      <c r="G1247" s="33" t="str">
        <f>IF(E1247="","",IF((OR(E1247=data_validation!A$1,E1247=data_validation!A$2)),"Indicate Date","N/A"))</f>
        <v>N/A</v>
      </c>
      <c r="H1247" s="35">
        <f t="shared" si="162"/>
        <v>43832</v>
      </c>
      <c r="I1247" s="35">
        <f t="shared" si="163"/>
        <v>43839</v>
      </c>
      <c r="J1247" s="35">
        <v>43847</v>
      </c>
      <c r="K1247" s="36" t="s">
        <v>69</v>
      </c>
      <c r="L1247" s="37">
        <f t="shared" si="164"/>
        <v>22650</v>
      </c>
      <c r="M1247" s="38">
        <v>22650</v>
      </c>
      <c r="N1247" s="39"/>
      <c r="O1247" s="40" t="s">
        <v>208</v>
      </c>
    </row>
    <row r="1248" spans="1:15" s="41" customFormat="1" ht="21">
      <c r="A1248" s="32">
        <v>1243</v>
      </c>
      <c r="B1248" s="33" t="s">
        <v>435</v>
      </c>
      <c r="C1248" s="34" t="s">
        <v>76</v>
      </c>
      <c r="D1248" s="33" t="s">
        <v>163</v>
      </c>
      <c r="E1248" s="44" t="s">
        <v>24</v>
      </c>
      <c r="F1248" s="33" t="str">
        <f>IF(E1248="","",IF((OR(E1248=data_validation!A$1,E1248=data_validation!A$2,E1248=data_validation!A$5,E1248=data_validation!A$6,E1248=data_validation!A$14,E1248=data_validation!A$16)),"Indicate Date","N/A"))</f>
        <v>N/A</v>
      </c>
      <c r="G1248" s="33" t="str">
        <f>IF(E1248="","",IF((OR(E1248=data_validation!A$1,E1248=data_validation!A$2)),"Indicate Date","N/A"))</f>
        <v>N/A</v>
      </c>
      <c r="H1248" s="35">
        <f t="shared" si="162"/>
        <v>44012</v>
      </c>
      <c r="I1248" s="35">
        <f t="shared" si="163"/>
        <v>44019</v>
      </c>
      <c r="J1248" s="35">
        <v>44027</v>
      </c>
      <c r="K1248" s="36" t="s">
        <v>69</v>
      </c>
      <c r="L1248" s="37">
        <f t="shared" si="164"/>
        <v>377350</v>
      </c>
      <c r="M1248" s="38">
        <v>377350</v>
      </c>
      <c r="N1248" s="39"/>
      <c r="O1248" s="40" t="s">
        <v>208</v>
      </c>
    </row>
    <row r="1249" spans="1:15" s="41" customFormat="1" ht="21">
      <c r="A1249" s="32">
        <v>1244</v>
      </c>
      <c r="B1249" s="33" t="s">
        <v>435</v>
      </c>
      <c r="C1249" s="34" t="s">
        <v>76</v>
      </c>
      <c r="D1249" s="33" t="s">
        <v>163</v>
      </c>
      <c r="E1249" s="44" t="s">
        <v>24</v>
      </c>
      <c r="F1249" s="33" t="str">
        <f>IF(E1249="","",IF((OR(E1249=data_validation!A$1,E1249=data_validation!A$2,E1249=data_validation!A$5,E1249=data_validation!A$6,E1249=data_validation!A$14,E1249=data_validation!A$16)),"Indicate Date","N/A"))</f>
        <v>N/A</v>
      </c>
      <c r="G1249" s="33" t="str">
        <f>IF(E1249="","",IF((OR(E1249=data_validation!A$1,E1249=data_validation!A$2)),"Indicate Date","N/A"))</f>
        <v>N/A</v>
      </c>
      <c r="H1249" s="35">
        <f t="shared" si="162"/>
        <v>44012</v>
      </c>
      <c r="I1249" s="35">
        <f t="shared" si="163"/>
        <v>44019</v>
      </c>
      <c r="J1249" s="35">
        <v>44027</v>
      </c>
      <c r="K1249" s="36" t="s">
        <v>69</v>
      </c>
      <c r="L1249" s="37">
        <f t="shared" si="164"/>
        <v>22650</v>
      </c>
      <c r="M1249" s="38">
        <v>22650</v>
      </c>
      <c r="N1249" s="39"/>
      <c r="O1249" s="40" t="s">
        <v>208</v>
      </c>
    </row>
    <row r="1250" spans="1:15" s="41" customFormat="1" ht="21" hidden="1">
      <c r="A1250" s="32">
        <v>1245</v>
      </c>
      <c r="B1250" s="33" t="s">
        <v>435</v>
      </c>
      <c r="C1250" s="34" t="s">
        <v>77</v>
      </c>
      <c r="D1250" s="33" t="s">
        <v>163</v>
      </c>
      <c r="E1250" s="44" t="s">
        <v>15</v>
      </c>
      <c r="F1250" s="35">
        <f t="shared" ref="F1250:F1255" si="168">G1250-21</f>
        <v>43804</v>
      </c>
      <c r="G1250" s="35">
        <f t="shared" ref="G1250:G1255" si="169">H1250-7</f>
        <v>43825</v>
      </c>
      <c r="H1250" s="35">
        <f t="shared" si="162"/>
        <v>43832</v>
      </c>
      <c r="I1250" s="35">
        <f t="shared" si="163"/>
        <v>43839</v>
      </c>
      <c r="J1250" s="35">
        <v>43847</v>
      </c>
      <c r="K1250" s="36" t="s">
        <v>69</v>
      </c>
      <c r="L1250" s="37">
        <f t="shared" si="164"/>
        <v>350000</v>
      </c>
      <c r="M1250" s="38">
        <v>350000</v>
      </c>
      <c r="N1250" s="39"/>
      <c r="O1250" s="40" t="s">
        <v>208</v>
      </c>
    </row>
    <row r="1251" spans="1:15" s="41" customFormat="1" ht="21" hidden="1">
      <c r="A1251" s="32">
        <v>1246</v>
      </c>
      <c r="B1251" s="33" t="s">
        <v>435</v>
      </c>
      <c r="C1251" s="34" t="s">
        <v>78</v>
      </c>
      <c r="D1251" s="33" t="s">
        <v>163</v>
      </c>
      <c r="E1251" s="44" t="s">
        <v>15</v>
      </c>
      <c r="F1251" s="35">
        <f t="shared" si="168"/>
        <v>43804</v>
      </c>
      <c r="G1251" s="35">
        <f t="shared" si="169"/>
        <v>43825</v>
      </c>
      <c r="H1251" s="35">
        <f t="shared" si="162"/>
        <v>43832</v>
      </c>
      <c r="I1251" s="35">
        <f t="shared" si="163"/>
        <v>43839</v>
      </c>
      <c r="J1251" s="35">
        <v>43847</v>
      </c>
      <c r="K1251" s="36" t="s">
        <v>69</v>
      </c>
      <c r="L1251" s="37">
        <f t="shared" si="164"/>
        <v>1143300</v>
      </c>
      <c r="M1251" s="38">
        <v>1143300</v>
      </c>
      <c r="N1251" s="39"/>
      <c r="O1251" s="40" t="s">
        <v>208</v>
      </c>
    </row>
    <row r="1252" spans="1:15" s="41" customFormat="1" ht="21" hidden="1">
      <c r="A1252" s="32">
        <v>1247</v>
      </c>
      <c r="B1252" s="33" t="s">
        <v>435</v>
      </c>
      <c r="C1252" s="34" t="s">
        <v>81</v>
      </c>
      <c r="D1252" s="33" t="s">
        <v>163</v>
      </c>
      <c r="E1252" s="44" t="s">
        <v>15</v>
      </c>
      <c r="F1252" s="35">
        <f t="shared" si="168"/>
        <v>43804</v>
      </c>
      <c r="G1252" s="35">
        <f t="shared" si="169"/>
        <v>43825</v>
      </c>
      <c r="H1252" s="35">
        <f t="shared" si="162"/>
        <v>43832</v>
      </c>
      <c r="I1252" s="35">
        <f t="shared" si="163"/>
        <v>43839</v>
      </c>
      <c r="J1252" s="35">
        <v>43847</v>
      </c>
      <c r="K1252" s="36" t="s">
        <v>69</v>
      </c>
      <c r="L1252" s="37">
        <f t="shared" si="164"/>
        <v>6700</v>
      </c>
      <c r="M1252" s="38">
        <v>6700</v>
      </c>
      <c r="N1252" s="39"/>
      <c r="O1252" s="40" t="s">
        <v>208</v>
      </c>
    </row>
    <row r="1253" spans="1:15" s="41" customFormat="1" ht="21" hidden="1">
      <c r="A1253" s="32">
        <v>1248</v>
      </c>
      <c r="B1253" s="33" t="s">
        <v>435</v>
      </c>
      <c r="C1253" s="34" t="s">
        <v>77</v>
      </c>
      <c r="D1253" s="33" t="s">
        <v>163</v>
      </c>
      <c r="E1253" s="44" t="s">
        <v>15</v>
      </c>
      <c r="F1253" s="35">
        <f t="shared" si="168"/>
        <v>43984</v>
      </c>
      <c r="G1253" s="35">
        <f t="shared" si="169"/>
        <v>44005</v>
      </c>
      <c r="H1253" s="35">
        <f t="shared" si="162"/>
        <v>44012</v>
      </c>
      <c r="I1253" s="35">
        <f t="shared" si="163"/>
        <v>44019</v>
      </c>
      <c r="J1253" s="35">
        <v>44027</v>
      </c>
      <c r="K1253" s="36" t="s">
        <v>69</v>
      </c>
      <c r="L1253" s="37">
        <f t="shared" si="164"/>
        <v>350000</v>
      </c>
      <c r="M1253" s="38">
        <v>350000</v>
      </c>
      <c r="N1253" s="39"/>
      <c r="O1253" s="40" t="s">
        <v>208</v>
      </c>
    </row>
    <row r="1254" spans="1:15" s="41" customFormat="1" ht="21" hidden="1">
      <c r="A1254" s="32">
        <v>1249</v>
      </c>
      <c r="B1254" s="33" t="s">
        <v>435</v>
      </c>
      <c r="C1254" s="34" t="s">
        <v>78</v>
      </c>
      <c r="D1254" s="33" t="s">
        <v>163</v>
      </c>
      <c r="E1254" s="44" t="s">
        <v>15</v>
      </c>
      <c r="F1254" s="35">
        <f t="shared" si="168"/>
        <v>43984</v>
      </c>
      <c r="G1254" s="35">
        <f t="shared" si="169"/>
        <v>44005</v>
      </c>
      <c r="H1254" s="35">
        <f t="shared" si="162"/>
        <v>44012</v>
      </c>
      <c r="I1254" s="35">
        <f t="shared" si="163"/>
        <v>44019</v>
      </c>
      <c r="J1254" s="35">
        <v>44027</v>
      </c>
      <c r="K1254" s="36" t="s">
        <v>69</v>
      </c>
      <c r="L1254" s="37">
        <f t="shared" si="164"/>
        <v>1143300</v>
      </c>
      <c r="M1254" s="38">
        <v>1143300</v>
      </c>
      <c r="N1254" s="39"/>
      <c r="O1254" s="40" t="s">
        <v>208</v>
      </c>
    </row>
    <row r="1255" spans="1:15" s="41" customFormat="1" ht="21" hidden="1">
      <c r="A1255" s="32">
        <v>1250</v>
      </c>
      <c r="B1255" s="33" t="s">
        <v>435</v>
      </c>
      <c r="C1255" s="34" t="s">
        <v>81</v>
      </c>
      <c r="D1255" s="33" t="s">
        <v>163</v>
      </c>
      <c r="E1255" s="44" t="s">
        <v>15</v>
      </c>
      <c r="F1255" s="35">
        <f t="shared" si="168"/>
        <v>43984</v>
      </c>
      <c r="G1255" s="35">
        <f t="shared" si="169"/>
        <v>44005</v>
      </c>
      <c r="H1255" s="35">
        <f t="shared" si="162"/>
        <v>44012</v>
      </c>
      <c r="I1255" s="35">
        <f t="shared" si="163"/>
        <v>44019</v>
      </c>
      <c r="J1255" s="35">
        <v>44027</v>
      </c>
      <c r="K1255" s="36" t="s">
        <v>69</v>
      </c>
      <c r="L1255" s="37">
        <f t="shared" si="164"/>
        <v>6700</v>
      </c>
      <c r="M1255" s="38">
        <v>6700</v>
      </c>
      <c r="N1255" s="39"/>
      <c r="O1255" s="40" t="s">
        <v>208</v>
      </c>
    </row>
    <row r="1256" spans="1:15" s="41" customFormat="1" ht="24" hidden="1">
      <c r="A1256" s="32">
        <v>1251</v>
      </c>
      <c r="B1256" s="33" t="s">
        <v>435</v>
      </c>
      <c r="C1256" s="34" t="s">
        <v>83</v>
      </c>
      <c r="D1256" s="33" t="s">
        <v>163</v>
      </c>
      <c r="E1256" s="44" t="s">
        <v>28</v>
      </c>
      <c r="F1256" s="35">
        <f t="shared" ref="F1256:F1261" si="170">H1256-7</f>
        <v>43825</v>
      </c>
      <c r="G1256" s="33" t="str">
        <f>IF(E1256="","",IF((OR(E1256=data_validation!A$1,E1256=data_validation!A$2)),"Indicate Date","N/A"))</f>
        <v>N/A</v>
      </c>
      <c r="H1256" s="35">
        <f t="shared" si="162"/>
        <v>43832</v>
      </c>
      <c r="I1256" s="35">
        <f t="shared" si="163"/>
        <v>43839</v>
      </c>
      <c r="J1256" s="35">
        <v>43847</v>
      </c>
      <c r="K1256" s="36" t="s">
        <v>69</v>
      </c>
      <c r="L1256" s="37">
        <f t="shared" si="164"/>
        <v>100000</v>
      </c>
      <c r="M1256" s="38">
        <v>100000</v>
      </c>
      <c r="N1256" s="39"/>
      <c r="O1256" s="40" t="s">
        <v>208</v>
      </c>
    </row>
    <row r="1257" spans="1:15" s="41" customFormat="1" ht="24" hidden="1">
      <c r="A1257" s="32">
        <v>1252</v>
      </c>
      <c r="B1257" s="33" t="s">
        <v>435</v>
      </c>
      <c r="C1257" s="34" t="s">
        <v>83</v>
      </c>
      <c r="D1257" s="33" t="s">
        <v>163</v>
      </c>
      <c r="E1257" s="44" t="s">
        <v>28</v>
      </c>
      <c r="F1257" s="35">
        <f t="shared" si="170"/>
        <v>44005</v>
      </c>
      <c r="G1257" s="33" t="str">
        <f>IF(E1257="","",IF((OR(E1257=data_validation!A$1,E1257=data_validation!A$2)),"Indicate Date","N/A"))</f>
        <v>N/A</v>
      </c>
      <c r="H1257" s="35">
        <f t="shared" si="162"/>
        <v>44012</v>
      </c>
      <c r="I1257" s="35">
        <f t="shared" si="163"/>
        <v>44019</v>
      </c>
      <c r="J1257" s="35">
        <v>44027</v>
      </c>
      <c r="K1257" s="36" t="s">
        <v>69</v>
      </c>
      <c r="L1257" s="37">
        <f t="shared" si="164"/>
        <v>100000</v>
      </c>
      <c r="M1257" s="38">
        <v>100000</v>
      </c>
      <c r="N1257" s="39"/>
      <c r="O1257" s="40" t="s">
        <v>208</v>
      </c>
    </row>
    <row r="1258" spans="1:15" s="41" customFormat="1" ht="24" hidden="1">
      <c r="A1258" s="32">
        <v>1253</v>
      </c>
      <c r="B1258" s="33" t="s">
        <v>435</v>
      </c>
      <c r="C1258" s="34" t="s">
        <v>118</v>
      </c>
      <c r="D1258" s="33" t="s">
        <v>163</v>
      </c>
      <c r="E1258" s="44" t="s">
        <v>28</v>
      </c>
      <c r="F1258" s="35">
        <f t="shared" si="170"/>
        <v>43914</v>
      </c>
      <c r="G1258" s="33" t="str">
        <f>IF(E1258="","",IF((OR(E1258=data_validation!A$1,E1258=data_validation!A$2)),"Indicate Date","N/A"))</f>
        <v>N/A</v>
      </c>
      <c r="H1258" s="35">
        <f t="shared" si="162"/>
        <v>43921</v>
      </c>
      <c r="I1258" s="35">
        <f t="shared" si="163"/>
        <v>43928</v>
      </c>
      <c r="J1258" s="35">
        <v>43936</v>
      </c>
      <c r="K1258" s="36" t="s">
        <v>69</v>
      </c>
      <c r="L1258" s="37">
        <f t="shared" si="164"/>
        <v>50000</v>
      </c>
      <c r="M1258" s="38">
        <v>50000</v>
      </c>
      <c r="N1258" s="39"/>
      <c r="O1258" s="40" t="s">
        <v>208</v>
      </c>
    </row>
    <row r="1259" spans="1:15" s="41" customFormat="1" ht="24" hidden="1">
      <c r="A1259" s="32">
        <v>1254</v>
      </c>
      <c r="B1259" s="33" t="s">
        <v>435</v>
      </c>
      <c r="C1259" s="34" t="s">
        <v>118</v>
      </c>
      <c r="D1259" s="33" t="s">
        <v>163</v>
      </c>
      <c r="E1259" s="44" t="s">
        <v>28</v>
      </c>
      <c r="F1259" s="35">
        <f t="shared" si="170"/>
        <v>44097</v>
      </c>
      <c r="G1259" s="33" t="str">
        <f>IF(E1259="","",IF((OR(E1259=data_validation!A$1,E1259=data_validation!A$2)),"Indicate Date","N/A"))</f>
        <v>N/A</v>
      </c>
      <c r="H1259" s="35">
        <f t="shared" si="162"/>
        <v>44104</v>
      </c>
      <c r="I1259" s="35">
        <f t="shared" si="163"/>
        <v>44111</v>
      </c>
      <c r="J1259" s="35">
        <v>44119</v>
      </c>
      <c r="K1259" s="36" t="s">
        <v>69</v>
      </c>
      <c r="L1259" s="37">
        <f t="shared" si="164"/>
        <v>50000</v>
      </c>
      <c r="M1259" s="38">
        <v>50000</v>
      </c>
      <c r="N1259" s="39"/>
      <c r="O1259" s="40" t="s">
        <v>208</v>
      </c>
    </row>
    <row r="1260" spans="1:15" s="41" customFormat="1" ht="24" hidden="1">
      <c r="A1260" s="32">
        <v>1255</v>
      </c>
      <c r="B1260" s="33" t="s">
        <v>435</v>
      </c>
      <c r="C1260" s="34" t="s">
        <v>87</v>
      </c>
      <c r="D1260" s="33" t="s">
        <v>163</v>
      </c>
      <c r="E1260" s="44" t="s">
        <v>28</v>
      </c>
      <c r="F1260" s="35">
        <f t="shared" si="170"/>
        <v>43914</v>
      </c>
      <c r="G1260" s="33" t="str">
        <f>IF(E1260="","",IF((OR(E1260=data_validation!A$1,E1260=data_validation!A$2)),"Indicate Date","N/A"))</f>
        <v>N/A</v>
      </c>
      <c r="H1260" s="35">
        <f t="shared" si="162"/>
        <v>43921</v>
      </c>
      <c r="I1260" s="35">
        <f t="shared" si="163"/>
        <v>43928</v>
      </c>
      <c r="J1260" s="35">
        <v>43936</v>
      </c>
      <c r="K1260" s="36" t="s">
        <v>69</v>
      </c>
      <c r="L1260" s="37">
        <f t="shared" si="164"/>
        <v>5000</v>
      </c>
      <c r="M1260" s="38">
        <v>5000</v>
      </c>
      <c r="N1260" s="39"/>
      <c r="O1260" s="40" t="s">
        <v>208</v>
      </c>
    </row>
    <row r="1261" spans="1:15" s="41" customFormat="1" ht="24" hidden="1">
      <c r="A1261" s="32">
        <v>1256</v>
      </c>
      <c r="B1261" s="33" t="s">
        <v>435</v>
      </c>
      <c r="C1261" s="34" t="s">
        <v>87</v>
      </c>
      <c r="D1261" s="33" t="s">
        <v>163</v>
      </c>
      <c r="E1261" s="44" t="s">
        <v>28</v>
      </c>
      <c r="F1261" s="35">
        <f t="shared" si="170"/>
        <v>44097</v>
      </c>
      <c r="G1261" s="33" t="str">
        <f>IF(E1261="","",IF((OR(E1261=data_validation!A$1,E1261=data_validation!A$2)),"Indicate Date","N/A"))</f>
        <v>N/A</v>
      </c>
      <c r="H1261" s="35">
        <f t="shared" si="162"/>
        <v>44104</v>
      </c>
      <c r="I1261" s="35">
        <f t="shared" si="163"/>
        <v>44111</v>
      </c>
      <c r="J1261" s="35">
        <v>44119</v>
      </c>
      <c r="K1261" s="36" t="s">
        <v>69</v>
      </c>
      <c r="L1261" s="37">
        <f t="shared" si="164"/>
        <v>5000</v>
      </c>
      <c r="M1261" s="38">
        <v>5000</v>
      </c>
      <c r="N1261" s="39"/>
      <c r="O1261" s="40" t="s">
        <v>208</v>
      </c>
    </row>
    <row r="1262" spans="1:15" s="41" customFormat="1" ht="21" hidden="1">
      <c r="A1262" s="32">
        <v>1257</v>
      </c>
      <c r="B1262" s="33" t="s">
        <v>435</v>
      </c>
      <c r="C1262" s="34" t="s">
        <v>409</v>
      </c>
      <c r="D1262" s="33" t="s">
        <v>163</v>
      </c>
      <c r="E1262" s="44" t="s">
        <v>15</v>
      </c>
      <c r="F1262" s="35">
        <f t="shared" ref="F1262:F1268" si="171">G1262-21</f>
        <v>43984</v>
      </c>
      <c r="G1262" s="35">
        <f t="shared" ref="G1262:G1294" si="172">H1262-7</f>
        <v>44005</v>
      </c>
      <c r="H1262" s="35">
        <f t="shared" si="162"/>
        <v>44012</v>
      </c>
      <c r="I1262" s="35">
        <f t="shared" si="163"/>
        <v>44019</v>
      </c>
      <c r="J1262" s="35">
        <v>44027</v>
      </c>
      <c r="K1262" s="36" t="s">
        <v>69</v>
      </c>
      <c r="L1262" s="37">
        <f t="shared" si="164"/>
        <v>90000</v>
      </c>
      <c r="M1262" s="38"/>
      <c r="N1262" s="39">
        <v>90000</v>
      </c>
      <c r="O1262" s="40" t="s">
        <v>416</v>
      </c>
    </row>
    <row r="1263" spans="1:15" s="41" customFormat="1" ht="21" hidden="1">
      <c r="A1263" s="32">
        <v>1258</v>
      </c>
      <c r="B1263" s="33" t="s">
        <v>435</v>
      </c>
      <c r="C1263" s="34" t="s">
        <v>153</v>
      </c>
      <c r="D1263" s="33" t="s">
        <v>163</v>
      </c>
      <c r="E1263" s="44" t="s">
        <v>15</v>
      </c>
      <c r="F1263" s="35">
        <f t="shared" si="171"/>
        <v>43984</v>
      </c>
      <c r="G1263" s="35">
        <f t="shared" si="172"/>
        <v>44005</v>
      </c>
      <c r="H1263" s="35">
        <f t="shared" si="162"/>
        <v>44012</v>
      </c>
      <c r="I1263" s="35">
        <f t="shared" si="163"/>
        <v>44019</v>
      </c>
      <c r="J1263" s="35">
        <v>44027</v>
      </c>
      <c r="K1263" s="36" t="s">
        <v>69</v>
      </c>
      <c r="L1263" s="37">
        <f t="shared" si="164"/>
        <v>345000</v>
      </c>
      <c r="M1263" s="38"/>
      <c r="N1263" s="39">
        <v>345000</v>
      </c>
      <c r="O1263" s="40" t="s">
        <v>416</v>
      </c>
    </row>
    <row r="1264" spans="1:15" s="41" customFormat="1" ht="24" hidden="1">
      <c r="A1264" s="32">
        <v>1259</v>
      </c>
      <c r="B1264" s="33" t="s">
        <v>435</v>
      </c>
      <c r="C1264" s="34" t="s">
        <v>95</v>
      </c>
      <c r="D1264" s="33" t="s">
        <v>163</v>
      </c>
      <c r="E1264" s="44" t="s">
        <v>15</v>
      </c>
      <c r="F1264" s="35">
        <f t="shared" si="171"/>
        <v>43804</v>
      </c>
      <c r="G1264" s="35">
        <f t="shared" si="172"/>
        <v>43825</v>
      </c>
      <c r="H1264" s="35">
        <f t="shared" si="162"/>
        <v>43832</v>
      </c>
      <c r="I1264" s="35">
        <f t="shared" si="163"/>
        <v>43839</v>
      </c>
      <c r="J1264" s="35">
        <v>43847</v>
      </c>
      <c r="K1264" s="36" t="s">
        <v>69</v>
      </c>
      <c r="L1264" s="37">
        <f t="shared" si="164"/>
        <v>924000</v>
      </c>
      <c r="M1264" s="38"/>
      <c r="N1264" s="39">
        <v>924000</v>
      </c>
      <c r="O1264" s="40" t="s">
        <v>416</v>
      </c>
    </row>
    <row r="1265" spans="1:15" s="41" customFormat="1" ht="24" hidden="1">
      <c r="A1265" s="32">
        <v>1260</v>
      </c>
      <c r="B1265" s="33" t="s">
        <v>435</v>
      </c>
      <c r="C1265" s="34" t="s">
        <v>287</v>
      </c>
      <c r="D1265" s="33" t="s">
        <v>163</v>
      </c>
      <c r="E1265" s="44" t="s">
        <v>15</v>
      </c>
      <c r="F1265" s="35">
        <f t="shared" si="171"/>
        <v>43893</v>
      </c>
      <c r="G1265" s="35">
        <f t="shared" si="172"/>
        <v>43914</v>
      </c>
      <c r="H1265" s="35">
        <f t="shared" si="162"/>
        <v>43921</v>
      </c>
      <c r="I1265" s="35">
        <f t="shared" si="163"/>
        <v>43928</v>
      </c>
      <c r="J1265" s="35">
        <v>43936</v>
      </c>
      <c r="K1265" s="36" t="s">
        <v>69</v>
      </c>
      <c r="L1265" s="37">
        <f t="shared" si="164"/>
        <v>195000</v>
      </c>
      <c r="M1265" s="38"/>
      <c r="N1265" s="39">
        <v>195000</v>
      </c>
      <c r="O1265" s="40" t="s">
        <v>416</v>
      </c>
    </row>
    <row r="1266" spans="1:15" s="41" customFormat="1" ht="21" hidden="1">
      <c r="A1266" s="32">
        <v>1261</v>
      </c>
      <c r="B1266" s="33" t="s">
        <v>435</v>
      </c>
      <c r="C1266" s="34" t="s">
        <v>96</v>
      </c>
      <c r="D1266" s="33" t="s">
        <v>163</v>
      </c>
      <c r="E1266" s="44" t="s">
        <v>15</v>
      </c>
      <c r="F1266" s="35">
        <f t="shared" si="171"/>
        <v>43984</v>
      </c>
      <c r="G1266" s="35">
        <f t="shared" si="172"/>
        <v>44005</v>
      </c>
      <c r="H1266" s="35">
        <f t="shared" si="162"/>
        <v>44012</v>
      </c>
      <c r="I1266" s="35">
        <f t="shared" si="163"/>
        <v>44019</v>
      </c>
      <c r="J1266" s="35">
        <v>44027</v>
      </c>
      <c r="K1266" s="36" t="s">
        <v>69</v>
      </c>
      <c r="L1266" s="37">
        <f t="shared" si="164"/>
        <v>128000</v>
      </c>
      <c r="M1266" s="38"/>
      <c r="N1266" s="39">
        <v>128000</v>
      </c>
      <c r="O1266" s="40" t="s">
        <v>416</v>
      </c>
    </row>
    <row r="1267" spans="1:15" s="41" customFormat="1" ht="21" hidden="1">
      <c r="A1267" s="32">
        <v>1262</v>
      </c>
      <c r="B1267" s="33" t="s">
        <v>436</v>
      </c>
      <c r="C1267" s="34" t="s">
        <v>437</v>
      </c>
      <c r="D1267" s="33" t="s">
        <v>163</v>
      </c>
      <c r="E1267" s="44" t="s">
        <v>15</v>
      </c>
      <c r="F1267" s="35">
        <f t="shared" si="171"/>
        <v>43984</v>
      </c>
      <c r="G1267" s="35">
        <f t="shared" si="172"/>
        <v>44005</v>
      </c>
      <c r="H1267" s="35">
        <f t="shared" si="162"/>
        <v>44012</v>
      </c>
      <c r="I1267" s="35">
        <f t="shared" si="163"/>
        <v>44019</v>
      </c>
      <c r="J1267" s="35">
        <v>44027</v>
      </c>
      <c r="K1267" s="36" t="s">
        <v>69</v>
      </c>
      <c r="L1267" s="37">
        <f t="shared" si="164"/>
        <v>380000</v>
      </c>
      <c r="M1267" s="38"/>
      <c r="N1267" s="39">
        <v>380000</v>
      </c>
      <c r="O1267" s="40" t="s">
        <v>416</v>
      </c>
    </row>
    <row r="1268" spans="1:15" s="41" customFormat="1" ht="21" hidden="1">
      <c r="A1268" s="32">
        <v>1263</v>
      </c>
      <c r="B1268" s="33" t="s">
        <v>436</v>
      </c>
      <c r="C1268" s="34" t="s">
        <v>97</v>
      </c>
      <c r="D1268" s="33" t="s">
        <v>163</v>
      </c>
      <c r="E1268" s="44" t="s">
        <v>15</v>
      </c>
      <c r="F1268" s="35">
        <f t="shared" si="171"/>
        <v>43893</v>
      </c>
      <c r="G1268" s="35">
        <f t="shared" si="172"/>
        <v>43914</v>
      </c>
      <c r="H1268" s="35">
        <f t="shared" si="162"/>
        <v>43921</v>
      </c>
      <c r="I1268" s="35">
        <f t="shared" si="163"/>
        <v>43928</v>
      </c>
      <c r="J1268" s="35">
        <v>43936</v>
      </c>
      <c r="K1268" s="36" t="s">
        <v>69</v>
      </c>
      <c r="L1268" s="37">
        <f t="shared" si="164"/>
        <v>315000</v>
      </c>
      <c r="M1268" s="38"/>
      <c r="N1268" s="39">
        <v>315000</v>
      </c>
      <c r="O1268" s="40" t="s">
        <v>416</v>
      </c>
    </row>
    <row r="1269" spans="1:15" s="41" customFormat="1" ht="21" hidden="1">
      <c r="A1269" s="32">
        <v>1264</v>
      </c>
      <c r="B1269" s="33" t="s">
        <v>436</v>
      </c>
      <c r="C1269" s="34" t="s">
        <v>129</v>
      </c>
      <c r="D1269" s="33" t="s">
        <v>163</v>
      </c>
      <c r="E1269" s="44" t="s">
        <v>15</v>
      </c>
      <c r="F1269" s="35">
        <f>H1269-21</f>
        <v>44083</v>
      </c>
      <c r="G1269" s="35">
        <f t="shared" si="172"/>
        <v>44097</v>
      </c>
      <c r="H1269" s="35">
        <f t="shared" si="162"/>
        <v>44104</v>
      </c>
      <c r="I1269" s="35">
        <f t="shared" si="163"/>
        <v>44111</v>
      </c>
      <c r="J1269" s="35">
        <v>44119</v>
      </c>
      <c r="K1269" s="36" t="s">
        <v>69</v>
      </c>
      <c r="L1269" s="37">
        <f t="shared" si="164"/>
        <v>49000</v>
      </c>
      <c r="M1269" s="38"/>
      <c r="N1269" s="39">
        <v>49000</v>
      </c>
      <c r="O1269" s="40" t="s">
        <v>416</v>
      </c>
    </row>
    <row r="1270" spans="1:15" s="41" customFormat="1" ht="21" hidden="1">
      <c r="A1270" s="32">
        <v>1265</v>
      </c>
      <c r="B1270" s="33" t="s">
        <v>436</v>
      </c>
      <c r="C1270" s="34" t="s">
        <v>213</v>
      </c>
      <c r="D1270" s="33" t="s">
        <v>163</v>
      </c>
      <c r="E1270" s="44" t="s">
        <v>15</v>
      </c>
      <c r="F1270" s="35">
        <f>G1270-21</f>
        <v>43893</v>
      </c>
      <c r="G1270" s="35">
        <f t="shared" si="172"/>
        <v>43914</v>
      </c>
      <c r="H1270" s="35">
        <f t="shared" si="162"/>
        <v>43921</v>
      </c>
      <c r="I1270" s="35">
        <f t="shared" si="163"/>
        <v>43928</v>
      </c>
      <c r="J1270" s="35">
        <v>43936</v>
      </c>
      <c r="K1270" s="36" t="s">
        <v>69</v>
      </c>
      <c r="L1270" s="37">
        <f t="shared" si="164"/>
        <v>600000</v>
      </c>
      <c r="M1270" s="38"/>
      <c r="N1270" s="39">
        <v>600000</v>
      </c>
      <c r="O1270" s="40" t="s">
        <v>416</v>
      </c>
    </row>
    <row r="1271" spans="1:15" s="41" customFormat="1" ht="21" hidden="1">
      <c r="A1271" s="32">
        <v>1266</v>
      </c>
      <c r="B1271" s="33" t="s">
        <v>436</v>
      </c>
      <c r="C1271" s="34" t="s">
        <v>213</v>
      </c>
      <c r="D1271" s="33" t="s">
        <v>163</v>
      </c>
      <c r="E1271" s="44" t="s">
        <v>15</v>
      </c>
      <c r="F1271" s="35">
        <f>G1271-21</f>
        <v>43984</v>
      </c>
      <c r="G1271" s="35">
        <f t="shared" si="172"/>
        <v>44005</v>
      </c>
      <c r="H1271" s="35">
        <f t="shared" si="162"/>
        <v>44012</v>
      </c>
      <c r="I1271" s="35">
        <f t="shared" si="163"/>
        <v>44019</v>
      </c>
      <c r="J1271" s="35">
        <v>44027</v>
      </c>
      <c r="K1271" s="36" t="s">
        <v>69</v>
      </c>
      <c r="L1271" s="37">
        <f t="shared" si="164"/>
        <v>150000</v>
      </c>
      <c r="M1271" s="38"/>
      <c r="N1271" s="39">
        <v>150000</v>
      </c>
      <c r="O1271" s="40" t="s">
        <v>416</v>
      </c>
    </row>
    <row r="1272" spans="1:15" s="41" customFormat="1" ht="21" hidden="1">
      <c r="A1272" s="32">
        <v>1267</v>
      </c>
      <c r="B1272" s="33" t="s">
        <v>436</v>
      </c>
      <c r="C1272" s="34" t="s">
        <v>84</v>
      </c>
      <c r="D1272" s="33" t="s">
        <v>163</v>
      </c>
      <c r="E1272" s="44" t="s">
        <v>15</v>
      </c>
      <c r="F1272" s="35">
        <f>G1272-21</f>
        <v>43804</v>
      </c>
      <c r="G1272" s="35">
        <f t="shared" si="172"/>
        <v>43825</v>
      </c>
      <c r="H1272" s="35">
        <f t="shared" si="162"/>
        <v>43832</v>
      </c>
      <c r="I1272" s="35">
        <f t="shared" si="163"/>
        <v>43839</v>
      </c>
      <c r="J1272" s="35">
        <v>43847</v>
      </c>
      <c r="K1272" s="36" t="s">
        <v>69</v>
      </c>
      <c r="L1272" s="37">
        <f t="shared" si="164"/>
        <v>106000</v>
      </c>
      <c r="M1272" s="38"/>
      <c r="N1272" s="39">
        <v>106000</v>
      </c>
      <c r="O1272" s="40" t="s">
        <v>416</v>
      </c>
    </row>
    <row r="1273" spans="1:15" s="41" customFormat="1" ht="24" hidden="1">
      <c r="A1273" s="32">
        <v>1268</v>
      </c>
      <c r="B1273" s="33" t="s">
        <v>436</v>
      </c>
      <c r="C1273" s="34" t="s">
        <v>85</v>
      </c>
      <c r="D1273" s="33" t="s">
        <v>163</v>
      </c>
      <c r="E1273" s="44" t="s">
        <v>15</v>
      </c>
      <c r="F1273" s="35">
        <f>H1273-21</f>
        <v>44083</v>
      </c>
      <c r="G1273" s="35">
        <f t="shared" si="172"/>
        <v>44097</v>
      </c>
      <c r="H1273" s="35">
        <f t="shared" si="162"/>
        <v>44104</v>
      </c>
      <c r="I1273" s="35">
        <f t="shared" si="163"/>
        <v>44111</v>
      </c>
      <c r="J1273" s="35">
        <v>44119</v>
      </c>
      <c r="K1273" s="36" t="s">
        <v>69</v>
      </c>
      <c r="L1273" s="37">
        <f t="shared" si="164"/>
        <v>89900</v>
      </c>
      <c r="M1273" s="38"/>
      <c r="N1273" s="39">
        <v>89900</v>
      </c>
      <c r="O1273" s="40" t="s">
        <v>416</v>
      </c>
    </row>
    <row r="1274" spans="1:15" s="41" customFormat="1" ht="21" hidden="1">
      <c r="A1274" s="32">
        <v>1269</v>
      </c>
      <c r="B1274" s="33" t="s">
        <v>396</v>
      </c>
      <c r="C1274" s="42" t="s">
        <v>114</v>
      </c>
      <c r="D1274" s="33" t="s">
        <v>142</v>
      </c>
      <c r="E1274" s="44" t="s">
        <v>15</v>
      </c>
      <c r="F1274" s="35">
        <f t="shared" ref="F1274:F1294" si="173">G1274-21</f>
        <v>43804</v>
      </c>
      <c r="G1274" s="35">
        <f t="shared" si="172"/>
        <v>43825</v>
      </c>
      <c r="H1274" s="35">
        <f t="shared" si="162"/>
        <v>43832</v>
      </c>
      <c r="I1274" s="35">
        <f t="shared" si="163"/>
        <v>43839</v>
      </c>
      <c r="J1274" s="35">
        <v>43847</v>
      </c>
      <c r="K1274" s="36" t="s">
        <v>69</v>
      </c>
      <c r="L1274" s="37">
        <f t="shared" si="164"/>
        <v>11114502.800000001</v>
      </c>
      <c r="M1274" s="45">
        <v>11114502.800000001</v>
      </c>
      <c r="N1274" s="45"/>
      <c r="O1274" s="40" t="s">
        <v>397</v>
      </c>
    </row>
    <row r="1275" spans="1:15" s="41" customFormat="1" ht="21" hidden="1">
      <c r="A1275" s="32">
        <v>1270</v>
      </c>
      <c r="B1275" s="33" t="s">
        <v>396</v>
      </c>
      <c r="C1275" s="42" t="s">
        <v>78</v>
      </c>
      <c r="D1275" s="33" t="s">
        <v>142</v>
      </c>
      <c r="E1275" s="44" t="s">
        <v>15</v>
      </c>
      <c r="F1275" s="35">
        <f t="shared" si="173"/>
        <v>43954</v>
      </c>
      <c r="G1275" s="35">
        <f t="shared" si="172"/>
        <v>43975</v>
      </c>
      <c r="H1275" s="35">
        <f t="shared" si="162"/>
        <v>43982</v>
      </c>
      <c r="I1275" s="35">
        <f t="shared" si="163"/>
        <v>43989</v>
      </c>
      <c r="J1275" s="35">
        <v>43997</v>
      </c>
      <c r="K1275" s="36" t="s">
        <v>69</v>
      </c>
      <c r="L1275" s="37">
        <f t="shared" si="164"/>
        <v>25000</v>
      </c>
      <c r="M1275" s="45">
        <v>25000</v>
      </c>
      <c r="N1275" s="45"/>
      <c r="O1275" s="40" t="s">
        <v>397</v>
      </c>
    </row>
    <row r="1276" spans="1:15" s="41" customFormat="1" ht="21" hidden="1">
      <c r="A1276" s="32">
        <v>1271</v>
      </c>
      <c r="B1276" s="33" t="s">
        <v>396</v>
      </c>
      <c r="C1276" s="42" t="s">
        <v>77</v>
      </c>
      <c r="D1276" s="33" t="s">
        <v>142</v>
      </c>
      <c r="E1276" s="44" t="s">
        <v>15</v>
      </c>
      <c r="F1276" s="35">
        <f t="shared" si="173"/>
        <v>43954</v>
      </c>
      <c r="G1276" s="35">
        <f t="shared" si="172"/>
        <v>43975</v>
      </c>
      <c r="H1276" s="35">
        <f t="shared" si="162"/>
        <v>43982</v>
      </c>
      <c r="I1276" s="35">
        <f t="shared" si="163"/>
        <v>43989</v>
      </c>
      <c r="J1276" s="35">
        <v>43997</v>
      </c>
      <c r="K1276" s="36" t="s">
        <v>69</v>
      </c>
      <c r="L1276" s="37">
        <f t="shared" si="164"/>
        <v>25000</v>
      </c>
      <c r="M1276" s="45">
        <v>25000</v>
      </c>
      <c r="N1276" s="45"/>
      <c r="O1276" s="40" t="s">
        <v>397</v>
      </c>
    </row>
    <row r="1277" spans="1:15" s="41" customFormat="1" ht="21" hidden="1">
      <c r="A1277" s="32">
        <v>1272</v>
      </c>
      <c r="B1277" s="33" t="s">
        <v>445</v>
      </c>
      <c r="C1277" s="42" t="s">
        <v>77</v>
      </c>
      <c r="D1277" s="33" t="s">
        <v>446</v>
      </c>
      <c r="E1277" s="44" t="s">
        <v>15</v>
      </c>
      <c r="F1277" s="35">
        <f t="shared" si="173"/>
        <v>43984</v>
      </c>
      <c r="G1277" s="35">
        <f t="shared" si="172"/>
        <v>44005</v>
      </c>
      <c r="H1277" s="35">
        <f t="shared" si="162"/>
        <v>44012</v>
      </c>
      <c r="I1277" s="35">
        <f t="shared" si="163"/>
        <v>44019</v>
      </c>
      <c r="J1277" s="35">
        <v>44027</v>
      </c>
      <c r="K1277" s="36" t="s">
        <v>69</v>
      </c>
      <c r="L1277" s="37">
        <f t="shared" si="164"/>
        <v>5000</v>
      </c>
      <c r="M1277" s="45">
        <v>5000</v>
      </c>
      <c r="N1277" s="39"/>
      <c r="O1277" s="40" t="s">
        <v>240</v>
      </c>
    </row>
    <row r="1278" spans="1:15" s="41" customFormat="1" ht="21" hidden="1">
      <c r="A1278" s="32">
        <v>1273</v>
      </c>
      <c r="B1278" s="33" t="s">
        <v>445</v>
      </c>
      <c r="C1278" s="42" t="s">
        <v>78</v>
      </c>
      <c r="D1278" s="33" t="s">
        <v>446</v>
      </c>
      <c r="E1278" s="44" t="s">
        <v>15</v>
      </c>
      <c r="F1278" s="35">
        <f t="shared" si="173"/>
        <v>43984</v>
      </c>
      <c r="G1278" s="35">
        <f t="shared" si="172"/>
        <v>44005</v>
      </c>
      <c r="H1278" s="35">
        <f t="shared" si="162"/>
        <v>44012</v>
      </c>
      <c r="I1278" s="35">
        <f t="shared" si="163"/>
        <v>44019</v>
      </c>
      <c r="J1278" s="35">
        <v>44027</v>
      </c>
      <c r="K1278" s="36" t="s">
        <v>69</v>
      </c>
      <c r="L1278" s="37">
        <f t="shared" si="164"/>
        <v>118050</v>
      </c>
      <c r="M1278" s="45">
        <v>118050</v>
      </c>
      <c r="N1278" s="39"/>
      <c r="O1278" s="40" t="s">
        <v>240</v>
      </c>
    </row>
    <row r="1279" spans="1:15" s="41" customFormat="1" ht="21" hidden="1">
      <c r="A1279" s="32">
        <v>1274</v>
      </c>
      <c r="B1279" s="33" t="s">
        <v>445</v>
      </c>
      <c r="C1279" s="42" t="s">
        <v>81</v>
      </c>
      <c r="D1279" s="33" t="s">
        <v>446</v>
      </c>
      <c r="E1279" s="44" t="s">
        <v>15</v>
      </c>
      <c r="F1279" s="35">
        <f t="shared" si="173"/>
        <v>43984</v>
      </c>
      <c r="G1279" s="35">
        <f t="shared" si="172"/>
        <v>44005</v>
      </c>
      <c r="H1279" s="35">
        <f t="shared" si="162"/>
        <v>44012</v>
      </c>
      <c r="I1279" s="35">
        <f t="shared" si="163"/>
        <v>44019</v>
      </c>
      <c r="J1279" s="35">
        <v>44027</v>
      </c>
      <c r="K1279" s="36" t="s">
        <v>69</v>
      </c>
      <c r="L1279" s="37">
        <f t="shared" si="164"/>
        <v>30800</v>
      </c>
      <c r="M1279" s="45">
        <v>30800</v>
      </c>
      <c r="N1279" s="39"/>
      <c r="O1279" s="40" t="s">
        <v>240</v>
      </c>
    </row>
    <row r="1280" spans="1:15" s="41" customFormat="1" ht="21" hidden="1">
      <c r="A1280" s="32">
        <v>1275</v>
      </c>
      <c r="B1280" s="33" t="s">
        <v>447</v>
      </c>
      <c r="C1280" s="42" t="s">
        <v>77</v>
      </c>
      <c r="D1280" s="33" t="s">
        <v>446</v>
      </c>
      <c r="E1280" s="44" t="s">
        <v>15</v>
      </c>
      <c r="F1280" s="35">
        <f t="shared" si="173"/>
        <v>43984</v>
      </c>
      <c r="G1280" s="35">
        <f t="shared" si="172"/>
        <v>44005</v>
      </c>
      <c r="H1280" s="35">
        <f t="shared" si="162"/>
        <v>44012</v>
      </c>
      <c r="I1280" s="35">
        <f t="shared" si="163"/>
        <v>44019</v>
      </c>
      <c r="J1280" s="35">
        <v>44027</v>
      </c>
      <c r="K1280" s="36" t="s">
        <v>69</v>
      </c>
      <c r="L1280" s="37">
        <f t="shared" si="164"/>
        <v>5000</v>
      </c>
      <c r="M1280" s="45">
        <v>5000</v>
      </c>
      <c r="N1280" s="39"/>
      <c r="O1280" s="40" t="s">
        <v>450</v>
      </c>
    </row>
    <row r="1281" spans="1:15" s="41" customFormat="1" ht="21" hidden="1">
      <c r="A1281" s="32">
        <v>1276</v>
      </c>
      <c r="B1281" s="33" t="s">
        <v>447</v>
      </c>
      <c r="C1281" s="42" t="s">
        <v>78</v>
      </c>
      <c r="D1281" s="33" t="s">
        <v>446</v>
      </c>
      <c r="E1281" s="44" t="s">
        <v>15</v>
      </c>
      <c r="F1281" s="35">
        <f t="shared" si="173"/>
        <v>43984</v>
      </c>
      <c r="G1281" s="35">
        <f t="shared" si="172"/>
        <v>44005</v>
      </c>
      <c r="H1281" s="35">
        <f t="shared" si="162"/>
        <v>44012</v>
      </c>
      <c r="I1281" s="35">
        <f t="shared" si="163"/>
        <v>44019</v>
      </c>
      <c r="J1281" s="35">
        <v>44027</v>
      </c>
      <c r="K1281" s="36" t="s">
        <v>69</v>
      </c>
      <c r="L1281" s="37">
        <f t="shared" si="164"/>
        <v>118050</v>
      </c>
      <c r="M1281" s="45">
        <v>118050</v>
      </c>
      <c r="N1281" s="39"/>
      <c r="O1281" s="40" t="s">
        <v>450</v>
      </c>
    </row>
    <row r="1282" spans="1:15" s="41" customFormat="1" ht="21" hidden="1">
      <c r="A1282" s="32">
        <v>1277</v>
      </c>
      <c r="B1282" s="33" t="s">
        <v>447</v>
      </c>
      <c r="C1282" s="42" t="s">
        <v>81</v>
      </c>
      <c r="D1282" s="33" t="s">
        <v>446</v>
      </c>
      <c r="E1282" s="44" t="s">
        <v>15</v>
      </c>
      <c r="F1282" s="35">
        <f t="shared" si="173"/>
        <v>43984</v>
      </c>
      <c r="G1282" s="35">
        <f t="shared" si="172"/>
        <v>44005</v>
      </c>
      <c r="H1282" s="35">
        <f t="shared" si="162"/>
        <v>44012</v>
      </c>
      <c r="I1282" s="35">
        <f t="shared" si="163"/>
        <v>44019</v>
      </c>
      <c r="J1282" s="35">
        <v>44027</v>
      </c>
      <c r="K1282" s="36" t="s">
        <v>69</v>
      </c>
      <c r="L1282" s="37">
        <f t="shared" si="164"/>
        <v>30800</v>
      </c>
      <c r="M1282" s="45">
        <v>30800</v>
      </c>
      <c r="N1282" s="39"/>
      <c r="O1282" s="40" t="s">
        <v>450</v>
      </c>
    </row>
    <row r="1283" spans="1:15" s="41" customFormat="1" ht="21" hidden="1">
      <c r="A1283" s="32">
        <v>1278</v>
      </c>
      <c r="B1283" s="33" t="s">
        <v>448</v>
      </c>
      <c r="C1283" s="42" t="s">
        <v>77</v>
      </c>
      <c r="D1283" s="33" t="s">
        <v>446</v>
      </c>
      <c r="E1283" s="44" t="s">
        <v>15</v>
      </c>
      <c r="F1283" s="35">
        <f t="shared" si="173"/>
        <v>43984</v>
      </c>
      <c r="G1283" s="35">
        <f t="shared" si="172"/>
        <v>44005</v>
      </c>
      <c r="H1283" s="35">
        <f t="shared" si="162"/>
        <v>44012</v>
      </c>
      <c r="I1283" s="35">
        <f t="shared" si="163"/>
        <v>44019</v>
      </c>
      <c r="J1283" s="35">
        <v>44027</v>
      </c>
      <c r="K1283" s="36" t="s">
        <v>69</v>
      </c>
      <c r="L1283" s="37">
        <f t="shared" si="164"/>
        <v>5000</v>
      </c>
      <c r="M1283" s="45">
        <v>5000</v>
      </c>
      <c r="N1283" s="39"/>
      <c r="O1283" s="40" t="s">
        <v>241</v>
      </c>
    </row>
    <row r="1284" spans="1:15" s="41" customFormat="1" ht="21" hidden="1">
      <c r="A1284" s="32">
        <v>1279</v>
      </c>
      <c r="B1284" s="33" t="s">
        <v>448</v>
      </c>
      <c r="C1284" s="42" t="s">
        <v>78</v>
      </c>
      <c r="D1284" s="33" t="s">
        <v>446</v>
      </c>
      <c r="E1284" s="44" t="s">
        <v>15</v>
      </c>
      <c r="F1284" s="35">
        <f t="shared" si="173"/>
        <v>43984</v>
      </c>
      <c r="G1284" s="35">
        <f t="shared" si="172"/>
        <v>44005</v>
      </c>
      <c r="H1284" s="35">
        <f t="shared" si="162"/>
        <v>44012</v>
      </c>
      <c r="I1284" s="35">
        <f t="shared" si="163"/>
        <v>44019</v>
      </c>
      <c r="J1284" s="35">
        <v>44027</v>
      </c>
      <c r="K1284" s="36" t="s">
        <v>69</v>
      </c>
      <c r="L1284" s="37">
        <f t="shared" si="164"/>
        <v>118050</v>
      </c>
      <c r="M1284" s="45">
        <v>118050</v>
      </c>
      <c r="N1284" s="39"/>
      <c r="O1284" s="40" t="s">
        <v>241</v>
      </c>
    </row>
    <row r="1285" spans="1:15" s="41" customFormat="1" ht="21" hidden="1">
      <c r="A1285" s="32">
        <v>1280</v>
      </c>
      <c r="B1285" s="33" t="s">
        <v>448</v>
      </c>
      <c r="C1285" s="42" t="s">
        <v>81</v>
      </c>
      <c r="D1285" s="33" t="s">
        <v>446</v>
      </c>
      <c r="E1285" s="44" t="s">
        <v>15</v>
      </c>
      <c r="F1285" s="35">
        <f t="shared" si="173"/>
        <v>43984</v>
      </c>
      <c r="G1285" s="35">
        <f t="shared" si="172"/>
        <v>44005</v>
      </c>
      <c r="H1285" s="35">
        <f t="shared" si="162"/>
        <v>44012</v>
      </c>
      <c r="I1285" s="35">
        <f t="shared" si="163"/>
        <v>44019</v>
      </c>
      <c r="J1285" s="35">
        <v>44027</v>
      </c>
      <c r="K1285" s="36" t="s">
        <v>69</v>
      </c>
      <c r="L1285" s="37">
        <f t="shared" si="164"/>
        <v>30800</v>
      </c>
      <c r="M1285" s="45">
        <v>30800</v>
      </c>
      <c r="N1285" s="39"/>
      <c r="O1285" s="40" t="s">
        <v>241</v>
      </c>
    </row>
    <row r="1286" spans="1:15" s="41" customFormat="1" ht="21" hidden="1">
      <c r="A1286" s="32">
        <v>1281</v>
      </c>
      <c r="B1286" s="33" t="s">
        <v>449</v>
      </c>
      <c r="C1286" s="42" t="s">
        <v>77</v>
      </c>
      <c r="D1286" s="33" t="s">
        <v>446</v>
      </c>
      <c r="E1286" s="44" t="s">
        <v>15</v>
      </c>
      <c r="F1286" s="35">
        <f t="shared" si="173"/>
        <v>43984</v>
      </c>
      <c r="G1286" s="35">
        <f t="shared" si="172"/>
        <v>44005</v>
      </c>
      <c r="H1286" s="35">
        <f t="shared" ref="H1286:H1349" si="174">J1286-15</f>
        <v>44012</v>
      </c>
      <c r="I1286" s="35">
        <f t="shared" ref="I1286:I1349" si="175">H1286+7</f>
        <v>44019</v>
      </c>
      <c r="J1286" s="35">
        <v>44027</v>
      </c>
      <c r="K1286" s="36" t="s">
        <v>69</v>
      </c>
      <c r="L1286" s="37">
        <f t="shared" ref="L1286:L1349" si="176">SUM(M1286:N1286)</f>
        <v>5000</v>
      </c>
      <c r="M1286" s="45">
        <v>5000</v>
      </c>
      <c r="N1286" s="39"/>
      <c r="O1286" s="40" t="s">
        <v>242</v>
      </c>
    </row>
    <row r="1287" spans="1:15" s="41" customFormat="1" ht="21" hidden="1">
      <c r="A1287" s="32">
        <v>1282</v>
      </c>
      <c r="B1287" s="33" t="s">
        <v>449</v>
      </c>
      <c r="C1287" s="42" t="s">
        <v>78</v>
      </c>
      <c r="D1287" s="33" t="s">
        <v>446</v>
      </c>
      <c r="E1287" s="44" t="s">
        <v>15</v>
      </c>
      <c r="F1287" s="35">
        <f t="shared" si="173"/>
        <v>43984</v>
      </c>
      <c r="G1287" s="35">
        <f t="shared" si="172"/>
        <v>44005</v>
      </c>
      <c r="H1287" s="35">
        <f t="shared" si="174"/>
        <v>44012</v>
      </c>
      <c r="I1287" s="35">
        <f t="shared" si="175"/>
        <v>44019</v>
      </c>
      <c r="J1287" s="35">
        <v>44027</v>
      </c>
      <c r="K1287" s="36" t="s">
        <v>69</v>
      </c>
      <c r="L1287" s="37">
        <f t="shared" si="176"/>
        <v>118050</v>
      </c>
      <c r="M1287" s="45">
        <v>118050</v>
      </c>
      <c r="N1287" s="39"/>
      <c r="O1287" s="40" t="s">
        <v>242</v>
      </c>
    </row>
    <row r="1288" spans="1:15" s="41" customFormat="1" ht="21" hidden="1">
      <c r="A1288" s="32">
        <v>1283</v>
      </c>
      <c r="B1288" s="33" t="s">
        <v>449</v>
      </c>
      <c r="C1288" s="42" t="s">
        <v>81</v>
      </c>
      <c r="D1288" s="33" t="s">
        <v>446</v>
      </c>
      <c r="E1288" s="44" t="s">
        <v>15</v>
      </c>
      <c r="F1288" s="35">
        <f t="shared" si="173"/>
        <v>43984</v>
      </c>
      <c r="G1288" s="35">
        <f t="shared" si="172"/>
        <v>44005</v>
      </c>
      <c r="H1288" s="35">
        <f t="shared" si="174"/>
        <v>44012</v>
      </c>
      <c r="I1288" s="35">
        <f t="shared" si="175"/>
        <v>44019</v>
      </c>
      <c r="J1288" s="35">
        <v>44027</v>
      </c>
      <c r="K1288" s="36" t="s">
        <v>69</v>
      </c>
      <c r="L1288" s="37">
        <f t="shared" si="176"/>
        <v>30800</v>
      </c>
      <c r="M1288" s="45">
        <v>30800</v>
      </c>
      <c r="N1288" s="39"/>
      <c r="O1288" s="40" t="s">
        <v>242</v>
      </c>
    </row>
    <row r="1289" spans="1:15" s="41" customFormat="1" ht="21" hidden="1">
      <c r="A1289" s="32">
        <v>1284</v>
      </c>
      <c r="B1289" s="33" t="s">
        <v>451</v>
      </c>
      <c r="C1289" s="42" t="s">
        <v>77</v>
      </c>
      <c r="D1289" s="33" t="s">
        <v>446</v>
      </c>
      <c r="E1289" s="44" t="s">
        <v>15</v>
      </c>
      <c r="F1289" s="35">
        <f t="shared" si="173"/>
        <v>43984</v>
      </c>
      <c r="G1289" s="35">
        <f t="shared" si="172"/>
        <v>44005</v>
      </c>
      <c r="H1289" s="35">
        <f t="shared" si="174"/>
        <v>44012</v>
      </c>
      <c r="I1289" s="35">
        <f t="shared" si="175"/>
        <v>44019</v>
      </c>
      <c r="J1289" s="35">
        <v>44027</v>
      </c>
      <c r="K1289" s="36" t="s">
        <v>69</v>
      </c>
      <c r="L1289" s="37">
        <f t="shared" si="176"/>
        <v>5000</v>
      </c>
      <c r="M1289" s="45">
        <v>5000</v>
      </c>
      <c r="N1289" s="39"/>
      <c r="O1289" s="40" t="s">
        <v>243</v>
      </c>
    </row>
    <row r="1290" spans="1:15" s="41" customFormat="1" ht="21" hidden="1">
      <c r="A1290" s="32">
        <v>1285</v>
      </c>
      <c r="B1290" s="33" t="s">
        <v>451</v>
      </c>
      <c r="C1290" s="42" t="s">
        <v>78</v>
      </c>
      <c r="D1290" s="33" t="s">
        <v>446</v>
      </c>
      <c r="E1290" s="44" t="s">
        <v>15</v>
      </c>
      <c r="F1290" s="35">
        <f t="shared" si="173"/>
        <v>43984</v>
      </c>
      <c r="G1290" s="35">
        <f t="shared" si="172"/>
        <v>44005</v>
      </c>
      <c r="H1290" s="35">
        <f t="shared" si="174"/>
        <v>44012</v>
      </c>
      <c r="I1290" s="35">
        <f t="shared" si="175"/>
        <v>44019</v>
      </c>
      <c r="J1290" s="35">
        <v>44027</v>
      </c>
      <c r="K1290" s="36" t="s">
        <v>69</v>
      </c>
      <c r="L1290" s="37">
        <f t="shared" si="176"/>
        <v>118050</v>
      </c>
      <c r="M1290" s="45">
        <v>118050</v>
      </c>
      <c r="N1290" s="39"/>
      <c r="O1290" s="40" t="s">
        <v>243</v>
      </c>
    </row>
    <row r="1291" spans="1:15" s="41" customFormat="1" ht="21" hidden="1">
      <c r="A1291" s="32">
        <v>1286</v>
      </c>
      <c r="B1291" s="33" t="s">
        <v>451</v>
      </c>
      <c r="C1291" s="42" t="s">
        <v>81</v>
      </c>
      <c r="D1291" s="33" t="s">
        <v>446</v>
      </c>
      <c r="E1291" s="44" t="s">
        <v>15</v>
      </c>
      <c r="F1291" s="35">
        <f t="shared" si="173"/>
        <v>43984</v>
      </c>
      <c r="G1291" s="35">
        <f t="shared" si="172"/>
        <v>44005</v>
      </c>
      <c r="H1291" s="35">
        <f t="shared" si="174"/>
        <v>44012</v>
      </c>
      <c r="I1291" s="35">
        <f t="shared" si="175"/>
        <v>44019</v>
      </c>
      <c r="J1291" s="35">
        <v>44027</v>
      </c>
      <c r="K1291" s="36" t="s">
        <v>69</v>
      </c>
      <c r="L1291" s="37">
        <f t="shared" si="176"/>
        <v>30800</v>
      </c>
      <c r="M1291" s="45">
        <v>30800</v>
      </c>
      <c r="N1291" s="39"/>
      <c r="O1291" s="40" t="s">
        <v>243</v>
      </c>
    </row>
    <row r="1292" spans="1:15" s="41" customFormat="1" ht="31.5" hidden="1">
      <c r="A1292" s="32">
        <v>1287</v>
      </c>
      <c r="B1292" s="33" t="s">
        <v>452</v>
      </c>
      <c r="C1292" s="42" t="s">
        <v>77</v>
      </c>
      <c r="D1292" s="33" t="s">
        <v>446</v>
      </c>
      <c r="E1292" s="44" t="s">
        <v>15</v>
      </c>
      <c r="F1292" s="35">
        <f t="shared" si="173"/>
        <v>43984</v>
      </c>
      <c r="G1292" s="35">
        <f t="shared" si="172"/>
        <v>44005</v>
      </c>
      <c r="H1292" s="35">
        <f t="shared" si="174"/>
        <v>44012</v>
      </c>
      <c r="I1292" s="35">
        <f t="shared" si="175"/>
        <v>44019</v>
      </c>
      <c r="J1292" s="35">
        <v>44027</v>
      </c>
      <c r="K1292" s="36" t="s">
        <v>69</v>
      </c>
      <c r="L1292" s="37">
        <f t="shared" si="176"/>
        <v>5000</v>
      </c>
      <c r="M1292" s="45">
        <v>5000</v>
      </c>
      <c r="N1292" s="39"/>
      <c r="O1292" s="40" t="s">
        <v>244</v>
      </c>
    </row>
    <row r="1293" spans="1:15" s="41" customFormat="1" ht="31.5" hidden="1">
      <c r="A1293" s="32">
        <v>1288</v>
      </c>
      <c r="B1293" s="33" t="s">
        <v>452</v>
      </c>
      <c r="C1293" s="42" t="s">
        <v>78</v>
      </c>
      <c r="D1293" s="33" t="s">
        <v>446</v>
      </c>
      <c r="E1293" s="44" t="s">
        <v>15</v>
      </c>
      <c r="F1293" s="35">
        <f t="shared" si="173"/>
        <v>43984</v>
      </c>
      <c r="G1293" s="35">
        <f t="shared" si="172"/>
        <v>44005</v>
      </c>
      <c r="H1293" s="35">
        <f t="shared" si="174"/>
        <v>44012</v>
      </c>
      <c r="I1293" s="35">
        <f t="shared" si="175"/>
        <v>44019</v>
      </c>
      <c r="J1293" s="35">
        <v>44027</v>
      </c>
      <c r="K1293" s="36" t="s">
        <v>69</v>
      </c>
      <c r="L1293" s="37">
        <f t="shared" si="176"/>
        <v>118050</v>
      </c>
      <c r="M1293" s="45">
        <v>118050</v>
      </c>
      <c r="N1293" s="39"/>
      <c r="O1293" s="40" t="s">
        <v>244</v>
      </c>
    </row>
    <row r="1294" spans="1:15" s="41" customFormat="1" ht="31.5" hidden="1">
      <c r="A1294" s="32">
        <v>1289</v>
      </c>
      <c r="B1294" s="33" t="s">
        <v>452</v>
      </c>
      <c r="C1294" s="42" t="s">
        <v>81</v>
      </c>
      <c r="D1294" s="33" t="s">
        <v>446</v>
      </c>
      <c r="E1294" s="44" t="s">
        <v>15</v>
      </c>
      <c r="F1294" s="35">
        <f t="shared" si="173"/>
        <v>43984</v>
      </c>
      <c r="G1294" s="35">
        <f t="shared" si="172"/>
        <v>44005</v>
      </c>
      <c r="H1294" s="35">
        <f t="shared" si="174"/>
        <v>44012</v>
      </c>
      <c r="I1294" s="35">
        <f t="shared" si="175"/>
        <v>44019</v>
      </c>
      <c r="J1294" s="35">
        <v>44027</v>
      </c>
      <c r="K1294" s="36" t="s">
        <v>69</v>
      </c>
      <c r="L1294" s="37">
        <f t="shared" si="176"/>
        <v>30800</v>
      </c>
      <c r="M1294" s="45">
        <v>30800</v>
      </c>
      <c r="N1294" s="39"/>
      <c r="O1294" s="40" t="s">
        <v>244</v>
      </c>
    </row>
    <row r="1295" spans="1:15" s="94" customFormat="1" ht="12.75">
      <c r="A1295" s="32">
        <v>1290</v>
      </c>
      <c r="B1295" s="88" t="s">
        <v>667</v>
      </c>
      <c r="C1295" s="89" t="s">
        <v>76</v>
      </c>
      <c r="D1295" s="88" t="s">
        <v>645</v>
      </c>
      <c r="E1295" s="90" t="s">
        <v>24</v>
      </c>
      <c r="F1295" s="33" t="str">
        <f>IF(E1295="","",IF((OR(E1295=data_validation!A$1,E1295=data_validation!A$2,E1295=data_validation!A$5,E1295=data_validation!A$6,E1295=data_validation!A$14,E1295=data_validation!A$16)),"Indicate Date","N/A"))</f>
        <v>N/A</v>
      </c>
      <c r="G1295" s="33" t="str">
        <f>IF(E1295="","",IF((OR(E1295=data_validation!A$1,E1295=data_validation!A$2)),"Indicate Date","N/A"))</f>
        <v>N/A</v>
      </c>
      <c r="H1295" s="35">
        <f t="shared" si="174"/>
        <v>43832</v>
      </c>
      <c r="I1295" s="74">
        <f t="shared" si="175"/>
        <v>43839</v>
      </c>
      <c r="J1295" s="74">
        <v>43847</v>
      </c>
      <c r="K1295" s="91" t="s">
        <v>69</v>
      </c>
      <c r="L1295" s="37">
        <f t="shared" si="176"/>
        <v>27950</v>
      </c>
      <c r="M1295" s="77">
        <v>27950</v>
      </c>
      <c r="N1295" s="78"/>
      <c r="O1295" s="93" t="s">
        <v>646</v>
      </c>
    </row>
    <row r="1296" spans="1:15" s="94" customFormat="1" ht="12.75">
      <c r="A1296" s="32">
        <v>1291</v>
      </c>
      <c r="B1296" s="88" t="s">
        <v>667</v>
      </c>
      <c r="C1296" s="89" t="s">
        <v>76</v>
      </c>
      <c r="D1296" s="88" t="s">
        <v>645</v>
      </c>
      <c r="E1296" s="90" t="s">
        <v>24</v>
      </c>
      <c r="F1296" s="33" t="str">
        <f>IF(E1296="","",IF((OR(E1296=data_validation!A$1,E1296=data_validation!A$2,E1296=data_validation!A$5,E1296=data_validation!A$6,E1296=data_validation!A$14,E1296=data_validation!A$16)),"Indicate Date","N/A"))</f>
        <v>N/A</v>
      </c>
      <c r="G1296" s="33" t="str">
        <f>IF(E1296="","",IF((OR(E1296=data_validation!A$1,E1296=data_validation!A$2)),"Indicate Date","N/A"))</f>
        <v>N/A</v>
      </c>
      <c r="H1296" s="35">
        <f t="shared" si="174"/>
        <v>44012</v>
      </c>
      <c r="I1296" s="74">
        <f t="shared" si="175"/>
        <v>44019</v>
      </c>
      <c r="J1296" s="74">
        <v>44027</v>
      </c>
      <c r="K1296" s="91" t="s">
        <v>69</v>
      </c>
      <c r="L1296" s="37">
        <f t="shared" si="176"/>
        <v>22050</v>
      </c>
      <c r="M1296" s="77">
        <f>22012+38</f>
        <v>22050</v>
      </c>
      <c r="N1296" s="78"/>
      <c r="O1296" s="93" t="s">
        <v>646</v>
      </c>
    </row>
    <row r="1297" spans="1:15" s="87" customFormat="1" ht="12.75" hidden="1">
      <c r="A1297" s="32">
        <v>1292</v>
      </c>
      <c r="B1297" s="82" t="s">
        <v>667</v>
      </c>
      <c r="C1297" s="42" t="s">
        <v>78</v>
      </c>
      <c r="D1297" s="82" t="s">
        <v>645</v>
      </c>
      <c r="E1297" s="83" t="s">
        <v>15</v>
      </c>
      <c r="F1297" s="35">
        <f t="shared" ref="F1297:F1328" si="177">G1297-21</f>
        <v>43804</v>
      </c>
      <c r="G1297" s="35">
        <f t="shared" ref="G1297:G1328" si="178">H1297-7</f>
        <v>43825</v>
      </c>
      <c r="H1297" s="35">
        <f t="shared" si="174"/>
        <v>43832</v>
      </c>
      <c r="I1297" s="35">
        <f t="shared" si="175"/>
        <v>43839</v>
      </c>
      <c r="J1297" s="35">
        <v>43847</v>
      </c>
      <c r="K1297" s="84" t="s">
        <v>69</v>
      </c>
      <c r="L1297" s="37">
        <f t="shared" si="176"/>
        <v>125000</v>
      </c>
      <c r="M1297" s="38">
        <v>125000</v>
      </c>
      <c r="N1297" s="39"/>
      <c r="O1297" s="86" t="s">
        <v>646</v>
      </c>
    </row>
    <row r="1298" spans="1:15" s="87" customFormat="1" ht="12.75" hidden="1">
      <c r="A1298" s="32">
        <v>1293</v>
      </c>
      <c r="B1298" s="82" t="s">
        <v>667</v>
      </c>
      <c r="C1298" s="42" t="s">
        <v>77</v>
      </c>
      <c r="D1298" s="82" t="s">
        <v>645</v>
      </c>
      <c r="E1298" s="44" t="s">
        <v>15</v>
      </c>
      <c r="F1298" s="35">
        <f t="shared" si="177"/>
        <v>43984</v>
      </c>
      <c r="G1298" s="35">
        <f t="shared" si="178"/>
        <v>44005</v>
      </c>
      <c r="H1298" s="35">
        <f t="shared" si="174"/>
        <v>44012</v>
      </c>
      <c r="I1298" s="35">
        <f t="shared" si="175"/>
        <v>44019</v>
      </c>
      <c r="J1298" s="35">
        <v>44027</v>
      </c>
      <c r="K1298" s="84" t="s">
        <v>69</v>
      </c>
      <c r="L1298" s="37">
        <f t="shared" si="176"/>
        <v>125000</v>
      </c>
      <c r="M1298" s="38">
        <v>125000</v>
      </c>
      <c r="N1298" s="39"/>
      <c r="O1298" s="86" t="s">
        <v>646</v>
      </c>
    </row>
    <row r="1299" spans="1:15" s="87" customFormat="1" ht="12.75" hidden="1">
      <c r="A1299" s="32">
        <v>1294</v>
      </c>
      <c r="B1299" s="82" t="s">
        <v>667</v>
      </c>
      <c r="C1299" s="42" t="s">
        <v>122</v>
      </c>
      <c r="D1299" s="82" t="s">
        <v>645</v>
      </c>
      <c r="E1299" s="83" t="s">
        <v>15</v>
      </c>
      <c r="F1299" s="35">
        <f t="shared" si="177"/>
        <v>43804</v>
      </c>
      <c r="G1299" s="35">
        <f t="shared" si="178"/>
        <v>43825</v>
      </c>
      <c r="H1299" s="35">
        <f t="shared" si="174"/>
        <v>43832</v>
      </c>
      <c r="I1299" s="35">
        <f t="shared" si="175"/>
        <v>43839</v>
      </c>
      <c r="J1299" s="35">
        <v>43847</v>
      </c>
      <c r="K1299" s="84" t="s">
        <v>69</v>
      </c>
      <c r="L1299" s="37">
        <f t="shared" si="176"/>
        <v>197358.5</v>
      </c>
      <c r="M1299" s="38">
        <v>197358.5</v>
      </c>
      <c r="N1299" s="39"/>
      <c r="O1299" s="86" t="s">
        <v>646</v>
      </c>
    </row>
    <row r="1300" spans="1:15" s="87" customFormat="1" ht="12.75" hidden="1">
      <c r="A1300" s="32">
        <v>1295</v>
      </c>
      <c r="B1300" s="82" t="s">
        <v>667</v>
      </c>
      <c r="C1300" s="42" t="s">
        <v>122</v>
      </c>
      <c r="D1300" s="82" t="s">
        <v>645</v>
      </c>
      <c r="E1300" s="83" t="s">
        <v>15</v>
      </c>
      <c r="F1300" s="35">
        <f t="shared" si="177"/>
        <v>43893</v>
      </c>
      <c r="G1300" s="35">
        <f t="shared" si="178"/>
        <v>43914</v>
      </c>
      <c r="H1300" s="35">
        <f t="shared" si="174"/>
        <v>43921</v>
      </c>
      <c r="I1300" s="35">
        <f t="shared" si="175"/>
        <v>43928</v>
      </c>
      <c r="J1300" s="35">
        <v>43936</v>
      </c>
      <c r="K1300" s="84" t="s">
        <v>69</v>
      </c>
      <c r="L1300" s="37">
        <f t="shared" si="176"/>
        <v>197358.5</v>
      </c>
      <c r="M1300" s="38">
        <v>197358.5</v>
      </c>
      <c r="N1300" s="39"/>
      <c r="O1300" s="86" t="s">
        <v>646</v>
      </c>
    </row>
    <row r="1301" spans="1:15" s="87" customFormat="1" ht="12.75" hidden="1">
      <c r="A1301" s="32">
        <v>1296</v>
      </c>
      <c r="B1301" s="82" t="s">
        <v>667</v>
      </c>
      <c r="C1301" s="42" t="s">
        <v>122</v>
      </c>
      <c r="D1301" s="82" t="s">
        <v>645</v>
      </c>
      <c r="E1301" s="83" t="s">
        <v>15</v>
      </c>
      <c r="F1301" s="35">
        <f t="shared" si="177"/>
        <v>43984</v>
      </c>
      <c r="G1301" s="35">
        <f t="shared" si="178"/>
        <v>44005</v>
      </c>
      <c r="H1301" s="35">
        <f t="shared" si="174"/>
        <v>44012</v>
      </c>
      <c r="I1301" s="35">
        <f t="shared" si="175"/>
        <v>44019</v>
      </c>
      <c r="J1301" s="35">
        <v>44027</v>
      </c>
      <c r="K1301" s="84" t="s">
        <v>69</v>
      </c>
      <c r="L1301" s="37">
        <f t="shared" si="176"/>
        <v>197358.5</v>
      </c>
      <c r="M1301" s="38">
        <v>197358.5</v>
      </c>
      <c r="N1301" s="39"/>
      <c r="O1301" s="86" t="s">
        <v>646</v>
      </c>
    </row>
    <row r="1302" spans="1:15" s="87" customFormat="1" ht="12.75" hidden="1">
      <c r="A1302" s="32">
        <v>1297</v>
      </c>
      <c r="B1302" s="82" t="s">
        <v>667</v>
      </c>
      <c r="C1302" s="42" t="s">
        <v>122</v>
      </c>
      <c r="D1302" s="82" t="s">
        <v>645</v>
      </c>
      <c r="E1302" s="83" t="s">
        <v>15</v>
      </c>
      <c r="F1302" s="35">
        <f t="shared" si="177"/>
        <v>44076</v>
      </c>
      <c r="G1302" s="35">
        <f t="shared" si="178"/>
        <v>44097</v>
      </c>
      <c r="H1302" s="35">
        <f t="shared" si="174"/>
        <v>44104</v>
      </c>
      <c r="I1302" s="35">
        <f t="shared" si="175"/>
        <v>44111</v>
      </c>
      <c r="J1302" s="35">
        <v>44119</v>
      </c>
      <c r="K1302" s="84" t="s">
        <v>69</v>
      </c>
      <c r="L1302" s="37">
        <f t="shared" si="176"/>
        <v>197358.5</v>
      </c>
      <c r="M1302" s="38">
        <v>197358.5</v>
      </c>
      <c r="N1302" s="39"/>
      <c r="O1302" s="86" t="s">
        <v>646</v>
      </c>
    </row>
    <row r="1303" spans="1:15" s="41" customFormat="1" ht="21" hidden="1">
      <c r="A1303" s="32">
        <v>1298</v>
      </c>
      <c r="B1303" s="33" t="s">
        <v>649</v>
      </c>
      <c r="C1303" s="42" t="s">
        <v>114</v>
      </c>
      <c r="D1303" s="33" t="s">
        <v>446</v>
      </c>
      <c r="E1303" s="44" t="s">
        <v>15</v>
      </c>
      <c r="F1303" s="35">
        <f t="shared" si="177"/>
        <v>43893</v>
      </c>
      <c r="G1303" s="35">
        <f t="shared" si="178"/>
        <v>43914</v>
      </c>
      <c r="H1303" s="35">
        <f t="shared" si="174"/>
        <v>43921</v>
      </c>
      <c r="I1303" s="35">
        <f t="shared" si="175"/>
        <v>43928</v>
      </c>
      <c r="J1303" s="35">
        <v>43936</v>
      </c>
      <c r="K1303" s="36" t="s">
        <v>69</v>
      </c>
      <c r="L1303" s="37">
        <f t="shared" si="176"/>
        <v>385840.36</v>
      </c>
      <c r="M1303" s="45">
        <v>385840.36</v>
      </c>
      <c r="N1303" s="39"/>
      <c r="O1303" s="40" t="s">
        <v>652</v>
      </c>
    </row>
    <row r="1304" spans="1:15" s="41" customFormat="1" ht="21" hidden="1">
      <c r="A1304" s="32">
        <v>1299</v>
      </c>
      <c r="B1304" s="33" t="s">
        <v>649</v>
      </c>
      <c r="C1304" s="42" t="s">
        <v>77</v>
      </c>
      <c r="D1304" s="33" t="s">
        <v>446</v>
      </c>
      <c r="E1304" s="44" t="s">
        <v>15</v>
      </c>
      <c r="F1304" s="35">
        <f t="shared" si="177"/>
        <v>43893</v>
      </c>
      <c r="G1304" s="35">
        <f t="shared" si="178"/>
        <v>43914</v>
      </c>
      <c r="H1304" s="35">
        <f t="shared" si="174"/>
        <v>43921</v>
      </c>
      <c r="I1304" s="35">
        <f t="shared" si="175"/>
        <v>43928</v>
      </c>
      <c r="J1304" s="35">
        <v>43936</v>
      </c>
      <c r="K1304" s="36" t="s">
        <v>69</v>
      </c>
      <c r="L1304" s="37">
        <f t="shared" si="176"/>
        <v>5000</v>
      </c>
      <c r="M1304" s="45">
        <v>5000</v>
      </c>
      <c r="N1304" s="39"/>
      <c r="O1304" s="40" t="s">
        <v>652</v>
      </c>
    </row>
    <row r="1305" spans="1:15" s="41" customFormat="1" ht="21" hidden="1">
      <c r="A1305" s="32">
        <v>1300</v>
      </c>
      <c r="B1305" s="33" t="s">
        <v>649</v>
      </c>
      <c r="C1305" s="42" t="s">
        <v>78</v>
      </c>
      <c r="D1305" s="33" t="s">
        <v>446</v>
      </c>
      <c r="E1305" s="44" t="s">
        <v>15</v>
      </c>
      <c r="F1305" s="35">
        <f t="shared" si="177"/>
        <v>43893</v>
      </c>
      <c r="G1305" s="35">
        <f t="shared" si="178"/>
        <v>43914</v>
      </c>
      <c r="H1305" s="35">
        <f t="shared" si="174"/>
        <v>43921</v>
      </c>
      <c r="I1305" s="35">
        <f t="shared" si="175"/>
        <v>43928</v>
      </c>
      <c r="J1305" s="35">
        <v>43936</v>
      </c>
      <c r="K1305" s="36" t="s">
        <v>69</v>
      </c>
      <c r="L1305" s="37">
        <f t="shared" si="176"/>
        <v>278200</v>
      </c>
      <c r="M1305" s="45">
        <v>278200</v>
      </c>
      <c r="N1305" s="39"/>
      <c r="O1305" s="40" t="s">
        <v>652</v>
      </c>
    </row>
    <row r="1306" spans="1:15" s="41" customFormat="1" ht="21" hidden="1">
      <c r="A1306" s="32">
        <v>1301</v>
      </c>
      <c r="B1306" s="33" t="s">
        <v>649</v>
      </c>
      <c r="C1306" s="42" t="s">
        <v>81</v>
      </c>
      <c r="D1306" s="33" t="s">
        <v>446</v>
      </c>
      <c r="E1306" s="44" t="s">
        <v>15</v>
      </c>
      <c r="F1306" s="35">
        <f t="shared" si="177"/>
        <v>43893</v>
      </c>
      <c r="G1306" s="35">
        <f t="shared" si="178"/>
        <v>43914</v>
      </c>
      <c r="H1306" s="35">
        <f t="shared" si="174"/>
        <v>43921</v>
      </c>
      <c r="I1306" s="35">
        <f t="shared" si="175"/>
        <v>43928</v>
      </c>
      <c r="J1306" s="35">
        <v>43936</v>
      </c>
      <c r="K1306" s="36" t="s">
        <v>69</v>
      </c>
      <c r="L1306" s="37">
        <f t="shared" si="176"/>
        <v>70800</v>
      </c>
      <c r="M1306" s="45">
        <v>70800</v>
      </c>
      <c r="N1306" s="39"/>
      <c r="O1306" s="40" t="s">
        <v>652</v>
      </c>
    </row>
    <row r="1307" spans="1:15" s="41" customFormat="1" ht="21" hidden="1">
      <c r="A1307" s="32">
        <v>1302</v>
      </c>
      <c r="B1307" s="33" t="s">
        <v>651</v>
      </c>
      <c r="C1307" s="42" t="s">
        <v>114</v>
      </c>
      <c r="D1307" s="33" t="s">
        <v>446</v>
      </c>
      <c r="E1307" s="44" t="s">
        <v>15</v>
      </c>
      <c r="F1307" s="35">
        <f t="shared" si="177"/>
        <v>43893</v>
      </c>
      <c r="G1307" s="35">
        <f t="shared" si="178"/>
        <v>43914</v>
      </c>
      <c r="H1307" s="35">
        <f t="shared" si="174"/>
        <v>43921</v>
      </c>
      <c r="I1307" s="35">
        <f t="shared" si="175"/>
        <v>43928</v>
      </c>
      <c r="J1307" s="35">
        <v>43936</v>
      </c>
      <c r="K1307" s="36" t="s">
        <v>69</v>
      </c>
      <c r="L1307" s="37">
        <f t="shared" si="176"/>
        <v>385840.36</v>
      </c>
      <c r="M1307" s="45">
        <v>385840.36</v>
      </c>
      <c r="N1307" s="39"/>
      <c r="O1307" s="40" t="s">
        <v>650</v>
      </c>
    </row>
    <row r="1308" spans="1:15" s="41" customFormat="1" ht="21" hidden="1">
      <c r="A1308" s="32">
        <v>1303</v>
      </c>
      <c r="B1308" s="33" t="s">
        <v>651</v>
      </c>
      <c r="C1308" s="42" t="s">
        <v>77</v>
      </c>
      <c r="D1308" s="33" t="s">
        <v>446</v>
      </c>
      <c r="E1308" s="44" t="s">
        <v>15</v>
      </c>
      <c r="F1308" s="35">
        <f t="shared" si="177"/>
        <v>43893</v>
      </c>
      <c r="G1308" s="35">
        <f t="shared" si="178"/>
        <v>43914</v>
      </c>
      <c r="H1308" s="35">
        <f t="shared" si="174"/>
        <v>43921</v>
      </c>
      <c r="I1308" s="35">
        <f t="shared" si="175"/>
        <v>43928</v>
      </c>
      <c r="J1308" s="35">
        <v>43936</v>
      </c>
      <c r="K1308" s="36" t="s">
        <v>69</v>
      </c>
      <c r="L1308" s="37">
        <f t="shared" si="176"/>
        <v>5000</v>
      </c>
      <c r="M1308" s="45">
        <v>5000</v>
      </c>
      <c r="N1308" s="39"/>
      <c r="O1308" s="40" t="s">
        <v>650</v>
      </c>
    </row>
    <row r="1309" spans="1:15" s="41" customFormat="1" ht="21" hidden="1">
      <c r="A1309" s="32">
        <v>1304</v>
      </c>
      <c r="B1309" s="33" t="s">
        <v>651</v>
      </c>
      <c r="C1309" s="42" t="s">
        <v>78</v>
      </c>
      <c r="D1309" s="33" t="s">
        <v>446</v>
      </c>
      <c r="E1309" s="44" t="s">
        <v>15</v>
      </c>
      <c r="F1309" s="35">
        <f t="shared" si="177"/>
        <v>43893</v>
      </c>
      <c r="G1309" s="35">
        <f t="shared" si="178"/>
        <v>43914</v>
      </c>
      <c r="H1309" s="35">
        <f t="shared" si="174"/>
        <v>43921</v>
      </c>
      <c r="I1309" s="35">
        <f t="shared" si="175"/>
        <v>43928</v>
      </c>
      <c r="J1309" s="35">
        <v>43936</v>
      </c>
      <c r="K1309" s="36" t="s">
        <v>69</v>
      </c>
      <c r="L1309" s="37">
        <f t="shared" si="176"/>
        <v>278200</v>
      </c>
      <c r="M1309" s="45">
        <v>278200</v>
      </c>
      <c r="N1309" s="39"/>
      <c r="O1309" s="40" t="s">
        <v>650</v>
      </c>
    </row>
    <row r="1310" spans="1:15" s="41" customFormat="1" ht="21" hidden="1">
      <c r="A1310" s="32">
        <v>1305</v>
      </c>
      <c r="B1310" s="33" t="s">
        <v>651</v>
      </c>
      <c r="C1310" s="42" t="s">
        <v>81</v>
      </c>
      <c r="D1310" s="33" t="s">
        <v>446</v>
      </c>
      <c r="E1310" s="44" t="s">
        <v>15</v>
      </c>
      <c r="F1310" s="35">
        <f t="shared" si="177"/>
        <v>43893</v>
      </c>
      <c r="G1310" s="35">
        <f t="shared" si="178"/>
        <v>43914</v>
      </c>
      <c r="H1310" s="35">
        <f t="shared" si="174"/>
        <v>43921</v>
      </c>
      <c r="I1310" s="35">
        <f t="shared" si="175"/>
        <v>43928</v>
      </c>
      <c r="J1310" s="35">
        <v>43936</v>
      </c>
      <c r="K1310" s="36" t="s">
        <v>69</v>
      </c>
      <c r="L1310" s="37">
        <f t="shared" si="176"/>
        <v>70800</v>
      </c>
      <c r="M1310" s="45">
        <v>70800</v>
      </c>
      <c r="N1310" s="39"/>
      <c r="O1310" s="40" t="s">
        <v>650</v>
      </c>
    </row>
    <row r="1311" spans="1:15" s="41" customFormat="1" ht="21" hidden="1">
      <c r="A1311" s="32">
        <v>1306</v>
      </c>
      <c r="B1311" s="33" t="s">
        <v>653</v>
      </c>
      <c r="C1311" s="42" t="s">
        <v>114</v>
      </c>
      <c r="D1311" s="33" t="s">
        <v>446</v>
      </c>
      <c r="E1311" s="44" t="s">
        <v>15</v>
      </c>
      <c r="F1311" s="35">
        <f t="shared" si="177"/>
        <v>43984</v>
      </c>
      <c r="G1311" s="35">
        <f t="shared" si="178"/>
        <v>44005</v>
      </c>
      <c r="H1311" s="35">
        <f t="shared" si="174"/>
        <v>44012</v>
      </c>
      <c r="I1311" s="35">
        <f t="shared" si="175"/>
        <v>44019</v>
      </c>
      <c r="J1311" s="35">
        <v>44027</v>
      </c>
      <c r="K1311" s="36" t="s">
        <v>69</v>
      </c>
      <c r="L1311" s="37">
        <f t="shared" si="176"/>
        <v>385840.36</v>
      </c>
      <c r="M1311" s="45">
        <v>385840.36</v>
      </c>
      <c r="N1311" s="39"/>
      <c r="O1311" s="40" t="s">
        <v>654</v>
      </c>
    </row>
    <row r="1312" spans="1:15" s="41" customFormat="1" ht="21" hidden="1">
      <c r="A1312" s="32">
        <v>1307</v>
      </c>
      <c r="B1312" s="33" t="s">
        <v>653</v>
      </c>
      <c r="C1312" s="42" t="s">
        <v>77</v>
      </c>
      <c r="D1312" s="33" t="s">
        <v>446</v>
      </c>
      <c r="E1312" s="44" t="s">
        <v>15</v>
      </c>
      <c r="F1312" s="35">
        <f t="shared" si="177"/>
        <v>43984</v>
      </c>
      <c r="G1312" s="35">
        <f t="shared" si="178"/>
        <v>44005</v>
      </c>
      <c r="H1312" s="35">
        <f t="shared" si="174"/>
        <v>44012</v>
      </c>
      <c r="I1312" s="35">
        <f t="shared" si="175"/>
        <v>44019</v>
      </c>
      <c r="J1312" s="35">
        <v>44027</v>
      </c>
      <c r="K1312" s="36" t="s">
        <v>69</v>
      </c>
      <c r="L1312" s="37">
        <f t="shared" si="176"/>
        <v>5000</v>
      </c>
      <c r="M1312" s="45">
        <v>5000</v>
      </c>
      <c r="N1312" s="39"/>
      <c r="O1312" s="40" t="s">
        <v>654</v>
      </c>
    </row>
    <row r="1313" spans="1:15" s="41" customFormat="1" ht="21" hidden="1">
      <c r="A1313" s="32">
        <v>1308</v>
      </c>
      <c r="B1313" s="33" t="s">
        <v>653</v>
      </c>
      <c r="C1313" s="42" t="s">
        <v>78</v>
      </c>
      <c r="D1313" s="33" t="s">
        <v>446</v>
      </c>
      <c r="E1313" s="44" t="s">
        <v>15</v>
      </c>
      <c r="F1313" s="35">
        <f t="shared" si="177"/>
        <v>43984</v>
      </c>
      <c r="G1313" s="35">
        <f t="shared" si="178"/>
        <v>44005</v>
      </c>
      <c r="H1313" s="35">
        <f t="shared" si="174"/>
        <v>44012</v>
      </c>
      <c r="I1313" s="35">
        <f t="shared" si="175"/>
        <v>44019</v>
      </c>
      <c r="J1313" s="35">
        <v>44027</v>
      </c>
      <c r="K1313" s="36" t="s">
        <v>69</v>
      </c>
      <c r="L1313" s="37">
        <f t="shared" si="176"/>
        <v>278200</v>
      </c>
      <c r="M1313" s="45">
        <v>278200</v>
      </c>
      <c r="N1313" s="39"/>
      <c r="O1313" s="40" t="s">
        <v>654</v>
      </c>
    </row>
    <row r="1314" spans="1:15" s="41" customFormat="1" ht="21" hidden="1">
      <c r="A1314" s="32">
        <v>1309</v>
      </c>
      <c r="B1314" s="33" t="s">
        <v>653</v>
      </c>
      <c r="C1314" s="42" t="s">
        <v>81</v>
      </c>
      <c r="D1314" s="33" t="s">
        <v>446</v>
      </c>
      <c r="E1314" s="44" t="s">
        <v>15</v>
      </c>
      <c r="F1314" s="35">
        <f t="shared" si="177"/>
        <v>43984</v>
      </c>
      <c r="G1314" s="35">
        <f t="shared" si="178"/>
        <v>44005</v>
      </c>
      <c r="H1314" s="35">
        <f t="shared" si="174"/>
        <v>44012</v>
      </c>
      <c r="I1314" s="35">
        <f t="shared" si="175"/>
        <v>44019</v>
      </c>
      <c r="J1314" s="35">
        <v>44027</v>
      </c>
      <c r="K1314" s="36" t="s">
        <v>69</v>
      </c>
      <c r="L1314" s="37">
        <f t="shared" si="176"/>
        <v>70800</v>
      </c>
      <c r="M1314" s="45">
        <v>70800</v>
      </c>
      <c r="N1314" s="39"/>
      <c r="O1314" s="40" t="s">
        <v>654</v>
      </c>
    </row>
    <row r="1315" spans="1:15" s="41" customFormat="1" ht="21" hidden="1">
      <c r="A1315" s="32">
        <v>1310</v>
      </c>
      <c r="B1315" s="33" t="s">
        <v>655</v>
      </c>
      <c r="C1315" s="42" t="s">
        <v>114</v>
      </c>
      <c r="D1315" s="33" t="s">
        <v>446</v>
      </c>
      <c r="E1315" s="44" t="s">
        <v>15</v>
      </c>
      <c r="F1315" s="35">
        <f t="shared" si="177"/>
        <v>43893</v>
      </c>
      <c r="G1315" s="35">
        <f t="shared" si="178"/>
        <v>43914</v>
      </c>
      <c r="H1315" s="35">
        <f t="shared" si="174"/>
        <v>43921</v>
      </c>
      <c r="I1315" s="35">
        <f t="shared" si="175"/>
        <v>43928</v>
      </c>
      <c r="J1315" s="35">
        <v>43936</v>
      </c>
      <c r="K1315" s="36" t="s">
        <v>69</v>
      </c>
      <c r="L1315" s="37">
        <f t="shared" si="176"/>
        <v>385840.36</v>
      </c>
      <c r="M1315" s="45">
        <v>385840.36</v>
      </c>
      <c r="N1315" s="39"/>
      <c r="O1315" s="40" t="s">
        <v>656</v>
      </c>
    </row>
    <row r="1316" spans="1:15" s="41" customFormat="1" ht="21" hidden="1">
      <c r="A1316" s="32">
        <v>1311</v>
      </c>
      <c r="B1316" s="33" t="s">
        <v>655</v>
      </c>
      <c r="C1316" s="42" t="s">
        <v>77</v>
      </c>
      <c r="D1316" s="33" t="s">
        <v>446</v>
      </c>
      <c r="E1316" s="44" t="s">
        <v>15</v>
      </c>
      <c r="F1316" s="35">
        <f t="shared" si="177"/>
        <v>43893</v>
      </c>
      <c r="G1316" s="35">
        <f t="shared" si="178"/>
        <v>43914</v>
      </c>
      <c r="H1316" s="35">
        <f t="shared" si="174"/>
        <v>43921</v>
      </c>
      <c r="I1316" s="35">
        <f t="shared" si="175"/>
        <v>43928</v>
      </c>
      <c r="J1316" s="35">
        <v>43936</v>
      </c>
      <c r="K1316" s="36" t="s">
        <v>69</v>
      </c>
      <c r="L1316" s="37">
        <f t="shared" si="176"/>
        <v>5000</v>
      </c>
      <c r="M1316" s="45">
        <v>5000</v>
      </c>
      <c r="N1316" s="39"/>
      <c r="O1316" s="40" t="s">
        <v>656</v>
      </c>
    </row>
    <row r="1317" spans="1:15" s="41" customFormat="1" ht="21" hidden="1">
      <c r="A1317" s="32">
        <v>1312</v>
      </c>
      <c r="B1317" s="33" t="s">
        <v>655</v>
      </c>
      <c r="C1317" s="42" t="s">
        <v>78</v>
      </c>
      <c r="D1317" s="33" t="s">
        <v>446</v>
      </c>
      <c r="E1317" s="44" t="s">
        <v>15</v>
      </c>
      <c r="F1317" s="35">
        <f t="shared" si="177"/>
        <v>43893</v>
      </c>
      <c r="G1317" s="35">
        <f t="shared" si="178"/>
        <v>43914</v>
      </c>
      <c r="H1317" s="35">
        <f t="shared" si="174"/>
        <v>43921</v>
      </c>
      <c r="I1317" s="35">
        <f t="shared" si="175"/>
        <v>43928</v>
      </c>
      <c r="J1317" s="35">
        <v>43936</v>
      </c>
      <c r="K1317" s="36" t="s">
        <v>69</v>
      </c>
      <c r="L1317" s="37">
        <f t="shared" si="176"/>
        <v>278200</v>
      </c>
      <c r="M1317" s="45">
        <v>278200</v>
      </c>
      <c r="N1317" s="39"/>
      <c r="O1317" s="40" t="s">
        <v>656</v>
      </c>
    </row>
    <row r="1318" spans="1:15" s="41" customFormat="1" ht="21" hidden="1">
      <c r="A1318" s="32">
        <v>1313</v>
      </c>
      <c r="B1318" s="33" t="s">
        <v>655</v>
      </c>
      <c r="C1318" s="42" t="s">
        <v>81</v>
      </c>
      <c r="D1318" s="33" t="s">
        <v>446</v>
      </c>
      <c r="E1318" s="44" t="s">
        <v>15</v>
      </c>
      <c r="F1318" s="35">
        <f t="shared" si="177"/>
        <v>43893</v>
      </c>
      <c r="G1318" s="35">
        <f t="shared" si="178"/>
        <v>43914</v>
      </c>
      <c r="H1318" s="35">
        <f t="shared" si="174"/>
        <v>43921</v>
      </c>
      <c r="I1318" s="35">
        <f t="shared" si="175"/>
        <v>43928</v>
      </c>
      <c r="J1318" s="35">
        <v>43936</v>
      </c>
      <c r="K1318" s="36" t="s">
        <v>69</v>
      </c>
      <c r="L1318" s="37">
        <f t="shared" si="176"/>
        <v>70800</v>
      </c>
      <c r="M1318" s="45">
        <v>70800</v>
      </c>
      <c r="N1318" s="39"/>
      <c r="O1318" s="40" t="s">
        <v>656</v>
      </c>
    </row>
    <row r="1319" spans="1:15" s="41" customFormat="1" ht="21" hidden="1">
      <c r="A1319" s="32">
        <v>1314</v>
      </c>
      <c r="B1319" s="33" t="s">
        <v>657</v>
      </c>
      <c r="C1319" s="42" t="s">
        <v>114</v>
      </c>
      <c r="D1319" s="33" t="s">
        <v>446</v>
      </c>
      <c r="E1319" s="44" t="s">
        <v>15</v>
      </c>
      <c r="F1319" s="35">
        <f t="shared" si="177"/>
        <v>43893</v>
      </c>
      <c r="G1319" s="35">
        <f t="shared" si="178"/>
        <v>43914</v>
      </c>
      <c r="H1319" s="35">
        <f t="shared" si="174"/>
        <v>43921</v>
      </c>
      <c r="I1319" s="35">
        <f t="shared" si="175"/>
        <v>43928</v>
      </c>
      <c r="J1319" s="35">
        <v>43936</v>
      </c>
      <c r="K1319" s="36" t="s">
        <v>69</v>
      </c>
      <c r="L1319" s="37">
        <f t="shared" si="176"/>
        <v>385840.36</v>
      </c>
      <c r="M1319" s="45">
        <v>385840.36</v>
      </c>
      <c r="N1319" s="39"/>
      <c r="O1319" s="40" t="s">
        <v>658</v>
      </c>
    </row>
    <row r="1320" spans="1:15" s="41" customFormat="1" ht="21" hidden="1">
      <c r="A1320" s="32">
        <v>1315</v>
      </c>
      <c r="B1320" s="33" t="s">
        <v>657</v>
      </c>
      <c r="C1320" s="42" t="s">
        <v>77</v>
      </c>
      <c r="D1320" s="33" t="s">
        <v>446</v>
      </c>
      <c r="E1320" s="44" t="s">
        <v>15</v>
      </c>
      <c r="F1320" s="35">
        <f t="shared" si="177"/>
        <v>43893</v>
      </c>
      <c r="G1320" s="35">
        <f t="shared" si="178"/>
        <v>43914</v>
      </c>
      <c r="H1320" s="35">
        <f t="shared" si="174"/>
        <v>43921</v>
      </c>
      <c r="I1320" s="35">
        <f t="shared" si="175"/>
        <v>43928</v>
      </c>
      <c r="J1320" s="35">
        <v>43936</v>
      </c>
      <c r="K1320" s="36" t="s">
        <v>69</v>
      </c>
      <c r="L1320" s="37">
        <f t="shared" si="176"/>
        <v>5000</v>
      </c>
      <c r="M1320" s="45">
        <v>5000</v>
      </c>
      <c r="N1320" s="39"/>
      <c r="O1320" s="40" t="s">
        <v>658</v>
      </c>
    </row>
    <row r="1321" spans="1:15" s="41" customFormat="1" ht="21" hidden="1">
      <c r="A1321" s="32">
        <v>1316</v>
      </c>
      <c r="B1321" s="33" t="s">
        <v>657</v>
      </c>
      <c r="C1321" s="42" t="s">
        <v>78</v>
      </c>
      <c r="D1321" s="33" t="s">
        <v>446</v>
      </c>
      <c r="E1321" s="44" t="s">
        <v>15</v>
      </c>
      <c r="F1321" s="35">
        <f t="shared" si="177"/>
        <v>43893</v>
      </c>
      <c r="G1321" s="35">
        <f t="shared" si="178"/>
        <v>43914</v>
      </c>
      <c r="H1321" s="35">
        <f t="shared" si="174"/>
        <v>43921</v>
      </c>
      <c r="I1321" s="35">
        <f t="shared" si="175"/>
        <v>43928</v>
      </c>
      <c r="J1321" s="35">
        <v>43936</v>
      </c>
      <c r="K1321" s="36" t="s">
        <v>69</v>
      </c>
      <c r="L1321" s="37">
        <f t="shared" si="176"/>
        <v>278200</v>
      </c>
      <c r="M1321" s="45">
        <v>278200</v>
      </c>
      <c r="N1321" s="39"/>
      <c r="O1321" s="40" t="s">
        <v>658</v>
      </c>
    </row>
    <row r="1322" spans="1:15" s="41" customFormat="1" ht="21" hidden="1">
      <c r="A1322" s="32">
        <v>1317</v>
      </c>
      <c r="B1322" s="33" t="s">
        <v>657</v>
      </c>
      <c r="C1322" s="42" t="s">
        <v>81</v>
      </c>
      <c r="D1322" s="33" t="s">
        <v>446</v>
      </c>
      <c r="E1322" s="44" t="s">
        <v>15</v>
      </c>
      <c r="F1322" s="35">
        <f t="shared" si="177"/>
        <v>43893</v>
      </c>
      <c r="G1322" s="35">
        <f t="shared" si="178"/>
        <v>43914</v>
      </c>
      <c r="H1322" s="35">
        <f t="shared" si="174"/>
        <v>43921</v>
      </c>
      <c r="I1322" s="35">
        <f t="shared" si="175"/>
        <v>43928</v>
      </c>
      <c r="J1322" s="35">
        <v>43936</v>
      </c>
      <c r="K1322" s="36" t="s">
        <v>69</v>
      </c>
      <c r="L1322" s="37">
        <f t="shared" si="176"/>
        <v>70800</v>
      </c>
      <c r="M1322" s="45">
        <v>70800</v>
      </c>
      <c r="N1322" s="39"/>
      <c r="O1322" s="40" t="s">
        <v>658</v>
      </c>
    </row>
    <row r="1323" spans="1:15" s="41" customFormat="1" ht="21" hidden="1">
      <c r="A1323" s="32">
        <v>1318</v>
      </c>
      <c r="B1323" s="33" t="s">
        <v>659</v>
      </c>
      <c r="C1323" s="42" t="s">
        <v>114</v>
      </c>
      <c r="D1323" s="33" t="s">
        <v>446</v>
      </c>
      <c r="E1323" s="44" t="s">
        <v>15</v>
      </c>
      <c r="F1323" s="35">
        <f t="shared" si="177"/>
        <v>43893</v>
      </c>
      <c r="G1323" s="35">
        <f t="shared" si="178"/>
        <v>43914</v>
      </c>
      <c r="H1323" s="35">
        <f t="shared" si="174"/>
        <v>43921</v>
      </c>
      <c r="I1323" s="35">
        <f t="shared" si="175"/>
        <v>43928</v>
      </c>
      <c r="J1323" s="35">
        <v>43936</v>
      </c>
      <c r="K1323" s="36" t="s">
        <v>69</v>
      </c>
      <c r="L1323" s="37">
        <f t="shared" si="176"/>
        <v>385840.36</v>
      </c>
      <c r="M1323" s="45">
        <v>385840.36</v>
      </c>
      <c r="N1323" s="39"/>
      <c r="O1323" s="40" t="s">
        <v>660</v>
      </c>
    </row>
    <row r="1324" spans="1:15" s="41" customFormat="1" ht="21" hidden="1">
      <c r="A1324" s="32">
        <v>1319</v>
      </c>
      <c r="B1324" s="33" t="s">
        <v>659</v>
      </c>
      <c r="C1324" s="42" t="s">
        <v>77</v>
      </c>
      <c r="D1324" s="33" t="s">
        <v>446</v>
      </c>
      <c r="E1324" s="44" t="s">
        <v>15</v>
      </c>
      <c r="F1324" s="35">
        <f t="shared" si="177"/>
        <v>43893</v>
      </c>
      <c r="G1324" s="35">
        <f t="shared" si="178"/>
        <v>43914</v>
      </c>
      <c r="H1324" s="35">
        <f t="shared" si="174"/>
        <v>43921</v>
      </c>
      <c r="I1324" s="35">
        <f t="shared" si="175"/>
        <v>43928</v>
      </c>
      <c r="J1324" s="35">
        <v>43936</v>
      </c>
      <c r="K1324" s="36" t="s">
        <v>69</v>
      </c>
      <c r="L1324" s="37">
        <f t="shared" si="176"/>
        <v>5000</v>
      </c>
      <c r="M1324" s="45">
        <v>5000</v>
      </c>
      <c r="N1324" s="39"/>
      <c r="O1324" s="40" t="s">
        <v>660</v>
      </c>
    </row>
    <row r="1325" spans="1:15" s="41" customFormat="1" ht="21" hidden="1">
      <c r="A1325" s="32">
        <v>1320</v>
      </c>
      <c r="B1325" s="33" t="s">
        <v>659</v>
      </c>
      <c r="C1325" s="42" t="s">
        <v>78</v>
      </c>
      <c r="D1325" s="33" t="s">
        <v>446</v>
      </c>
      <c r="E1325" s="44" t="s">
        <v>15</v>
      </c>
      <c r="F1325" s="35">
        <f t="shared" si="177"/>
        <v>43893</v>
      </c>
      <c r="G1325" s="35">
        <f t="shared" si="178"/>
        <v>43914</v>
      </c>
      <c r="H1325" s="35">
        <f t="shared" si="174"/>
        <v>43921</v>
      </c>
      <c r="I1325" s="35">
        <f t="shared" si="175"/>
        <v>43928</v>
      </c>
      <c r="J1325" s="35">
        <v>43936</v>
      </c>
      <c r="K1325" s="36" t="s">
        <v>69</v>
      </c>
      <c r="L1325" s="37">
        <f t="shared" si="176"/>
        <v>278200</v>
      </c>
      <c r="M1325" s="45">
        <v>278200</v>
      </c>
      <c r="N1325" s="39"/>
      <c r="O1325" s="40" t="s">
        <v>660</v>
      </c>
    </row>
    <row r="1326" spans="1:15" s="41" customFormat="1" ht="21" hidden="1">
      <c r="A1326" s="32">
        <v>1321</v>
      </c>
      <c r="B1326" s="33" t="s">
        <v>659</v>
      </c>
      <c r="C1326" s="42" t="s">
        <v>81</v>
      </c>
      <c r="D1326" s="33" t="s">
        <v>446</v>
      </c>
      <c r="E1326" s="44" t="s">
        <v>15</v>
      </c>
      <c r="F1326" s="35">
        <f t="shared" si="177"/>
        <v>43893</v>
      </c>
      <c r="G1326" s="35">
        <f t="shared" si="178"/>
        <v>43914</v>
      </c>
      <c r="H1326" s="35">
        <f t="shared" si="174"/>
        <v>43921</v>
      </c>
      <c r="I1326" s="35">
        <f t="shared" si="175"/>
        <v>43928</v>
      </c>
      <c r="J1326" s="35">
        <v>43936</v>
      </c>
      <c r="K1326" s="36" t="s">
        <v>69</v>
      </c>
      <c r="L1326" s="37">
        <f t="shared" si="176"/>
        <v>70800</v>
      </c>
      <c r="M1326" s="45">
        <v>70800</v>
      </c>
      <c r="N1326" s="39"/>
      <c r="O1326" s="40" t="s">
        <v>660</v>
      </c>
    </row>
    <row r="1327" spans="1:15" s="41" customFormat="1" ht="21" hidden="1">
      <c r="A1327" s="32">
        <v>1322</v>
      </c>
      <c r="B1327" s="33" t="s">
        <v>453</v>
      </c>
      <c r="C1327" s="42" t="s">
        <v>114</v>
      </c>
      <c r="D1327" s="33" t="s">
        <v>446</v>
      </c>
      <c r="E1327" s="44" t="s">
        <v>15</v>
      </c>
      <c r="F1327" s="35">
        <f t="shared" si="177"/>
        <v>43804</v>
      </c>
      <c r="G1327" s="35">
        <f t="shared" si="178"/>
        <v>43825</v>
      </c>
      <c r="H1327" s="35">
        <f t="shared" si="174"/>
        <v>43832</v>
      </c>
      <c r="I1327" s="35">
        <f t="shared" si="175"/>
        <v>43839</v>
      </c>
      <c r="J1327" s="35">
        <v>43847</v>
      </c>
      <c r="K1327" s="36" t="s">
        <v>69</v>
      </c>
      <c r="L1327" s="37">
        <f t="shared" si="176"/>
        <v>287703.2</v>
      </c>
      <c r="M1327" s="45">
        <v>287703.2</v>
      </c>
      <c r="N1327" s="39"/>
      <c r="O1327" s="40" t="s">
        <v>218</v>
      </c>
    </row>
    <row r="1328" spans="1:15" s="41" customFormat="1" ht="21" hidden="1">
      <c r="A1328" s="32">
        <v>1323</v>
      </c>
      <c r="B1328" s="33" t="s">
        <v>453</v>
      </c>
      <c r="C1328" s="42" t="s">
        <v>78</v>
      </c>
      <c r="D1328" s="33" t="s">
        <v>446</v>
      </c>
      <c r="E1328" s="44" t="s">
        <v>15</v>
      </c>
      <c r="F1328" s="35">
        <f t="shared" si="177"/>
        <v>43804</v>
      </c>
      <c r="G1328" s="35">
        <f t="shared" si="178"/>
        <v>43825</v>
      </c>
      <c r="H1328" s="35">
        <f t="shared" si="174"/>
        <v>43832</v>
      </c>
      <c r="I1328" s="35">
        <f t="shared" si="175"/>
        <v>43839</v>
      </c>
      <c r="J1328" s="35">
        <v>43847</v>
      </c>
      <c r="K1328" s="36" t="s">
        <v>69</v>
      </c>
      <c r="L1328" s="37">
        <f t="shared" si="176"/>
        <v>3296.8</v>
      </c>
      <c r="M1328" s="45">
        <v>3296.8</v>
      </c>
      <c r="N1328" s="39"/>
      <c r="O1328" s="40" t="s">
        <v>218</v>
      </c>
    </row>
    <row r="1329" spans="1:15" s="41" customFormat="1" ht="21" hidden="1">
      <c r="A1329" s="32">
        <v>1324</v>
      </c>
      <c r="B1329" s="33" t="s">
        <v>455</v>
      </c>
      <c r="C1329" s="42" t="s">
        <v>114</v>
      </c>
      <c r="D1329" s="33" t="s">
        <v>446</v>
      </c>
      <c r="E1329" s="44" t="s">
        <v>15</v>
      </c>
      <c r="F1329" s="35">
        <f t="shared" ref="F1329:F1352" si="179">G1329-21</f>
        <v>43804</v>
      </c>
      <c r="G1329" s="35">
        <f t="shared" ref="G1329:G1352" si="180">H1329-7</f>
        <v>43825</v>
      </c>
      <c r="H1329" s="35">
        <f t="shared" si="174"/>
        <v>43832</v>
      </c>
      <c r="I1329" s="35">
        <f t="shared" si="175"/>
        <v>43839</v>
      </c>
      <c r="J1329" s="35">
        <v>43847</v>
      </c>
      <c r="K1329" s="36" t="s">
        <v>69</v>
      </c>
      <c r="L1329" s="37">
        <f t="shared" si="176"/>
        <v>427790.6</v>
      </c>
      <c r="M1329" s="45">
        <v>427790.6</v>
      </c>
      <c r="N1329" s="39"/>
      <c r="O1329" s="40" t="s">
        <v>454</v>
      </c>
    </row>
    <row r="1330" spans="1:15" s="41" customFormat="1" ht="21" hidden="1">
      <c r="A1330" s="32">
        <v>1325</v>
      </c>
      <c r="B1330" s="33" t="s">
        <v>455</v>
      </c>
      <c r="C1330" s="42" t="s">
        <v>77</v>
      </c>
      <c r="D1330" s="33" t="s">
        <v>446</v>
      </c>
      <c r="E1330" s="44" t="s">
        <v>15</v>
      </c>
      <c r="F1330" s="35">
        <f t="shared" si="179"/>
        <v>43804</v>
      </c>
      <c r="G1330" s="35">
        <f t="shared" si="180"/>
        <v>43825</v>
      </c>
      <c r="H1330" s="35">
        <f t="shared" si="174"/>
        <v>43832</v>
      </c>
      <c r="I1330" s="35">
        <f t="shared" si="175"/>
        <v>43839</v>
      </c>
      <c r="J1330" s="35">
        <v>43847</v>
      </c>
      <c r="K1330" s="36" t="s">
        <v>69</v>
      </c>
      <c r="L1330" s="37">
        <f t="shared" si="176"/>
        <v>3000</v>
      </c>
      <c r="M1330" s="45">
        <v>3000</v>
      </c>
      <c r="N1330" s="39"/>
      <c r="O1330" s="40" t="s">
        <v>454</v>
      </c>
    </row>
    <row r="1331" spans="1:15" s="41" customFormat="1" ht="21" hidden="1">
      <c r="A1331" s="32">
        <v>1326</v>
      </c>
      <c r="B1331" s="33" t="s">
        <v>455</v>
      </c>
      <c r="C1331" s="42" t="s">
        <v>78</v>
      </c>
      <c r="D1331" s="33" t="s">
        <v>446</v>
      </c>
      <c r="E1331" s="44" t="s">
        <v>15</v>
      </c>
      <c r="F1331" s="35">
        <f t="shared" si="179"/>
        <v>43804</v>
      </c>
      <c r="G1331" s="35">
        <f t="shared" si="180"/>
        <v>43825</v>
      </c>
      <c r="H1331" s="35">
        <f t="shared" si="174"/>
        <v>43832</v>
      </c>
      <c r="I1331" s="35">
        <f t="shared" si="175"/>
        <v>43839</v>
      </c>
      <c r="J1331" s="35">
        <v>43847</v>
      </c>
      <c r="K1331" s="36" t="s">
        <v>69</v>
      </c>
      <c r="L1331" s="37">
        <f t="shared" si="176"/>
        <v>40107.599999999999</v>
      </c>
      <c r="M1331" s="45">
        <v>40107.599999999999</v>
      </c>
      <c r="N1331" s="39"/>
      <c r="O1331" s="40" t="s">
        <v>454</v>
      </c>
    </row>
    <row r="1332" spans="1:15" s="41" customFormat="1" ht="21" hidden="1">
      <c r="A1332" s="32">
        <v>1327</v>
      </c>
      <c r="B1332" s="33" t="s">
        <v>455</v>
      </c>
      <c r="C1332" s="42" t="s">
        <v>81</v>
      </c>
      <c r="D1332" s="33" t="s">
        <v>446</v>
      </c>
      <c r="E1332" s="44" t="s">
        <v>15</v>
      </c>
      <c r="F1332" s="35">
        <f t="shared" si="179"/>
        <v>43804</v>
      </c>
      <c r="G1332" s="35">
        <f t="shared" si="180"/>
        <v>43825</v>
      </c>
      <c r="H1332" s="35">
        <f t="shared" si="174"/>
        <v>43832</v>
      </c>
      <c r="I1332" s="35">
        <f t="shared" si="175"/>
        <v>43839</v>
      </c>
      <c r="J1332" s="35">
        <v>43847</v>
      </c>
      <c r="K1332" s="36" t="s">
        <v>69</v>
      </c>
      <c r="L1332" s="37">
        <f t="shared" si="176"/>
        <v>10000</v>
      </c>
      <c r="M1332" s="45">
        <v>10000</v>
      </c>
      <c r="N1332" s="39"/>
      <c r="O1332" s="40" t="s">
        <v>454</v>
      </c>
    </row>
    <row r="1333" spans="1:15" s="41" customFormat="1" ht="21" hidden="1">
      <c r="A1333" s="32">
        <v>1328</v>
      </c>
      <c r="B1333" s="33" t="s">
        <v>461</v>
      </c>
      <c r="C1333" s="42" t="s">
        <v>114</v>
      </c>
      <c r="D1333" s="33" t="s">
        <v>446</v>
      </c>
      <c r="E1333" s="44" t="s">
        <v>15</v>
      </c>
      <c r="F1333" s="35">
        <f t="shared" si="179"/>
        <v>43804</v>
      </c>
      <c r="G1333" s="35">
        <f t="shared" si="180"/>
        <v>43825</v>
      </c>
      <c r="H1333" s="35">
        <f t="shared" si="174"/>
        <v>43832</v>
      </c>
      <c r="I1333" s="35">
        <f t="shared" si="175"/>
        <v>43839</v>
      </c>
      <c r="J1333" s="35">
        <v>43847</v>
      </c>
      <c r="K1333" s="36" t="s">
        <v>69</v>
      </c>
      <c r="L1333" s="37">
        <f t="shared" si="176"/>
        <v>568871.25</v>
      </c>
      <c r="M1333" s="45">
        <v>568871.25</v>
      </c>
      <c r="N1333" s="39"/>
      <c r="O1333" s="40" t="s">
        <v>462</v>
      </c>
    </row>
    <row r="1334" spans="1:15" s="41" customFormat="1" ht="21" hidden="1">
      <c r="A1334" s="32">
        <v>1329</v>
      </c>
      <c r="B1334" s="33" t="s">
        <v>461</v>
      </c>
      <c r="C1334" s="42" t="s">
        <v>77</v>
      </c>
      <c r="D1334" s="33" t="s">
        <v>446</v>
      </c>
      <c r="E1334" s="44" t="s">
        <v>15</v>
      </c>
      <c r="F1334" s="35">
        <f t="shared" si="179"/>
        <v>43804</v>
      </c>
      <c r="G1334" s="35">
        <f t="shared" si="180"/>
        <v>43825</v>
      </c>
      <c r="H1334" s="35">
        <f t="shared" si="174"/>
        <v>43832</v>
      </c>
      <c r="I1334" s="35">
        <f t="shared" si="175"/>
        <v>43839</v>
      </c>
      <c r="J1334" s="35">
        <v>43847</v>
      </c>
      <c r="K1334" s="36" t="s">
        <v>69</v>
      </c>
      <c r="L1334" s="37">
        <f t="shared" si="176"/>
        <v>10000</v>
      </c>
      <c r="M1334" s="45">
        <v>10000</v>
      </c>
      <c r="N1334" s="39"/>
      <c r="O1334" s="40" t="s">
        <v>462</v>
      </c>
    </row>
    <row r="1335" spans="1:15" s="41" customFormat="1" ht="21" hidden="1">
      <c r="A1335" s="32">
        <v>1330</v>
      </c>
      <c r="B1335" s="33" t="s">
        <v>461</v>
      </c>
      <c r="C1335" s="42" t="s">
        <v>78</v>
      </c>
      <c r="D1335" s="33" t="s">
        <v>446</v>
      </c>
      <c r="E1335" s="44" t="s">
        <v>15</v>
      </c>
      <c r="F1335" s="35">
        <f t="shared" si="179"/>
        <v>43804</v>
      </c>
      <c r="G1335" s="35">
        <f t="shared" si="180"/>
        <v>43825</v>
      </c>
      <c r="H1335" s="35">
        <f t="shared" si="174"/>
        <v>43832</v>
      </c>
      <c r="I1335" s="35">
        <f t="shared" si="175"/>
        <v>43839</v>
      </c>
      <c r="J1335" s="35">
        <v>43847</v>
      </c>
      <c r="K1335" s="36" t="s">
        <v>69</v>
      </c>
      <c r="L1335" s="37">
        <f t="shared" si="176"/>
        <v>101142.69</v>
      </c>
      <c r="M1335" s="45">
        <v>101142.69</v>
      </c>
      <c r="N1335" s="39"/>
      <c r="O1335" s="40" t="s">
        <v>462</v>
      </c>
    </row>
    <row r="1336" spans="1:15" s="41" customFormat="1" ht="21" hidden="1">
      <c r="A1336" s="32">
        <v>1331</v>
      </c>
      <c r="B1336" s="33" t="s">
        <v>461</v>
      </c>
      <c r="C1336" s="42" t="s">
        <v>81</v>
      </c>
      <c r="D1336" s="33" t="s">
        <v>446</v>
      </c>
      <c r="E1336" s="44" t="s">
        <v>15</v>
      </c>
      <c r="F1336" s="35">
        <f t="shared" si="179"/>
        <v>43804</v>
      </c>
      <c r="G1336" s="35">
        <f t="shared" si="180"/>
        <v>43825</v>
      </c>
      <c r="H1336" s="35">
        <f t="shared" si="174"/>
        <v>43832</v>
      </c>
      <c r="I1336" s="35">
        <f t="shared" si="175"/>
        <v>43839</v>
      </c>
      <c r="J1336" s="35">
        <v>43847</v>
      </c>
      <c r="K1336" s="36" t="s">
        <v>69</v>
      </c>
      <c r="L1336" s="37">
        <f t="shared" si="176"/>
        <v>17400</v>
      </c>
      <c r="M1336" s="45">
        <v>17400</v>
      </c>
      <c r="N1336" s="39"/>
      <c r="O1336" s="40" t="s">
        <v>462</v>
      </c>
    </row>
    <row r="1337" spans="1:15" s="41" customFormat="1" ht="21" hidden="1">
      <c r="A1337" s="32">
        <v>1332</v>
      </c>
      <c r="B1337" s="33" t="s">
        <v>463</v>
      </c>
      <c r="C1337" s="42" t="s">
        <v>114</v>
      </c>
      <c r="D1337" s="33" t="s">
        <v>446</v>
      </c>
      <c r="E1337" s="44" t="s">
        <v>15</v>
      </c>
      <c r="F1337" s="35">
        <f t="shared" si="179"/>
        <v>43893</v>
      </c>
      <c r="G1337" s="35">
        <f t="shared" si="180"/>
        <v>43914</v>
      </c>
      <c r="H1337" s="35">
        <f t="shared" si="174"/>
        <v>43921</v>
      </c>
      <c r="I1337" s="35">
        <f t="shared" si="175"/>
        <v>43928</v>
      </c>
      <c r="J1337" s="35">
        <v>43936</v>
      </c>
      <c r="K1337" s="36" t="s">
        <v>69</v>
      </c>
      <c r="L1337" s="37">
        <f t="shared" si="176"/>
        <v>315532.18</v>
      </c>
      <c r="M1337" s="45">
        <v>315532.18</v>
      </c>
      <c r="N1337" s="39"/>
      <c r="O1337" s="40" t="s">
        <v>464</v>
      </c>
    </row>
    <row r="1338" spans="1:15" s="41" customFormat="1" ht="21" hidden="1">
      <c r="A1338" s="32">
        <v>1333</v>
      </c>
      <c r="B1338" s="33" t="s">
        <v>463</v>
      </c>
      <c r="C1338" s="42" t="s">
        <v>77</v>
      </c>
      <c r="D1338" s="33" t="s">
        <v>446</v>
      </c>
      <c r="E1338" s="44" t="s">
        <v>15</v>
      </c>
      <c r="F1338" s="35">
        <f t="shared" si="179"/>
        <v>43893</v>
      </c>
      <c r="G1338" s="35">
        <f t="shared" si="180"/>
        <v>43914</v>
      </c>
      <c r="H1338" s="35">
        <f t="shared" si="174"/>
        <v>43921</v>
      </c>
      <c r="I1338" s="35">
        <f t="shared" si="175"/>
        <v>43928</v>
      </c>
      <c r="J1338" s="35">
        <v>43936</v>
      </c>
      <c r="K1338" s="36" t="s">
        <v>69</v>
      </c>
      <c r="L1338" s="37">
        <f t="shared" si="176"/>
        <v>5000</v>
      </c>
      <c r="M1338" s="45">
        <v>5000</v>
      </c>
      <c r="N1338" s="39"/>
      <c r="O1338" s="40" t="s">
        <v>464</v>
      </c>
    </row>
    <row r="1339" spans="1:15" s="41" customFormat="1" ht="21" hidden="1">
      <c r="A1339" s="32">
        <v>1334</v>
      </c>
      <c r="B1339" s="33" t="s">
        <v>463</v>
      </c>
      <c r="C1339" s="42" t="s">
        <v>78</v>
      </c>
      <c r="D1339" s="33" t="s">
        <v>446</v>
      </c>
      <c r="E1339" s="44" t="s">
        <v>15</v>
      </c>
      <c r="F1339" s="35">
        <f t="shared" si="179"/>
        <v>43893</v>
      </c>
      <c r="G1339" s="35">
        <f t="shared" si="180"/>
        <v>43914</v>
      </c>
      <c r="H1339" s="35">
        <f t="shared" si="174"/>
        <v>43921</v>
      </c>
      <c r="I1339" s="35">
        <f t="shared" si="175"/>
        <v>43928</v>
      </c>
      <c r="J1339" s="35">
        <v>43936</v>
      </c>
      <c r="K1339" s="36" t="s">
        <v>69</v>
      </c>
      <c r="L1339" s="37">
        <f t="shared" si="176"/>
        <v>60654</v>
      </c>
      <c r="M1339" s="45">
        <v>60654</v>
      </c>
      <c r="N1339" s="39"/>
      <c r="O1339" s="40" t="s">
        <v>464</v>
      </c>
    </row>
    <row r="1340" spans="1:15" s="41" customFormat="1" ht="21" hidden="1">
      <c r="A1340" s="32">
        <v>1335</v>
      </c>
      <c r="B1340" s="33" t="s">
        <v>463</v>
      </c>
      <c r="C1340" s="42" t="s">
        <v>81</v>
      </c>
      <c r="D1340" s="33" t="s">
        <v>446</v>
      </c>
      <c r="E1340" s="44" t="s">
        <v>15</v>
      </c>
      <c r="F1340" s="35">
        <f t="shared" si="179"/>
        <v>43893</v>
      </c>
      <c r="G1340" s="35">
        <f t="shared" si="180"/>
        <v>43914</v>
      </c>
      <c r="H1340" s="35">
        <f t="shared" si="174"/>
        <v>43921</v>
      </c>
      <c r="I1340" s="35">
        <f t="shared" si="175"/>
        <v>43928</v>
      </c>
      <c r="J1340" s="35">
        <v>43936</v>
      </c>
      <c r="K1340" s="36" t="s">
        <v>69</v>
      </c>
      <c r="L1340" s="37">
        <f t="shared" si="176"/>
        <v>16250</v>
      </c>
      <c r="M1340" s="45">
        <f>5000+5000+2400+900+900+1000+1050</f>
        <v>16250</v>
      </c>
      <c r="N1340" s="39"/>
      <c r="O1340" s="40" t="s">
        <v>464</v>
      </c>
    </row>
    <row r="1341" spans="1:15" s="41" customFormat="1" ht="21" hidden="1">
      <c r="A1341" s="32">
        <v>1336</v>
      </c>
      <c r="B1341" s="33" t="s">
        <v>283</v>
      </c>
      <c r="C1341" s="42" t="s">
        <v>114</v>
      </c>
      <c r="D1341" s="33" t="s">
        <v>446</v>
      </c>
      <c r="E1341" s="44" t="s">
        <v>15</v>
      </c>
      <c r="F1341" s="35">
        <f t="shared" si="179"/>
        <v>43984</v>
      </c>
      <c r="G1341" s="35">
        <f t="shared" si="180"/>
        <v>44005</v>
      </c>
      <c r="H1341" s="35">
        <f t="shared" si="174"/>
        <v>44012</v>
      </c>
      <c r="I1341" s="35">
        <f t="shared" si="175"/>
        <v>44019</v>
      </c>
      <c r="J1341" s="35">
        <v>44027</v>
      </c>
      <c r="K1341" s="36" t="s">
        <v>69</v>
      </c>
      <c r="L1341" s="37">
        <f t="shared" si="176"/>
        <v>269949.98</v>
      </c>
      <c r="M1341" s="45">
        <v>269949.98</v>
      </c>
      <c r="N1341" s="39"/>
      <c r="O1341" s="40" t="s">
        <v>465</v>
      </c>
    </row>
    <row r="1342" spans="1:15" s="41" customFormat="1" ht="21" hidden="1">
      <c r="A1342" s="32">
        <v>1337</v>
      </c>
      <c r="B1342" s="33" t="s">
        <v>283</v>
      </c>
      <c r="C1342" s="42" t="s">
        <v>77</v>
      </c>
      <c r="D1342" s="33" t="s">
        <v>446</v>
      </c>
      <c r="E1342" s="44" t="s">
        <v>15</v>
      </c>
      <c r="F1342" s="35">
        <f t="shared" si="179"/>
        <v>43984</v>
      </c>
      <c r="G1342" s="35">
        <f t="shared" si="180"/>
        <v>44005</v>
      </c>
      <c r="H1342" s="35">
        <f t="shared" si="174"/>
        <v>44012</v>
      </c>
      <c r="I1342" s="35">
        <f t="shared" si="175"/>
        <v>44019</v>
      </c>
      <c r="J1342" s="35">
        <v>44027</v>
      </c>
      <c r="K1342" s="36" t="s">
        <v>69</v>
      </c>
      <c r="L1342" s="37">
        <f t="shared" si="176"/>
        <v>3000</v>
      </c>
      <c r="M1342" s="45">
        <v>3000</v>
      </c>
      <c r="N1342" s="39"/>
      <c r="O1342" s="40" t="s">
        <v>465</v>
      </c>
    </row>
    <row r="1343" spans="1:15" s="41" customFormat="1" ht="21" hidden="1">
      <c r="A1343" s="32">
        <v>1338</v>
      </c>
      <c r="B1343" s="33" t="s">
        <v>283</v>
      </c>
      <c r="C1343" s="42" t="s">
        <v>78</v>
      </c>
      <c r="D1343" s="33" t="s">
        <v>446</v>
      </c>
      <c r="E1343" s="44" t="s">
        <v>15</v>
      </c>
      <c r="F1343" s="35">
        <f t="shared" si="179"/>
        <v>43984</v>
      </c>
      <c r="G1343" s="35">
        <f t="shared" si="180"/>
        <v>44005</v>
      </c>
      <c r="H1343" s="35">
        <f t="shared" si="174"/>
        <v>44012</v>
      </c>
      <c r="I1343" s="35">
        <f t="shared" si="175"/>
        <v>44019</v>
      </c>
      <c r="J1343" s="35">
        <v>44027</v>
      </c>
      <c r="K1343" s="36" t="s">
        <v>69</v>
      </c>
      <c r="L1343" s="37">
        <f t="shared" si="176"/>
        <v>29682</v>
      </c>
      <c r="M1343" s="45">
        <v>29682</v>
      </c>
      <c r="N1343" s="39"/>
      <c r="O1343" s="40" t="s">
        <v>465</v>
      </c>
    </row>
    <row r="1344" spans="1:15" s="41" customFormat="1" ht="21" hidden="1">
      <c r="A1344" s="32">
        <v>1339</v>
      </c>
      <c r="B1344" s="33" t="s">
        <v>283</v>
      </c>
      <c r="C1344" s="42" t="s">
        <v>81</v>
      </c>
      <c r="D1344" s="33" t="s">
        <v>446</v>
      </c>
      <c r="E1344" s="44" t="s">
        <v>15</v>
      </c>
      <c r="F1344" s="35">
        <f t="shared" si="179"/>
        <v>43984</v>
      </c>
      <c r="G1344" s="35">
        <f t="shared" si="180"/>
        <v>44005</v>
      </c>
      <c r="H1344" s="35">
        <f t="shared" si="174"/>
        <v>44012</v>
      </c>
      <c r="I1344" s="35">
        <f t="shared" si="175"/>
        <v>44019</v>
      </c>
      <c r="J1344" s="35">
        <v>44027</v>
      </c>
      <c r="K1344" s="36" t="s">
        <v>69</v>
      </c>
      <c r="L1344" s="37">
        <f t="shared" si="176"/>
        <v>8000</v>
      </c>
      <c r="M1344" s="45">
        <v>8000</v>
      </c>
      <c r="N1344" s="39"/>
      <c r="O1344" s="40" t="s">
        <v>464</v>
      </c>
    </row>
    <row r="1345" spans="1:15" s="41" customFormat="1" ht="21" hidden="1">
      <c r="A1345" s="32">
        <v>1340</v>
      </c>
      <c r="B1345" s="33" t="s">
        <v>466</v>
      </c>
      <c r="C1345" s="42" t="s">
        <v>114</v>
      </c>
      <c r="D1345" s="33" t="s">
        <v>446</v>
      </c>
      <c r="E1345" s="44" t="s">
        <v>15</v>
      </c>
      <c r="F1345" s="35">
        <f t="shared" si="179"/>
        <v>43984</v>
      </c>
      <c r="G1345" s="35">
        <f t="shared" si="180"/>
        <v>44005</v>
      </c>
      <c r="H1345" s="35">
        <f t="shared" si="174"/>
        <v>44012</v>
      </c>
      <c r="I1345" s="35">
        <f t="shared" si="175"/>
        <v>44019</v>
      </c>
      <c r="J1345" s="35">
        <v>44027</v>
      </c>
      <c r="K1345" s="36" t="s">
        <v>69</v>
      </c>
      <c r="L1345" s="37">
        <f t="shared" si="176"/>
        <v>307141.90000000002</v>
      </c>
      <c r="M1345" s="45">
        <v>307141.90000000002</v>
      </c>
      <c r="N1345" s="39"/>
      <c r="O1345" s="40" t="s">
        <v>467</v>
      </c>
    </row>
    <row r="1346" spans="1:15" s="41" customFormat="1" ht="21" hidden="1">
      <c r="A1346" s="32">
        <v>1341</v>
      </c>
      <c r="B1346" s="33" t="s">
        <v>466</v>
      </c>
      <c r="C1346" s="42" t="s">
        <v>77</v>
      </c>
      <c r="D1346" s="33" t="s">
        <v>446</v>
      </c>
      <c r="E1346" s="44" t="s">
        <v>15</v>
      </c>
      <c r="F1346" s="35">
        <f t="shared" si="179"/>
        <v>43984</v>
      </c>
      <c r="G1346" s="35">
        <f t="shared" si="180"/>
        <v>44005</v>
      </c>
      <c r="H1346" s="35">
        <f t="shared" si="174"/>
        <v>44012</v>
      </c>
      <c r="I1346" s="35">
        <f t="shared" si="175"/>
        <v>44019</v>
      </c>
      <c r="J1346" s="35">
        <v>44027</v>
      </c>
      <c r="K1346" s="36" t="s">
        <v>69</v>
      </c>
      <c r="L1346" s="37">
        <f t="shared" si="176"/>
        <v>3000</v>
      </c>
      <c r="M1346" s="45">
        <v>3000</v>
      </c>
      <c r="N1346" s="39"/>
      <c r="O1346" s="40" t="s">
        <v>467</v>
      </c>
    </row>
    <row r="1347" spans="1:15" s="41" customFormat="1" ht="21" hidden="1">
      <c r="A1347" s="32">
        <v>1342</v>
      </c>
      <c r="B1347" s="33" t="s">
        <v>466</v>
      </c>
      <c r="C1347" s="42" t="s">
        <v>78</v>
      </c>
      <c r="D1347" s="33" t="s">
        <v>446</v>
      </c>
      <c r="E1347" s="44" t="s">
        <v>15</v>
      </c>
      <c r="F1347" s="35">
        <f t="shared" si="179"/>
        <v>43984</v>
      </c>
      <c r="G1347" s="35">
        <f t="shared" si="180"/>
        <v>44005</v>
      </c>
      <c r="H1347" s="35">
        <f t="shared" si="174"/>
        <v>44012</v>
      </c>
      <c r="I1347" s="35">
        <f t="shared" si="175"/>
        <v>44019</v>
      </c>
      <c r="J1347" s="35">
        <v>44027</v>
      </c>
      <c r="K1347" s="36" t="s">
        <v>69</v>
      </c>
      <c r="L1347" s="37">
        <f t="shared" si="176"/>
        <v>44166</v>
      </c>
      <c r="M1347" s="45">
        <v>44166</v>
      </c>
      <c r="N1347" s="39"/>
      <c r="O1347" s="40" t="s">
        <v>467</v>
      </c>
    </row>
    <row r="1348" spans="1:15" s="41" customFormat="1" ht="21" hidden="1">
      <c r="A1348" s="32">
        <v>1343</v>
      </c>
      <c r="B1348" s="33" t="s">
        <v>466</v>
      </c>
      <c r="C1348" s="42" t="s">
        <v>81</v>
      </c>
      <c r="D1348" s="33" t="s">
        <v>446</v>
      </c>
      <c r="E1348" s="44" t="s">
        <v>15</v>
      </c>
      <c r="F1348" s="35">
        <f t="shared" si="179"/>
        <v>43984</v>
      </c>
      <c r="G1348" s="35">
        <f t="shared" si="180"/>
        <v>44005</v>
      </c>
      <c r="H1348" s="35">
        <f t="shared" si="174"/>
        <v>44012</v>
      </c>
      <c r="I1348" s="35">
        <f t="shared" si="175"/>
        <v>44019</v>
      </c>
      <c r="J1348" s="35">
        <v>44027</v>
      </c>
      <c r="K1348" s="36" t="s">
        <v>69</v>
      </c>
      <c r="L1348" s="37">
        <f t="shared" si="176"/>
        <v>11630</v>
      </c>
      <c r="M1348" s="45">
        <v>11630</v>
      </c>
      <c r="N1348" s="39"/>
      <c r="O1348" s="40" t="s">
        <v>467</v>
      </c>
    </row>
    <row r="1349" spans="1:15" s="41" customFormat="1" ht="21" hidden="1">
      <c r="A1349" s="32">
        <v>1344</v>
      </c>
      <c r="B1349" s="33" t="s">
        <v>468</v>
      </c>
      <c r="C1349" s="42" t="s">
        <v>114</v>
      </c>
      <c r="D1349" s="33" t="s">
        <v>446</v>
      </c>
      <c r="E1349" s="44" t="s">
        <v>15</v>
      </c>
      <c r="F1349" s="35">
        <f t="shared" si="179"/>
        <v>43984</v>
      </c>
      <c r="G1349" s="35">
        <f t="shared" si="180"/>
        <v>44005</v>
      </c>
      <c r="H1349" s="35">
        <f t="shared" si="174"/>
        <v>44012</v>
      </c>
      <c r="I1349" s="35">
        <f t="shared" si="175"/>
        <v>44019</v>
      </c>
      <c r="J1349" s="35">
        <v>44027</v>
      </c>
      <c r="K1349" s="36" t="s">
        <v>69</v>
      </c>
      <c r="L1349" s="37">
        <f t="shared" si="176"/>
        <v>256899.98</v>
      </c>
      <c r="M1349" s="45">
        <v>256899.98</v>
      </c>
      <c r="N1349" s="39"/>
      <c r="O1349" s="40" t="s">
        <v>469</v>
      </c>
    </row>
    <row r="1350" spans="1:15" s="41" customFormat="1" ht="21" hidden="1">
      <c r="A1350" s="32">
        <v>1345</v>
      </c>
      <c r="B1350" s="33" t="s">
        <v>468</v>
      </c>
      <c r="C1350" s="42" t="s">
        <v>77</v>
      </c>
      <c r="D1350" s="33" t="s">
        <v>446</v>
      </c>
      <c r="E1350" s="44" t="s">
        <v>15</v>
      </c>
      <c r="F1350" s="35">
        <f t="shared" si="179"/>
        <v>43984</v>
      </c>
      <c r="G1350" s="35">
        <f t="shared" si="180"/>
        <v>44005</v>
      </c>
      <c r="H1350" s="35">
        <f t="shared" ref="H1350:H1413" si="181">J1350-15</f>
        <v>44012</v>
      </c>
      <c r="I1350" s="35">
        <f t="shared" ref="I1350:I1413" si="182">H1350+7</f>
        <v>44019</v>
      </c>
      <c r="J1350" s="35">
        <v>44027</v>
      </c>
      <c r="K1350" s="36" t="s">
        <v>69</v>
      </c>
      <c r="L1350" s="37">
        <f t="shared" ref="L1350:L1413" si="183">SUM(M1350:N1350)</f>
        <v>3000</v>
      </c>
      <c r="M1350" s="45">
        <v>3000</v>
      </c>
      <c r="N1350" s="39"/>
      <c r="O1350" s="40" t="s">
        <v>469</v>
      </c>
    </row>
    <row r="1351" spans="1:15" s="41" customFormat="1" ht="21" hidden="1">
      <c r="A1351" s="32">
        <v>1346</v>
      </c>
      <c r="B1351" s="33" t="s">
        <v>468</v>
      </c>
      <c r="C1351" s="42" t="s">
        <v>78</v>
      </c>
      <c r="D1351" s="33" t="s">
        <v>446</v>
      </c>
      <c r="E1351" s="44" t="s">
        <v>15</v>
      </c>
      <c r="F1351" s="35">
        <f t="shared" si="179"/>
        <v>43984</v>
      </c>
      <c r="G1351" s="35">
        <f t="shared" si="180"/>
        <v>44005</v>
      </c>
      <c r="H1351" s="35">
        <f t="shared" si="181"/>
        <v>44012</v>
      </c>
      <c r="I1351" s="35">
        <f t="shared" si="182"/>
        <v>44019</v>
      </c>
      <c r="J1351" s="35">
        <v>44027</v>
      </c>
      <c r="K1351" s="36" t="s">
        <v>69</v>
      </c>
      <c r="L1351" s="37">
        <f t="shared" si="183"/>
        <v>31666</v>
      </c>
      <c r="M1351" s="45">
        <v>31666</v>
      </c>
      <c r="N1351" s="39"/>
      <c r="O1351" s="40" t="s">
        <v>469</v>
      </c>
    </row>
    <row r="1352" spans="1:15" s="41" customFormat="1" ht="21" hidden="1">
      <c r="A1352" s="32">
        <v>1347</v>
      </c>
      <c r="B1352" s="33" t="s">
        <v>468</v>
      </c>
      <c r="C1352" s="42" t="s">
        <v>81</v>
      </c>
      <c r="D1352" s="33" t="s">
        <v>446</v>
      </c>
      <c r="E1352" s="44" t="s">
        <v>15</v>
      </c>
      <c r="F1352" s="35">
        <f t="shared" si="179"/>
        <v>43984</v>
      </c>
      <c r="G1352" s="35">
        <f t="shared" si="180"/>
        <v>44005</v>
      </c>
      <c r="H1352" s="35">
        <f t="shared" si="181"/>
        <v>44012</v>
      </c>
      <c r="I1352" s="35">
        <f t="shared" si="182"/>
        <v>44019</v>
      </c>
      <c r="J1352" s="35">
        <v>44027</v>
      </c>
      <c r="K1352" s="36" t="s">
        <v>69</v>
      </c>
      <c r="L1352" s="37">
        <f t="shared" si="183"/>
        <v>8630</v>
      </c>
      <c r="M1352" s="45">
        <v>8630</v>
      </c>
      <c r="N1352" s="39"/>
      <c r="O1352" s="40" t="s">
        <v>469</v>
      </c>
    </row>
    <row r="1353" spans="1:15" s="41" customFormat="1" ht="12.75">
      <c r="A1353" s="32">
        <v>1348</v>
      </c>
      <c r="B1353" s="33" t="s">
        <v>470</v>
      </c>
      <c r="C1353" s="34" t="s">
        <v>76</v>
      </c>
      <c r="D1353" s="33" t="s">
        <v>192</v>
      </c>
      <c r="E1353" s="44" t="s">
        <v>24</v>
      </c>
      <c r="F1353" s="33" t="str">
        <f>IF(E1353="","",IF((OR(E1353=data_validation!A$1,E1353=data_validation!A$2,E1353=data_validation!A$5,E1353=data_validation!A$6,E1353=data_validation!A$14,E1353=data_validation!A$16)),"Indicate Date","N/A"))</f>
        <v>N/A</v>
      </c>
      <c r="G1353" s="33" t="str">
        <f>IF(E1353="","",IF((OR(E1353=data_validation!A$1,E1353=data_validation!A$2)),"Indicate Date","N/A"))</f>
        <v>N/A</v>
      </c>
      <c r="H1353" s="35">
        <f t="shared" si="181"/>
        <v>43832</v>
      </c>
      <c r="I1353" s="35">
        <f t="shared" si="182"/>
        <v>43839</v>
      </c>
      <c r="J1353" s="35">
        <v>43847</v>
      </c>
      <c r="K1353" s="36" t="s">
        <v>69</v>
      </c>
      <c r="L1353" s="37">
        <f t="shared" si="183"/>
        <v>754828.65</v>
      </c>
      <c r="M1353" s="38">
        <f>740875+13953.65</f>
        <v>754828.65</v>
      </c>
      <c r="N1353" s="39"/>
      <c r="O1353" s="40" t="s">
        <v>208</v>
      </c>
    </row>
    <row r="1354" spans="1:15" s="41" customFormat="1" ht="12.75">
      <c r="A1354" s="32">
        <v>1349</v>
      </c>
      <c r="B1354" s="33" t="s">
        <v>470</v>
      </c>
      <c r="C1354" s="34" t="s">
        <v>76</v>
      </c>
      <c r="D1354" s="33" t="s">
        <v>192</v>
      </c>
      <c r="E1354" s="44" t="s">
        <v>24</v>
      </c>
      <c r="F1354" s="33" t="str">
        <f>IF(E1354="","",IF((OR(E1354=data_validation!A$1,E1354=data_validation!A$2,E1354=data_validation!A$5,E1354=data_validation!A$6,E1354=data_validation!A$14,E1354=data_validation!A$16)),"Indicate Date","N/A"))</f>
        <v>N/A</v>
      </c>
      <c r="G1354" s="33" t="str">
        <f>IF(E1354="","",IF((OR(E1354=data_validation!A$1,E1354=data_validation!A$2)),"Indicate Date","N/A"))</f>
        <v>N/A</v>
      </c>
      <c r="H1354" s="35">
        <f t="shared" si="181"/>
        <v>44012</v>
      </c>
      <c r="I1354" s="35">
        <f t="shared" si="182"/>
        <v>44019</v>
      </c>
      <c r="J1354" s="35">
        <v>44027</v>
      </c>
      <c r="K1354" s="36" t="s">
        <v>69</v>
      </c>
      <c r="L1354" s="37">
        <f t="shared" si="183"/>
        <v>299576</v>
      </c>
      <c r="M1354" s="38">
        <v>299576</v>
      </c>
      <c r="N1354" s="39"/>
      <c r="O1354" s="40" t="s">
        <v>208</v>
      </c>
    </row>
    <row r="1355" spans="1:15" s="41" customFormat="1" ht="12.75">
      <c r="A1355" s="32">
        <v>1350</v>
      </c>
      <c r="B1355" s="33" t="s">
        <v>470</v>
      </c>
      <c r="C1355" s="34" t="s">
        <v>76</v>
      </c>
      <c r="D1355" s="33" t="s">
        <v>192</v>
      </c>
      <c r="E1355" s="44" t="s">
        <v>24</v>
      </c>
      <c r="F1355" s="33" t="str">
        <f>IF(E1355="","",IF((OR(E1355=data_validation!A$1,E1355=data_validation!A$2,E1355=data_validation!A$5,E1355=data_validation!A$6,E1355=data_validation!A$14,E1355=data_validation!A$16)),"Indicate Date","N/A"))</f>
        <v>N/A</v>
      </c>
      <c r="G1355" s="33" t="str">
        <f>IF(E1355="","",IF((OR(E1355=data_validation!A$1,E1355=data_validation!A$2)),"Indicate Date","N/A"))</f>
        <v>N/A</v>
      </c>
      <c r="H1355" s="35">
        <f t="shared" si="181"/>
        <v>43832</v>
      </c>
      <c r="I1355" s="35">
        <f t="shared" si="182"/>
        <v>43839</v>
      </c>
      <c r="J1355" s="35">
        <v>43847</v>
      </c>
      <c r="K1355" s="36" t="s">
        <v>69</v>
      </c>
      <c r="L1355" s="37">
        <f t="shared" si="183"/>
        <v>103263.35</v>
      </c>
      <c r="M1355" s="38">
        <v>103263.35</v>
      </c>
      <c r="N1355" s="39"/>
      <c r="O1355" s="40" t="s">
        <v>208</v>
      </c>
    </row>
    <row r="1356" spans="1:15" s="41" customFormat="1" ht="12.75">
      <c r="A1356" s="32">
        <v>1351</v>
      </c>
      <c r="B1356" s="33" t="s">
        <v>470</v>
      </c>
      <c r="C1356" s="34" t="s">
        <v>76</v>
      </c>
      <c r="D1356" s="33" t="s">
        <v>192</v>
      </c>
      <c r="E1356" s="44" t="s">
        <v>24</v>
      </c>
      <c r="F1356" s="33" t="str">
        <f>IF(E1356="","",IF((OR(E1356=data_validation!A$1,E1356=data_validation!A$2,E1356=data_validation!A$5,E1356=data_validation!A$6,E1356=data_validation!A$14,E1356=data_validation!A$16)),"Indicate Date","N/A"))</f>
        <v>N/A</v>
      </c>
      <c r="G1356" s="33" t="str">
        <f>IF(E1356="","",IF((OR(E1356=data_validation!A$1,E1356=data_validation!A$2)),"Indicate Date","N/A"))</f>
        <v>N/A</v>
      </c>
      <c r="H1356" s="35">
        <f t="shared" si="181"/>
        <v>44012</v>
      </c>
      <c r="I1356" s="35">
        <f t="shared" si="182"/>
        <v>44019</v>
      </c>
      <c r="J1356" s="35">
        <v>44027</v>
      </c>
      <c r="K1356" s="36" t="s">
        <v>69</v>
      </c>
      <c r="L1356" s="37">
        <f t="shared" si="183"/>
        <v>42332</v>
      </c>
      <c r="M1356" s="38">
        <v>42332</v>
      </c>
      <c r="N1356" s="39"/>
      <c r="O1356" s="40" t="s">
        <v>208</v>
      </c>
    </row>
    <row r="1357" spans="1:15" s="41" customFormat="1" ht="12.75" hidden="1">
      <c r="A1357" s="32">
        <v>1352</v>
      </c>
      <c r="B1357" s="33" t="s">
        <v>470</v>
      </c>
      <c r="C1357" s="34" t="s">
        <v>78</v>
      </c>
      <c r="D1357" s="33" t="s">
        <v>192</v>
      </c>
      <c r="E1357" s="44" t="s">
        <v>15</v>
      </c>
      <c r="F1357" s="35">
        <f>G1357-21</f>
        <v>43804</v>
      </c>
      <c r="G1357" s="35">
        <f t="shared" ref="G1357:G1363" si="184">H1357-7</f>
        <v>43825</v>
      </c>
      <c r="H1357" s="35">
        <f t="shared" si="181"/>
        <v>43832</v>
      </c>
      <c r="I1357" s="35">
        <f t="shared" si="182"/>
        <v>43839</v>
      </c>
      <c r="J1357" s="35">
        <v>43847</v>
      </c>
      <c r="K1357" s="36" t="s">
        <v>69</v>
      </c>
      <c r="L1357" s="37">
        <f t="shared" si="183"/>
        <v>380000</v>
      </c>
      <c r="M1357" s="38">
        <v>380000</v>
      </c>
      <c r="N1357" s="39"/>
      <c r="O1357" s="40" t="s">
        <v>208</v>
      </c>
    </row>
    <row r="1358" spans="1:15" s="41" customFormat="1" ht="12.75" hidden="1">
      <c r="A1358" s="32">
        <v>1353</v>
      </c>
      <c r="B1358" s="33" t="s">
        <v>470</v>
      </c>
      <c r="C1358" s="34" t="s">
        <v>77</v>
      </c>
      <c r="D1358" s="33" t="s">
        <v>192</v>
      </c>
      <c r="E1358" s="44" t="s">
        <v>15</v>
      </c>
      <c r="F1358" s="35">
        <f>G1358-21</f>
        <v>43804</v>
      </c>
      <c r="G1358" s="35">
        <f t="shared" si="184"/>
        <v>43825</v>
      </c>
      <c r="H1358" s="35">
        <f t="shared" si="181"/>
        <v>43832</v>
      </c>
      <c r="I1358" s="35">
        <f t="shared" si="182"/>
        <v>43839</v>
      </c>
      <c r="J1358" s="35">
        <v>43847</v>
      </c>
      <c r="K1358" s="36" t="s">
        <v>69</v>
      </c>
      <c r="L1358" s="37">
        <f t="shared" si="183"/>
        <v>100000</v>
      </c>
      <c r="M1358" s="38">
        <v>100000</v>
      </c>
      <c r="N1358" s="39"/>
      <c r="O1358" s="40" t="s">
        <v>208</v>
      </c>
    </row>
    <row r="1359" spans="1:15" s="41" customFormat="1" ht="12.75" hidden="1">
      <c r="A1359" s="32">
        <v>1354</v>
      </c>
      <c r="B1359" s="33" t="s">
        <v>470</v>
      </c>
      <c r="C1359" s="34" t="s">
        <v>81</v>
      </c>
      <c r="D1359" s="33" t="s">
        <v>192</v>
      </c>
      <c r="E1359" s="44" t="s">
        <v>15</v>
      </c>
      <c r="F1359" s="35">
        <f>G1359-21</f>
        <v>43804</v>
      </c>
      <c r="G1359" s="35">
        <f t="shared" si="184"/>
        <v>43825</v>
      </c>
      <c r="H1359" s="35">
        <f t="shared" si="181"/>
        <v>43832</v>
      </c>
      <c r="I1359" s="35">
        <f t="shared" si="182"/>
        <v>43839</v>
      </c>
      <c r="J1359" s="35">
        <v>43847</v>
      </c>
      <c r="K1359" s="36" t="s">
        <v>69</v>
      </c>
      <c r="L1359" s="37">
        <f t="shared" si="183"/>
        <v>20000</v>
      </c>
      <c r="M1359" s="38">
        <v>20000</v>
      </c>
      <c r="N1359" s="39"/>
      <c r="O1359" s="40" t="s">
        <v>208</v>
      </c>
    </row>
    <row r="1360" spans="1:15" s="41" customFormat="1" ht="12.75" hidden="1">
      <c r="A1360" s="32">
        <v>1355</v>
      </c>
      <c r="B1360" s="33" t="s">
        <v>470</v>
      </c>
      <c r="C1360" s="34" t="s">
        <v>78</v>
      </c>
      <c r="D1360" s="33" t="s">
        <v>192</v>
      </c>
      <c r="E1360" s="44" t="s">
        <v>15</v>
      </c>
      <c r="F1360" s="35">
        <f>G1360-21</f>
        <v>43984</v>
      </c>
      <c r="G1360" s="35">
        <f t="shared" si="184"/>
        <v>44005</v>
      </c>
      <c r="H1360" s="35">
        <f t="shared" si="181"/>
        <v>44012</v>
      </c>
      <c r="I1360" s="35">
        <f t="shared" si="182"/>
        <v>44019</v>
      </c>
      <c r="J1360" s="35">
        <v>44027</v>
      </c>
      <c r="K1360" s="36" t="s">
        <v>69</v>
      </c>
      <c r="L1360" s="37">
        <f t="shared" si="183"/>
        <v>400000</v>
      </c>
      <c r="M1360" s="38">
        <v>400000</v>
      </c>
      <c r="N1360" s="39"/>
      <c r="O1360" s="40" t="s">
        <v>208</v>
      </c>
    </row>
    <row r="1361" spans="1:15" s="41" customFormat="1" ht="12.75" hidden="1">
      <c r="A1361" s="32">
        <v>1356</v>
      </c>
      <c r="B1361" s="33" t="s">
        <v>470</v>
      </c>
      <c r="C1361" s="34" t="s">
        <v>77</v>
      </c>
      <c r="D1361" s="33" t="s">
        <v>192</v>
      </c>
      <c r="E1361" s="44" t="s">
        <v>15</v>
      </c>
      <c r="F1361" s="35">
        <f>G1361-21</f>
        <v>43984</v>
      </c>
      <c r="G1361" s="35">
        <f t="shared" si="184"/>
        <v>44005</v>
      </c>
      <c r="H1361" s="35">
        <f t="shared" si="181"/>
        <v>44012</v>
      </c>
      <c r="I1361" s="35">
        <f t="shared" si="182"/>
        <v>44019</v>
      </c>
      <c r="J1361" s="35">
        <v>44027</v>
      </c>
      <c r="K1361" s="36" t="s">
        <v>69</v>
      </c>
      <c r="L1361" s="37">
        <f t="shared" si="183"/>
        <v>100000</v>
      </c>
      <c r="M1361" s="38">
        <v>100000</v>
      </c>
      <c r="N1361" s="39"/>
      <c r="O1361" s="40" t="s">
        <v>208</v>
      </c>
    </row>
    <row r="1362" spans="1:15" s="41" customFormat="1" ht="12.75" hidden="1">
      <c r="A1362" s="32">
        <v>1357</v>
      </c>
      <c r="B1362" s="33" t="s">
        <v>470</v>
      </c>
      <c r="C1362" s="34" t="s">
        <v>92</v>
      </c>
      <c r="D1362" s="33" t="s">
        <v>192</v>
      </c>
      <c r="E1362" s="44" t="s">
        <v>15</v>
      </c>
      <c r="F1362" s="35">
        <f>H1362-21</f>
        <v>43811</v>
      </c>
      <c r="G1362" s="35">
        <f t="shared" si="184"/>
        <v>43825</v>
      </c>
      <c r="H1362" s="35">
        <f t="shared" si="181"/>
        <v>43832</v>
      </c>
      <c r="I1362" s="35">
        <f t="shared" si="182"/>
        <v>43839</v>
      </c>
      <c r="J1362" s="35">
        <v>43847</v>
      </c>
      <c r="K1362" s="36" t="s">
        <v>69</v>
      </c>
      <c r="L1362" s="37">
        <f t="shared" si="183"/>
        <v>597600</v>
      </c>
      <c r="M1362" s="38">
        <f>590152.5+7447.5</f>
        <v>597600</v>
      </c>
      <c r="N1362" s="39"/>
      <c r="O1362" s="40" t="s">
        <v>208</v>
      </c>
    </row>
    <row r="1363" spans="1:15" s="41" customFormat="1" ht="12.75" hidden="1">
      <c r="A1363" s="32">
        <v>1358</v>
      </c>
      <c r="B1363" s="33" t="s">
        <v>470</v>
      </c>
      <c r="C1363" s="34" t="s">
        <v>92</v>
      </c>
      <c r="D1363" s="33" t="s">
        <v>192</v>
      </c>
      <c r="E1363" s="44" t="s">
        <v>15</v>
      </c>
      <c r="F1363" s="35">
        <f>H1363-21</f>
        <v>43991</v>
      </c>
      <c r="G1363" s="35">
        <f t="shared" si="184"/>
        <v>44005</v>
      </c>
      <c r="H1363" s="35">
        <f t="shared" si="181"/>
        <v>44012</v>
      </c>
      <c r="I1363" s="35">
        <f t="shared" si="182"/>
        <v>44019</v>
      </c>
      <c r="J1363" s="35">
        <v>44027</v>
      </c>
      <c r="K1363" s="36" t="s">
        <v>69</v>
      </c>
      <c r="L1363" s="37">
        <f t="shared" si="183"/>
        <v>2400</v>
      </c>
      <c r="M1363" s="38">
        <v>2400</v>
      </c>
      <c r="N1363" s="39"/>
      <c r="O1363" s="40" t="s">
        <v>208</v>
      </c>
    </row>
    <row r="1364" spans="1:15" s="41" customFormat="1" ht="24" hidden="1">
      <c r="A1364" s="32">
        <v>1359</v>
      </c>
      <c r="B1364" s="33" t="s">
        <v>470</v>
      </c>
      <c r="C1364" s="42" t="s">
        <v>83</v>
      </c>
      <c r="D1364" s="33" t="s">
        <v>192</v>
      </c>
      <c r="E1364" s="44" t="s">
        <v>28</v>
      </c>
      <c r="F1364" s="35">
        <f t="shared" ref="F1364:F1376" si="185">H1364-7</f>
        <v>43825</v>
      </c>
      <c r="G1364" s="33" t="str">
        <f>IF(E1364="","",IF((OR(E1364=data_validation!A$1,E1364=data_validation!A$2)),"Indicate Date","N/A"))</f>
        <v>N/A</v>
      </c>
      <c r="H1364" s="35">
        <f t="shared" si="181"/>
        <v>43832</v>
      </c>
      <c r="I1364" s="35">
        <f t="shared" si="182"/>
        <v>43839</v>
      </c>
      <c r="J1364" s="35">
        <v>43847</v>
      </c>
      <c r="K1364" s="36" t="s">
        <v>69</v>
      </c>
      <c r="L1364" s="37">
        <f t="shared" si="183"/>
        <v>30000</v>
      </c>
      <c r="M1364" s="43">
        <v>30000</v>
      </c>
      <c r="N1364" s="39"/>
      <c r="O1364" s="40" t="s">
        <v>208</v>
      </c>
    </row>
    <row r="1365" spans="1:15" s="41" customFormat="1" ht="24" hidden="1">
      <c r="A1365" s="32">
        <v>1360</v>
      </c>
      <c r="B1365" s="33" t="s">
        <v>470</v>
      </c>
      <c r="C1365" s="42" t="s">
        <v>83</v>
      </c>
      <c r="D1365" s="33" t="s">
        <v>192</v>
      </c>
      <c r="E1365" s="44" t="s">
        <v>28</v>
      </c>
      <c r="F1365" s="35">
        <f t="shared" si="185"/>
        <v>43914</v>
      </c>
      <c r="G1365" s="33" t="str">
        <f>IF(E1365="","",IF((OR(E1365=data_validation!A$1,E1365=data_validation!A$2)),"Indicate Date","N/A"))</f>
        <v>N/A</v>
      </c>
      <c r="H1365" s="35">
        <f t="shared" si="181"/>
        <v>43921</v>
      </c>
      <c r="I1365" s="35">
        <f t="shared" si="182"/>
        <v>43928</v>
      </c>
      <c r="J1365" s="35">
        <v>43936</v>
      </c>
      <c r="K1365" s="36" t="s">
        <v>69</v>
      </c>
      <c r="L1365" s="37">
        <f t="shared" si="183"/>
        <v>30000</v>
      </c>
      <c r="M1365" s="43">
        <v>30000</v>
      </c>
      <c r="N1365" s="39"/>
      <c r="O1365" s="40" t="s">
        <v>208</v>
      </c>
    </row>
    <row r="1366" spans="1:15" s="41" customFormat="1" ht="24" hidden="1">
      <c r="A1366" s="32">
        <v>1361</v>
      </c>
      <c r="B1366" s="33" t="s">
        <v>470</v>
      </c>
      <c r="C1366" s="42" t="s">
        <v>83</v>
      </c>
      <c r="D1366" s="33" t="s">
        <v>192</v>
      </c>
      <c r="E1366" s="44" t="s">
        <v>28</v>
      </c>
      <c r="F1366" s="35">
        <f t="shared" si="185"/>
        <v>44005</v>
      </c>
      <c r="G1366" s="33" t="str">
        <f>IF(E1366="","",IF((OR(E1366=data_validation!A$1,E1366=data_validation!A$2)),"Indicate Date","N/A"))</f>
        <v>N/A</v>
      </c>
      <c r="H1366" s="35">
        <f t="shared" si="181"/>
        <v>44012</v>
      </c>
      <c r="I1366" s="35">
        <f t="shared" si="182"/>
        <v>44019</v>
      </c>
      <c r="J1366" s="35">
        <v>44027</v>
      </c>
      <c r="K1366" s="36" t="s">
        <v>69</v>
      </c>
      <c r="L1366" s="37">
        <f t="shared" si="183"/>
        <v>30000</v>
      </c>
      <c r="M1366" s="43">
        <v>30000</v>
      </c>
      <c r="N1366" s="39"/>
      <c r="O1366" s="40" t="s">
        <v>208</v>
      </c>
    </row>
    <row r="1367" spans="1:15" s="41" customFormat="1" ht="24" hidden="1">
      <c r="A1367" s="32">
        <v>1362</v>
      </c>
      <c r="B1367" s="33" t="s">
        <v>470</v>
      </c>
      <c r="C1367" s="42" t="s">
        <v>83</v>
      </c>
      <c r="D1367" s="33" t="s">
        <v>192</v>
      </c>
      <c r="E1367" s="44" t="s">
        <v>28</v>
      </c>
      <c r="F1367" s="35">
        <f t="shared" si="185"/>
        <v>44097</v>
      </c>
      <c r="G1367" s="33" t="str">
        <f>IF(E1367="","",IF((OR(E1367=data_validation!A$1,E1367=data_validation!A$2)),"Indicate Date","N/A"))</f>
        <v>N/A</v>
      </c>
      <c r="H1367" s="35">
        <f t="shared" si="181"/>
        <v>44104</v>
      </c>
      <c r="I1367" s="35">
        <f t="shared" si="182"/>
        <v>44111</v>
      </c>
      <c r="J1367" s="35">
        <v>44119</v>
      </c>
      <c r="K1367" s="36" t="s">
        <v>69</v>
      </c>
      <c r="L1367" s="37">
        <f t="shared" si="183"/>
        <v>30000</v>
      </c>
      <c r="M1367" s="43">
        <v>30000</v>
      </c>
      <c r="N1367" s="39"/>
      <c r="O1367" s="40" t="s">
        <v>208</v>
      </c>
    </row>
    <row r="1368" spans="1:15" s="41" customFormat="1" ht="24" hidden="1">
      <c r="A1368" s="32">
        <v>1363</v>
      </c>
      <c r="B1368" s="33" t="s">
        <v>470</v>
      </c>
      <c r="C1368" s="42" t="s">
        <v>87</v>
      </c>
      <c r="D1368" s="33" t="s">
        <v>192</v>
      </c>
      <c r="E1368" s="44" t="s">
        <v>28</v>
      </c>
      <c r="F1368" s="35">
        <f t="shared" si="185"/>
        <v>43825</v>
      </c>
      <c r="G1368" s="33" t="str">
        <f>IF(E1368="","",IF((OR(E1368=data_validation!A$1,E1368=data_validation!A$2)),"Indicate Date","N/A"))</f>
        <v>N/A</v>
      </c>
      <c r="H1368" s="35">
        <f t="shared" si="181"/>
        <v>43832</v>
      </c>
      <c r="I1368" s="35">
        <f t="shared" si="182"/>
        <v>43839</v>
      </c>
      <c r="J1368" s="35">
        <v>43847</v>
      </c>
      <c r="K1368" s="36" t="s">
        <v>69</v>
      </c>
      <c r="L1368" s="37">
        <f t="shared" si="183"/>
        <v>20000</v>
      </c>
      <c r="M1368" s="43">
        <v>20000</v>
      </c>
      <c r="N1368" s="39"/>
      <c r="O1368" s="40" t="s">
        <v>208</v>
      </c>
    </row>
    <row r="1369" spans="1:15" s="41" customFormat="1" ht="24" hidden="1">
      <c r="A1369" s="32">
        <v>1364</v>
      </c>
      <c r="B1369" s="33" t="s">
        <v>470</v>
      </c>
      <c r="C1369" s="42" t="s">
        <v>118</v>
      </c>
      <c r="D1369" s="33" t="s">
        <v>192</v>
      </c>
      <c r="E1369" s="44" t="s">
        <v>28</v>
      </c>
      <c r="F1369" s="35">
        <f t="shared" si="185"/>
        <v>43825</v>
      </c>
      <c r="G1369" s="33" t="str">
        <f>IF(E1369="","",IF((OR(E1369=data_validation!A$1,E1369=data_validation!A$2)),"Indicate Date","N/A"))</f>
        <v>N/A</v>
      </c>
      <c r="H1369" s="35">
        <f t="shared" si="181"/>
        <v>43832</v>
      </c>
      <c r="I1369" s="35">
        <f t="shared" si="182"/>
        <v>43839</v>
      </c>
      <c r="J1369" s="35">
        <v>43847</v>
      </c>
      <c r="K1369" s="36" t="s">
        <v>69</v>
      </c>
      <c r="L1369" s="37">
        <f t="shared" si="183"/>
        <v>162500</v>
      </c>
      <c r="M1369" s="43">
        <v>162500</v>
      </c>
      <c r="N1369" s="39"/>
      <c r="O1369" s="40" t="s">
        <v>208</v>
      </c>
    </row>
    <row r="1370" spans="1:15" s="41" customFormat="1" ht="24" hidden="1">
      <c r="A1370" s="32">
        <v>1365</v>
      </c>
      <c r="B1370" s="33" t="s">
        <v>470</v>
      </c>
      <c r="C1370" s="42" t="s">
        <v>118</v>
      </c>
      <c r="D1370" s="33" t="s">
        <v>192</v>
      </c>
      <c r="E1370" s="44" t="s">
        <v>28</v>
      </c>
      <c r="F1370" s="35">
        <f t="shared" si="185"/>
        <v>43914</v>
      </c>
      <c r="G1370" s="33" t="str">
        <f>IF(E1370="","",IF((OR(E1370=data_validation!A$1,E1370=data_validation!A$2)),"Indicate Date","N/A"))</f>
        <v>N/A</v>
      </c>
      <c r="H1370" s="35">
        <f t="shared" si="181"/>
        <v>43921</v>
      </c>
      <c r="I1370" s="35">
        <f t="shared" si="182"/>
        <v>43928</v>
      </c>
      <c r="J1370" s="35">
        <v>43936</v>
      </c>
      <c r="K1370" s="36" t="s">
        <v>69</v>
      </c>
      <c r="L1370" s="37">
        <f t="shared" si="183"/>
        <v>162500</v>
      </c>
      <c r="M1370" s="43">
        <v>162500</v>
      </c>
      <c r="N1370" s="39"/>
      <c r="O1370" s="40" t="s">
        <v>208</v>
      </c>
    </row>
    <row r="1371" spans="1:15" s="41" customFormat="1" ht="24" hidden="1">
      <c r="A1371" s="32">
        <v>1366</v>
      </c>
      <c r="B1371" s="33" t="s">
        <v>470</v>
      </c>
      <c r="C1371" s="42" t="s">
        <v>118</v>
      </c>
      <c r="D1371" s="33" t="s">
        <v>192</v>
      </c>
      <c r="E1371" s="44" t="s">
        <v>28</v>
      </c>
      <c r="F1371" s="35">
        <f t="shared" si="185"/>
        <v>44005</v>
      </c>
      <c r="G1371" s="33" t="str">
        <f>IF(E1371="","",IF((OR(E1371=data_validation!A$1,E1371=data_validation!A$2)),"Indicate Date","N/A"))</f>
        <v>N/A</v>
      </c>
      <c r="H1371" s="35">
        <f t="shared" si="181"/>
        <v>44012</v>
      </c>
      <c r="I1371" s="35">
        <f t="shared" si="182"/>
        <v>44019</v>
      </c>
      <c r="J1371" s="35">
        <v>44027</v>
      </c>
      <c r="K1371" s="36" t="s">
        <v>69</v>
      </c>
      <c r="L1371" s="37">
        <f t="shared" si="183"/>
        <v>162500</v>
      </c>
      <c r="M1371" s="43">
        <v>162500</v>
      </c>
      <c r="N1371" s="39"/>
      <c r="O1371" s="40" t="s">
        <v>208</v>
      </c>
    </row>
    <row r="1372" spans="1:15" s="41" customFormat="1" ht="24" hidden="1">
      <c r="A1372" s="32">
        <v>1367</v>
      </c>
      <c r="B1372" s="33" t="s">
        <v>470</v>
      </c>
      <c r="C1372" s="42" t="s">
        <v>118</v>
      </c>
      <c r="D1372" s="33" t="s">
        <v>192</v>
      </c>
      <c r="E1372" s="44" t="s">
        <v>28</v>
      </c>
      <c r="F1372" s="35">
        <f t="shared" si="185"/>
        <v>44097</v>
      </c>
      <c r="G1372" s="33" t="str">
        <f>IF(E1372="","",IF((OR(E1372=data_validation!A$1,E1372=data_validation!A$2)),"Indicate Date","N/A"))</f>
        <v>N/A</v>
      </c>
      <c r="H1372" s="35">
        <f t="shared" si="181"/>
        <v>44104</v>
      </c>
      <c r="I1372" s="35">
        <f t="shared" si="182"/>
        <v>44111</v>
      </c>
      <c r="J1372" s="35">
        <v>44119</v>
      </c>
      <c r="K1372" s="36" t="s">
        <v>69</v>
      </c>
      <c r="L1372" s="37">
        <f t="shared" si="183"/>
        <v>162500</v>
      </c>
      <c r="M1372" s="43">
        <v>162500</v>
      </c>
      <c r="N1372" s="39"/>
      <c r="O1372" s="40" t="s">
        <v>208</v>
      </c>
    </row>
    <row r="1373" spans="1:15" s="41" customFormat="1" ht="36" hidden="1">
      <c r="A1373" s="32">
        <v>1368</v>
      </c>
      <c r="B1373" s="33" t="s">
        <v>470</v>
      </c>
      <c r="C1373" s="42" t="s">
        <v>101</v>
      </c>
      <c r="D1373" s="33" t="s">
        <v>192</v>
      </c>
      <c r="E1373" s="44" t="s">
        <v>25</v>
      </c>
      <c r="F1373" s="35">
        <f t="shared" si="185"/>
        <v>43825</v>
      </c>
      <c r="G1373" s="33" t="str">
        <f>IF(E1373="","",IF((OR(E1373=data_validation!A$1,E1373=data_validation!A$2)),"Indicate Date","N/A"))</f>
        <v>N/A</v>
      </c>
      <c r="H1373" s="35">
        <f t="shared" si="181"/>
        <v>43832</v>
      </c>
      <c r="I1373" s="35">
        <f t="shared" si="182"/>
        <v>43839</v>
      </c>
      <c r="J1373" s="35">
        <v>43847</v>
      </c>
      <c r="K1373" s="36" t="s">
        <v>69</v>
      </c>
      <c r="L1373" s="37">
        <f t="shared" si="183"/>
        <v>12500</v>
      </c>
      <c r="M1373" s="43">
        <v>12500</v>
      </c>
      <c r="N1373" s="39"/>
      <c r="O1373" s="40" t="s">
        <v>208</v>
      </c>
    </row>
    <row r="1374" spans="1:15" s="41" customFormat="1" ht="36" hidden="1">
      <c r="A1374" s="32">
        <v>1369</v>
      </c>
      <c r="B1374" s="33" t="s">
        <v>470</v>
      </c>
      <c r="C1374" s="42" t="s">
        <v>101</v>
      </c>
      <c r="D1374" s="33" t="s">
        <v>192</v>
      </c>
      <c r="E1374" s="44" t="s">
        <v>25</v>
      </c>
      <c r="F1374" s="35">
        <f t="shared" si="185"/>
        <v>43914</v>
      </c>
      <c r="G1374" s="33" t="str">
        <f>IF(E1374="","",IF((OR(E1374=data_validation!A$1,E1374=data_validation!A$2)),"Indicate Date","N/A"))</f>
        <v>N/A</v>
      </c>
      <c r="H1374" s="35">
        <f t="shared" si="181"/>
        <v>43921</v>
      </c>
      <c r="I1374" s="35">
        <f t="shared" si="182"/>
        <v>43928</v>
      </c>
      <c r="J1374" s="35">
        <v>43936</v>
      </c>
      <c r="K1374" s="36" t="s">
        <v>69</v>
      </c>
      <c r="L1374" s="37">
        <f t="shared" si="183"/>
        <v>12500</v>
      </c>
      <c r="M1374" s="43">
        <v>12500</v>
      </c>
      <c r="N1374" s="39"/>
      <c r="O1374" s="40" t="s">
        <v>208</v>
      </c>
    </row>
    <row r="1375" spans="1:15" s="41" customFormat="1" ht="36" hidden="1">
      <c r="A1375" s="32">
        <v>1370</v>
      </c>
      <c r="B1375" s="33" t="s">
        <v>470</v>
      </c>
      <c r="C1375" s="42" t="s">
        <v>101</v>
      </c>
      <c r="D1375" s="33" t="s">
        <v>192</v>
      </c>
      <c r="E1375" s="44" t="s">
        <v>25</v>
      </c>
      <c r="F1375" s="35">
        <f t="shared" si="185"/>
        <v>44005</v>
      </c>
      <c r="G1375" s="33" t="str">
        <f>IF(E1375="","",IF((OR(E1375=data_validation!A$1,E1375=data_validation!A$2)),"Indicate Date","N/A"))</f>
        <v>N/A</v>
      </c>
      <c r="H1375" s="35">
        <f t="shared" si="181"/>
        <v>44012</v>
      </c>
      <c r="I1375" s="35">
        <f t="shared" si="182"/>
        <v>44019</v>
      </c>
      <c r="J1375" s="35">
        <v>44027</v>
      </c>
      <c r="K1375" s="36" t="s">
        <v>69</v>
      </c>
      <c r="L1375" s="37">
        <f t="shared" si="183"/>
        <v>12500</v>
      </c>
      <c r="M1375" s="43">
        <v>12500</v>
      </c>
      <c r="N1375" s="39"/>
      <c r="O1375" s="40" t="s">
        <v>208</v>
      </c>
    </row>
    <row r="1376" spans="1:15" s="41" customFormat="1" ht="36" hidden="1">
      <c r="A1376" s="32">
        <v>1371</v>
      </c>
      <c r="B1376" s="33" t="s">
        <v>470</v>
      </c>
      <c r="C1376" s="42" t="s">
        <v>101</v>
      </c>
      <c r="D1376" s="33" t="s">
        <v>192</v>
      </c>
      <c r="E1376" s="44" t="s">
        <v>25</v>
      </c>
      <c r="F1376" s="35">
        <f t="shared" si="185"/>
        <v>44097</v>
      </c>
      <c r="G1376" s="33" t="str">
        <f>IF(E1376="","",IF((OR(E1376=data_validation!A$1,E1376=data_validation!A$2)),"Indicate Date","N/A"))</f>
        <v>N/A</v>
      </c>
      <c r="H1376" s="35">
        <f t="shared" si="181"/>
        <v>44104</v>
      </c>
      <c r="I1376" s="35">
        <f t="shared" si="182"/>
        <v>44111</v>
      </c>
      <c r="J1376" s="35">
        <v>44119</v>
      </c>
      <c r="K1376" s="36" t="s">
        <v>69</v>
      </c>
      <c r="L1376" s="37">
        <f t="shared" si="183"/>
        <v>12500</v>
      </c>
      <c r="M1376" s="43">
        <v>12500</v>
      </c>
      <c r="N1376" s="39"/>
      <c r="O1376" s="40" t="s">
        <v>208</v>
      </c>
    </row>
    <row r="1377" spans="1:15" s="41" customFormat="1" ht="12.75" hidden="1">
      <c r="A1377" s="32">
        <v>1372</v>
      </c>
      <c r="B1377" s="33" t="s">
        <v>470</v>
      </c>
      <c r="C1377" s="42" t="s">
        <v>116</v>
      </c>
      <c r="D1377" s="33" t="s">
        <v>192</v>
      </c>
      <c r="E1377" s="44" t="s">
        <v>15</v>
      </c>
      <c r="F1377" s="35">
        <f>H1377-21</f>
        <v>43811</v>
      </c>
      <c r="G1377" s="35">
        <f>H1377-7</f>
        <v>43825</v>
      </c>
      <c r="H1377" s="35">
        <f t="shared" si="181"/>
        <v>43832</v>
      </c>
      <c r="I1377" s="35">
        <f t="shared" si="182"/>
        <v>43839</v>
      </c>
      <c r="J1377" s="35">
        <v>43847</v>
      </c>
      <c r="K1377" s="36" t="s">
        <v>69</v>
      </c>
      <c r="L1377" s="37">
        <f t="shared" si="183"/>
        <v>5000</v>
      </c>
      <c r="M1377" s="43">
        <v>5000</v>
      </c>
      <c r="N1377" s="39"/>
      <c r="O1377" s="40" t="s">
        <v>208</v>
      </c>
    </row>
    <row r="1378" spans="1:15" s="41" customFormat="1" ht="18" hidden="1">
      <c r="A1378" s="32">
        <v>1373</v>
      </c>
      <c r="B1378" s="33" t="s">
        <v>470</v>
      </c>
      <c r="C1378" s="42" t="s">
        <v>193</v>
      </c>
      <c r="D1378" s="33" t="s">
        <v>192</v>
      </c>
      <c r="E1378" s="44" t="s">
        <v>28</v>
      </c>
      <c r="F1378" s="35">
        <f>H1378-7</f>
        <v>43825</v>
      </c>
      <c r="G1378" s="33" t="str">
        <f>IF(E1378="","",IF((OR(E1378=data_validation!A$1,E1378=data_validation!A$2)),"Indicate Date","N/A"))</f>
        <v>N/A</v>
      </c>
      <c r="H1378" s="35">
        <f t="shared" si="181"/>
        <v>43832</v>
      </c>
      <c r="I1378" s="35">
        <f t="shared" si="182"/>
        <v>43839</v>
      </c>
      <c r="J1378" s="35">
        <v>43847</v>
      </c>
      <c r="K1378" s="36" t="s">
        <v>69</v>
      </c>
      <c r="L1378" s="37">
        <f t="shared" si="183"/>
        <v>5000</v>
      </c>
      <c r="M1378" s="43">
        <v>5000</v>
      </c>
      <c r="N1378" s="39"/>
      <c r="O1378" s="40" t="s">
        <v>208</v>
      </c>
    </row>
    <row r="1379" spans="1:15" s="41" customFormat="1" ht="18" hidden="1">
      <c r="A1379" s="32">
        <v>1374</v>
      </c>
      <c r="B1379" s="33" t="s">
        <v>470</v>
      </c>
      <c r="C1379" s="42" t="s">
        <v>146</v>
      </c>
      <c r="D1379" s="33" t="s">
        <v>192</v>
      </c>
      <c r="E1379" s="44" t="s">
        <v>26</v>
      </c>
      <c r="F1379" s="35">
        <f>H1379-7</f>
        <v>43825</v>
      </c>
      <c r="G1379" s="33" t="str">
        <f>IF(E1379="","",IF((OR(E1379=data_validation!A$1,E1379=data_validation!A$2)),"Indicate Date","N/A"))</f>
        <v>N/A</v>
      </c>
      <c r="H1379" s="35">
        <f t="shared" si="181"/>
        <v>43832</v>
      </c>
      <c r="I1379" s="35">
        <f t="shared" si="182"/>
        <v>43839</v>
      </c>
      <c r="J1379" s="35">
        <v>43847</v>
      </c>
      <c r="K1379" s="36" t="s">
        <v>69</v>
      </c>
      <c r="L1379" s="37">
        <f t="shared" si="183"/>
        <v>200000</v>
      </c>
      <c r="M1379" s="43">
        <v>200000</v>
      </c>
      <c r="N1379" s="39"/>
      <c r="O1379" s="40" t="s">
        <v>208</v>
      </c>
    </row>
    <row r="1380" spans="1:15" s="41" customFormat="1" ht="18" hidden="1">
      <c r="A1380" s="32">
        <v>1375</v>
      </c>
      <c r="B1380" s="33" t="s">
        <v>470</v>
      </c>
      <c r="C1380" s="42" t="s">
        <v>146</v>
      </c>
      <c r="D1380" s="33" t="s">
        <v>192</v>
      </c>
      <c r="E1380" s="44" t="s">
        <v>26</v>
      </c>
      <c r="F1380" s="35">
        <f>H1380-7</f>
        <v>43914</v>
      </c>
      <c r="G1380" s="33" t="str">
        <f>IF(E1380="","",IF((OR(E1380=data_validation!A$1,E1380=data_validation!A$2)),"Indicate Date","N/A"))</f>
        <v>N/A</v>
      </c>
      <c r="H1380" s="35">
        <f t="shared" si="181"/>
        <v>43921</v>
      </c>
      <c r="I1380" s="35">
        <f t="shared" si="182"/>
        <v>43928</v>
      </c>
      <c r="J1380" s="35">
        <v>43936</v>
      </c>
      <c r="K1380" s="36" t="s">
        <v>69</v>
      </c>
      <c r="L1380" s="37">
        <f t="shared" si="183"/>
        <v>200000</v>
      </c>
      <c r="M1380" s="43">
        <v>200000</v>
      </c>
      <c r="N1380" s="39"/>
      <c r="O1380" s="40" t="s">
        <v>208</v>
      </c>
    </row>
    <row r="1381" spans="1:15" s="41" customFormat="1" ht="18" hidden="1">
      <c r="A1381" s="32">
        <v>1376</v>
      </c>
      <c r="B1381" s="33" t="s">
        <v>470</v>
      </c>
      <c r="C1381" s="42" t="s">
        <v>146</v>
      </c>
      <c r="D1381" s="33" t="s">
        <v>192</v>
      </c>
      <c r="E1381" s="44" t="s">
        <v>26</v>
      </c>
      <c r="F1381" s="35">
        <f>H1381-7</f>
        <v>44005</v>
      </c>
      <c r="G1381" s="33" t="str">
        <f>IF(E1381="","",IF((OR(E1381=data_validation!A$1,E1381=data_validation!A$2)),"Indicate Date","N/A"))</f>
        <v>N/A</v>
      </c>
      <c r="H1381" s="35">
        <f t="shared" si="181"/>
        <v>44012</v>
      </c>
      <c r="I1381" s="35">
        <f t="shared" si="182"/>
        <v>44019</v>
      </c>
      <c r="J1381" s="35">
        <v>44027</v>
      </c>
      <c r="K1381" s="36" t="s">
        <v>69</v>
      </c>
      <c r="L1381" s="37">
        <f t="shared" si="183"/>
        <v>200000</v>
      </c>
      <c r="M1381" s="43">
        <v>200000</v>
      </c>
      <c r="N1381" s="39"/>
      <c r="O1381" s="40" t="s">
        <v>208</v>
      </c>
    </row>
    <row r="1382" spans="1:15" s="41" customFormat="1" ht="18" hidden="1">
      <c r="A1382" s="32">
        <v>1377</v>
      </c>
      <c r="B1382" s="33" t="s">
        <v>470</v>
      </c>
      <c r="C1382" s="42" t="s">
        <v>146</v>
      </c>
      <c r="D1382" s="33" t="s">
        <v>192</v>
      </c>
      <c r="E1382" s="44" t="s">
        <v>26</v>
      </c>
      <c r="F1382" s="35">
        <f>H1382-7</f>
        <v>44097</v>
      </c>
      <c r="G1382" s="33" t="str">
        <f>IF(E1382="","",IF((OR(E1382=data_validation!A$1,E1382=data_validation!A$2)),"Indicate Date","N/A"))</f>
        <v>N/A</v>
      </c>
      <c r="H1382" s="35">
        <f t="shared" si="181"/>
        <v>44104</v>
      </c>
      <c r="I1382" s="35">
        <f t="shared" si="182"/>
        <v>44111</v>
      </c>
      <c r="J1382" s="35">
        <v>44119</v>
      </c>
      <c r="K1382" s="36" t="s">
        <v>69</v>
      </c>
      <c r="L1382" s="37">
        <f t="shared" si="183"/>
        <v>200000</v>
      </c>
      <c r="M1382" s="43">
        <v>200000</v>
      </c>
      <c r="N1382" s="39"/>
      <c r="O1382" s="40" t="s">
        <v>208</v>
      </c>
    </row>
    <row r="1383" spans="1:15" s="41" customFormat="1" ht="36" hidden="1">
      <c r="A1383" s="32">
        <v>1378</v>
      </c>
      <c r="B1383" s="33" t="s">
        <v>470</v>
      </c>
      <c r="C1383" s="42" t="s">
        <v>401</v>
      </c>
      <c r="D1383" s="33" t="s">
        <v>192</v>
      </c>
      <c r="E1383" s="44" t="s">
        <v>25</v>
      </c>
      <c r="F1383" s="153">
        <f>H1383</f>
        <v>43832</v>
      </c>
      <c r="G1383" s="33" t="str">
        <f>IF(E1383="","",IF((OR(E1383=data_validation!A$1,E1383=data_validation!A$2)),"Indicate Date","N/A"))</f>
        <v>N/A</v>
      </c>
      <c r="H1383" s="35">
        <f t="shared" si="181"/>
        <v>43832</v>
      </c>
      <c r="I1383" s="35">
        <f t="shared" si="182"/>
        <v>43839</v>
      </c>
      <c r="J1383" s="35">
        <v>43847</v>
      </c>
      <c r="K1383" s="36" t="s">
        <v>69</v>
      </c>
      <c r="L1383" s="37">
        <f t="shared" si="183"/>
        <v>250000</v>
      </c>
      <c r="M1383" s="43">
        <v>250000</v>
      </c>
      <c r="N1383" s="39"/>
      <c r="O1383" s="40" t="s">
        <v>208</v>
      </c>
    </row>
    <row r="1384" spans="1:15" s="41" customFormat="1" ht="36" hidden="1">
      <c r="A1384" s="32">
        <v>1379</v>
      </c>
      <c r="B1384" s="33" t="s">
        <v>470</v>
      </c>
      <c r="C1384" s="42" t="s">
        <v>401</v>
      </c>
      <c r="D1384" s="33" t="s">
        <v>192</v>
      </c>
      <c r="E1384" s="44" t="s">
        <v>25</v>
      </c>
      <c r="F1384" s="153">
        <f>H1384</f>
        <v>43921</v>
      </c>
      <c r="G1384" s="33" t="str">
        <f>IF(E1384="","",IF((OR(E1384=data_validation!A$1,E1384=data_validation!A$2)),"Indicate Date","N/A"))</f>
        <v>N/A</v>
      </c>
      <c r="H1384" s="35">
        <f t="shared" si="181"/>
        <v>43921</v>
      </c>
      <c r="I1384" s="35">
        <f t="shared" si="182"/>
        <v>43928</v>
      </c>
      <c r="J1384" s="35">
        <v>43936</v>
      </c>
      <c r="K1384" s="36" t="s">
        <v>69</v>
      </c>
      <c r="L1384" s="37">
        <f t="shared" si="183"/>
        <v>250000</v>
      </c>
      <c r="M1384" s="43">
        <v>250000</v>
      </c>
      <c r="N1384" s="39"/>
      <c r="O1384" s="40" t="s">
        <v>208</v>
      </c>
    </row>
    <row r="1385" spans="1:15" s="41" customFormat="1" ht="36" hidden="1">
      <c r="A1385" s="32">
        <v>1380</v>
      </c>
      <c r="B1385" s="33" t="s">
        <v>470</v>
      </c>
      <c r="C1385" s="42" t="s">
        <v>401</v>
      </c>
      <c r="D1385" s="33" t="s">
        <v>192</v>
      </c>
      <c r="E1385" s="44" t="s">
        <v>25</v>
      </c>
      <c r="F1385" s="153">
        <f>H1385</f>
        <v>44012</v>
      </c>
      <c r="G1385" s="33" t="str">
        <f>IF(E1385="","",IF((OR(E1385=data_validation!A$1,E1385=data_validation!A$2)),"Indicate Date","N/A"))</f>
        <v>N/A</v>
      </c>
      <c r="H1385" s="35">
        <f t="shared" si="181"/>
        <v>44012</v>
      </c>
      <c r="I1385" s="35">
        <f t="shared" si="182"/>
        <v>44019</v>
      </c>
      <c r="J1385" s="35">
        <v>44027</v>
      </c>
      <c r="K1385" s="36" t="s">
        <v>69</v>
      </c>
      <c r="L1385" s="37">
        <f t="shared" si="183"/>
        <v>250000</v>
      </c>
      <c r="M1385" s="43">
        <v>250000</v>
      </c>
      <c r="N1385" s="39"/>
      <c r="O1385" s="40" t="s">
        <v>208</v>
      </c>
    </row>
    <row r="1386" spans="1:15" s="41" customFormat="1" ht="36" hidden="1">
      <c r="A1386" s="32">
        <v>1381</v>
      </c>
      <c r="B1386" s="33" t="s">
        <v>470</v>
      </c>
      <c r="C1386" s="42" t="s">
        <v>401</v>
      </c>
      <c r="D1386" s="33" t="s">
        <v>192</v>
      </c>
      <c r="E1386" s="44" t="s">
        <v>25</v>
      </c>
      <c r="F1386" s="153">
        <f>H1386</f>
        <v>44104</v>
      </c>
      <c r="G1386" s="33" t="str">
        <f>IF(E1386="","",IF((OR(E1386=data_validation!A$1,E1386=data_validation!A$2)),"Indicate Date","N/A"))</f>
        <v>N/A</v>
      </c>
      <c r="H1386" s="35">
        <f t="shared" si="181"/>
        <v>44104</v>
      </c>
      <c r="I1386" s="35">
        <f t="shared" si="182"/>
        <v>44111</v>
      </c>
      <c r="J1386" s="35">
        <v>44119</v>
      </c>
      <c r="K1386" s="36" t="s">
        <v>69</v>
      </c>
      <c r="L1386" s="37">
        <f t="shared" si="183"/>
        <v>250000</v>
      </c>
      <c r="M1386" s="43">
        <v>250000</v>
      </c>
      <c r="N1386" s="39"/>
      <c r="O1386" s="40" t="s">
        <v>208</v>
      </c>
    </row>
    <row r="1387" spans="1:15" s="41" customFormat="1" ht="36" hidden="1">
      <c r="A1387" s="32">
        <v>1382</v>
      </c>
      <c r="B1387" s="33" t="s">
        <v>471</v>
      </c>
      <c r="C1387" s="34" t="s">
        <v>101</v>
      </c>
      <c r="D1387" s="33" t="s">
        <v>192</v>
      </c>
      <c r="E1387" s="44" t="s">
        <v>25</v>
      </c>
      <c r="F1387" s="35">
        <f>H1387-7</f>
        <v>43825</v>
      </c>
      <c r="G1387" s="33" t="str">
        <f>IF(E1387="","",IF((OR(E1387=data_validation!A$1,E1387=data_validation!A$2)),"Indicate Date","N/A"))</f>
        <v>N/A</v>
      </c>
      <c r="H1387" s="35">
        <f t="shared" si="181"/>
        <v>43832</v>
      </c>
      <c r="I1387" s="35">
        <f t="shared" si="182"/>
        <v>43839</v>
      </c>
      <c r="J1387" s="35">
        <v>43847</v>
      </c>
      <c r="K1387" s="36" t="s">
        <v>69</v>
      </c>
      <c r="L1387" s="37">
        <f t="shared" si="183"/>
        <v>474400</v>
      </c>
      <c r="M1387" s="38">
        <v>474400</v>
      </c>
      <c r="N1387" s="39"/>
      <c r="O1387" s="40" t="s">
        <v>272</v>
      </c>
    </row>
    <row r="1388" spans="1:15" s="41" customFormat="1" ht="36" hidden="1">
      <c r="A1388" s="32">
        <v>1383</v>
      </c>
      <c r="B1388" s="33" t="s">
        <v>471</v>
      </c>
      <c r="C1388" s="34" t="s">
        <v>101</v>
      </c>
      <c r="D1388" s="33" t="s">
        <v>192</v>
      </c>
      <c r="E1388" s="44" t="s">
        <v>25</v>
      </c>
      <c r="F1388" s="35">
        <f>H1388-7</f>
        <v>43914</v>
      </c>
      <c r="G1388" s="33" t="str">
        <f>IF(E1388="","",IF((OR(E1388=data_validation!A$1,E1388=data_validation!A$2)),"Indicate Date","N/A"))</f>
        <v>N/A</v>
      </c>
      <c r="H1388" s="35">
        <f t="shared" si="181"/>
        <v>43921</v>
      </c>
      <c r="I1388" s="35">
        <f t="shared" si="182"/>
        <v>43928</v>
      </c>
      <c r="J1388" s="35">
        <v>43936</v>
      </c>
      <c r="K1388" s="36" t="s">
        <v>69</v>
      </c>
      <c r="L1388" s="37">
        <f t="shared" si="183"/>
        <v>474400</v>
      </c>
      <c r="M1388" s="38">
        <v>474400</v>
      </c>
      <c r="N1388" s="39"/>
      <c r="O1388" s="40" t="s">
        <v>272</v>
      </c>
    </row>
    <row r="1389" spans="1:15" s="41" customFormat="1" ht="36" hidden="1">
      <c r="A1389" s="32">
        <v>1384</v>
      </c>
      <c r="B1389" s="33" t="s">
        <v>471</v>
      </c>
      <c r="C1389" s="34" t="s">
        <v>101</v>
      </c>
      <c r="D1389" s="33" t="s">
        <v>192</v>
      </c>
      <c r="E1389" s="44" t="s">
        <v>25</v>
      </c>
      <c r="F1389" s="35">
        <f>H1389-7</f>
        <v>44005</v>
      </c>
      <c r="G1389" s="33" t="str">
        <f>IF(E1389="","",IF((OR(E1389=data_validation!A$1,E1389=data_validation!A$2)),"Indicate Date","N/A"))</f>
        <v>N/A</v>
      </c>
      <c r="H1389" s="35">
        <f t="shared" si="181"/>
        <v>44012</v>
      </c>
      <c r="I1389" s="35">
        <f t="shared" si="182"/>
        <v>44019</v>
      </c>
      <c r="J1389" s="35">
        <v>44027</v>
      </c>
      <c r="K1389" s="36" t="s">
        <v>69</v>
      </c>
      <c r="L1389" s="37">
        <f t="shared" si="183"/>
        <v>474400</v>
      </c>
      <c r="M1389" s="38">
        <v>474400</v>
      </c>
      <c r="N1389" s="39"/>
      <c r="O1389" s="40" t="s">
        <v>272</v>
      </c>
    </row>
    <row r="1390" spans="1:15" s="41" customFormat="1" ht="36" hidden="1">
      <c r="A1390" s="32">
        <v>1385</v>
      </c>
      <c r="B1390" s="33" t="s">
        <v>471</v>
      </c>
      <c r="C1390" s="34" t="s">
        <v>101</v>
      </c>
      <c r="D1390" s="33" t="s">
        <v>192</v>
      </c>
      <c r="E1390" s="44" t="s">
        <v>25</v>
      </c>
      <c r="F1390" s="35">
        <f>H1390-7</f>
        <v>44097</v>
      </c>
      <c r="G1390" s="33" t="str">
        <f>IF(E1390="","",IF((OR(E1390=data_validation!A$1,E1390=data_validation!A$2)),"Indicate Date","N/A"))</f>
        <v>N/A</v>
      </c>
      <c r="H1390" s="35">
        <f t="shared" si="181"/>
        <v>44104</v>
      </c>
      <c r="I1390" s="35">
        <f t="shared" si="182"/>
        <v>44111</v>
      </c>
      <c r="J1390" s="35">
        <v>44119</v>
      </c>
      <c r="K1390" s="36" t="s">
        <v>69</v>
      </c>
      <c r="L1390" s="37">
        <f t="shared" si="183"/>
        <v>474400</v>
      </c>
      <c r="M1390" s="38">
        <v>474400</v>
      </c>
      <c r="N1390" s="39"/>
      <c r="O1390" s="40" t="s">
        <v>272</v>
      </c>
    </row>
    <row r="1391" spans="1:15" s="41" customFormat="1" ht="12.75" hidden="1">
      <c r="A1391" s="32">
        <v>1386</v>
      </c>
      <c r="B1391" s="33" t="s">
        <v>472</v>
      </c>
      <c r="C1391" s="34" t="s">
        <v>89</v>
      </c>
      <c r="D1391" s="33" t="s">
        <v>192</v>
      </c>
      <c r="E1391" s="44" t="s">
        <v>15</v>
      </c>
      <c r="F1391" s="35">
        <f>G1391-21</f>
        <v>43923</v>
      </c>
      <c r="G1391" s="35">
        <f>H1391-7</f>
        <v>43944</v>
      </c>
      <c r="H1391" s="35">
        <f t="shared" si="181"/>
        <v>43951</v>
      </c>
      <c r="I1391" s="35">
        <f t="shared" si="182"/>
        <v>43958</v>
      </c>
      <c r="J1391" s="35">
        <v>43966</v>
      </c>
      <c r="K1391" s="36" t="s">
        <v>69</v>
      </c>
      <c r="L1391" s="37">
        <f t="shared" si="183"/>
        <v>24000</v>
      </c>
      <c r="M1391" s="38">
        <v>24000</v>
      </c>
      <c r="N1391" s="39"/>
      <c r="O1391" s="40" t="s">
        <v>473</v>
      </c>
    </row>
    <row r="1392" spans="1:15" s="41" customFormat="1" ht="18" hidden="1">
      <c r="A1392" s="32">
        <v>1387</v>
      </c>
      <c r="B1392" s="33" t="s">
        <v>472</v>
      </c>
      <c r="C1392" s="42" t="s">
        <v>110</v>
      </c>
      <c r="D1392" s="33" t="s">
        <v>192</v>
      </c>
      <c r="E1392" s="44" t="s">
        <v>29</v>
      </c>
      <c r="F1392" s="33" t="str">
        <f>IF(E1392="","",IF((OR(E1392=data_validation!A$1,E1392=data_validation!A$2,E1392=data_validation!A$5,E1392=data_validation!A$6,E1392=data_validation!A$14,E1392=data_validation!A$16)),"Indicate Date","N/A"))</f>
        <v>N/A</v>
      </c>
      <c r="G1392" s="33" t="str">
        <f>IF(E1392="","",IF((OR(E1392=data_validation!A$1,E1392=data_validation!A$2)),"Indicate Date","N/A"))</f>
        <v>N/A</v>
      </c>
      <c r="H1392" s="35">
        <f t="shared" si="181"/>
        <v>43951</v>
      </c>
      <c r="I1392" s="35">
        <f t="shared" si="182"/>
        <v>43958</v>
      </c>
      <c r="J1392" s="35">
        <v>43966</v>
      </c>
      <c r="K1392" s="36" t="s">
        <v>69</v>
      </c>
      <c r="L1392" s="37">
        <f t="shared" si="183"/>
        <v>15000</v>
      </c>
      <c r="M1392" s="38">
        <v>15000</v>
      </c>
      <c r="N1392" s="39"/>
      <c r="O1392" s="162" t="s">
        <v>473</v>
      </c>
    </row>
    <row r="1393" spans="1:15" s="41" customFormat="1" ht="12.75" hidden="1">
      <c r="A1393" s="32">
        <v>1388</v>
      </c>
      <c r="B1393" s="33" t="s">
        <v>474</v>
      </c>
      <c r="C1393" s="34" t="s">
        <v>78</v>
      </c>
      <c r="D1393" s="33" t="s">
        <v>192</v>
      </c>
      <c r="E1393" s="44" t="s">
        <v>15</v>
      </c>
      <c r="F1393" s="35">
        <f>G1393-21</f>
        <v>43804</v>
      </c>
      <c r="G1393" s="35">
        <f t="shared" ref="G1393:G1400" si="186">H1393-7</f>
        <v>43825</v>
      </c>
      <c r="H1393" s="35">
        <f t="shared" si="181"/>
        <v>43832</v>
      </c>
      <c r="I1393" s="35">
        <f t="shared" si="182"/>
        <v>43839</v>
      </c>
      <c r="J1393" s="35">
        <v>43847</v>
      </c>
      <c r="K1393" s="36" t="s">
        <v>69</v>
      </c>
      <c r="L1393" s="37">
        <f t="shared" si="183"/>
        <v>20000</v>
      </c>
      <c r="M1393" s="38">
        <v>20000</v>
      </c>
      <c r="N1393" s="39"/>
      <c r="O1393" s="40" t="s">
        <v>194</v>
      </c>
    </row>
    <row r="1394" spans="1:15" s="41" customFormat="1" ht="12.75" hidden="1">
      <c r="A1394" s="32">
        <v>1389</v>
      </c>
      <c r="B1394" s="33" t="s">
        <v>474</v>
      </c>
      <c r="C1394" s="34" t="s">
        <v>77</v>
      </c>
      <c r="D1394" s="33" t="s">
        <v>192</v>
      </c>
      <c r="E1394" s="44" t="s">
        <v>15</v>
      </c>
      <c r="F1394" s="35">
        <f>G1394-21</f>
        <v>43804</v>
      </c>
      <c r="G1394" s="35">
        <f t="shared" si="186"/>
        <v>43825</v>
      </c>
      <c r="H1394" s="35">
        <f t="shared" si="181"/>
        <v>43832</v>
      </c>
      <c r="I1394" s="35">
        <f t="shared" si="182"/>
        <v>43839</v>
      </c>
      <c r="J1394" s="35">
        <v>43847</v>
      </c>
      <c r="K1394" s="36" t="s">
        <v>69</v>
      </c>
      <c r="L1394" s="37">
        <f t="shared" si="183"/>
        <v>23892.5</v>
      </c>
      <c r="M1394" s="38">
        <v>23892.5</v>
      </c>
      <c r="N1394" s="39"/>
      <c r="O1394" s="40" t="s">
        <v>194</v>
      </c>
    </row>
    <row r="1395" spans="1:15" s="41" customFormat="1" ht="12.75" hidden="1">
      <c r="A1395" s="32">
        <v>1390</v>
      </c>
      <c r="B1395" s="33" t="s">
        <v>474</v>
      </c>
      <c r="C1395" s="34" t="s">
        <v>122</v>
      </c>
      <c r="D1395" s="33" t="s">
        <v>192</v>
      </c>
      <c r="E1395" s="44" t="s">
        <v>15</v>
      </c>
      <c r="F1395" s="35">
        <f>G1395-21</f>
        <v>43804</v>
      </c>
      <c r="G1395" s="35">
        <f t="shared" si="186"/>
        <v>43825</v>
      </c>
      <c r="H1395" s="35">
        <f t="shared" si="181"/>
        <v>43832</v>
      </c>
      <c r="I1395" s="35">
        <f t="shared" si="182"/>
        <v>43839</v>
      </c>
      <c r="J1395" s="35">
        <v>43847</v>
      </c>
      <c r="K1395" s="36" t="s">
        <v>69</v>
      </c>
      <c r="L1395" s="37">
        <f t="shared" si="183"/>
        <v>29885</v>
      </c>
      <c r="M1395" s="38">
        <v>29885</v>
      </c>
      <c r="N1395" s="39"/>
      <c r="O1395" s="40" t="s">
        <v>194</v>
      </c>
    </row>
    <row r="1396" spans="1:15" s="41" customFormat="1" ht="12.75" hidden="1">
      <c r="A1396" s="32">
        <v>1391</v>
      </c>
      <c r="B1396" s="33" t="s">
        <v>474</v>
      </c>
      <c r="C1396" s="34" t="s">
        <v>92</v>
      </c>
      <c r="D1396" s="33" t="s">
        <v>192</v>
      </c>
      <c r="E1396" s="44" t="s">
        <v>15</v>
      </c>
      <c r="F1396" s="35">
        <f>H1396-21</f>
        <v>43811</v>
      </c>
      <c r="G1396" s="35">
        <f t="shared" si="186"/>
        <v>43825</v>
      </c>
      <c r="H1396" s="35">
        <f t="shared" si="181"/>
        <v>43832</v>
      </c>
      <c r="I1396" s="35">
        <f t="shared" si="182"/>
        <v>43839</v>
      </c>
      <c r="J1396" s="35">
        <v>43847</v>
      </c>
      <c r="K1396" s="36" t="s">
        <v>69</v>
      </c>
      <c r="L1396" s="37">
        <f t="shared" si="183"/>
        <v>152680</v>
      </c>
      <c r="M1396" s="38">
        <f>125000+27680</f>
        <v>152680</v>
      </c>
      <c r="N1396" s="39"/>
      <c r="O1396" s="40" t="s">
        <v>194</v>
      </c>
    </row>
    <row r="1397" spans="1:15" s="41" customFormat="1" ht="12.75" hidden="1">
      <c r="A1397" s="32">
        <v>1392</v>
      </c>
      <c r="B1397" s="33" t="s">
        <v>474</v>
      </c>
      <c r="C1397" s="34" t="s">
        <v>89</v>
      </c>
      <c r="D1397" s="33" t="s">
        <v>192</v>
      </c>
      <c r="E1397" s="44" t="s">
        <v>15</v>
      </c>
      <c r="F1397" s="35">
        <f>G1397-21</f>
        <v>43804</v>
      </c>
      <c r="G1397" s="35">
        <f t="shared" si="186"/>
        <v>43825</v>
      </c>
      <c r="H1397" s="35">
        <f t="shared" si="181"/>
        <v>43832</v>
      </c>
      <c r="I1397" s="35">
        <f t="shared" si="182"/>
        <v>43839</v>
      </c>
      <c r="J1397" s="35">
        <v>43847</v>
      </c>
      <c r="K1397" s="36" t="s">
        <v>69</v>
      </c>
      <c r="L1397" s="37">
        <f t="shared" si="183"/>
        <v>72800</v>
      </c>
      <c r="M1397" s="38">
        <f>4800+68000</f>
        <v>72800</v>
      </c>
      <c r="N1397" s="39"/>
      <c r="O1397" s="40" t="s">
        <v>194</v>
      </c>
    </row>
    <row r="1398" spans="1:15" s="41" customFormat="1" ht="12.75" hidden="1">
      <c r="A1398" s="32">
        <v>1393</v>
      </c>
      <c r="B1398" s="33" t="s">
        <v>474</v>
      </c>
      <c r="C1398" s="34" t="s">
        <v>89</v>
      </c>
      <c r="D1398" s="33" t="s">
        <v>192</v>
      </c>
      <c r="E1398" s="44" t="s">
        <v>15</v>
      </c>
      <c r="F1398" s="35">
        <f>G1398-21</f>
        <v>43893</v>
      </c>
      <c r="G1398" s="35">
        <f t="shared" si="186"/>
        <v>43914</v>
      </c>
      <c r="H1398" s="35">
        <f t="shared" si="181"/>
        <v>43921</v>
      </c>
      <c r="I1398" s="35">
        <f t="shared" si="182"/>
        <v>43928</v>
      </c>
      <c r="J1398" s="35">
        <v>43936</v>
      </c>
      <c r="K1398" s="36" t="s">
        <v>69</v>
      </c>
      <c r="L1398" s="37">
        <f t="shared" si="183"/>
        <v>56000</v>
      </c>
      <c r="M1398" s="38">
        <v>56000</v>
      </c>
      <c r="N1398" s="39"/>
      <c r="O1398" s="40" t="s">
        <v>194</v>
      </c>
    </row>
    <row r="1399" spans="1:15" s="41" customFormat="1" ht="12.75" hidden="1">
      <c r="A1399" s="32">
        <v>1394</v>
      </c>
      <c r="B1399" s="33" t="s">
        <v>474</v>
      </c>
      <c r="C1399" s="34" t="s">
        <v>89</v>
      </c>
      <c r="D1399" s="33" t="s">
        <v>192</v>
      </c>
      <c r="E1399" s="44" t="s">
        <v>15</v>
      </c>
      <c r="F1399" s="35">
        <f>G1399-21</f>
        <v>43984</v>
      </c>
      <c r="G1399" s="35">
        <f t="shared" si="186"/>
        <v>44005</v>
      </c>
      <c r="H1399" s="35">
        <f t="shared" si="181"/>
        <v>44012</v>
      </c>
      <c r="I1399" s="35">
        <f t="shared" si="182"/>
        <v>44019</v>
      </c>
      <c r="J1399" s="35">
        <v>44027</v>
      </c>
      <c r="K1399" s="36" t="s">
        <v>69</v>
      </c>
      <c r="L1399" s="37">
        <f t="shared" si="183"/>
        <v>44800</v>
      </c>
      <c r="M1399" s="38">
        <v>44800</v>
      </c>
      <c r="N1399" s="39"/>
      <c r="O1399" s="40" t="s">
        <v>194</v>
      </c>
    </row>
    <row r="1400" spans="1:15" s="41" customFormat="1" ht="12.75" hidden="1">
      <c r="A1400" s="32">
        <v>1395</v>
      </c>
      <c r="B1400" s="33" t="s">
        <v>474</v>
      </c>
      <c r="C1400" s="34" t="s">
        <v>89</v>
      </c>
      <c r="D1400" s="33" t="s">
        <v>192</v>
      </c>
      <c r="E1400" s="44" t="s">
        <v>15</v>
      </c>
      <c r="F1400" s="35">
        <f>G1400-21</f>
        <v>44076</v>
      </c>
      <c r="G1400" s="35">
        <f t="shared" si="186"/>
        <v>44097</v>
      </c>
      <c r="H1400" s="35">
        <f t="shared" si="181"/>
        <v>44104</v>
      </c>
      <c r="I1400" s="35">
        <f t="shared" si="182"/>
        <v>44111</v>
      </c>
      <c r="J1400" s="35">
        <v>44119</v>
      </c>
      <c r="K1400" s="36" t="s">
        <v>69</v>
      </c>
      <c r="L1400" s="37">
        <f t="shared" si="183"/>
        <v>67200</v>
      </c>
      <c r="M1400" s="38">
        <v>67200</v>
      </c>
      <c r="N1400" s="39"/>
      <c r="O1400" s="40" t="s">
        <v>194</v>
      </c>
    </row>
    <row r="1401" spans="1:15" s="41" customFormat="1" ht="18" hidden="1">
      <c r="A1401" s="32">
        <v>1396</v>
      </c>
      <c r="B1401" s="33" t="s">
        <v>474</v>
      </c>
      <c r="C1401" s="42" t="s">
        <v>110</v>
      </c>
      <c r="D1401" s="33" t="s">
        <v>192</v>
      </c>
      <c r="E1401" s="44" t="s">
        <v>29</v>
      </c>
      <c r="F1401" s="33" t="str">
        <f>IF(E1401="","",IF((OR(E1401=data_validation!A$1,E1401=data_validation!A$2,E1401=data_validation!A$5,E1401=data_validation!A$6,E1401=data_validation!A$14,E1401=data_validation!A$16)),"Indicate Date","N/A"))</f>
        <v>N/A</v>
      </c>
      <c r="G1401" s="33" t="str">
        <f>IF(E1401="","",IF((OR(E1401=data_validation!A$1,E1401=data_validation!A$2)),"Indicate Date","N/A"))</f>
        <v>N/A</v>
      </c>
      <c r="H1401" s="35">
        <f t="shared" si="181"/>
        <v>43832</v>
      </c>
      <c r="I1401" s="35">
        <f t="shared" si="182"/>
        <v>43839</v>
      </c>
      <c r="J1401" s="35">
        <v>43847</v>
      </c>
      <c r="K1401" s="36" t="s">
        <v>69</v>
      </c>
      <c r="L1401" s="37">
        <f t="shared" si="183"/>
        <v>32000</v>
      </c>
      <c r="M1401" s="43">
        <v>32000</v>
      </c>
      <c r="N1401" s="39"/>
      <c r="O1401" s="162" t="s">
        <v>194</v>
      </c>
    </row>
    <row r="1402" spans="1:15" s="41" customFormat="1" ht="18" hidden="1">
      <c r="A1402" s="32">
        <v>1397</v>
      </c>
      <c r="B1402" s="33" t="s">
        <v>474</v>
      </c>
      <c r="C1402" s="42" t="s">
        <v>110</v>
      </c>
      <c r="D1402" s="33" t="s">
        <v>192</v>
      </c>
      <c r="E1402" s="44" t="s">
        <v>29</v>
      </c>
      <c r="F1402" s="33" t="str">
        <f>IF(E1402="","",IF((OR(E1402=data_validation!A$1,E1402=data_validation!A$2,E1402=data_validation!A$5,E1402=data_validation!A$6,E1402=data_validation!A$14,E1402=data_validation!A$16)),"Indicate Date","N/A"))</f>
        <v>N/A</v>
      </c>
      <c r="G1402" s="33" t="str">
        <f>IF(E1402="","",IF((OR(E1402=data_validation!A$1,E1402=data_validation!A$2)),"Indicate Date","N/A"))</f>
        <v>N/A</v>
      </c>
      <c r="H1402" s="35">
        <f t="shared" si="181"/>
        <v>43921</v>
      </c>
      <c r="I1402" s="35">
        <f t="shared" si="182"/>
        <v>43928</v>
      </c>
      <c r="J1402" s="35">
        <v>43936</v>
      </c>
      <c r="K1402" s="36" t="s">
        <v>69</v>
      </c>
      <c r="L1402" s="37">
        <f t="shared" si="183"/>
        <v>32000</v>
      </c>
      <c r="M1402" s="43">
        <v>32000</v>
      </c>
      <c r="N1402" s="39"/>
      <c r="O1402" s="162" t="s">
        <v>194</v>
      </c>
    </row>
    <row r="1403" spans="1:15" s="41" customFormat="1" ht="18" hidden="1">
      <c r="A1403" s="32">
        <v>1398</v>
      </c>
      <c r="B1403" s="33" t="s">
        <v>474</v>
      </c>
      <c r="C1403" s="42" t="s">
        <v>110</v>
      </c>
      <c r="D1403" s="33" t="s">
        <v>192</v>
      </c>
      <c r="E1403" s="44" t="s">
        <v>29</v>
      </c>
      <c r="F1403" s="33" t="str">
        <f>IF(E1403="","",IF((OR(E1403=data_validation!A$1,E1403=data_validation!A$2,E1403=data_validation!A$5,E1403=data_validation!A$6,E1403=data_validation!A$14,E1403=data_validation!A$16)),"Indicate Date","N/A"))</f>
        <v>N/A</v>
      </c>
      <c r="G1403" s="33" t="str">
        <f>IF(E1403="","",IF((OR(E1403=data_validation!A$1,E1403=data_validation!A$2)),"Indicate Date","N/A"))</f>
        <v>N/A</v>
      </c>
      <c r="H1403" s="35">
        <f t="shared" si="181"/>
        <v>44012</v>
      </c>
      <c r="I1403" s="35">
        <f t="shared" si="182"/>
        <v>44019</v>
      </c>
      <c r="J1403" s="35">
        <v>44027</v>
      </c>
      <c r="K1403" s="36" t="s">
        <v>69</v>
      </c>
      <c r="L1403" s="37">
        <f t="shared" si="183"/>
        <v>32000</v>
      </c>
      <c r="M1403" s="43">
        <v>32000</v>
      </c>
      <c r="N1403" s="39"/>
      <c r="O1403" s="162" t="s">
        <v>194</v>
      </c>
    </row>
    <row r="1404" spans="1:15" s="41" customFormat="1" ht="18" hidden="1">
      <c r="A1404" s="32">
        <v>1399</v>
      </c>
      <c r="B1404" s="33" t="s">
        <v>474</v>
      </c>
      <c r="C1404" s="42" t="s">
        <v>110</v>
      </c>
      <c r="D1404" s="33" t="s">
        <v>192</v>
      </c>
      <c r="E1404" s="44" t="s">
        <v>29</v>
      </c>
      <c r="F1404" s="33" t="str">
        <f>IF(E1404="","",IF((OR(E1404=data_validation!A$1,E1404=data_validation!A$2,E1404=data_validation!A$5,E1404=data_validation!A$6,E1404=data_validation!A$14,E1404=data_validation!A$16)),"Indicate Date","N/A"))</f>
        <v>N/A</v>
      </c>
      <c r="G1404" s="33" t="str">
        <f>IF(E1404="","",IF((OR(E1404=data_validation!A$1,E1404=data_validation!A$2)),"Indicate Date","N/A"))</f>
        <v>N/A</v>
      </c>
      <c r="H1404" s="35">
        <f t="shared" si="181"/>
        <v>44104</v>
      </c>
      <c r="I1404" s="35">
        <f t="shared" si="182"/>
        <v>44111</v>
      </c>
      <c r="J1404" s="35">
        <v>44119</v>
      </c>
      <c r="K1404" s="36" t="s">
        <v>69</v>
      </c>
      <c r="L1404" s="37">
        <f t="shared" si="183"/>
        <v>36000</v>
      </c>
      <c r="M1404" s="43">
        <v>36000</v>
      </c>
      <c r="N1404" s="39"/>
      <c r="O1404" s="162" t="s">
        <v>194</v>
      </c>
    </row>
    <row r="1405" spans="1:15" s="41" customFormat="1" ht="36" hidden="1">
      <c r="A1405" s="32">
        <v>1400</v>
      </c>
      <c r="B1405" s="33" t="s">
        <v>474</v>
      </c>
      <c r="C1405" s="42" t="s">
        <v>101</v>
      </c>
      <c r="D1405" s="33" t="s">
        <v>192</v>
      </c>
      <c r="E1405" s="44" t="s">
        <v>25</v>
      </c>
      <c r="F1405" s="35">
        <f>H1405-7</f>
        <v>43825</v>
      </c>
      <c r="G1405" s="33" t="str">
        <f>IF(E1405="","",IF((OR(E1405=data_validation!A$1,E1405=data_validation!A$2)),"Indicate Date","N/A"))</f>
        <v>N/A</v>
      </c>
      <c r="H1405" s="35">
        <f t="shared" si="181"/>
        <v>43832</v>
      </c>
      <c r="I1405" s="35">
        <f t="shared" si="182"/>
        <v>43839</v>
      </c>
      <c r="J1405" s="35">
        <v>43847</v>
      </c>
      <c r="K1405" s="36" t="s">
        <v>69</v>
      </c>
      <c r="L1405" s="37">
        <f t="shared" si="183"/>
        <v>26250</v>
      </c>
      <c r="M1405" s="43">
        <v>26250</v>
      </c>
      <c r="N1405" s="39"/>
      <c r="O1405" s="40" t="s">
        <v>194</v>
      </c>
    </row>
    <row r="1406" spans="1:15" s="41" customFormat="1" ht="36" hidden="1">
      <c r="A1406" s="32">
        <v>1401</v>
      </c>
      <c r="B1406" s="33" t="s">
        <v>474</v>
      </c>
      <c r="C1406" s="42" t="s">
        <v>101</v>
      </c>
      <c r="D1406" s="33" t="s">
        <v>192</v>
      </c>
      <c r="E1406" s="44" t="s">
        <v>25</v>
      </c>
      <c r="F1406" s="35">
        <f>H1406-7</f>
        <v>43914</v>
      </c>
      <c r="G1406" s="33" t="str">
        <f>IF(E1406="","",IF((OR(E1406=data_validation!A$1,E1406=data_validation!A$2)),"Indicate Date","N/A"))</f>
        <v>N/A</v>
      </c>
      <c r="H1406" s="35">
        <f t="shared" si="181"/>
        <v>43921</v>
      </c>
      <c r="I1406" s="35">
        <f t="shared" si="182"/>
        <v>43928</v>
      </c>
      <c r="J1406" s="35">
        <v>43936</v>
      </c>
      <c r="K1406" s="36" t="s">
        <v>69</v>
      </c>
      <c r="L1406" s="37">
        <f t="shared" si="183"/>
        <v>26250</v>
      </c>
      <c r="M1406" s="43">
        <v>26250</v>
      </c>
      <c r="N1406" s="39"/>
      <c r="O1406" s="40" t="s">
        <v>194</v>
      </c>
    </row>
    <row r="1407" spans="1:15" s="41" customFormat="1" ht="36" hidden="1">
      <c r="A1407" s="32">
        <v>1402</v>
      </c>
      <c r="B1407" s="33" t="s">
        <v>474</v>
      </c>
      <c r="C1407" s="42" t="s">
        <v>101</v>
      </c>
      <c r="D1407" s="33" t="s">
        <v>192</v>
      </c>
      <c r="E1407" s="44" t="s">
        <v>25</v>
      </c>
      <c r="F1407" s="35">
        <f>H1407-7</f>
        <v>44005</v>
      </c>
      <c r="G1407" s="33" t="str">
        <f>IF(E1407="","",IF((OR(E1407=data_validation!A$1,E1407=data_validation!A$2)),"Indicate Date","N/A"))</f>
        <v>N/A</v>
      </c>
      <c r="H1407" s="35">
        <f t="shared" si="181"/>
        <v>44012</v>
      </c>
      <c r="I1407" s="35">
        <f t="shared" si="182"/>
        <v>44019</v>
      </c>
      <c r="J1407" s="35">
        <v>44027</v>
      </c>
      <c r="K1407" s="36" t="s">
        <v>69</v>
      </c>
      <c r="L1407" s="37">
        <f t="shared" si="183"/>
        <v>26250</v>
      </c>
      <c r="M1407" s="43">
        <v>26250</v>
      </c>
      <c r="N1407" s="39"/>
      <c r="O1407" s="40" t="s">
        <v>194</v>
      </c>
    </row>
    <row r="1408" spans="1:15" s="41" customFormat="1" ht="36" hidden="1">
      <c r="A1408" s="32">
        <v>1403</v>
      </c>
      <c r="B1408" s="33" t="s">
        <v>474</v>
      </c>
      <c r="C1408" s="42" t="s">
        <v>101</v>
      </c>
      <c r="D1408" s="33" t="s">
        <v>192</v>
      </c>
      <c r="E1408" s="44" t="s">
        <v>25</v>
      </c>
      <c r="F1408" s="35">
        <f>H1408-7</f>
        <v>44097</v>
      </c>
      <c r="G1408" s="33" t="str">
        <f>IF(E1408="","",IF((OR(E1408=data_validation!A$1,E1408=data_validation!A$2)),"Indicate Date","N/A"))</f>
        <v>N/A</v>
      </c>
      <c r="H1408" s="35">
        <f t="shared" si="181"/>
        <v>44104</v>
      </c>
      <c r="I1408" s="35">
        <f t="shared" si="182"/>
        <v>44111</v>
      </c>
      <c r="J1408" s="35">
        <v>44119</v>
      </c>
      <c r="K1408" s="36" t="s">
        <v>69</v>
      </c>
      <c r="L1408" s="37">
        <f t="shared" si="183"/>
        <v>26250</v>
      </c>
      <c r="M1408" s="43">
        <v>26250</v>
      </c>
      <c r="N1408" s="39"/>
      <c r="O1408" s="40" t="s">
        <v>194</v>
      </c>
    </row>
    <row r="1409" spans="1:15" s="41" customFormat="1" ht="18" hidden="1">
      <c r="A1409" s="32">
        <v>1404</v>
      </c>
      <c r="B1409" s="33" t="s">
        <v>474</v>
      </c>
      <c r="C1409" s="34" t="s">
        <v>152</v>
      </c>
      <c r="D1409" s="33" t="s">
        <v>192</v>
      </c>
      <c r="E1409" s="44" t="s">
        <v>29</v>
      </c>
      <c r="F1409" s="35">
        <f>H1409-7</f>
        <v>44097</v>
      </c>
      <c r="G1409" s="33" t="str">
        <f>IF(E1409="","",IF((OR(E1409=data_validation!A$1,E1409=data_validation!A$2)),"Indicate Date","N/A"))</f>
        <v>N/A</v>
      </c>
      <c r="H1409" s="35">
        <f t="shared" si="181"/>
        <v>44104</v>
      </c>
      <c r="I1409" s="35">
        <f t="shared" si="182"/>
        <v>44111</v>
      </c>
      <c r="J1409" s="35">
        <v>44119</v>
      </c>
      <c r="K1409" s="36" t="s">
        <v>69</v>
      </c>
      <c r="L1409" s="37">
        <f t="shared" si="183"/>
        <v>30000</v>
      </c>
      <c r="M1409" s="43">
        <v>30000</v>
      </c>
      <c r="N1409" s="39"/>
      <c r="O1409" s="40" t="s">
        <v>194</v>
      </c>
    </row>
    <row r="1410" spans="1:15" s="41" customFormat="1" ht="12.75" hidden="1">
      <c r="A1410" s="32">
        <v>1405</v>
      </c>
      <c r="B1410" s="33" t="s">
        <v>474</v>
      </c>
      <c r="C1410" s="42" t="s">
        <v>116</v>
      </c>
      <c r="D1410" s="33" t="s">
        <v>192</v>
      </c>
      <c r="E1410" s="44" t="s">
        <v>15</v>
      </c>
      <c r="F1410" s="35">
        <f>H1410-21</f>
        <v>43811</v>
      </c>
      <c r="G1410" s="35">
        <f t="shared" ref="G1410:G1415" si="187">H1410-7</f>
        <v>43825</v>
      </c>
      <c r="H1410" s="35">
        <f t="shared" si="181"/>
        <v>43832</v>
      </c>
      <c r="I1410" s="35">
        <f t="shared" si="182"/>
        <v>43839</v>
      </c>
      <c r="J1410" s="35">
        <v>43847</v>
      </c>
      <c r="K1410" s="36" t="s">
        <v>69</v>
      </c>
      <c r="L1410" s="37">
        <f t="shared" si="183"/>
        <v>161000</v>
      </c>
      <c r="M1410" s="43">
        <v>161000</v>
      </c>
      <c r="N1410" s="39"/>
      <c r="O1410" s="40" t="s">
        <v>194</v>
      </c>
    </row>
    <row r="1411" spans="1:15" s="41" customFormat="1" ht="12.75" hidden="1">
      <c r="A1411" s="32">
        <v>1406</v>
      </c>
      <c r="B1411" s="33" t="s">
        <v>475</v>
      </c>
      <c r="C1411" s="34" t="s">
        <v>122</v>
      </c>
      <c r="D1411" s="33" t="s">
        <v>192</v>
      </c>
      <c r="E1411" s="44" t="s">
        <v>15</v>
      </c>
      <c r="F1411" s="35">
        <f>G1411-21</f>
        <v>43804</v>
      </c>
      <c r="G1411" s="35">
        <f t="shared" si="187"/>
        <v>43825</v>
      </c>
      <c r="H1411" s="35">
        <f t="shared" si="181"/>
        <v>43832</v>
      </c>
      <c r="I1411" s="35">
        <f t="shared" si="182"/>
        <v>43839</v>
      </c>
      <c r="J1411" s="35">
        <v>43847</v>
      </c>
      <c r="K1411" s="36" t="s">
        <v>69</v>
      </c>
      <c r="L1411" s="37">
        <f t="shared" si="183"/>
        <v>805000</v>
      </c>
      <c r="M1411" s="38">
        <v>805000</v>
      </c>
      <c r="N1411" s="39"/>
      <c r="O1411" s="40" t="s">
        <v>196</v>
      </c>
    </row>
    <row r="1412" spans="1:15" s="41" customFormat="1" ht="12.75" hidden="1">
      <c r="A1412" s="32">
        <v>1407</v>
      </c>
      <c r="B1412" s="33" t="s">
        <v>475</v>
      </c>
      <c r="C1412" s="34" t="s">
        <v>81</v>
      </c>
      <c r="D1412" s="33" t="s">
        <v>192</v>
      </c>
      <c r="E1412" s="44" t="s">
        <v>15</v>
      </c>
      <c r="F1412" s="35">
        <f>G1412-21</f>
        <v>43804</v>
      </c>
      <c r="G1412" s="35">
        <f t="shared" si="187"/>
        <v>43825</v>
      </c>
      <c r="H1412" s="35">
        <f t="shared" si="181"/>
        <v>43832</v>
      </c>
      <c r="I1412" s="35">
        <f t="shared" si="182"/>
        <v>43839</v>
      </c>
      <c r="J1412" s="35">
        <v>43847</v>
      </c>
      <c r="K1412" s="36" t="s">
        <v>69</v>
      </c>
      <c r="L1412" s="37">
        <f t="shared" si="183"/>
        <v>20000</v>
      </c>
      <c r="M1412" s="38">
        <v>20000</v>
      </c>
      <c r="N1412" s="39"/>
      <c r="O1412" s="40" t="s">
        <v>196</v>
      </c>
    </row>
    <row r="1413" spans="1:15" s="41" customFormat="1" ht="12.75" hidden="1">
      <c r="A1413" s="32">
        <v>1408</v>
      </c>
      <c r="B1413" s="33" t="s">
        <v>475</v>
      </c>
      <c r="C1413" s="34" t="s">
        <v>77</v>
      </c>
      <c r="D1413" s="33" t="s">
        <v>192</v>
      </c>
      <c r="E1413" s="44" t="s">
        <v>15</v>
      </c>
      <c r="F1413" s="35">
        <f>G1413-21</f>
        <v>43804</v>
      </c>
      <c r="G1413" s="35">
        <f t="shared" si="187"/>
        <v>43825</v>
      </c>
      <c r="H1413" s="35">
        <f t="shared" si="181"/>
        <v>43832</v>
      </c>
      <c r="I1413" s="35">
        <f t="shared" si="182"/>
        <v>43839</v>
      </c>
      <c r="J1413" s="35">
        <v>43847</v>
      </c>
      <c r="K1413" s="36" t="s">
        <v>69</v>
      </c>
      <c r="L1413" s="37">
        <f t="shared" si="183"/>
        <v>100000</v>
      </c>
      <c r="M1413" s="38">
        <v>100000</v>
      </c>
      <c r="N1413" s="39"/>
      <c r="O1413" s="40" t="s">
        <v>196</v>
      </c>
    </row>
    <row r="1414" spans="1:15" s="41" customFormat="1" ht="12.75" hidden="1">
      <c r="A1414" s="32">
        <v>1409</v>
      </c>
      <c r="B1414" s="33" t="s">
        <v>475</v>
      </c>
      <c r="C1414" s="42" t="s">
        <v>78</v>
      </c>
      <c r="D1414" s="33" t="s">
        <v>192</v>
      </c>
      <c r="E1414" s="44" t="s">
        <v>15</v>
      </c>
      <c r="F1414" s="35">
        <f>G1414-21</f>
        <v>43804</v>
      </c>
      <c r="G1414" s="35">
        <f t="shared" si="187"/>
        <v>43825</v>
      </c>
      <c r="H1414" s="35">
        <f t="shared" ref="H1414:H1477" si="188">J1414-15</f>
        <v>43832</v>
      </c>
      <c r="I1414" s="35">
        <f t="shared" ref="I1414:I1477" si="189">H1414+7</f>
        <v>43839</v>
      </c>
      <c r="J1414" s="35">
        <v>43847</v>
      </c>
      <c r="K1414" s="36" t="s">
        <v>69</v>
      </c>
      <c r="L1414" s="37">
        <f t="shared" ref="L1414:L1477" si="190">SUM(M1414:N1414)</f>
        <v>175000</v>
      </c>
      <c r="M1414" s="43">
        <v>175000</v>
      </c>
      <c r="N1414" s="39"/>
      <c r="O1414" s="40" t="s">
        <v>196</v>
      </c>
    </row>
    <row r="1415" spans="1:15" s="41" customFormat="1" ht="24" hidden="1">
      <c r="A1415" s="32">
        <v>1410</v>
      </c>
      <c r="B1415" s="33" t="s">
        <v>475</v>
      </c>
      <c r="C1415" s="42" t="s">
        <v>273</v>
      </c>
      <c r="D1415" s="33" t="s">
        <v>192</v>
      </c>
      <c r="E1415" s="44" t="s">
        <v>15</v>
      </c>
      <c r="F1415" s="35">
        <f>G1415-21</f>
        <v>43804</v>
      </c>
      <c r="G1415" s="35">
        <f t="shared" si="187"/>
        <v>43825</v>
      </c>
      <c r="H1415" s="35">
        <f t="shared" si="188"/>
        <v>43832</v>
      </c>
      <c r="I1415" s="35">
        <f t="shared" si="189"/>
        <v>43839</v>
      </c>
      <c r="J1415" s="35">
        <v>43847</v>
      </c>
      <c r="K1415" s="36" t="s">
        <v>69</v>
      </c>
      <c r="L1415" s="37">
        <f t="shared" si="190"/>
        <v>31500</v>
      </c>
      <c r="M1415" s="43">
        <v>31500</v>
      </c>
      <c r="N1415" s="39"/>
      <c r="O1415" s="40" t="s">
        <v>196</v>
      </c>
    </row>
    <row r="1416" spans="1:15" s="41" customFormat="1" ht="18" hidden="1">
      <c r="A1416" s="32">
        <v>1411</v>
      </c>
      <c r="B1416" s="33" t="s">
        <v>475</v>
      </c>
      <c r="C1416" s="42" t="s">
        <v>146</v>
      </c>
      <c r="D1416" s="33" t="s">
        <v>192</v>
      </c>
      <c r="E1416" s="44" t="s">
        <v>26</v>
      </c>
      <c r="F1416" s="35">
        <f>H1416-7</f>
        <v>43825</v>
      </c>
      <c r="G1416" s="33" t="str">
        <f>IF(E1416="","",IF((OR(E1416=data_validation!A$1,E1416=data_validation!A$2)),"Indicate Date","N/A"))</f>
        <v>N/A</v>
      </c>
      <c r="H1416" s="35">
        <f t="shared" si="188"/>
        <v>43832</v>
      </c>
      <c r="I1416" s="35">
        <f t="shared" si="189"/>
        <v>43839</v>
      </c>
      <c r="J1416" s="35">
        <v>43847</v>
      </c>
      <c r="K1416" s="36" t="s">
        <v>69</v>
      </c>
      <c r="L1416" s="37">
        <f t="shared" si="190"/>
        <v>60000</v>
      </c>
      <c r="M1416" s="43">
        <v>60000</v>
      </c>
      <c r="N1416" s="39"/>
      <c r="O1416" s="40" t="s">
        <v>196</v>
      </c>
    </row>
    <row r="1417" spans="1:15" s="41" customFormat="1" ht="18" hidden="1">
      <c r="A1417" s="32">
        <v>1412</v>
      </c>
      <c r="B1417" s="33" t="s">
        <v>475</v>
      </c>
      <c r="C1417" s="42" t="s">
        <v>146</v>
      </c>
      <c r="D1417" s="33" t="s">
        <v>192</v>
      </c>
      <c r="E1417" s="44" t="s">
        <v>26</v>
      </c>
      <c r="F1417" s="35">
        <f>H1417-7</f>
        <v>43914</v>
      </c>
      <c r="G1417" s="33" t="str">
        <f>IF(E1417="","",IF((OR(E1417=data_validation!A$1,E1417=data_validation!A$2)),"Indicate Date","N/A"))</f>
        <v>N/A</v>
      </c>
      <c r="H1417" s="35">
        <f t="shared" si="188"/>
        <v>43921</v>
      </c>
      <c r="I1417" s="35">
        <f t="shared" si="189"/>
        <v>43928</v>
      </c>
      <c r="J1417" s="35">
        <v>43936</v>
      </c>
      <c r="K1417" s="36" t="s">
        <v>69</v>
      </c>
      <c r="L1417" s="37">
        <f t="shared" si="190"/>
        <v>60000</v>
      </c>
      <c r="M1417" s="43">
        <v>60000</v>
      </c>
      <c r="N1417" s="39"/>
      <c r="O1417" s="40" t="s">
        <v>196</v>
      </c>
    </row>
    <row r="1418" spans="1:15" s="41" customFormat="1" ht="18" hidden="1">
      <c r="A1418" s="32">
        <v>1413</v>
      </c>
      <c r="B1418" s="33" t="s">
        <v>475</v>
      </c>
      <c r="C1418" s="42" t="s">
        <v>146</v>
      </c>
      <c r="D1418" s="33" t="s">
        <v>192</v>
      </c>
      <c r="E1418" s="44" t="s">
        <v>26</v>
      </c>
      <c r="F1418" s="35">
        <f>H1418-7</f>
        <v>44005</v>
      </c>
      <c r="G1418" s="33" t="str">
        <f>IF(E1418="","",IF((OR(E1418=data_validation!A$1,E1418=data_validation!A$2)),"Indicate Date","N/A"))</f>
        <v>N/A</v>
      </c>
      <c r="H1418" s="35">
        <f t="shared" si="188"/>
        <v>44012</v>
      </c>
      <c r="I1418" s="35">
        <f t="shared" si="189"/>
        <v>44019</v>
      </c>
      <c r="J1418" s="35">
        <v>44027</v>
      </c>
      <c r="K1418" s="36" t="s">
        <v>69</v>
      </c>
      <c r="L1418" s="37">
        <f t="shared" si="190"/>
        <v>60000</v>
      </c>
      <c r="M1418" s="43">
        <v>60000</v>
      </c>
      <c r="N1418" s="39"/>
      <c r="O1418" s="40" t="s">
        <v>196</v>
      </c>
    </row>
    <row r="1419" spans="1:15" s="41" customFormat="1" ht="18" hidden="1">
      <c r="A1419" s="32">
        <v>1414</v>
      </c>
      <c r="B1419" s="33" t="s">
        <v>475</v>
      </c>
      <c r="C1419" s="42" t="s">
        <v>146</v>
      </c>
      <c r="D1419" s="33" t="s">
        <v>192</v>
      </c>
      <c r="E1419" s="44" t="s">
        <v>26</v>
      </c>
      <c r="F1419" s="35">
        <f>H1419-7</f>
        <v>44097</v>
      </c>
      <c r="G1419" s="33" t="str">
        <f>IF(E1419="","",IF((OR(E1419=data_validation!A$1,E1419=data_validation!A$2)),"Indicate Date","N/A"))</f>
        <v>N/A</v>
      </c>
      <c r="H1419" s="35">
        <f t="shared" si="188"/>
        <v>44104</v>
      </c>
      <c r="I1419" s="35">
        <f t="shared" si="189"/>
        <v>44111</v>
      </c>
      <c r="J1419" s="35">
        <v>44119</v>
      </c>
      <c r="K1419" s="36" t="s">
        <v>69</v>
      </c>
      <c r="L1419" s="37">
        <f t="shared" si="190"/>
        <v>60000</v>
      </c>
      <c r="M1419" s="43">
        <v>60000</v>
      </c>
      <c r="N1419" s="39"/>
      <c r="O1419" s="40" t="s">
        <v>196</v>
      </c>
    </row>
    <row r="1420" spans="1:15" s="41" customFormat="1" ht="12.75" hidden="1">
      <c r="A1420" s="32">
        <v>1415</v>
      </c>
      <c r="B1420" s="33" t="s">
        <v>475</v>
      </c>
      <c r="C1420" s="34" t="s">
        <v>89</v>
      </c>
      <c r="D1420" s="33" t="s">
        <v>192</v>
      </c>
      <c r="E1420" s="44" t="s">
        <v>15</v>
      </c>
      <c r="F1420" s="35">
        <f t="shared" ref="F1420:F1427" si="191">G1420-21</f>
        <v>43804</v>
      </c>
      <c r="G1420" s="35">
        <f t="shared" ref="G1420:G1427" si="192">H1420-7</f>
        <v>43825</v>
      </c>
      <c r="H1420" s="35">
        <f t="shared" si="188"/>
        <v>43832</v>
      </c>
      <c r="I1420" s="35">
        <f t="shared" si="189"/>
        <v>43839</v>
      </c>
      <c r="J1420" s="35">
        <v>43847</v>
      </c>
      <c r="K1420" s="36" t="s">
        <v>69</v>
      </c>
      <c r="L1420" s="37">
        <f t="shared" si="190"/>
        <v>12000</v>
      </c>
      <c r="M1420" s="38">
        <v>12000</v>
      </c>
      <c r="N1420" s="39"/>
      <c r="O1420" s="40" t="s">
        <v>196</v>
      </c>
    </row>
    <row r="1421" spans="1:15" s="41" customFormat="1" ht="12.75" hidden="1">
      <c r="A1421" s="32">
        <v>1416</v>
      </c>
      <c r="B1421" s="33" t="s">
        <v>475</v>
      </c>
      <c r="C1421" s="34" t="s">
        <v>89</v>
      </c>
      <c r="D1421" s="33" t="s">
        <v>192</v>
      </c>
      <c r="E1421" s="44" t="s">
        <v>15</v>
      </c>
      <c r="F1421" s="35">
        <f t="shared" si="191"/>
        <v>43893</v>
      </c>
      <c r="G1421" s="35">
        <f t="shared" si="192"/>
        <v>43914</v>
      </c>
      <c r="H1421" s="35">
        <f t="shared" si="188"/>
        <v>43921</v>
      </c>
      <c r="I1421" s="35">
        <f t="shared" si="189"/>
        <v>43928</v>
      </c>
      <c r="J1421" s="35">
        <v>43936</v>
      </c>
      <c r="K1421" s="36" t="s">
        <v>69</v>
      </c>
      <c r="L1421" s="37">
        <f t="shared" si="190"/>
        <v>12000</v>
      </c>
      <c r="M1421" s="38">
        <v>12000</v>
      </c>
      <c r="N1421" s="39"/>
      <c r="O1421" s="40" t="s">
        <v>196</v>
      </c>
    </row>
    <row r="1422" spans="1:15" s="41" customFormat="1" ht="12.75" hidden="1">
      <c r="A1422" s="32">
        <v>1417</v>
      </c>
      <c r="B1422" s="33" t="s">
        <v>475</v>
      </c>
      <c r="C1422" s="34" t="s">
        <v>89</v>
      </c>
      <c r="D1422" s="33" t="s">
        <v>192</v>
      </c>
      <c r="E1422" s="44" t="s">
        <v>15</v>
      </c>
      <c r="F1422" s="35">
        <f t="shared" si="191"/>
        <v>43984</v>
      </c>
      <c r="G1422" s="35">
        <f t="shared" si="192"/>
        <v>44005</v>
      </c>
      <c r="H1422" s="35">
        <f t="shared" si="188"/>
        <v>44012</v>
      </c>
      <c r="I1422" s="35">
        <f t="shared" si="189"/>
        <v>44019</v>
      </c>
      <c r="J1422" s="35">
        <v>44027</v>
      </c>
      <c r="K1422" s="36" t="s">
        <v>69</v>
      </c>
      <c r="L1422" s="37">
        <f t="shared" si="190"/>
        <v>12000</v>
      </c>
      <c r="M1422" s="38">
        <v>12000</v>
      </c>
      <c r="N1422" s="39"/>
      <c r="O1422" s="40" t="s">
        <v>196</v>
      </c>
    </row>
    <row r="1423" spans="1:15" s="41" customFormat="1" ht="12.75" hidden="1">
      <c r="A1423" s="32">
        <v>1418</v>
      </c>
      <c r="B1423" s="33" t="s">
        <v>475</v>
      </c>
      <c r="C1423" s="34" t="s">
        <v>89</v>
      </c>
      <c r="D1423" s="33" t="s">
        <v>192</v>
      </c>
      <c r="E1423" s="44" t="s">
        <v>15</v>
      </c>
      <c r="F1423" s="35">
        <f t="shared" si="191"/>
        <v>44076</v>
      </c>
      <c r="G1423" s="35">
        <f t="shared" si="192"/>
        <v>44097</v>
      </c>
      <c r="H1423" s="35">
        <f t="shared" si="188"/>
        <v>44104</v>
      </c>
      <c r="I1423" s="35">
        <f t="shared" si="189"/>
        <v>44111</v>
      </c>
      <c r="J1423" s="35">
        <v>44119</v>
      </c>
      <c r="K1423" s="36" t="s">
        <v>69</v>
      </c>
      <c r="L1423" s="37">
        <f t="shared" si="190"/>
        <v>12000</v>
      </c>
      <c r="M1423" s="38">
        <v>12000</v>
      </c>
      <c r="N1423" s="39"/>
      <c r="O1423" s="40" t="s">
        <v>196</v>
      </c>
    </row>
    <row r="1424" spans="1:15" s="41" customFormat="1" ht="12.75" hidden="1">
      <c r="A1424" s="32">
        <v>1419</v>
      </c>
      <c r="B1424" s="33" t="s">
        <v>475</v>
      </c>
      <c r="C1424" s="34" t="s">
        <v>403</v>
      </c>
      <c r="D1424" s="33" t="s">
        <v>192</v>
      </c>
      <c r="E1424" s="44" t="s">
        <v>15</v>
      </c>
      <c r="F1424" s="35">
        <f t="shared" si="191"/>
        <v>43804</v>
      </c>
      <c r="G1424" s="35">
        <f t="shared" si="192"/>
        <v>43825</v>
      </c>
      <c r="H1424" s="35">
        <f t="shared" si="188"/>
        <v>43832</v>
      </c>
      <c r="I1424" s="35">
        <f t="shared" si="189"/>
        <v>43839</v>
      </c>
      <c r="J1424" s="35">
        <v>43847</v>
      </c>
      <c r="K1424" s="36" t="s">
        <v>69</v>
      </c>
      <c r="L1424" s="37">
        <f t="shared" si="190"/>
        <v>50000</v>
      </c>
      <c r="M1424" s="38">
        <v>50000</v>
      </c>
      <c r="N1424" s="39"/>
      <c r="O1424" s="40" t="s">
        <v>196</v>
      </c>
    </row>
    <row r="1425" spans="1:15" s="41" customFormat="1" ht="12.75" hidden="1">
      <c r="A1425" s="32">
        <v>1420</v>
      </c>
      <c r="B1425" s="33" t="s">
        <v>476</v>
      </c>
      <c r="C1425" s="34" t="s">
        <v>78</v>
      </c>
      <c r="D1425" s="33" t="s">
        <v>192</v>
      </c>
      <c r="E1425" s="44" t="s">
        <v>15</v>
      </c>
      <c r="F1425" s="35">
        <f t="shared" si="191"/>
        <v>43804</v>
      </c>
      <c r="G1425" s="35">
        <f t="shared" si="192"/>
        <v>43825</v>
      </c>
      <c r="H1425" s="35">
        <f t="shared" si="188"/>
        <v>43832</v>
      </c>
      <c r="I1425" s="35">
        <f t="shared" si="189"/>
        <v>43839</v>
      </c>
      <c r="J1425" s="35">
        <v>43847</v>
      </c>
      <c r="K1425" s="36" t="s">
        <v>69</v>
      </c>
      <c r="L1425" s="37">
        <f t="shared" si="190"/>
        <v>77000</v>
      </c>
      <c r="M1425" s="38">
        <v>77000</v>
      </c>
      <c r="N1425" s="39"/>
      <c r="O1425" s="40" t="s">
        <v>195</v>
      </c>
    </row>
    <row r="1426" spans="1:15" s="41" customFormat="1" ht="12.75" hidden="1">
      <c r="A1426" s="32">
        <v>1421</v>
      </c>
      <c r="B1426" s="33" t="s">
        <v>476</v>
      </c>
      <c r="C1426" s="34" t="s">
        <v>77</v>
      </c>
      <c r="D1426" s="33" t="s">
        <v>192</v>
      </c>
      <c r="E1426" s="44" t="s">
        <v>15</v>
      </c>
      <c r="F1426" s="35">
        <f t="shared" si="191"/>
        <v>43804</v>
      </c>
      <c r="G1426" s="35">
        <f t="shared" si="192"/>
        <v>43825</v>
      </c>
      <c r="H1426" s="35">
        <f t="shared" si="188"/>
        <v>43832</v>
      </c>
      <c r="I1426" s="35">
        <f t="shared" si="189"/>
        <v>43839</v>
      </c>
      <c r="J1426" s="35">
        <v>43847</v>
      </c>
      <c r="K1426" s="36" t="s">
        <v>69</v>
      </c>
      <c r="L1426" s="37">
        <f t="shared" si="190"/>
        <v>21000</v>
      </c>
      <c r="M1426" s="38">
        <v>21000</v>
      </c>
      <c r="N1426" s="39"/>
      <c r="O1426" s="40" t="s">
        <v>195</v>
      </c>
    </row>
    <row r="1427" spans="1:15" s="41" customFormat="1" ht="12.75" hidden="1">
      <c r="A1427" s="32">
        <v>1422</v>
      </c>
      <c r="B1427" s="33" t="s">
        <v>476</v>
      </c>
      <c r="C1427" s="34" t="s">
        <v>81</v>
      </c>
      <c r="D1427" s="33" t="s">
        <v>192</v>
      </c>
      <c r="E1427" s="44" t="s">
        <v>15</v>
      </c>
      <c r="F1427" s="35">
        <f t="shared" si="191"/>
        <v>43804</v>
      </c>
      <c r="G1427" s="35">
        <f t="shared" si="192"/>
        <v>43825</v>
      </c>
      <c r="H1427" s="35">
        <f t="shared" si="188"/>
        <v>43832</v>
      </c>
      <c r="I1427" s="35">
        <f t="shared" si="189"/>
        <v>43839</v>
      </c>
      <c r="J1427" s="35">
        <v>43847</v>
      </c>
      <c r="K1427" s="36" t="s">
        <v>69</v>
      </c>
      <c r="L1427" s="37">
        <f t="shared" si="190"/>
        <v>2000</v>
      </c>
      <c r="M1427" s="38">
        <v>2000</v>
      </c>
      <c r="N1427" s="39"/>
      <c r="O1427" s="40" t="s">
        <v>195</v>
      </c>
    </row>
    <row r="1428" spans="1:15" s="41" customFormat="1" ht="24" hidden="1">
      <c r="A1428" s="32">
        <v>1423</v>
      </c>
      <c r="B1428" s="33" t="s">
        <v>476</v>
      </c>
      <c r="C1428" s="42" t="s">
        <v>83</v>
      </c>
      <c r="D1428" s="33" t="s">
        <v>192</v>
      </c>
      <c r="E1428" s="44" t="s">
        <v>28</v>
      </c>
      <c r="F1428" s="35">
        <f>H1428-7</f>
        <v>43825</v>
      </c>
      <c r="G1428" s="33" t="str">
        <f>IF(E1428="","",IF((OR(E1428=data_validation!A$1,E1428=data_validation!A$2)),"Indicate Date","N/A"))</f>
        <v>N/A</v>
      </c>
      <c r="H1428" s="35">
        <f t="shared" si="188"/>
        <v>43832</v>
      </c>
      <c r="I1428" s="35">
        <f t="shared" si="189"/>
        <v>43839</v>
      </c>
      <c r="J1428" s="35">
        <v>43847</v>
      </c>
      <c r="K1428" s="36" t="s">
        <v>69</v>
      </c>
      <c r="L1428" s="37">
        <f t="shared" si="190"/>
        <v>50000</v>
      </c>
      <c r="M1428" s="43">
        <v>50000</v>
      </c>
      <c r="N1428" s="39"/>
      <c r="O1428" s="40" t="s">
        <v>195</v>
      </c>
    </row>
    <row r="1429" spans="1:15" s="41" customFormat="1" ht="24" hidden="1">
      <c r="A1429" s="32">
        <v>1424</v>
      </c>
      <c r="B1429" s="33" t="s">
        <v>476</v>
      </c>
      <c r="C1429" s="42" t="s">
        <v>87</v>
      </c>
      <c r="D1429" s="33" t="s">
        <v>192</v>
      </c>
      <c r="E1429" s="44" t="s">
        <v>28</v>
      </c>
      <c r="F1429" s="35">
        <f>H1429-7</f>
        <v>43825</v>
      </c>
      <c r="G1429" s="33" t="str">
        <f>IF(E1429="","",IF((OR(E1429=data_validation!A$1,E1429=data_validation!A$2)),"Indicate Date","N/A"))</f>
        <v>N/A</v>
      </c>
      <c r="H1429" s="35">
        <f t="shared" si="188"/>
        <v>43832</v>
      </c>
      <c r="I1429" s="35">
        <f t="shared" si="189"/>
        <v>43839</v>
      </c>
      <c r="J1429" s="35">
        <v>43847</v>
      </c>
      <c r="K1429" s="36" t="s">
        <v>69</v>
      </c>
      <c r="L1429" s="37">
        <f t="shared" si="190"/>
        <v>50000</v>
      </c>
      <c r="M1429" s="43">
        <v>50000</v>
      </c>
      <c r="N1429" s="39"/>
      <c r="O1429" s="40" t="s">
        <v>195</v>
      </c>
    </row>
    <row r="1430" spans="1:15" s="41" customFormat="1" ht="36" hidden="1">
      <c r="A1430" s="32">
        <v>1425</v>
      </c>
      <c r="B1430" s="33" t="s">
        <v>476</v>
      </c>
      <c r="C1430" s="42" t="s">
        <v>101</v>
      </c>
      <c r="D1430" s="33" t="s">
        <v>192</v>
      </c>
      <c r="E1430" s="44" t="s">
        <v>25</v>
      </c>
      <c r="F1430" s="35">
        <f>H1430-7</f>
        <v>43825</v>
      </c>
      <c r="G1430" s="33" t="str">
        <f>IF(E1430="","",IF((OR(E1430=data_validation!A$1,E1430=data_validation!A$2)),"Indicate Date","N/A"))</f>
        <v>N/A</v>
      </c>
      <c r="H1430" s="35">
        <f t="shared" si="188"/>
        <v>43832</v>
      </c>
      <c r="I1430" s="35">
        <f t="shared" si="189"/>
        <v>43839</v>
      </c>
      <c r="J1430" s="35">
        <v>43847</v>
      </c>
      <c r="K1430" s="36" t="s">
        <v>69</v>
      </c>
      <c r="L1430" s="37">
        <f t="shared" si="190"/>
        <v>300000</v>
      </c>
      <c r="M1430" s="43">
        <v>300000</v>
      </c>
      <c r="N1430" s="39"/>
      <c r="O1430" s="40" t="s">
        <v>195</v>
      </c>
    </row>
    <row r="1431" spans="1:15" s="41" customFormat="1" ht="12.75" hidden="1">
      <c r="A1431" s="32">
        <v>1426</v>
      </c>
      <c r="B1431" s="33" t="s">
        <v>476</v>
      </c>
      <c r="C1431" s="42" t="s">
        <v>89</v>
      </c>
      <c r="D1431" s="33" t="s">
        <v>192</v>
      </c>
      <c r="E1431" s="44" t="s">
        <v>15</v>
      </c>
      <c r="F1431" s="35">
        <f>G1431-21</f>
        <v>43804</v>
      </c>
      <c r="G1431" s="35">
        <f>H1431-7</f>
        <v>43825</v>
      </c>
      <c r="H1431" s="35">
        <f t="shared" si="188"/>
        <v>43832</v>
      </c>
      <c r="I1431" s="35">
        <f t="shared" si="189"/>
        <v>43839</v>
      </c>
      <c r="J1431" s="35">
        <v>43847</v>
      </c>
      <c r="K1431" s="36" t="s">
        <v>69</v>
      </c>
      <c r="L1431" s="37">
        <f t="shared" si="190"/>
        <v>20000</v>
      </c>
      <c r="M1431" s="43">
        <v>20000</v>
      </c>
      <c r="N1431" s="39"/>
      <c r="O1431" s="40" t="s">
        <v>195</v>
      </c>
    </row>
    <row r="1432" spans="1:15" s="41" customFormat="1" ht="12.75" hidden="1">
      <c r="A1432" s="32">
        <v>1427</v>
      </c>
      <c r="B1432" s="33" t="s">
        <v>476</v>
      </c>
      <c r="C1432" s="42" t="s">
        <v>89</v>
      </c>
      <c r="D1432" s="33" t="s">
        <v>192</v>
      </c>
      <c r="E1432" s="44" t="s">
        <v>15</v>
      </c>
      <c r="F1432" s="35">
        <f>G1432-21</f>
        <v>43984</v>
      </c>
      <c r="G1432" s="35">
        <f>H1432-7</f>
        <v>44005</v>
      </c>
      <c r="H1432" s="35">
        <f t="shared" si="188"/>
        <v>44012</v>
      </c>
      <c r="I1432" s="35">
        <f t="shared" si="189"/>
        <v>44019</v>
      </c>
      <c r="J1432" s="35">
        <v>44027</v>
      </c>
      <c r="K1432" s="36" t="s">
        <v>69</v>
      </c>
      <c r="L1432" s="37">
        <f t="shared" si="190"/>
        <v>20000</v>
      </c>
      <c r="M1432" s="43">
        <v>20000</v>
      </c>
      <c r="N1432" s="39"/>
      <c r="O1432" s="40" t="s">
        <v>195</v>
      </c>
    </row>
    <row r="1433" spans="1:15" s="41" customFormat="1" ht="18" hidden="1">
      <c r="A1433" s="32">
        <v>1428</v>
      </c>
      <c r="B1433" s="33" t="s">
        <v>476</v>
      </c>
      <c r="C1433" s="42" t="s">
        <v>110</v>
      </c>
      <c r="D1433" s="33" t="s">
        <v>192</v>
      </c>
      <c r="E1433" s="44" t="s">
        <v>29</v>
      </c>
      <c r="F1433" s="33" t="str">
        <f>IF(E1433="","",IF((OR(E1433=data_validation!A$1,E1433=data_validation!A$2,E1433=data_validation!A$5,E1433=data_validation!A$6,E1433=data_validation!A$14,E1433=data_validation!A$16)),"Indicate Date","N/A"))</f>
        <v>N/A</v>
      </c>
      <c r="G1433" s="33" t="str">
        <f>IF(E1433="","",IF((OR(E1433=data_validation!A$1,E1433=data_validation!A$2)),"Indicate Date","N/A"))</f>
        <v>N/A</v>
      </c>
      <c r="H1433" s="35">
        <f t="shared" si="188"/>
        <v>43832</v>
      </c>
      <c r="I1433" s="35">
        <f t="shared" si="189"/>
        <v>43839</v>
      </c>
      <c r="J1433" s="35">
        <v>43847</v>
      </c>
      <c r="K1433" s="36" t="s">
        <v>69</v>
      </c>
      <c r="L1433" s="37">
        <f t="shared" si="190"/>
        <v>5000</v>
      </c>
      <c r="M1433" s="43">
        <v>5000</v>
      </c>
      <c r="N1433" s="39"/>
      <c r="O1433" s="162" t="s">
        <v>195</v>
      </c>
    </row>
    <row r="1434" spans="1:15" s="41" customFormat="1" ht="18" hidden="1">
      <c r="A1434" s="32">
        <v>1429</v>
      </c>
      <c r="B1434" s="33" t="s">
        <v>476</v>
      </c>
      <c r="C1434" s="42" t="s">
        <v>110</v>
      </c>
      <c r="D1434" s="33" t="s">
        <v>192</v>
      </c>
      <c r="E1434" s="44" t="s">
        <v>29</v>
      </c>
      <c r="F1434" s="33" t="str">
        <f>IF(E1434="","",IF((OR(E1434=data_validation!A$1,E1434=data_validation!A$2,E1434=data_validation!A$5,E1434=data_validation!A$6,E1434=data_validation!A$14,E1434=data_validation!A$16)),"Indicate Date","N/A"))</f>
        <v>N/A</v>
      </c>
      <c r="G1434" s="33" t="str">
        <f>IF(E1434="","",IF((OR(E1434=data_validation!A$1,E1434=data_validation!A$2)),"Indicate Date","N/A"))</f>
        <v>N/A</v>
      </c>
      <c r="H1434" s="35">
        <f t="shared" si="188"/>
        <v>44012</v>
      </c>
      <c r="I1434" s="35">
        <f t="shared" si="189"/>
        <v>44019</v>
      </c>
      <c r="J1434" s="35">
        <v>44027</v>
      </c>
      <c r="K1434" s="36" t="s">
        <v>69</v>
      </c>
      <c r="L1434" s="37">
        <f t="shared" si="190"/>
        <v>5000</v>
      </c>
      <c r="M1434" s="43">
        <v>5000</v>
      </c>
      <c r="N1434" s="39"/>
      <c r="O1434" s="162" t="s">
        <v>195</v>
      </c>
    </row>
    <row r="1435" spans="1:15" s="41" customFormat="1" ht="12.75" hidden="1">
      <c r="A1435" s="32">
        <v>1430</v>
      </c>
      <c r="B1435" s="33" t="s">
        <v>477</v>
      </c>
      <c r="C1435" s="34" t="s">
        <v>77</v>
      </c>
      <c r="D1435" s="33" t="s">
        <v>192</v>
      </c>
      <c r="E1435" s="44" t="s">
        <v>15</v>
      </c>
      <c r="F1435" s="35">
        <f>G1435-21</f>
        <v>43804</v>
      </c>
      <c r="G1435" s="35">
        <f>H1435-7</f>
        <v>43825</v>
      </c>
      <c r="H1435" s="35">
        <f t="shared" si="188"/>
        <v>43832</v>
      </c>
      <c r="I1435" s="35">
        <f t="shared" si="189"/>
        <v>43839</v>
      </c>
      <c r="J1435" s="35">
        <v>43847</v>
      </c>
      <c r="K1435" s="36" t="s">
        <v>69</v>
      </c>
      <c r="L1435" s="37">
        <f t="shared" si="190"/>
        <v>5000</v>
      </c>
      <c r="M1435" s="38">
        <v>5000</v>
      </c>
      <c r="N1435" s="39"/>
      <c r="O1435" s="40" t="s">
        <v>198</v>
      </c>
    </row>
    <row r="1436" spans="1:15" s="41" customFormat="1" ht="12.75" hidden="1">
      <c r="A1436" s="32">
        <v>1431</v>
      </c>
      <c r="B1436" s="33" t="s">
        <v>477</v>
      </c>
      <c r="C1436" s="34" t="s">
        <v>78</v>
      </c>
      <c r="D1436" s="33" t="s">
        <v>192</v>
      </c>
      <c r="E1436" s="44" t="s">
        <v>15</v>
      </c>
      <c r="F1436" s="35">
        <f>G1436-21</f>
        <v>43804</v>
      </c>
      <c r="G1436" s="35">
        <f>H1436-7</f>
        <v>43825</v>
      </c>
      <c r="H1436" s="35">
        <f t="shared" si="188"/>
        <v>43832</v>
      </c>
      <c r="I1436" s="35">
        <f t="shared" si="189"/>
        <v>43839</v>
      </c>
      <c r="J1436" s="35">
        <v>43847</v>
      </c>
      <c r="K1436" s="36" t="s">
        <v>69</v>
      </c>
      <c r="L1436" s="37">
        <f t="shared" si="190"/>
        <v>5000</v>
      </c>
      <c r="M1436" s="38">
        <v>5000</v>
      </c>
      <c r="N1436" s="39"/>
      <c r="O1436" s="40" t="s">
        <v>198</v>
      </c>
    </row>
    <row r="1437" spans="1:15" s="41" customFormat="1" ht="18" hidden="1">
      <c r="A1437" s="32">
        <v>1432</v>
      </c>
      <c r="B1437" s="33" t="s">
        <v>478</v>
      </c>
      <c r="C1437" s="42" t="s">
        <v>193</v>
      </c>
      <c r="D1437" s="33" t="s">
        <v>192</v>
      </c>
      <c r="E1437" s="44" t="s">
        <v>28</v>
      </c>
      <c r="F1437" s="35">
        <f>H1437-7</f>
        <v>43825</v>
      </c>
      <c r="G1437" s="33" t="str">
        <f>IF(E1437="","",IF((OR(E1437=data_validation!A$1,E1437=data_validation!A$2)),"Indicate Date","N/A"))</f>
        <v>N/A</v>
      </c>
      <c r="H1437" s="35">
        <f t="shared" si="188"/>
        <v>43832</v>
      </c>
      <c r="I1437" s="35">
        <f t="shared" si="189"/>
        <v>43839</v>
      </c>
      <c r="J1437" s="35">
        <v>43847</v>
      </c>
      <c r="K1437" s="36" t="s">
        <v>69</v>
      </c>
      <c r="L1437" s="37">
        <f t="shared" si="190"/>
        <v>80000</v>
      </c>
      <c r="M1437" s="43">
        <v>80000</v>
      </c>
      <c r="N1437" s="39"/>
      <c r="O1437" s="40" t="s">
        <v>274</v>
      </c>
    </row>
    <row r="1438" spans="1:15" s="41" customFormat="1" ht="36" hidden="1">
      <c r="A1438" s="32">
        <v>1433</v>
      </c>
      <c r="B1438" s="33" t="s">
        <v>479</v>
      </c>
      <c r="C1438" s="34" t="s">
        <v>101</v>
      </c>
      <c r="D1438" s="33" t="s">
        <v>192</v>
      </c>
      <c r="E1438" s="44" t="s">
        <v>25</v>
      </c>
      <c r="F1438" s="35">
        <f>H1438-7</f>
        <v>43825</v>
      </c>
      <c r="G1438" s="33" t="str">
        <f>IF(E1438="","",IF((OR(E1438=data_validation!A$1,E1438=data_validation!A$2)),"Indicate Date","N/A"))</f>
        <v>N/A</v>
      </c>
      <c r="H1438" s="35">
        <f t="shared" si="188"/>
        <v>43832</v>
      </c>
      <c r="I1438" s="35">
        <f t="shared" si="189"/>
        <v>43839</v>
      </c>
      <c r="J1438" s="35">
        <v>43847</v>
      </c>
      <c r="K1438" s="36" t="s">
        <v>69</v>
      </c>
      <c r="L1438" s="37">
        <f t="shared" si="190"/>
        <v>50000</v>
      </c>
      <c r="M1438" s="38">
        <v>50000</v>
      </c>
      <c r="N1438" s="39"/>
      <c r="O1438" s="40" t="s">
        <v>197</v>
      </c>
    </row>
    <row r="1439" spans="1:15" s="41" customFormat="1" ht="12.75" hidden="1">
      <c r="A1439" s="32">
        <v>1434</v>
      </c>
      <c r="B1439" s="33" t="s">
        <v>481</v>
      </c>
      <c r="C1439" s="42" t="s">
        <v>92</v>
      </c>
      <c r="D1439" s="33" t="s">
        <v>192</v>
      </c>
      <c r="E1439" s="44" t="s">
        <v>15</v>
      </c>
      <c r="F1439" s="35">
        <f>H1439-21</f>
        <v>43811</v>
      </c>
      <c r="G1439" s="35">
        <f>H1439-7</f>
        <v>43825</v>
      </c>
      <c r="H1439" s="35">
        <f t="shared" si="188"/>
        <v>43832</v>
      </c>
      <c r="I1439" s="35">
        <f t="shared" si="189"/>
        <v>43839</v>
      </c>
      <c r="J1439" s="35">
        <v>43847</v>
      </c>
      <c r="K1439" s="36" t="s">
        <v>69</v>
      </c>
      <c r="L1439" s="37">
        <f t="shared" si="190"/>
        <v>40000</v>
      </c>
      <c r="M1439" s="43">
        <v>40000</v>
      </c>
      <c r="N1439" s="39"/>
      <c r="O1439" s="40" t="s">
        <v>480</v>
      </c>
    </row>
    <row r="1440" spans="1:15" s="41" customFormat="1" ht="12.75" hidden="1">
      <c r="A1440" s="32">
        <v>1435</v>
      </c>
      <c r="B1440" s="33" t="s">
        <v>481</v>
      </c>
      <c r="C1440" s="42" t="s">
        <v>92</v>
      </c>
      <c r="D1440" s="33" t="s">
        <v>192</v>
      </c>
      <c r="E1440" s="44" t="s">
        <v>15</v>
      </c>
      <c r="F1440" s="35">
        <f>H1440-21</f>
        <v>43900</v>
      </c>
      <c r="G1440" s="35">
        <f>H1440-7</f>
        <v>43914</v>
      </c>
      <c r="H1440" s="35">
        <f t="shared" si="188"/>
        <v>43921</v>
      </c>
      <c r="I1440" s="35">
        <f t="shared" si="189"/>
        <v>43928</v>
      </c>
      <c r="J1440" s="35">
        <v>43936</v>
      </c>
      <c r="K1440" s="36" t="s">
        <v>69</v>
      </c>
      <c r="L1440" s="37">
        <f t="shared" si="190"/>
        <v>60000</v>
      </c>
      <c r="M1440" s="43">
        <v>60000</v>
      </c>
      <c r="N1440" s="39"/>
      <c r="O1440" s="40" t="s">
        <v>480</v>
      </c>
    </row>
    <row r="1441" spans="1:15" s="41" customFormat="1" ht="18" hidden="1">
      <c r="A1441" s="32">
        <v>1436</v>
      </c>
      <c r="B1441" s="33" t="s">
        <v>481</v>
      </c>
      <c r="C1441" s="42" t="s">
        <v>155</v>
      </c>
      <c r="D1441" s="33" t="s">
        <v>192</v>
      </c>
      <c r="E1441" s="44" t="s">
        <v>28</v>
      </c>
      <c r="F1441" s="35">
        <f>H1441-7</f>
        <v>43825</v>
      </c>
      <c r="G1441" s="33" t="str">
        <f>IF(E1441="","",IF((OR(E1441=data_validation!A$1,E1441=data_validation!A$2)),"Indicate Date","N/A"))</f>
        <v>N/A</v>
      </c>
      <c r="H1441" s="35">
        <f t="shared" si="188"/>
        <v>43832</v>
      </c>
      <c r="I1441" s="35">
        <f t="shared" si="189"/>
        <v>43839</v>
      </c>
      <c r="J1441" s="35">
        <v>43847</v>
      </c>
      <c r="K1441" s="36" t="s">
        <v>69</v>
      </c>
      <c r="L1441" s="37">
        <f t="shared" si="190"/>
        <v>31000</v>
      </c>
      <c r="M1441" s="43">
        <v>31000</v>
      </c>
      <c r="N1441" s="39"/>
      <c r="O1441" s="40" t="s">
        <v>480</v>
      </c>
    </row>
    <row r="1442" spans="1:15" s="41" customFormat="1" ht="18" hidden="1">
      <c r="A1442" s="32">
        <v>1437</v>
      </c>
      <c r="B1442" s="33" t="s">
        <v>481</v>
      </c>
      <c r="C1442" s="42" t="s">
        <v>155</v>
      </c>
      <c r="D1442" s="33" t="s">
        <v>192</v>
      </c>
      <c r="E1442" s="44" t="s">
        <v>28</v>
      </c>
      <c r="F1442" s="35">
        <f>H1442-7</f>
        <v>44005</v>
      </c>
      <c r="G1442" s="33" t="str">
        <f>IF(E1442="","",IF((OR(E1442=data_validation!A$1,E1442=data_validation!A$2)),"Indicate Date","N/A"))</f>
        <v>N/A</v>
      </c>
      <c r="H1442" s="35">
        <f t="shared" si="188"/>
        <v>44012</v>
      </c>
      <c r="I1442" s="35">
        <f t="shared" si="189"/>
        <v>44019</v>
      </c>
      <c r="J1442" s="35">
        <v>44027</v>
      </c>
      <c r="K1442" s="36" t="s">
        <v>69</v>
      </c>
      <c r="L1442" s="37">
        <f t="shared" si="190"/>
        <v>15500</v>
      </c>
      <c r="M1442" s="43">
        <v>15500</v>
      </c>
      <c r="N1442" s="39"/>
      <c r="O1442" s="40" t="s">
        <v>480</v>
      </c>
    </row>
    <row r="1443" spans="1:15" s="41" customFormat="1" ht="18" hidden="1">
      <c r="A1443" s="32">
        <v>1438</v>
      </c>
      <c r="B1443" s="33" t="s">
        <v>481</v>
      </c>
      <c r="C1443" s="42" t="s">
        <v>178</v>
      </c>
      <c r="D1443" s="33" t="s">
        <v>192</v>
      </c>
      <c r="E1443" s="44" t="s">
        <v>28</v>
      </c>
      <c r="F1443" s="35">
        <f>H1443-7</f>
        <v>43825</v>
      </c>
      <c r="G1443" s="33" t="str">
        <f>IF(E1443="","",IF((OR(E1443=data_validation!A$1,E1443=data_validation!A$2)),"Indicate Date","N/A"))</f>
        <v>N/A</v>
      </c>
      <c r="H1443" s="35">
        <f t="shared" si="188"/>
        <v>43832</v>
      </c>
      <c r="I1443" s="35">
        <f t="shared" si="189"/>
        <v>43839</v>
      </c>
      <c r="J1443" s="35">
        <v>43847</v>
      </c>
      <c r="K1443" s="36" t="s">
        <v>69</v>
      </c>
      <c r="L1443" s="37">
        <f t="shared" si="190"/>
        <v>5000</v>
      </c>
      <c r="M1443" s="43">
        <v>5000</v>
      </c>
      <c r="N1443" s="39"/>
      <c r="O1443" s="40" t="s">
        <v>480</v>
      </c>
    </row>
    <row r="1444" spans="1:15" s="41" customFormat="1" ht="12.75" hidden="1">
      <c r="A1444" s="32">
        <v>1439</v>
      </c>
      <c r="B1444" s="33" t="s">
        <v>481</v>
      </c>
      <c r="C1444" s="34" t="s">
        <v>77</v>
      </c>
      <c r="D1444" s="33" t="s">
        <v>192</v>
      </c>
      <c r="E1444" s="44" t="s">
        <v>15</v>
      </c>
      <c r="F1444" s="35">
        <f t="shared" ref="F1444:F1449" si="193">G1444-21</f>
        <v>43804</v>
      </c>
      <c r="G1444" s="35">
        <f t="shared" ref="G1444:G1449" si="194">H1444-7</f>
        <v>43825</v>
      </c>
      <c r="H1444" s="35">
        <f t="shared" si="188"/>
        <v>43832</v>
      </c>
      <c r="I1444" s="35">
        <f t="shared" si="189"/>
        <v>43839</v>
      </c>
      <c r="J1444" s="35">
        <v>43847</v>
      </c>
      <c r="K1444" s="36" t="s">
        <v>69</v>
      </c>
      <c r="L1444" s="37">
        <f t="shared" si="190"/>
        <v>2500</v>
      </c>
      <c r="M1444" s="38">
        <v>2500</v>
      </c>
      <c r="N1444" s="39"/>
      <c r="O1444" s="40" t="s">
        <v>480</v>
      </c>
    </row>
    <row r="1445" spans="1:15" s="41" customFormat="1" ht="12.75" hidden="1">
      <c r="A1445" s="32">
        <v>1440</v>
      </c>
      <c r="B1445" s="33" t="s">
        <v>481</v>
      </c>
      <c r="C1445" s="34" t="s">
        <v>78</v>
      </c>
      <c r="D1445" s="33" t="s">
        <v>192</v>
      </c>
      <c r="E1445" s="44" t="s">
        <v>15</v>
      </c>
      <c r="F1445" s="35">
        <f t="shared" si="193"/>
        <v>43804</v>
      </c>
      <c r="G1445" s="35">
        <f t="shared" si="194"/>
        <v>43825</v>
      </c>
      <c r="H1445" s="35">
        <f t="shared" si="188"/>
        <v>43832</v>
      </c>
      <c r="I1445" s="35">
        <f t="shared" si="189"/>
        <v>43839</v>
      </c>
      <c r="J1445" s="35">
        <v>43847</v>
      </c>
      <c r="K1445" s="36" t="s">
        <v>69</v>
      </c>
      <c r="L1445" s="37">
        <f t="shared" si="190"/>
        <v>13500</v>
      </c>
      <c r="M1445" s="38">
        <v>13500</v>
      </c>
      <c r="N1445" s="39"/>
      <c r="O1445" s="40" t="s">
        <v>480</v>
      </c>
    </row>
    <row r="1446" spans="1:15" s="41" customFormat="1" ht="12.75" hidden="1">
      <c r="A1446" s="32">
        <v>1441</v>
      </c>
      <c r="B1446" s="33" t="s">
        <v>481</v>
      </c>
      <c r="C1446" s="34" t="s">
        <v>81</v>
      </c>
      <c r="D1446" s="33" t="s">
        <v>192</v>
      </c>
      <c r="E1446" s="44" t="s">
        <v>15</v>
      </c>
      <c r="F1446" s="35">
        <f t="shared" si="193"/>
        <v>43804</v>
      </c>
      <c r="G1446" s="35">
        <f t="shared" si="194"/>
        <v>43825</v>
      </c>
      <c r="H1446" s="35">
        <f t="shared" si="188"/>
        <v>43832</v>
      </c>
      <c r="I1446" s="35">
        <f t="shared" si="189"/>
        <v>43839</v>
      </c>
      <c r="J1446" s="35">
        <v>43847</v>
      </c>
      <c r="K1446" s="36" t="s">
        <v>69</v>
      </c>
      <c r="L1446" s="37">
        <f t="shared" si="190"/>
        <v>2000</v>
      </c>
      <c r="M1446" s="38">
        <v>2000</v>
      </c>
      <c r="N1446" s="39"/>
      <c r="O1446" s="40" t="s">
        <v>480</v>
      </c>
    </row>
    <row r="1447" spans="1:15" s="41" customFormat="1" ht="12.75" hidden="1">
      <c r="A1447" s="32">
        <v>1442</v>
      </c>
      <c r="B1447" s="33" t="s">
        <v>481</v>
      </c>
      <c r="C1447" s="34" t="s">
        <v>77</v>
      </c>
      <c r="D1447" s="33" t="s">
        <v>192</v>
      </c>
      <c r="E1447" s="44" t="s">
        <v>15</v>
      </c>
      <c r="F1447" s="35">
        <f t="shared" si="193"/>
        <v>43984</v>
      </c>
      <c r="G1447" s="35">
        <f t="shared" si="194"/>
        <v>44005</v>
      </c>
      <c r="H1447" s="35">
        <f t="shared" si="188"/>
        <v>44012</v>
      </c>
      <c r="I1447" s="35">
        <f t="shared" si="189"/>
        <v>44019</v>
      </c>
      <c r="J1447" s="35">
        <v>44027</v>
      </c>
      <c r="K1447" s="36" t="s">
        <v>69</v>
      </c>
      <c r="L1447" s="37">
        <f t="shared" si="190"/>
        <v>2500</v>
      </c>
      <c r="M1447" s="38">
        <v>2500</v>
      </c>
      <c r="N1447" s="39"/>
      <c r="O1447" s="40" t="s">
        <v>480</v>
      </c>
    </row>
    <row r="1448" spans="1:15" s="41" customFormat="1" ht="12.75" hidden="1">
      <c r="A1448" s="32">
        <v>1443</v>
      </c>
      <c r="B1448" s="33" t="s">
        <v>481</v>
      </c>
      <c r="C1448" s="34" t="s">
        <v>78</v>
      </c>
      <c r="D1448" s="33" t="s">
        <v>192</v>
      </c>
      <c r="E1448" s="44" t="s">
        <v>15</v>
      </c>
      <c r="F1448" s="35">
        <f t="shared" si="193"/>
        <v>43984</v>
      </c>
      <c r="G1448" s="35">
        <f t="shared" si="194"/>
        <v>44005</v>
      </c>
      <c r="H1448" s="35">
        <f t="shared" si="188"/>
        <v>44012</v>
      </c>
      <c r="I1448" s="35">
        <f t="shared" si="189"/>
        <v>44019</v>
      </c>
      <c r="J1448" s="35">
        <v>44027</v>
      </c>
      <c r="K1448" s="36" t="s">
        <v>69</v>
      </c>
      <c r="L1448" s="37">
        <f t="shared" si="190"/>
        <v>13500</v>
      </c>
      <c r="M1448" s="38">
        <v>13500</v>
      </c>
      <c r="N1448" s="39"/>
      <c r="O1448" s="40" t="s">
        <v>480</v>
      </c>
    </row>
    <row r="1449" spans="1:15" s="41" customFormat="1" ht="12.75" hidden="1">
      <c r="A1449" s="32">
        <v>1444</v>
      </c>
      <c r="B1449" s="33" t="s">
        <v>481</v>
      </c>
      <c r="C1449" s="34" t="s">
        <v>81</v>
      </c>
      <c r="D1449" s="33" t="s">
        <v>192</v>
      </c>
      <c r="E1449" s="44" t="s">
        <v>15</v>
      </c>
      <c r="F1449" s="35">
        <f t="shared" si="193"/>
        <v>43984</v>
      </c>
      <c r="G1449" s="35">
        <f t="shared" si="194"/>
        <v>44005</v>
      </c>
      <c r="H1449" s="35">
        <f t="shared" si="188"/>
        <v>44012</v>
      </c>
      <c r="I1449" s="35">
        <f t="shared" si="189"/>
        <v>44019</v>
      </c>
      <c r="J1449" s="35">
        <v>44027</v>
      </c>
      <c r="K1449" s="36" t="s">
        <v>69</v>
      </c>
      <c r="L1449" s="37">
        <f t="shared" si="190"/>
        <v>2000</v>
      </c>
      <c r="M1449" s="38">
        <v>2000</v>
      </c>
      <c r="N1449" s="39"/>
      <c r="O1449" s="40" t="s">
        <v>480</v>
      </c>
    </row>
    <row r="1450" spans="1:15" s="41" customFormat="1" ht="24" hidden="1">
      <c r="A1450" s="32">
        <v>1445</v>
      </c>
      <c r="B1450" s="33" t="s">
        <v>481</v>
      </c>
      <c r="C1450" s="42" t="s">
        <v>118</v>
      </c>
      <c r="D1450" s="33" t="s">
        <v>192</v>
      </c>
      <c r="E1450" s="44" t="s">
        <v>28</v>
      </c>
      <c r="F1450" s="35">
        <f>H1450-7</f>
        <v>43825</v>
      </c>
      <c r="G1450" s="33" t="str">
        <f>IF(E1450="","",IF((OR(E1450=data_validation!A$1,E1450=data_validation!A$2)),"Indicate Date","N/A"))</f>
        <v>N/A</v>
      </c>
      <c r="H1450" s="35">
        <f t="shared" si="188"/>
        <v>43832</v>
      </c>
      <c r="I1450" s="35">
        <f t="shared" si="189"/>
        <v>43839</v>
      </c>
      <c r="J1450" s="35">
        <v>43847</v>
      </c>
      <c r="K1450" s="36" t="s">
        <v>69</v>
      </c>
      <c r="L1450" s="37">
        <f t="shared" si="190"/>
        <v>20000</v>
      </c>
      <c r="M1450" s="43">
        <v>20000</v>
      </c>
      <c r="N1450" s="39"/>
      <c r="O1450" s="40" t="s">
        <v>480</v>
      </c>
    </row>
    <row r="1451" spans="1:15" s="41" customFormat="1" ht="24" hidden="1">
      <c r="A1451" s="32">
        <v>1446</v>
      </c>
      <c r="B1451" s="33" t="s">
        <v>481</v>
      </c>
      <c r="C1451" s="42" t="s">
        <v>118</v>
      </c>
      <c r="D1451" s="33" t="s">
        <v>192</v>
      </c>
      <c r="E1451" s="44" t="s">
        <v>28</v>
      </c>
      <c r="F1451" s="35">
        <f>H1451-7</f>
        <v>44005</v>
      </c>
      <c r="G1451" s="33" t="str">
        <f>IF(E1451="","",IF((OR(E1451=data_validation!A$1,E1451=data_validation!A$2)),"Indicate Date","N/A"))</f>
        <v>N/A</v>
      </c>
      <c r="H1451" s="35">
        <f t="shared" si="188"/>
        <v>44012</v>
      </c>
      <c r="I1451" s="35">
        <f t="shared" si="189"/>
        <v>44019</v>
      </c>
      <c r="J1451" s="35">
        <v>44027</v>
      </c>
      <c r="K1451" s="36" t="s">
        <v>69</v>
      </c>
      <c r="L1451" s="37">
        <f t="shared" si="190"/>
        <v>10000</v>
      </c>
      <c r="M1451" s="43">
        <v>10000</v>
      </c>
      <c r="N1451" s="39"/>
      <c r="O1451" s="40" t="s">
        <v>480</v>
      </c>
    </row>
    <row r="1452" spans="1:15" s="41" customFormat="1" ht="12.75" hidden="1">
      <c r="A1452" s="32">
        <v>1447</v>
      </c>
      <c r="B1452" s="33" t="s">
        <v>481</v>
      </c>
      <c r="C1452" s="42" t="s">
        <v>116</v>
      </c>
      <c r="D1452" s="33" t="s">
        <v>192</v>
      </c>
      <c r="E1452" s="44" t="s">
        <v>15</v>
      </c>
      <c r="F1452" s="35">
        <f>H1452-21</f>
        <v>43811</v>
      </c>
      <c r="G1452" s="35">
        <f>H1452-7</f>
        <v>43825</v>
      </c>
      <c r="H1452" s="35">
        <f t="shared" si="188"/>
        <v>43832</v>
      </c>
      <c r="I1452" s="35">
        <f t="shared" si="189"/>
        <v>43839</v>
      </c>
      <c r="J1452" s="35">
        <v>43847</v>
      </c>
      <c r="K1452" s="36" t="s">
        <v>69</v>
      </c>
      <c r="L1452" s="37">
        <f t="shared" si="190"/>
        <v>256000</v>
      </c>
      <c r="M1452" s="43">
        <v>256000</v>
      </c>
      <c r="N1452" s="39"/>
      <c r="O1452" s="40" t="s">
        <v>480</v>
      </c>
    </row>
    <row r="1453" spans="1:15" s="41" customFormat="1" ht="12.75" hidden="1">
      <c r="A1453" s="32">
        <v>1448</v>
      </c>
      <c r="B1453" s="33" t="s">
        <v>481</v>
      </c>
      <c r="C1453" s="42" t="s">
        <v>116</v>
      </c>
      <c r="D1453" s="33" t="s">
        <v>192</v>
      </c>
      <c r="E1453" s="44" t="s">
        <v>15</v>
      </c>
      <c r="F1453" s="35">
        <f>H1453-21</f>
        <v>43991</v>
      </c>
      <c r="G1453" s="35">
        <f>H1453-7</f>
        <v>44005</v>
      </c>
      <c r="H1453" s="35">
        <f t="shared" si="188"/>
        <v>44012</v>
      </c>
      <c r="I1453" s="35">
        <f t="shared" si="189"/>
        <v>44019</v>
      </c>
      <c r="J1453" s="35">
        <v>44027</v>
      </c>
      <c r="K1453" s="36" t="s">
        <v>69</v>
      </c>
      <c r="L1453" s="37">
        <f t="shared" si="190"/>
        <v>12000</v>
      </c>
      <c r="M1453" s="43">
        <v>12000</v>
      </c>
      <c r="N1453" s="39"/>
      <c r="O1453" s="40" t="s">
        <v>480</v>
      </c>
    </row>
    <row r="1454" spans="1:15" s="41" customFormat="1" ht="18" hidden="1">
      <c r="A1454" s="32">
        <v>1449</v>
      </c>
      <c r="B1454" s="33" t="s">
        <v>481</v>
      </c>
      <c r="C1454" s="42" t="s">
        <v>110</v>
      </c>
      <c r="D1454" s="33" t="s">
        <v>192</v>
      </c>
      <c r="E1454" s="44" t="s">
        <v>29</v>
      </c>
      <c r="F1454" s="33" t="str">
        <f>IF(E1454="","",IF((OR(E1454=data_validation!A$1,E1454=data_validation!A$2,E1454=data_validation!A$5,E1454=data_validation!A$6,E1454=data_validation!A$14,E1454=data_validation!A$16)),"Indicate Date","N/A"))</f>
        <v>N/A</v>
      </c>
      <c r="G1454" s="33" t="str">
        <f>IF(E1454="","",IF((OR(E1454=data_validation!A$1,E1454=data_validation!A$2)),"Indicate Date","N/A"))</f>
        <v>N/A</v>
      </c>
      <c r="H1454" s="35">
        <f t="shared" si="188"/>
        <v>43832</v>
      </c>
      <c r="I1454" s="35">
        <f t="shared" si="189"/>
        <v>43839</v>
      </c>
      <c r="J1454" s="35">
        <v>43847</v>
      </c>
      <c r="K1454" s="36" t="s">
        <v>69</v>
      </c>
      <c r="L1454" s="37">
        <f t="shared" si="190"/>
        <v>100000</v>
      </c>
      <c r="M1454" s="43">
        <v>100000</v>
      </c>
      <c r="N1454" s="39"/>
      <c r="O1454" s="162" t="s">
        <v>480</v>
      </c>
    </row>
    <row r="1455" spans="1:15" s="41" customFormat="1" ht="18" hidden="1">
      <c r="A1455" s="32">
        <v>1450</v>
      </c>
      <c r="B1455" s="33" t="s">
        <v>481</v>
      </c>
      <c r="C1455" s="42" t="s">
        <v>110</v>
      </c>
      <c r="D1455" s="33" t="s">
        <v>192</v>
      </c>
      <c r="E1455" s="44" t="s">
        <v>29</v>
      </c>
      <c r="F1455" s="33" t="str">
        <f>IF(E1455="","",IF((OR(E1455=data_validation!A$1,E1455=data_validation!A$2,E1455=data_validation!A$5,E1455=data_validation!A$6,E1455=data_validation!A$14,E1455=data_validation!A$16)),"Indicate Date","N/A"))</f>
        <v>N/A</v>
      </c>
      <c r="G1455" s="33" t="str">
        <f>IF(E1455="","",IF((OR(E1455=data_validation!A$1,E1455=data_validation!A$2)),"Indicate Date","N/A"))</f>
        <v>N/A</v>
      </c>
      <c r="H1455" s="35">
        <f t="shared" si="188"/>
        <v>43921</v>
      </c>
      <c r="I1455" s="35">
        <f t="shared" si="189"/>
        <v>43928</v>
      </c>
      <c r="J1455" s="35">
        <v>43936</v>
      </c>
      <c r="K1455" s="36" t="s">
        <v>69</v>
      </c>
      <c r="L1455" s="37">
        <f t="shared" si="190"/>
        <v>30000</v>
      </c>
      <c r="M1455" s="43">
        <v>30000</v>
      </c>
      <c r="N1455" s="39"/>
      <c r="O1455" s="162" t="s">
        <v>480</v>
      </c>
    </row>
    <row r="1456" spans="1:15" s="41" customFormat="1" ht="18" hidden="1">
      <c r="A1456" s="32">
        <v>1451</v>
      </c>
      <c r="B1456" s="33" t="s">
        <v>481</v>
      </c>
      <c r="C1456" s="42" t="s">
        <v>110</v>
      </c>
      <c r="D1456" s="33" t="s">
        <v>192</v>
      </c>
      <c r="E1456" s="44" t="s">
        <v>29</v>
      </c>
      <c r="F1456" s="33" t="str">
        <f>IF(E1456="","",IF((OR(E1456=data_validation!A$1,E1456=data_validation!A$2,E1456=data_validation!A$5,E1456=data_validation!A$6,E1456=data_validation!A$14,E1456=data_validation!A$16)),"Indicate Date","N/A"))</f>
        <v>N/A</v>
      </c>
      <c r="G1456" s="33" t="str">
        <f>IF(E1456="","",IF((OR(E1456=data_validation!A$1,E1456=data_validation!A$2)),"Indicate Date","N/A"))</f>
        <v>N/A</v>
      </c>
      <c r="H1456" s="35">
        <f t="shared" si="188"/>
        <v>44012</v>
      </c>
      <c r="I1456" s="35">
        <f t="shared" si="189"/>
        <v>44019</v>
      </c>
      <c r="J1456" s="35">
        <v>44027</v>
      </c>
      <c r="K1456" s="36" t="s">
        <v>69</v>
      </c>
      <c r="L1456" s="37">
        <f t="shared" si="190"/>
        <v>70000</v>
      </c>
      <c r="M1456" s="43">
        <v>70000</v>
      </c>
      <c r="N1456" s="39"/>
      <c r="O1456" s="162" t="s">
        <v>480</v>
      </c>
    </row>
    <row r="1457" spans="1:15" s="41" customFormat="1" ht="12.75" hidden="1">
      <c r="A1457" s="32">
        <v>1452</v>
      </c>
      <c r="B1457" s="33" t="s">
        <v>481</v>
      </c>
      <c r="C1457" s="42" t="s">
        <v>89</v>
      </c>
      <c r="D1457" s="33" t="s">
        <v>192</v>
      </c>
      <c r="E1457" s="44" t="s">
        <v>15</v>
      </c>
      <c r="F1457" s="35">
        <f>G1457-21</f>
        <v>43804</v>
      </c>
      <c r="G1457" s="35">
        <f t="shared" ref="G1457:G1462" si="195">H1457-7</f>
        <v>43825</v>
      </c>
      <c r="H1457" s="35">
        <f t="shared" si="188"/>
        <v>43832</v>
      </c>
      <c r="I1457" s="35">
        <f t="shared" si="189"/>
        <v>43839</v>
      </c>
      <c r="J1457" s="35">
        <v>43847</v>
      </c>
      <c r="K1457" s="36" t="s">
        <v>69</v>
      </c>
      <c r="L1457" s="37">
        <f t="shared" si="190"/>
        <v>48800</v>
      </c>
      <c r="M1457" s="43">
        <f>34800+14000</f>
        <v>48800</v>
      </c>
      <c r="N1457" s="39"/>
      <c r="O1457" s="40" t="s">
        <v>480</v>
      </c>
    </row>
    <row r="1458" spans="1:15" s="41" customFormat="1" ht="12.75" hidden="1">
      <c r="A1458" s="32">
        <v>1453</v>
      </c>
      <c r="B1458" s="33" t="s">
        <v>481</v>
      </c>
      <c r="C1458" s="42" t="s">
        <v>89</v>
      </c>
      <c r="D1458" s="33" t="s">
        <v>192</v>
      </c>
      <c r="E1458" s="44" t="s">
        <v>15</v>
      </c>
      <c r="F1458" s="35">
        <f>G1458-21</f>
        <v>43984</v>
      </c>
      <c r="G1458" s="35">
        <f t="shared" si="195"/>
        <v>44005</v>
      </c>
      <c r="H1458" s="35">
        <f t="shared" si="188"/>
        <v>44012</v>
      </c>
      <c r="I1458" s="35">
        <f t="shared" si="189"/>
        <v>44019</v>
      </c>
      <c r="J1458" s="35">
        <v>44027</v>
      </c>
      <c r="K1458" s="36" t="s">
        <v>69</v>
      </c>
      <c r="L1458" s="37">
        <f t="shared" si="190"/>
        <v>48800</v>
      </c>
      <c r="M1458" s="43">
        <f>34800+14000</f>
        <v>48800</v>
      </c>
      <c r="N1458" s="39"/>
      <c r="O1458" s="40" t="s">
        <v>480</v>
      </c>
    </row>
    <row r="1459" spans="1:15" s="41" customFormat="1" ht="12.75" hidden="1">
      <c r="A1459" s="32">
        <v>1454</v>
      </c>
      <c r="B1459" s="33" t="s">
        <v>482</v>
      </c>
      <c r="C1459" s="42" t="s">
        <v>92</v>
      </c>
      <c r="D1459" s="33" t="s">
        <v>192</v>
      </c>
      <c r="E1459" s="44" t="s">
        <v>15</v>
      </c>
      <c r="F1459" s="35">
        <f>H1459-21</f>
        <v>43811</v>
      </c>
      <c r="G1459" s="35">
        <f t="shared" si="195"/>
        <v>43825</v>
      </c>
      <c r="H1459" s="35">
        <f t="shared" si="188"/>
        <v>43832</v>
      </c>
      <c r="I1459" s="35">
        <f t="shared" si="189"/>
        <v>43839</v>
      </c>
      <c r="J1459" s="35">
        <v>43847</v>
      </c>
      <c r="K1459" s="36" t="s">
        <v>69</v>
      </c>
      <c r="L1459" s="37">
        <f t="shared" si="190"/>
        <v>24010</v>
      </c>
      <c r="M1459" s="43">
        <v>24010</v>
      </c>
      <c r="N1459" s="39"/>
      <c r="O1459" s="40" t="s">
        <v>275</v>
      </c>
    </row>
    <row r="1460" spans="1:15" s="41" customFormat="1" ht="12.75" hidden="1">
      <c r="A1460" s="32">
        <v>1455</v>
      </c>
      <c r="B1460" s="33" t="s">
        <v>482</v>
      </c>
      <c r="C1460" s="42" t="s">
        <v>92</v>
      </c>
      <c r="D1460" s="33" t="s">
        <v>192</v>
      </c>
      <c r="E1460" s="44" t="s">
        <v>15</v>
      </c>
      <c r="F1460" s="35">
        <f>H1460-21</f>
        <v>43900</v>
      </c>
      <c r="G1460" s="35">
        <f t="shared" si="195"/>
        <v>43914</v>
      </c>
      <c r="H1460" s="35">
        <f t="shared" si="188"/>
        <v>43921</v>
      </c>
      <c r="I1460" s="35">
        <f t="shared" si="189"/>
        <v>43928</v>
      </c>
      <c r="J1460" s="35">
        <v>43936</v>
      </c>
      <c r="K1460" s="36" t="s">
        <v>69</v>
      </c>
      <c r="L1460" s="37">
        <f t="shared" si="190"/>
        <v>12005</v>
      </c>
      <c r="M1460" s="43">
        <v>12005</v>
      </c>
      <c r="N1460" s="39"/>
      <c r="O1460" s="40" t="s">
        <v>275</v>
      </c>
    </row>
    <row r="1461" spans="1:15" s="41" customFormat="1" ht="12.75" hidden="1">
      <c r="A1461" s="32">
        <v>1456</v>
      </c>
      <c r="B1461" s="33" t="s">
        <v>482</v>
      </c>
      <c r="C1461" s="42" t="s">
        <v>92</v>
      </c>
      <c r="D1461" s="33" t="s">
        <v>192</v>
      </c>
      <c r="E1461" s="44" t="s">
        <v>15</v>
      </c>
      <c r="F1461" s="35">
        <f>H1461-21</f>
        <v>43961</v>
      </c>
      <c r="G1461" s="35">
        <f t="shared" si="195"/>
        <v>43975</v>
      </c>
      <c r="H1461" s="35">
        <f t="shared" si="188"/>
        <v>43982</v>
      </c>
      <c r="I1461" s="35">
        <f t="shared" si="189"/>
        <v>43989</v>
      </c>
      <c r="J1461" s="35">
        <v>43997</v>
      </c>
      <c r="K1461" s="36" t="s">
        <v>69</v>
      </c>
      <c r="L1461" s="37">
        <f t="shared" si="190"/>
        <v>7203</v>
      </c>
      <c r="M1461" s="43">
        <v>7203</v>
      </c>
      <c r="N1461" s="39"/>
      <c r="O1461" s="40" t="s">
        <v>275</v>
      </c>
    </row>
    <row r="1462" spans="1:15" s="41" customFormat="1" ht="12.75" hidden="1">
      <c r="A1462" s="32">
        <v>1457</v>
      </c>
      <c r="B1462" s="33" t="s">
        <v>482</v>
      </c>
      <c r="C1462" s="42" t="s">
        <v>92</v>
      </c>
      <c r="D1462" s="33" t="s">
        <v>192</v>
      </c>
      <c r="E1462" s="44" t="s">
        <v>15</v>
      </c>
      <c r="F1462" s="35">
        <f>H1462-21</f>
        <v>44083</v>
      </c>
      <c r="G1462" s="35">
        <f t="shared" si="195"/>
        <v>44097</v>
      </c>
      <c r="H1462" s="35">
        <f t="shared" si="188"/>
        <v>44104</v>
      </c>
      <c r="I1462" s="35">
        <f t="shared" si="189"/>
        <v>44111</v>
      </c>
      <c r="J1462" s="35">
        <v>44119</v>
      </c>
      <c r="K1462" s="36" t="s">
        <v>69</v>
      </c>
      <c r="L1462" s="37">
        <f t="shared" si="190"/>
        <v>4802</v>
      </c>
      <c r="M1462" s="43">
        <v>4802</v>
      </c>
      <c r="N1462" s="39"/>
      <c r="O1462" s="40" t="s">
        <v>275</v>
      </c>
    </row>
    <row r="1463" spans="1:15" s="41" customFormat="1" ht="18" hidden="1">
      <c r="A1463" s="32">
        <v>1458</v>
      </c>
      <c r="B1463" s="33" t="s">
        <v>482</v>
      </c>
      <c r="C1463" s="42" t="s">
        <v>178</v>
      </c>
      <c r="D1463" s="33" t="s">
        <v>192</v>
      </c>
      <c r="E1463" s="44" t="s">
        <v>28</v>
      </c>
      <c r="F1463" s="35">
        <f>H1463-7</f>
        <v>43825</v>
      </c>
      <c r="G1463" s="33" t="str">
        <f>IF(E1463="","",IF((OR(E1463=data_validation!A$1,E1463=data_validation!A$2)),"Indicate Date","N/A"))</f>
        <v>N/A</v>
      </c>
      <c r="H1463" s="35">
        <f t="shared" si="188"/>
        <v>43832</v>
      </c>
      <c r="I1463" s="35">
        <f t="shared" si="189"/>
        <v>43839</v>
      </c>
      <c r="J1463" s="35">
        <v>43847</v>
      </c>
      <c r="K1463" s="36" t="s">
        <v>69</v>
      </c>
      <c r="L1463" s="37">
        <f t="shared" si="190"/>
        <v>4140</v>
      </c>
      <c r="M1463" s="43">
        <v>4140</v>
      </c>
      <c r="N1463" s="39"/>
      <c r="O1463" s="40" t="s">
        <v>275</v>
      </c>
    </row>
    <row r="1464" spans="1:15" s="41" customFormat="1" ht="18" hidden="1">
      <c r="A1464" s="32">
        <v>1459</v>
      </c>
      <c r="B1464" s="33" t="s">
        <v>482</v>
      </c>
      <c r="C1464" s="42" t="s">
        <v>178</v>
      </c>
      <c r="D1464" s="33" t="s">
        <v>192</v>
      </c>
      <c r="E1464" s="44" t="s">
        <v>28</v>
      </c>
      <c r="F1464" s="35">
        <f>H1464-7</f>
        <v>44097</v>
      </c>
      <c r="G1464" s="33" t="str">
        <f>IF(E1464="","",IF((OR(E1464=data_validation!A$1,E1464=data_validation!A$2)),"Indicate Date","N/A"))</f>
        <v>N/A</v>
      </c>
      <c r="H1464" s="35">
        <f t="shared" si="188"/>
        <v>44104</v>
      </c>
      <c r="I1464" s="35">
        <f t="shared" si="189"/>
        <v>44111</v>
      </c>
      <c r="J1464" s="35">
        <v>44119</v>
      </c>
      <c r="K1464" s="36" t="s">
        <v>69</v>
      </c>
      <c r="L1464" s="37">
        <f t="shared" si="190"/>
        <v>460</v>
      </c>
      <c r="M1464" s="43">
        <v>460</v>
      </c>
      <c r="N1464" s="39"/>
      <c r="O1464" s="40" t="s">
        <v>275</v>
      </c>
    </row>
    <row r="1465" spans="1:15" s="41" customFormat="1" ht="12.75" hidden="1">
      <c r="A1465" s="32">
        <v>1460</v>
      </c>
      <c r="B1465" s="33" t="s">
        <v>482</v>
      </c>
      <c r="C1465" s="34" t="s">
        <v>77</v>
      </c>
      <c r="D1465" s="33" t="s">
        <v>192</v>
      </c>
      <c r="E1465" s="44" t="s">
        <v>15</v>
      </c>
      <c r="F1465" s="35">
        <f>G1465-21</f>
        <v>43804</v>
      </c>
      <c r="G1465" s="35">
        <f t="shared" ref="G1465:G1470" si="196">H1465-7</f>
        <v>43825</v>
      </c>
      <c r="H1465" s="35">
        <f t="shared" si="188"/>
        <v>43832</v>
      </c>
      <c r="I1465" s="35">
        <f t="shared" si="189"/>
        <v>43839</v>
      </c>
      <c r="J1465" s="35">
        <v>43847</v>
      </c>
      <c r="K1465" s="36" t="s">
        <v>69</v>
      </c>
      <c r="L1465" s="37">
        <f t="shared" si="190"/>
        <v>7200</v>
      </c>
      <c r="M1465" s="38">
        <v>7200</v>
      </c>
      <c r="N1465" s="39"/>
      <c r="O1465" s="40" t="s">
        <v>275</v>
      </c>
    </row>
    <row r="1466" spans="1:15" s="41" customFormat="1" ht="12.75" hidden="1">
      <c r="A1466" s="32">
        <v>1461</v>
      </c>
      <c r="B1466" s="33" t="s">
        <v>482</v>
      </c>
      <c r="C1466" s="34" t="s">
        <v>78</v>
      </c>
      <c r="D1466" s="33" t="s">
        <v>192</v>
      </c>
      <c r="E1466" s="44" t="s">
        <v>15</v>
      </c>
      <c r="F1466" s="35">
        <f>G1466-21</f>
        <v>43804</v>
      </c>
      <c r="G1466" s="35">
        <f t="shared" si="196"/>
        <v>43825</v>
      </c>
      <c r="H1466" s="35">
        <f t="shared" si="188"/>
        <v>43832</v>
      </c>
      <c r="I1466" s="35">
        <f t="shared" si="189"/>
        <v>43839</v>
      </c>
      <c r="J1466" s="35">
        <v>43847</v>
      </c>
      <c r="K1466" s="36" t="s">
        <v>69</v>
      </c>
      <c r="L1466" s="37">
        <f t="shared" si="190"/>
        <v>5300</v>
      </c>
      <c r="M1466" s="38">
        <v>5300</v>
      </c>
      <c r="N1466" s="39"/>
      <c r="O1466" s="40" t="s">
        <v>275</v>
      </c>
    </row>
    <row r="1467" spans="1:15" s="41" customFormat="1" ht="12.75" hidden="1">
      <c r="A1467" s="32">
        <v>1462</v>
      </c>
      <c r="B1467" s="33" t="s">
        <v>482</v>
      </c>
      <c r="C1467" s="34" t="s">
        <v>77</v>
      </c>
      <c r="D1467" s="33" t="s">
        <v>192</v>
      </c>
      <c r="E1467" s="44" t="s">
        <v>15</v>
      </c>
      <c r="F1467" s="35">
        <f>G1467-21</f>
        <v>43984</v>
      </c>
      <c r="G1467" s="35">
        <f t="shared" si="196"/>
        <v>44005</v>
      </c>
      <c r="H1467" s="35">
        <f t="shared" si="188"/>
        <v>44012</v>
      </c>
      <c r="I1467" s="35">
        <f t="shared" si="189"/>
        <v>44019</v>
      </c>
      <c r="J1467" s="35">
        <v>44027</v>
      </c>
      <c r="K1467" s="36" t="s">
        <v>69</v>
      </c>
      <c r="L1467" s="37">
        <f t="shared" si="190"/>
        <v>9200</v>
      </c>
      <c r="M1467" s="38">
        <v>9200</v>
      </c>
      <c r="N1467" s="39"/>
      <c r="O1467" s="40" t="s">
        <v>275</v>
      </c>
    </row>
    <row r="1468" spans="1:15" s="41" customFormat="1" ht="12.75" hidden="1">
      <c r="A1468" s="32">
        <v>1463</v>
      </c>
      <c r="B1468" s="33" t="s">
        <v>482</v>
      </c>
      <c r="C1468" s="34" t="s">
        <v>78</v>
      </c>
      <c r="D1468" s="33" t="s">
        <v>192</v>
      </c>
      <c r="E1468" s="44" t="s">
        <v>15</v>
      </c>
      <c r="F1468" s="35">
        <f>G1468-21</f>
        <v>43984</v>
      </c>
      <c r="G1468" s="35">
        <f t="shared" si="196"/>
        <v>44005</v>
      </c>
      <c r="H1468" s="35">
        <f t="shared" si="188"/>
        <v>44012</v>
      </c>
      <c r="I1468" s="35">
        <f t="shared" si="189"/>
        <v>44019</v>
      </c>
      <c r="J1468" s="35">
        <v>44027</v>
      </c>
      <c r="K1468" s="36" t="s">
        <v>69</v>
      </c>
      <c r="L1468" s="37">
        <f t="shared" si="190"/>
        <v>3300</v>
      </c>
      <c r="M1468" s="38">
        <v>3300</v>
      </c>
      <c r="N1468" s="39"/>
      <c r="O1468" s="40" t="s">
        <v>275</v>
      </c>
    </row>
    <row r="1469" spans="1:15" s="41" customFormat="1" ht="12.75" hidden="1">
      <c r="A1469" s="32">
        <v>1464</v>
      </c>
      <c r="B1469" s="33" t="s">
        <v>482</v>
      </c>
      <c r="C1469" s="42" t="s">
        <v>116</v>
      </c>
      <c r="D1469" s="33" t="s">
        <v>192</v>
      </c>
      <c r="E1469" s="44" t="s">
        <v>15</v>
      </c>
      <c r="F1469" s="35">
        <f>H1469-21</f>
        <v>43811</v>
      </c>
      <c r="G1469" s="35">
        <f t="shared" si="196"/>
        <v>43825</v>
      </c>
      <c r="H1469" s="35">
        <f t="shared" si="188"/>
        <v>43832</v>
      </c>
      <c r="I1469" s="35">
        <f t="shared" si="189"/>
        <v>43839</v>
      </c>
      <c r="J1469" s="35">
        <v>43847</v>
      </c>
      <c r="K1469" s="36" t="s">
        <v>69</v>
      </c>
      <c r="L1469" s="37">
        <f t="shared" si="190"/>
        <v>62136</v>
      </c>
      <c r="M1469" s="43">
        <v>62136</v>
      </c>
      <c r="N1469" s="39"/>
      <c r="O1469" s="40" t="s">
        <v>275</v>
      </c>
    </row>
    <row r="1470" spans="1:15" s="41" customFormat="1" ht="12.75" hidden="1">
      <c r="A1470" s="32">
        <v>1465</v>
      </c>
      <c r="B1470" s="33" t="s">
        <v>482</v>
      </c>
      <c r="C1470" s="42" t="s">
        <v>116</v>
      </c>
      <c r="D1470" s="33" t="s">
        <v>192</v>
      </c>
      <c r="E1470" s="44" t="s">
        <v>15</v>
      </c>
      <c r="F1470" s="35">
        <f>H1470-21</f>
        <v>44083</v>
      </c>
      <c r="G1470" s="35">
        <f t="shared" si="196"/>
        <v>44097</v>
      </c>
      <c r="H1470" s="35">
        <f t="shared" si="188"/>
        <v>44104</v>
      </c>
      <c r="I1470" s="35">
        <f t="shared" si="189"/>
        <v>44111</v>
      </c>
      <c r="J1470" s="35">
        <v>44119</v>
      </c>
      <c r="K1470" s="36" t="s">
        <v>69</v>
      </c>
      <c r="L1470" s="37">
        <f t="shared" si="190"/>
        <v>6904</v>
      </c>
      <c r="M1470" s="43">
        <v>6904</v>
      </c>
      <c r="N1470" s="39"/>
      <c r="O1470" s="40" t="s">
        <v>275</v>
      </c>
    </row>
    <row r="1471" spans="1:15" s="41" customFormat="1" ht="18" hidden="1">
      <c r="A1471" s="32">
        <v>1466</v>
      </c>
      <c r="B1471" s="33" t="s">
        <v>482</v>
      </c>
      <c r="C1471" s="42" t="s">
        <v>110</v>
      </c>
      <c r="D1471" s="33" t="s">
        <v>192</v>
      </c>
      <c r="E1471" s="44" t="s">
        <v>29</v>
      </c>
      <c r="F1471" s="33" t="str">
        <f>IF(E1471="","",IF((OR(E1471=data_validation!A$1,E1471=data_validation!A$2,E1471=data_validation!A$5,E1471=data_validation!A$6,E1471=data_validation!A$14,E1471=data_validation!A$16)),"Indicate Date","N/A"))</f>
        <v>N/A</v>
      </c>
      <c r="G1471" s="33" t="str">
        <f>IF(E1471="","",IF((OR(E1471=data_validation!A$1,E1471=data_validation!A$2)),"Indicate Date","N/A"))</f>
        <v>N/A</v>
      </c>
      <c r="H1471" s="35">
        <f t="shared" si="188"/>
        <v>43832</v>
      </c>
      <c r="I1471" s="35">
        <f t="shared" si="189"/>
        <v>43839</v>
      </c>
      <c r="J1471" s="35">
        <v>43847</v>
      </c>
      <c r="K1471" s="36" t="s">
        <v>69</v>
      </c>
      <c r="L1471" s="37">
        <f t="shared" si="190"/>
        <v>53120</v>
      </c>
      <c r="M1471" s="43">
        <f>48620+4500</f>
        <v>53120</v>
      </c>
      <c r="N1471" s="39"/>
      <c r="O1471" s="162" t="s">
        <v>275</v>
      </c>
    </row>
    <row r="1472" spans="1:15" s="41" customFormat="1" ht="18" hidden="1">
      <c r="A1472" s="32">
        <v>1467</v>
      </c>
      <c r="B1472" s="33" t="s">
        <v>482</v>
      </c>
      <c r="C1472" s="42" t="s">
        <v>110</v>
      </c>
      <c r="D1472" s="33" t="s">
        <v>192</v>
      </c>
      <c r="E1472" s="44" t="s">
        <v>29</v>
      </c>
      <c r="F1472" s="33" t="str">
        <f>IF(E1472="","",IF((OR(E1472=data_validation!A$1,E1472=data_validation!A$2,E1472=data_validation!A$5,E1472=data_validation!A$6,E1472=data_validation!A$14,E1472=data_validation!A$16)),"Indicate Date","N/A"))</f>
        <v>N/A</v>
      </c>
      <c r="G1472" s="33" t="str">
        <f>IF(E1472="","",IF((OR(E1472=data_validation!A$1,E1472=data_validation!A$2)),"Indicate Date","N/A"))</f>
        <v>N/A</v>
      </c>
      <c r="H1472" s="35">
        <f t="shared" si="188"/>
        <v>44012</v>
      </c>
      <c r="I1472" s="35">
        <f t="shared" si="189"/>
        <v>44019</v>
      </c>
      <c r="J1472" s="35">
        <v>44027</v>
      </c>
      <c r="K1472" s="36" t="s">
        <v>69</v>
      </c>
      <c r="L1472" s="37">
        <f t="shared" si="190"/>
        <v>18700</v>
      </c>
      <c r="M1472" s="43">
        <f>18700</f>
        <v>18700</v>
      </c>
      <c r="N1472" s="39"/>
      <c r="O1472" s="162" t="s">
        <v>275</v>
      </c>
    </row>
    <row r="1473" spans="1:15" s="41" customFormat="1" ht="18" hidden="1">
      <c r="A1473" s="32">
        <v>1468</v>
      </c>
      <c r="B1473" s="33" t="s">
        <v>482</v>
      </c>
      <c r="C1473" s="42" t="s">
        <v>110</v>
      </c>
      <c r="D1473" s="33" t="s">
        <v>192</v>
      </c>
      <c r="E1473" s="44" t="s">
        <v>29</v>
      </c>
      <c r="F1473" s="33" t="str">
        <f>IF(E1473="","",IF((OR(E1473=data_validation!A$1,E1473=data_validation!A$2,E1473=data_validation!A$5,E1473=data_validation!A$6,E1473=data_validation!A$14,E1473=data_validation!A$16)),"Indicate Date","N/A"))</f>
        <v>N/A</v>
      </c>
      <c r="G1473" s="33" t="str">
        <f>IF(E1473="","",IF((OR(E1473=data_validation!A$1,E1473=data_validation!A$2)),"Indicate Date","N/A"))</f>
        <v>N/A</v>
      </c>
      <c r="H1473" s="35">
        <f t="shared" si="188"/>
        <v>44104</v>
      </c>
      <c r="I1473" s="35">
        <f t="shared" si="189"/>
        <v>44111</v>
      </c>
      <c r="J1473" s="35">
        <v>44119</v>
      </c>
      <c r="K1473" s="36" t="s">
        <v>69</v>
      </c>
      <c r="L1473" s="37">
        <f t="shared" si="190"/>
        <v>8980</v>
      </c>
      <c r="M1473" s="43">
        <f>7480+1500</f>
        <v>8980</v>
      </c>
      <c r="N1473" s="39"/>
      <c r="O1473" s="162" t="s">
        <v>275</v>
      </c>
    </row>
    <row r="1474" spans="1:15" s="41" customFormat="1" ht="18" hidden="1">
      <c r="A1474" s="32">
        <v>1469</v>
      </c>
      <c r="B1474" s="33" t="s">
        <v>482</v>
      </c>
      <c r="C1474" s="42" t="s">
        <v>146</v>
      </c>
      <c r="D1474" s="33" t="s">
        <v>192</v>
      </c>
      <c r="E1474" s="44" t="s">
        <v>26</v>
      </c>
      <c r="F1474" s="35">
        <f>H1474-7</f>
        <v>43825</v>
      </c>
      <c r="G1474" s="33" t="str">
        <f>IF(E1474="","",IF((OR(E1474=data_validation!A$1,E1474=data_validation!A$2)),"Indicate Date","N/A"))</f>
        <v>N/A</v>
      </c>
      <c r="H1474" s="35">
        <f t="shared" si="188"/>
        <v>43832</v>
      </c>
      <c r="I1474" s="35">
        <f t="shared" si="189"/>
        <v>43839</v>
      </c>
      <c r="J1474" s="35">
        <v>43847</v>
      </c>
      <c r="K1474" s="36" t="s">
        <v>69</v>
      </c>
      <c r="L1474" s="37">
        <f t="shared" si="190"/>
        <v>67320</v>
      </c>
      <c r="M1474" s="43">
        <v>67320</v>
      </c>
      <c r="N1474" s="39"/>
      <c r="O1474" s="40" t="s">
        <v>275</v>
      </c>
    </row>
    <row r="1475" spans="1:15" s="41" customFormat="1" ht="18" hidden="1">
      <c r="A1475" s="32">
        <v>1470</v>
      </c>
      <c r="B1475" s="33" t="s">
        <v>482</v>
      </c>
      <c r="C1475" s="42" t="s">
        <v>146</v>
      </c>
      <c r="D1475" s="33" t="s">
        <v>192</v>
      </c>
      <c r="E1475" s="44" t="s">
        <v>26</v>
      </c>
      <c r="F1475" s="35">
        <f>H1475-7</f>
        <v>44097</v>
      </c>
      <c r="G1475" s="33" t="str">
        <f>IF(E1475="","",IF((OR(E1475=data_validation!A$1,E1475=data_validation!A$2)),"Indicate Date","N/A"))</f>
        <v>N/A</v>
      </c>
      <c r="H1475" s="35">
        <f t="shared" si="188"/>
        <v>44104</v>
      </c>
      <c r="I1475" s="35">
        <f t="shared" si="189"/>
        <v>44111</v>
      </c>
      <c r="J1475" s="35">
        <v>44119</v>
      </c>
      <c r="K1475" s="36" t="s">
        <v>69</v>
      </c>
      <c r="L1475" s="37">
        <f t="shared" si="190"/>
        <v>7480</v>
      </c>
      <c r="M1475" s="43">
        <v>7480</v>
      </c>
      <c r="N1475" s="39"/>
      <c r="O1475" s="40" t="s">
        <v>275</v>
      </c>
    </row>
    <row r="1476" spans="1:15" s="41" customFormat="1" ht="12.75" hidden="1">
      <c r="A1476" s="32">
        <v>1471</v>
      </c>
      <c r="B1476" s="33" t="s">
        <v>482</v>
      </c>
      <c r="C1476" s="42" t="s">
        <v>89</v>
      </c>
      <c r="D1476" s="33" t="s">
        <v>192</v>
      </c>
      <c r="E1476" s="44" t="s">
        <v>15</v>
      </c>
      <c r="F1476" s="35">
        <f t="shared" ref="F1476:F1482" si="197">G1476-21</f>
        <v>43804</v>
      </c>
      <c r="G1476" s="35">
        <f t="shared" ref="G1476:G1482" si="198">H1476-7</f>
        <v>43825</v>
      </c>
      <c r="H1476" s="35">
        <f t="shared" si="188"/>
        <v>43832</v>
      </c>
      <c r="I1476" s="35">
        <f t="shared" si="189"/>
        <v>43839</v>
      </c>
      <c r="J1476" s="35">
        <v>43847</v>
      </c>
      <c r="K1476" s="36" t="s">
        <v>69</v>
      </c>
      <c r="L1476" s="37">
        <f t="shared" si="190"/>
        <v>89460</v>
      </c>
      <c r="M1476" s="43">
        <f>42300+47160</f>
        <v>89460</v>
      </c>
      <c r="N1476" s="39"/>
      <c r="O1476" s="40" t="s">
        <v>275</v>
      </c>
    </row>
    <row r="1477" spans="1:15" s="41" customFormat="1" ht="12.75" hidden="1">
      <c r="A1477" s="32">
        <v>1472</v>
      </c>
      <c r="B1477" s="33" t="s">
        <v>482</v>
      </c>
      <c r="C1477" s="42" t="s">
        <v>89</v>
      </c>
      <c r="D1477" s="33" t="s">
        <v>192</v>
      </c>
      <c r="E1477" s="44" t="s">
        <v>15</v>
      </c>
      <c r="F1477" s="35">
        <f t="shared" si="197"/>
        <v>43893</v>
      </c>
      <c r="G1477" s="35">
        <f t="shared" si="198"/>
        <v>43914</v>
      </c>
      <c r="H1477" s="35">
        <f t="shared" si="188"/>
        <v>43921</v>
      </c>
      <c r="I1477" s="35">
        <f t="shared" si="189"/>
        <v>43928</v>
      </c>
      <c r="J1477" s="35">
        <v>43936</v>
      </c>
      <c r="K1477" s="36" t="s">
        <v>69</v>
      </c>
      <c r="L1477" s="37">
        <f t="shared" si="190"/>
        <v>47160</v>
      </c>
      <c r="M1477" s="43">
        <v>47160</v>
      </c>
      <c r="N1477" s="39"/>
      <c r="O1477" s="40" t="s">
        <v>275</v>
      </c>
    </row>
    <row r="1478" spans="1:15" s="41" customFormat="1" ht="12.75" hidden="1">
      <c r="A1478" s="32">
        <v>1473</v>
      </c>
      <c r="B1478" s="33" t="s">
        <v>482</v>
      </c>
      <c r="C1478" s="42" t="s">
        <v>89</v>
      </c>
      <c r="D1478" s="33" t="s">
        <v>192</v>
      </c>
      <c r="E1478" s="44" t="s">
        <v>15</v>
      </c>
      <c r="F1478" s="35">
        <f t="shared" si="197"/>
        <v>43984</v>
      </c>
      <c r="G1478" s="35">
        <f t="shared" si="198"/>
        <v>44005</v>
      </c>
      <c r="H1478" s="35">
        <f t="shared" ref="H1478:H1541" si="199">J1478-15</f>
        <v>44012</v>
      </c>
      <c r="I1478" s="35">
        <f t="shared" ref="I1478:I1541" si="200">H1478+7</f>
        <v>44019</v>
      </c>
      <c r="J1478" s="35">
        <v>44027</v>
      </c>
      <c r="K1478" s="36" t="s">
        <v>69</v>
      </c>
      <c r="L1478" s="37">
        <f t="shared" ref="L1478:L1541" si="201">SUM(M1478:N1478)</f>
        <v>47160</v>
      </c>
      <c r="M1478" s="43">
        <v>47160</v>
      </c>
      <c r="N1478" s="39"/>
      <c r="O1478" s="40" t="s">
        <v>275</v>
      </c>
    </row>
    <row r="1479" spans="1:15" s="41" customFormat="1" ht="12.75" hidden="1">
      <c r="A1479" s="32">
        <v>1474</v>
      </c>
      <c r="B1479" s="33" t="s">
        <v>482</v>
      </c>
      <c r="C1479" s="42" t="s">
        <v>89</v>
      </c>
      <c r="D1479" s="33" t="s">
        <v>192</v>
      </c>
      <c r="E1479" s="44" t="s">
        <v>15</v>
      </c>
      <c r="F1479" s="35">
        <f t="shared" si="197"/>
        <v>44076</v>
      </c>
      <c r="G1479" s="35">
        <f t="shared" si="198"/>
        <v>44097</v>
      </c>
      <c r="H1479" s="35">
        <f t="shared" si="199"/>
        <v>44104</v>
      </c>
      <c r="I1479" s="35">
        <f t="shared" si="200"/>
        <v>44111</v>
      </c>
      <c r="J1479" s="35">
        <v>44119</v>
      </c>
      <c r="K1479" s="36" t="s">
        <v>69</v>
      </c>
      <c r="L1479" s="37">
        <f t="shared" si="201"/>
        <v>15720</v>
      </c>
      <c r="M1479" s="43">
        <v>15720</v>
      </c>
      <c r="N1479" s="39"/>
      <c r="O1479" s="40" t="s">
        <v>275</v>
      </c>
    </row>
    <row r="1480" spans="1:15" s="41" customFormat="1" ht="12.75" hidden="1">
      <c r="A1480" s="32">
        <v>1475</v>
      </c>
      <c r="B1480" s="33" t="s">
        <v>483</v>
      </c>
      <c r="C1480" s="34" t="s">
        <v>78</v>
      </c>
      <c r="D1480" s="33" t="s">
        <v>192</v>
      </c>
      <c r="E1480" s="44" t="s">
        <v>15</v>
      </c>
      <c r="F1480" s="35">
        <f t="shared" si="197"/>
        <v>43804</v>
      </c>
      <c r="G1480" s="35">
        <f t="shared" si="198"/>
        <v>43825</v>
      </c>
      <c r="H1480" s="35">
        <f t="shared" si="199"/>
        <v>43832</v>
      </c>
      <c r="I1480" s="35">
        <f t="shared" si="200"/>
        <v>43839</v>
      </c>
      <c r="J1480" s="35">
        <v>43847</v>
      </c>
      <c r="K1480" s="36" t="s">
        <v>69</v>
      </c>
      <c r="L1480" s="37">
        <f t="shared" si="201"/>
        <v>4000</v>
      </c>
      <c r="M1480" s="38">
        <v>4000</v>
      </c>
      <c r="N1480" s="39"/>
      <c r="O1480" s="40" t="s">
        <v>484</v>
      </c>
    </row>
    <row r="1481" spans="1:15" s="41" customFormat="1" ht="12.75" hidden="1">
      <c r="A1481" s="32">
        <v>1476</v>
      </c>
      <c r="B1481" s="33" t="s">
        <v>483</v>
      </c>
      <c r="C1481" s="34" t="s">
        <v>77</v>
      </c>
      <c r="D1481" s="33" t="s">
        <v>192</v>
      </c>
      <c r="E1481" s="44" t="s">
        <v>15</v>
      </c>
      <c r="F1481" s="35">
        <f t="shared" si="197"/>
        <v>43804</v>
      </c>
      <c r="G1481" s="35">
        <f t="shared" si="198"/>
        <v>43825</v>
      </c>
      <c r="H1481" s="35">
        <f t="shared" si="199"/>
        <v>43832</v>
      </c>
      <c r="I1481" s="35">
        <f t="shared" si="200"/>
        <v>43839</v>
      </c>
      <c r="J1481" s="35">
        <v>43847</v>
      </c>
      <c r="K1481" s="36" t="s">
        <v>69</v>
      </c>
      <c r="L1481" s="37">
        <f t="shared" si="201"/>
        <v>5000</v>
      </c>
      <c r="M1481" s="38">
        <v>5000</v>
      </c>
      <c r="N1481" s="39"/>
      <c r="O1481" s="40" t="s">
        <v>484</v>
      </c>
    </row>
    <row r="1482" spans="1:15" s="41" customFormat="1" ht="12.75" hidden="1">
      <c r="A1482" s="32">
        <v>1477</v>
      </c>
      <c r="B1482" s="33" t="s">
        <v>483</v>
      </c>
      <c r="C1482" s="34" t="s">
        <v>81</v>
      </c>
      <c r="D1482" s="33" t="s">
        <v>192</v>
      </c>
      <c r="E1482" s="44" t="s">
        <v>15</v>
      </c>
      <c r="F1482" s="35">
        <f t="shared" si="197"/>
        <v>43804</v>
      </c>
      <c r="G1482" s="35">
        <f t="shared" si="198"/>
        <v>43825</v>
      </c>
      <c r="H1482" s="35">
        <f t="shared" si="199"/>
        <v>43832</v>
      </c>
      <c r="I1482" s="35">
        <f t="shared" si="200"/>
        <v>43839</v>
      </c>
      <c r="J1482" s="35">
        <v>43847</v>
      </c>
      <c r="K1482" s="36" t="s">
        <v>69</v>
      </c>
      <c r="L1482" s="37">
        <f t="shared" si="201"/>
        <v>1000</v>
      </c>
      <c r="M1482" s="38">
        <v>1000</v>
      </c>
      <c r="N1482" s="39"/>
      <c r="O1482" s="40" t="s">
        <v>484</v>
      </c>
    </row>
    <row r="1483" spans="1:15" s="41" customFormat="1" ht="24" hidden="1">
      <c r="A1483" s="32">
        <v>1478</v>
      </c>
      <c r="B1483" s="33" t="s">
        <v>483</v>
      </c>
      <c r="C1483" s="42" t="s">
        <v>83</v>
      </c>
      <c r="D1483" s="33" t="s">
        <v>192</v>
      </c>
      <c r="E1483" s="44" t="s">
        <v>28</v>
      </c>
      <c r="F1483" s="35">
        <f>H1483-7</f>
        <v>43825</v>
      </c>
      <c r="G1483" s="33" t="str">
        <f>IF(E1483="","",IF((OR(E1483=data_validation!A$1,E1483=data_validation!A$2)),"Indicate Date","N/A"))</f>
        <v>N/A</v>
      </c>
      <c r="H1483" s="35">
        <f t="shared" si="199"/>
        <v>43832</v>
      </c>
      <c r="I1483" s="35">
        <f t="shared" si="200"/>
        <v>43839</v>
      </c>
      <c r="J1483" s="35">
        <v>43847</v>
      </c>
      <c r="K1483" s="36" t="s">
        <v>69</v>
      </c>
      <c r="L1483" s="37">
        <f t="shared" si="201"/>
        <v>20000</v>
      </c>
      <c r="M1483" s="43">
        <v>20000</v>
      </c>
      <c r="N1483" s="39"/>
      <c r="O1483" s="40" t="s">
        <v>484</v>
      </c>
    </row>
    <row r="1484" spans="1:15" s="41" customFormat="1" ht="24" hidden="1">
      <c r="A1484" s="32">
        <v>1479</v>
      </c>
      <c r="B1484" s="33" t="s">
        <v>483</v>
      </c>
      <c r="C1484" s="42" t="s">
        <v>118</v>
      </c>
      <c r="D1484" s="33" t="s">
        <v>192</v>
      </c>
      <c r="E1484" s="44" t="s">
        <v>28</v>
      </c>
      <c r="F1484" s="35">
        <f>H1484-7</f>
        <v>43825</v>
      </c>
      <c r="G1484" s="33" t="str">
        <f>IF(E1484="","",IF((OR(E1484=data_validation!A$1,E1484=data_validation!A$2)),"Indicate Date","N/A"))</f>
        <v>N/A</v>
      </c>
      <c r="H1484" s="35">
        <f t="shared" si="199"/>
        <v>43832</v>
      </c>
      <c r="I1484" s="35">
        <f t="shared" si="200"/>
        <v>43839</v>
      </c>
      <c r="J1484" s="35">
        <v>43847</v>
      </c>
      <c r="K1484" s="36" t="s">
        <v>69</v>
      </c>
      <c r="L1484" s="37">
        <f t="shared" si="201"/>
        <v>10000</v>
      </c>
      <c r="M1484" s="43">
        <v>10000</v>
      </c>
      <c r="N1484" s="39"/>
      <c r="O1484" s="40" t="s">
        <v>484</v>
      </c>
    </row>
    <row r="1485" spans="1:15" s="41" customFormat="1" ht="21" hidden="1">
      <c r="A1485" s="32">
        <v>1480</v>
      </c>
      <c r="B1485" s="33" t="s">
        <v>485</v>
      </c>
      <c r="C1485" s="42" t="s">
        <v>78</v>
      </c>
      <c r="D1485" s="33" t="s">
        <v>192</v>
      </c>
      <c r="E1485" s="44" t="s">
        <v>15</v>
      </c>
      <c r="F1485" s="35">
        <f t="shared" ref="F1485:F1492" si="202">G1485-21</f>
        <v>43804</v>
      </c>
      <c r="G1485" s="35">
        <f t="shared" ref="G1485:G1492" si="203">H1485-7</f>
        <v>43825</v>
      </c>
      <c r="H1485" s="35">
        <f t="shared" si="199"/>
        <v>43832</v>
      </c>
      <c r="I1485" s="35">
        <f t="shared" si="200"/>
        <v>43839</v>
      </c>
      <c r="J1485" s="35">
        <v>43847</v>
      </c>
      <c r="K1485" s="36" t="s">
        <v>69</v>
      </c>
      <c r="L1485" s="37">
        <f t="shared" si="201"/>
        <v>550000</v>
      </c>
      <c r="M1485" s="45">
        <v>550000</v>
      </c>
      <c r="N1485" s="39"/>
      <c r="O1485" s="40" t="s">
        <v>271</v>
      </c>
    </row>
    <row r="1486" spans="1:15" s="41" customFormat="1" ht="21" hidden="1">
      <c r="A1486" s="32">
        <v>1481</v>
      </c>
      <c r="B1486" s="33" t="s">
        <v>485</v>
      </c>
      <c r="C1486" s="42" t="s">
        <v>77</v>
      </c>
      <c r="D1486" s="33" t="s">
        <v>192</v>
      </c>
      <c r="E1486" s="44" t="s">
        <v>15</v>
      </c>
      <c r="F1486" s="35">
        <f t="shared" si="202"/>
        <v>43804</v>
      </c>
      <c r="G1486" s="35">
        <f t="shared" si="203"/>
        <v>43825</v>
      </c>
      <c r="H1486" s="35">
        <f t="shared" si="199"/>
        <v>43832</v>
      </c>
      <c r="I1486" s="35">
        <f t="shared" si="200"/>
        <v>43839</v>
      </c>
      <c r="J1486" s="35">
        <v>43847</v>
      </c>
      <c r="K1486" s="36" t="s">
        <v>69</v>
      </c>
      <c r="L1486" s="37">
        <f t="shared" si="201"/>
        <v>200000</v>
      </c>
      <c r="M1486" s="45">
        <v>200000</v>
      </c>
      <c r="N1486" s="39"/>
      <c r="O1486" s="40" t="s">
        <v>271</v>
      </c>
    </row>
    <row r="1487" spans="1:15" s="41" customFormat="1" ht="21" hidden="1">
      <c r="A1487" s="32">
        <v>1482</v>
      </c>
      <c r="B1487" s="33" t="s">
        <v>485</v>
      </c>
      <c r="C1487" s="42" t="s">
        <v>78</v>
      </c>
      <c r="D1487" s="33" t="s">
        <v>192</v>
      </c>
      <c r="E1487" s="44" t="s">
        <v>15</v>
      </c>
      <c r="F1487" s="35">
        <f t="shared" si="202"/>
        <v>43984</v>
      </c>
      <c r="G1487" s="35">
        <f t="shared" si="203"/>
        <v>44005</v>
      </c>
      <c r="H1487" s="35">
        <f t="shared" si="199"/>
        <v>44012</v>
      </c>
      <c r="I1487" s="35">
        <f t="shared" si="200"/>
        <v>44019</v>
      </c>
      <c r="J1487" s="35">
        <v>44027</v>
      </c>
      <c r="K1487" s="36" t="s">
        <v>69</v>
      </c>
      <c r="L1487" s="37">
        <f t="shared" si="201"/>
        <v>550000</v>
      </c>
      <c r="M1487" s="45">
        <v>550000</v>
      </c>
      <c r="N1487" s="39"/>
      <c r="O1487" s="40" t="s">
        <v>271</v>
      </c>
    </row>
    <row r="1488" spans="1:15" s="41" customFormat="1" ht="21" hidden="1">
      <c r="A1488" s="32">
        <v>1483</v>
      </c>
      <c r="B1488" s="33" t="s">
        <v>485</v>
      </c>
      <c r="C1488" s="42" t="s">
        <v>77</v>
      </c>
      <c r="D1488" s="33" t="s">
        <v>192</v>
      </c>
      <c r="E1488" s="44" t="s">
        <v>15</v>
      </c>
      <c r="F1488" s="35">
        <f t="shared" si="202"/>
        <v>43984</v>
      </c>
      <c r="G1488" s="35">
        <f t="shared" si="203"/>
        <v>44005</v>
      </c>
      <c r="H1488" s="35">
        <f t="shared" si="199"/>
        <v>44012</v>
      </c>
      <c r="I1488" s="35">
        <f t="shared" si="200"/>
        <v>44019</v>
      </c>
      <c r="J1488" s="35">
        <v>44027</v>
      </c>
      <c r="K1488" s="36" t="s">
        <v>69</v>
      </c>
      <c r="L1488" s="37">
        <f t="shared" si="201"/>
        <v>200000</v>
      </c>
      <c r="M1488" s="45">
        <v>200000</v>
      </c>
      <c r="N1488" s="39"/>
      <c r="O1488" s="40" t="s">
        <v>271</v>
      </c>
    </row>
    <row r="1489" spans="1:15" s="41" customFormat="1" ht="21" hidden="1">
      <c r="A1489" s="32">
        <v>1484</v>
      </c>
      <c r="B1489" s="33" t="s">
        <v>486</v>
      </c>
      <c r="C1489" s="42" t="s">
        <v>78</v>
      </c>
      <c r="D1489" s="33" t="s">
        <v>192</v>
      </c>
      <c r="E1489" s="44" t="s">
        <v>15</v>
      </c>
      <c r="F1489" s="35">
        <f t="shared" si="202"/>
        <v>43804</v>
      </c>
      <c r="G1489" s="35">
        <f t="shared" si="203"/>
        <v>43825</v>
      </c>
      <c r="H1489" s="35">
        <f t="shared" si="199"/>
        <v>43832</v>
      </c>
      <c r="I1489" s="35">
        <f t="shared" si="200"/>
        <v>43839</v>
      </c>
      <c r="J1489" s="35">
        <v>43847</v>
      </c>
      <c r="K1489" s="36" t="s">
        <v>69</v>
      </c>
      <c r="L1489" s="37">
        <f t="shared" si="201"/>
        <v>70000</v>
      </c>
      <c r="M1489" s="45">
        <v>70000</v>
      </c>
      <c r="N1489" s="39"/>
      <c r="O1489" s="40" t="s">
        <v>487</v>
      </c>
    </row>
    <row r="1490" spans="1:15" s="41" customFormat="1" ht="21" hidden="1">
      <c r="A1490" s="32">
        <v>1485</v>
      </c>
      <c r="B1490" s="33" t="s">
        <v>486</v>
      </c>
      <c r="C1490" s="42" t="s">
        <v>77</v>
      </c>
      <c r="D1490" s="33" t="s">
        <v>192</v>
      </c>
      <c r="E1490" s="44" t="s">
        <v>15</v>
      </c>
      <c r="F1490" s="35">
        <f t="shared" si="202"/>
        <v>43804</v>
      </c>
      <c r="G1490" s="35">
        <f t="shared" si="203"/>
        <v>43825</v>
      </c>
      <c r="H1490" s="35">
        <f t="shared" si="199"/>
        <v>43832</v>
      </c>
      <c r="I1490" s="35">
        <f t="shared" si="200"/>
        <v>43839</v>
      </c>
      <c r="J1490" s="35">
        <v>43847</v>
      </c>
      <c r="K1490" s="36" t="s">
        <v>69</v>
      </c>
      <c r="L1490" s="37">
        <f t="shared" si="201"/>
        <v>35000</v>
      </c>
      <c r="M1490" s="45">
        <v>35000</v>
      </c>
      <c r="N1490" s="39"/>
      <c r="O1490" s="40" t="s">
        <v>487</v>
      </c>
    </row>
    <row r="1491" spans="1:15" s="41" customFormat="1" ht="21" hidden="1">
      <c r="A1491" s="32">
        <v>1486</v>
      </c>
      <c r="B1491" s="33" t="s">
        <v>486</v>
      </c>
      <c r="C1491" s="42" t="s">
        <v>78</v>
      </c>
      <c r="D1491" s="33" t="s">
        <v>192</v>
      </c>
      <c r="E1491" s="44" t="s">
        <v>15</v>
      </c>
      <c r="F1491" s="35">
        <f t="shared" si="202"/>
        <v>43984</v>
      </c>
      <c r="G1491" s="35">
        <f t="shared" si="203"/>
        <v>44005</v>
      </c>
      <c r="H1491" s="35">
        <f t="shared" si="199"/>
        <v>44012</v>
      </c>
      <c r="I1491" s="35">
        <f t="shared" si="200"/>
        <v>44019</v>
      </c>
      <c r="J1491" s="35">
        <v>44027</v>
      </c>
      <c r="K1491" s="36" t="s">
        <v>69</v>
      </c>
      <c r="L1491" s="37">
        <f t="shared" si="201"/>
        <v>70000</v>
      </c>
      <c r="M1491" s="45">
        <v>70000</v>
      </c>
      <c r="N1491" s="39"/>
      <c r="O1491" s="40" t="s">
        <v>487</v>
      </c>
    </row>
    <row r="1492" spans="1:15" s="41" customFormat="1" ht="21" hidden="1">
      <c r="A1492" s="32">
        <v>1487</v>
      </c>
      <c r="B1492" s="33" t="s">
        <v>486</v>
      </c>
      <c r="C1492" s="42" t="s">
        <v>77</v>
      </c>
      <c r="D1492" s="33" t="s">
        <v>192</v>
      </c>
      <c r="E1492" s="44" t="s">
        <v>15</v>
      </c>
      <c r="F1492" s="35">
        <f t="shared" si="202"/>
        <v>43984</v>
      </c>
      <c r="G1492" s="35">
        <f t="shared" si="203"/>
        <v>44005</v>
      </c>
      <c r="H1492" s="35">
        <f t="shared" si="199"/>
        <v>44012</v>
      </c>
      <c r="I1492" s="35">
        <f t="shared" si="200"/>
        <v>44019</v>
      </c>
      <c r="J1492" s="35">
        <v>44027</v>
      </c>
      <c r="K1492" s="36" t="s">
        <v>69</v>
      </c>
      <c r="L1492" s="37">
        <f t="shared" si="201"/>
        <v>35000</v>
      </c>
      <c r="M1492" s="45">
        <v>35000</v>
      </c>
      <c r="N1492" s="39"/>
      <c r="O1492" s="40" t="s">
        <v>487</v>
      </c>
    </row>
    <row r="1493" spans="1:15" s="41" customFormat="1" ht="21" hidden="1">
      <c r="A1493" s="32">
        <v>1488</v>
      </c>
      <c r="B1493" s="33" t="s">
        <v>486</v>
      </c>
      <c r="C1493" s="42" t="s">
        <v>146</v>
      </c>
      <c r="D1493" s="33" t="s">
        <v>192</v>
      </c>
      <c r="E1493" s="44" t="s">
        <v>26</v>
      </c>
      <c r="F1493" s="35">
        <f>H1493-7</f>
        <v>43914</v>
      </c>
      <c r="G1493" s="33" t="str">
        <f>IF(E1493="","",IF((OR(E1493=data_validation!A$1,E1493=data_validation!A$2)),"Indicate Date","N/A"))</f>
        <v>N/A</v>
      </c>
      <c r="H1493" s="35">
        <f t="shared" si="199"/>
        <v>43921</v>
      </c>
      <c r="I1493" s="35">
        <f t="shared" si="200"/>
        <v>43928</v>
      </c>
      <c r="J1493" s="35">
        <v>43936</v>
      </c>
      <c r="K1493" s="36" t="s">
        <v>69</v>
      </c>
      <c r="L1493" s="37">
        <f t="shared" si="201"/>
        <v>200000</v>
      </c>
      <c r="M1493" s="43">
        <v>200000</v>
      </c>
      <c r="N1493" s="39"/>
      <c r="O1493" s="40" t="s">
        <v>487</v>
      </c>
    </row>
    <row r="1494" spans="1:15" s="41" customFormat="1" ht="21" hidden="1">
      <c r="A1494" s="32">
        <v>1489</v>
      </c>
      <c r="B1494" s="33" t="s">
        <v>486</v>
      </c>
      <c r="C1494" s="42" t="s">
        <v>116</v>
      </c>
      <c r="D1494" s="33" t="s">
        <v>192</v>
      </c>
      <c r="E1494" s="44" t="s">
        <v>15</v>
      </c>
      <c r="F1494" s="35">
        <f>H1494-21</f>
        <v>43811</v>
      </c>
      <c r="G1494" s="35">
        <f>H1494-7</f>
        <v>43825</v>
      </c>
      <c r="H1494" s="35">
        <f t="shared" si="199"/>
        <v>43832</v>
      </c>
      <c r="I1494" s="35">
        <f t="shared" si="200"/>
        <v>43839</v>
      </c>
      <c r="J1494" s="35">
        <v>43847</v>
      </c>
      <c r="K1494" s="36" t="s">
        <v>69</v>
      </c>
      <c r="L1494" s="37">
        <f t="shared" si="201"/>
        <v>170000</v>
      </c>
      <c r="M1494" s="43">
        <v>170000</v>
      </c>
      <c r="N1494" s="39"/>
      <c r="O1494" s="40" t="s">
        <v>487</v>
      </c>
    </row>
    <row r="1495" spans="1:15" s="41" customFormat="1" ht="21" hidden="1">
      <c r="A1495" s="32">
        <v>1490</v>
      </c>
      <c r="B1495" s="33" t="s">
        <v>486</v>
      </c>
      <c r="C1495" s="42" t="s">
        <v>89</v>
      </c>
      <c r="D1495" s="33" t="s">
        <v>192</v>
      </c>
      <c r="E1495" s="44" t="s">
        <v>15</v>
      </c>
      <c r="F1495" s="35">
        <f>G1495-21</f>
        <v>43804</v>
      </c>
      <c r="G1495" s="35">
        <f>H1495-7</f>
        <v>43825</v>
      </c>
      <c r="H1495" s="35">
        <f t="shared" si="199"/>
        <v>43832</v>
      </c>
      <c r="I1495" s="35">
        <f t="shared" si="200"/>
        <v>43839</v>
      </c>
      <c r="J1495" s="35">
        <v>43847</v>
      </c>
      <c r="K1495" s="36" t="s">
        <v>69</v>
      </c>
      <c r="L1495" s="37">
        <f t="shared" si="201"/>
        <v>100000</v>
      </c>
      <c r="M1495" s="45">
        <v>100000</v>
      </c>
      <c r="N1495" s="39"/>
      <c r="O1495" s="40" t="s">
        <v>487</v>
      </c>
    </row>
    <row r="1496" spans="1:15" s="41" customFormat="1" ht="21" hidden="1">
      <c r="A1496" s="32">
        <v>1491</v>
      </c>
      <c r="B1496" s="33" t="s">
        <v>486</v>
      </c>
      <c r="C1496" s="42" t="s">
        <v>89</v>
      </c>
      <c r="D1496" s="33" t="s">
        <v>192</v>
      </c>
      <c r="E1496" s="44" t="s">
        <v>15</v>
      </c>
      <c r="F1496" s="35">
        <f>G1496-21</f>
        <v>43893</v>
      </c>
      <c r="G1496" s="35">
        <f>H1496-7</f>
        <v>43914</v>
      </c>
      <c r="H1496" s="35">
        <f t="shared" si="199"/>
        <v>43921</v>
      </c>
      <c r="I1496" s="35">
        <f t="shared" si="200"/>
        <v>43928</v>
      </c>
      <c r="J1496" s="35">
        <v>43936</v>
      </c>
      <c r="K1496" s="36" t="s">
        <v>69</v>
      </c>
      <c r="L1496" s="37">
        <f t="shared" si="201"/>
        <v>392000</v>
      </c>
      <c r="M1496" s="45">
        <v>392000</v>
      </c>
      <c r="N1496" s="39"/>
      <c r="O1496" s="40" t="s">
        <v>487</v>
      </c>
    </row>
    <row r="1497" spans="1:15" s="41" customFormat="1" ht="21" hidden="1">
      <c r="A1497" s="32">
        <v>1492</v>
      </c>
      <c r="B1497" s="33" t="s">
        <v>486</v>
      </c>
      <c r="C1497" s="42" t="s">
        <v>89</v>
      </c>
      <c r="D1497" s="33" t="s">
        <v>192</v>
      </c>
      <c r="E1497" s="44" t="s">
        <v>15</v>
      </c>
      <c r="F1497" s="35">
        <f>G1497-21</f>
        <v>43984</v>
      </c>
      <c r="G1497" s="35">
        <f>H1497-7</f>
        <v>44005</v>
      </c>
      <c r="H1497" s="35">
        <f t="shared" si="199"/>
        <v>44012</v>
      </c>
      <c r="I1497" s="35">
        <f t="shared" si="200"/>
        <v>44019</v>
      </c>
      <c r="J1497" s="35">
        <v>44027</v>
      </c>
      <c r="K1497" s="36" t="s">
        <v>69</v>
      </c>
      <c r="L1497" s="37">
        <f t="shared" si="201"/>
        <v>100000</v>
      </c>
      <c r="M1497" s="45">
        <v>100000</v>
      </c>
      <c r="N1497" s="39"/>
      <c r="O1497" s="40" t="s">
        <v>487</v>
      </c>
    </row>
    <row r="1498" spans="1:15" s="41" customFormat="1" ht="21" hidden="1">
      <c r="A1498" s="32">
        <v>1493</v>
      </c>
      <c r="B1498" s="33" t="s">
        <v>486</v>
      </c>
      <c r="C1498" s="42" t="s">
        <v>89</v>
      </c>
      <c r="D1498" s="33" t="s">
        <v>192</v>
      </c>
      <c r="E1498" s="44" t="s">
        <v>15</v>
      </c>
      <c r="F1498" s="35">
        <f>G1498-21</f>
        <v>44076</v>
      </c>
      <c r="G1498" s="35">
        <f>H1498-7</f>
        <v>44097</v>
      </c>
      <c r="H1498" s="35">
        <f t="shared" si="199"/>
        <v>44104</v>
      </c>
      <c r="I1498" s="35">
        <f t="shared" si="200"/>
        <v>44111</v>
      </c>
      <c r="J1498" s="35">
        <v>44119</v>
      </c>
      <c r="K1498" s="36" t="s">
        <v>69</v>
      </c>
      <c r="L1498" s="37">
        <f t="shared" si="201"/>
        <v>300000</v>
      </c>
      <c r="M1498" s="45">
        <v>300000</v>
      </c>
      <c r="N1498" s="39"/>
      <c r="O1498" s="40" t="s">
        <v>487</v>
      </c>
    </row>
    <row r="1499" spans="1:15" s="41" customFormat="1" ht="18" hidden="1">
      <c r="A1499" s="32">
        <v>1494</v>
      </c>
      <c r="B1499" s="33" t="s">
        <v>486</v>
      </c>
      <c r="C1499" s="42" t="s">
        <v>110</v>
      </c>
      <c r="D1499" s="33" t="s">
        <v>192</v>
      </c>
      <c r="E1499" s="44" t="s">
        <v>29</v>
      </c>
      <c r="F1499" s="33" t="str">
        <f>IF(E1499="","",IF((OR(E1499=data_validation!A$1,E1499=data_validation!A$2,E1499=data_validation!A$5,E1499=data_validation!A$6,E1499=data_validation!A$14,E1499=data_validation!A$16)),"Indicate Date","N/A"))</f>
        <v>N/A</v>
      </c>
      <c r="G1499" s="33" t="str">
        <f>IF(E1499="","",IF((OR(E1499=data_validation!A$1,E1499=data_validation!A$2)),"Indicate Date","N/A"))</f>
        <v>N/A</v>
      </c>
      <c r="H1499" s="35">
        <f t="shared" si="199"/>
        <v>43832</v>
      </c>
      <c r="I1499" s="35">
        <f t="shared" si="200"/>
        <v>43839</v>
      </c>
      <c r="J1499" s="35">
        <v>43847</v>
      </c>
      <c r="K1499" s="36" t="s">
        <v>69</v>
      </c>
      <c r="L1499" s="37">
        <f t="shared" si="201"/>
        <v>50000</v>
      </c>
      <c r="M1499" s="43">
        <v>50000</v>
      </c>
      <c r="N1499" s="39"/>
      <c r="O1499" s="162" t="s">
        <v>487</v>
      </c>
    </row>
    <row r="1500" spans="1:15" s="41" customFormat="1" ht="18" hidden="1">
      <c r="A1500" s="32">
        <v>1495</v>
      </c>
      <c r="B1500" s="33" t="s">
        <v>486</v>
      </c>
      <c r="C1500" s="42" t="s">
        <v>110</v>
      </c>
      <c r="D1500" s="33" t="s">
        <v>192</v>
      </c>
      <c r="E1500" s="44" t="s">
        <v>29</v>
      </c>
      <c r="F1500" s="33" t="str">
        <f>IF(E1500="","",IF((OR(E1500=data_validation!A$1,E1500=data_validation!A$2,E1500=data_validation!A$5,E1500=data_validation!A$6,E1500=data_validation!A$14,E1500=data_validation!A$16)),"Indicate Date","N/A"))</f>
        <v>N/A</v>
      </c>
      <c r="G1500" s="33" t="str">
        <f>IF(E1500="","",IF((OR(E1500=data_validation!A$1,E1500=data_validation!A$2)),"Indicate Date","N/A"))</f>
        <v>N/A</v>
      </c>
      <c r="H1500" s="35">
        <f t="shared" si="199"/>
        <v>43921</v>
      </c>
      <c r="I1500" s="35">
        <f t="shared" si="200"/>
        <v>43928</v>
      </c>
      <c r="J1500" s="35">
        <v>43936</v>
      </c>
      <c r="K1500" s="36" t="s">
        <v>69</v>
      </c>
      <c r="L1500" s="37">
        <f t="shared" si="201"/>
        <v>100000</v>
      </c>
      <c r="M1500" s="43">
        <v>100000</v>
      </c>
      <c r="N1500" s="39"/>
      <c r="O1500" s="162" t="s">
        <v>487</v>
      </c>
    </row>
    <row r="1501" spans="1:15" s="41" customFormat="1" ht="18" hidden="1">
      <c r="A1501" s="32">
        <v>1496</v>
      </c>
      <c r="B1501" s="33" t="s">
        <v>486</v>
      </c>
      <c r="C1501" s="42" t="s">
        <v>110</v>
      </c>
      <c r="D1501" s="33" t="s">
        <v>192</v>
      </c>
      <c r="E1501" s="44" t="s">
        <v>29</v>
      </c>
      <c r="F1501" s="33" t="str">
        <f>IF(E1501="","",IF((OR(E1501=data_validation!A$1,E1501=data_validation!A$2,E1501=data_validation!A$5,E1501=data_validation!A$6,E1501=data_validation!A$14,E1501=data_validation!A$16)),"Indicate Date","N/A"))</f>
        <v>N/A</v>
      </c>
      <c r="G1501" s="33" t="str">
        <f>IF(E1501="","",IF((OR(E1501=data_validation!A$1,E1501=data_validation!A$2)),"Indicate Date","N/A"))</f>
        <v>N/A</v>
      </c>
      <c r="H1501" s="35">
        <f t="shared" si="199"/>
        <v>44012</v>
      </c>
      <c r="I1501" s="35">
        <f t="shared" si="200"/>
        <v>44019</v>
      </c>
      <c r="J1501" s="35">
        <v>44027</v>
      </c>
      <c r="K1501" s="36" t="s">
        <v>69</v>
      </c>
      <c r="L1501" s="37">
        <f t="shared" si="201"/>
        <v>50000</v>
      </c>
      <c r="M1501" s="43">
        <v>50000</v>
      </c>
      <c r="N1501" s="39"/>
      <c r="O1501" s="162" t="s">
        <v>487</v>
      </c>
    </row>
    <row r="1502" spans="1:15" s="41" customFormat="1" ht="18" hidden="1">
      <c r="A1502" s="32">
        <v>1497</v>
      </c>
      <c r="B1502" s="33" t="s">
        <v>486</v>
      </c>
      <c r="C1502" s="42" t="s">
        <v>110</v>
      </c>
      <c r="D1502" s="33" t="s">
        <v>192</v>
      </c>
      <c r="E1502" s="44" t="s">
        <v>29</v>
      </c>
      <c r="F1502" s="33" t="str">
        <f>IF(E1502="","",IF((OR(E1502=data_validation!A$1,E1502=data_validation!A$2,E1502=data_validation!A$5,E1502=data_validation!A$6,E1502=data_validation!A$14,E1502=data_validation!A$16)),"Indicate Date","N/A"))</f>
        <v>N/A</v>
      </c>
      <c r="G1502" s="33" t="str">
        <f>IF(E1502="","",IF((OR(E1502=data_validation!A$1,E1502=data_validation!A$2)),"Indicate Date","N/A"))</f>
        <v>N/A</v>
      </c>
      <c r="H1502" s="35">
        <f t="shared" si="199"/>
        <v>44104</v>
      </c>
      <c r="I1502" s="35">
        <f t="shared" si="200"/>
        <v>44111</v>
      </c>
      <c r="J1502" s="35">
        <v>44119</v>
      </c>
      <c r="K1502" s="36" t="s">
        <v>69</v>
      </c>
      <c r="L1502" s="37">
        <f t="shared" si="201"/>
        <v>73000</v>
      </c>
      <c r="M1502" s="43">
        <v>73000</v>
      </c>
      <c r="N1502" s="39"/>
      <c r="O1502" s="162" t="s">
        <v>487</v>
      </c>
    </row>
    <row r="1503" spans="1:15" s="41" customFormat="1" ht="12.75" hidden="1">
      <c r="A1503" s="32">
        <v>1498</v>
      </c>
      <c r="B1503" s="33" t="s">
        <v>456</v>
      </c>
      <c r="C1503" s="42" t="s">
        <v>114</v>
      </c>
      <c r="D1503" s="33" t="s">
        <v>446</v>
      </c>
      <c r="E1503" s="44" t="s">
        <v>15</v>
      </c>
      <c r="F1503" s="35">
        <f t="shared" ref="F1503:F1510" si="204">G1503-21</f>
        <v>43804</v>
      </c>
      <c r="G1503" s="35">
        <f t="shared" ref="G1503:G1517" si="205">H1503-7</f>
        <v>43825</v>
      </c>
      <c r="H1503" s="35">
        <f t="shared" si="199"/>
        <v>43832</v>
      </c>
      <c r="I1503" s="35">
        <f t="shared" si="200"/>
        <v>43839</v>
      </c>
      <c r="J1503" s="35">
        <v>43847</v>
      </c>
      <c r="K1503" s="36" t="s">
        <v>69</v>
      </c>
      <c r="L1503" s="37">
        <f t="shared" si="201"/>
        <v>210029.6</v>
      </c>
      <c r="M1503" s="45">
        <v>210029.6</v>
      </c>
      <c r="N1503" s="39"/>
      <c r="O1503" s="40" t="s">
        <v>221</v>
      </c>
    </row>
    <row r="1504" spans="1:15" s="41" customFormat="1" ht="12.75" hidden="1">
      <c r="A1504" s="32">
        <v>1499</v>
      </c>
      <c r="B1504" s="33" t="s">
        <v>456</v>
      </c>
      <c r="C1504" s="42" t="s">
        <v>77</v>
      </c>
      <c r="D1504" s="33" t="s">
        <v>446</v>
      </c>
      <c r="E1504" s="44" t="s">
        <v>15</v>
      </c>
      <c r="F1504" s="35">
        <f t="shared" si="204"/>
        <v>43804</v>
      </c>
      <c r="G1504" s="35">
        <f t="shared" si="205"/>
        <v>43825</v>
      </c>
      <c r="H1504" s="35">
        <f t="shared" si="199"/>
        <v>43832</v>
      </c>
      <c r="I1504" s="35">
        <f t="shared" si="200"/>
        <v>43839</v>
      </c>
      <c r="J1504" s="35">
        <v>43847</v>
      </c>
      <c r="K1504" s="36" t="s">
        <v>69</v>
      </c>
      <c r="L1504" s="37">
        <f t="shared" si="201"/>
        <v>5000</v>
      </c>
      <c r="M1504" s="45">
        <v>5000</v>
      </c>
      <c r="N1504" s="39"/>
      <c r="O1504" s="40" t="s">
        <v>221</v>
      </c>
    </row>
    <row r="1505" spans="1:15" s="41" customFormat="1" ht="12.75" hidden="1">
      <c r="A1505" s="32">
        <v>1500</v>
      </c>
      <c r="B1505" s="33" t="s">
        <v>456</v>
      </c>
      <c r="C1505" s="42" t="s">
        <v>78</v>
      </c>
      <c r="D1505" s="33" t="s">
        <v>446</v>
      </c>
      <c r="E1505" s="44" t="s">
        <v>15</v>
      </c>
      <c r="F1505" s="35">
        <f t="shared" si="204"/>
        <v>43804</v>
      </c>
      <c r="G1505" s="35">
        <f t="shared" si="205"/>
        <v>43825</v>
      </c>
      <c r="H1505" s="35">
        <f t="shared" si="199"/>
        <v>43832</v>
      </c>
      <c r="I1505" s="35">
        <f t="shared" si="200"/>
        <v>43839</v>
      </c>
      <c r="J1505" s="35">
        <v>43847</v>
      </c>
      <c r="K1505" s="36" t="s">
        <v>69</v>
      </c>
      <c r="L1505" s="37">
        <f t="shared" si="201"/>
        <v>39000</v>
      </c>
      <c r="M1505" s="45">
        <v>39000</v>
      </c>
      <c r="N1505" s="39"/>
      <c r="O1505" s="40" t="s">
        <v>221</v>
      </c>
    </row>
    <row r="1506" spans="1:15" s="41" customFormat="1" ht="12.75" hidden="1">
      <c r="A1506" s="32">
        <v>1501</v>
      </c>
      <c r="B1506" s="33" t="s">
        <v>456</v>
      </c>
      <c r="C1506" s="42" t="s">
        <v>81</v>
      </c>
      <c r="D1506" s="33" t="s">
        <v>446</v>
      </c>
      <c r="E1506" s="44" t="s">
        <v>15</v>
      </c>
      <c r="F1506" s="35">
        <f t="shared" si="204"/>
        <v>43804</v>
      </c>
      <c r="G1506" s="35">
        <f t="shared" si="205"/>
        <v>43825</v>
      </c>
      <c r="H1506" s="35">
        <f t="shared" si="199"/>
        <v>43832</v>
      </c>
      <c r="I1506" s="35">
        <f t="shared" si="200"/>
        <v>43839</v>
      </c>
      <c r="J1506" s="35">
        <v>43847</v>
      </c>
      <c r="K1506" s="36" t="s">
        <v>69</v>
      </c>
      <c r="L1506" s="37">
        <f t="shared" si="201"/>
        <v>11000</v>
      </c>
      <c r="M1506" s="45">
        <v>11000</v>
      </c>
      <c r="N1506" s="39"/>
      <c r="O1506" s="40" t="s">
        <v>221</v>
      </c>
    </row>
    <row r="1507" spans="1:15" s="41" customFormat="1" ht="21" hidden="1">
      <c r="A1507" s="32">
        <v>1502</v>
      </c>
      <c r="B1507" s="33" t="s">
        <v>457</v>
      </c>
      <c r="C1507" s="42" t="s">
        <v>114</v>
      </c>
      <c r="D1507" s="33" t="s">
        <v>446</v>
      </c>
      <c r="E1507" s="44" t="s">
        <v>15</v>
      </c>
      <c r="F1507" s="35">
        <f t="shared" si="204"/>
        <v>43804</v>
      </c>
      <c r="G1507" s="35">
        <f t="shared" si="205"/>
        <v>43825</v>
      </c>
      <c r="H1507" s="35">
        <f t="shared" si="199"/>
        <v>43832</v>
      </c>
      <c r="I1507" s="35">
        <f t="shared" si="200"/>
        <v>43839</v>
      </c>
      <c r="J1507" s="35">
        <v>43847</v>
      </c>
      <c r="K1507" s="36" t="s">
        <v>69</v>
      </c>
      <c r="L1507" s="37">
        <f t="shared" si="201"/>
        <v>500592.2</v>
      </c>
      <c r="M1507" s="45">
        <v>500592.2</v>
      </c>
      <c r="N1507" s="39"/>
      <c r="O1507" s="40" t="s">
        <v>220</v>
      </c>
    </row>
    <row r="1508" spans="1:15" s="41" customFormat="1" ht="21" hidden="1">
      <c r="A1508" s="32">
        <v>1503</v>
      </c>
      <c r="B1508" s="33" t="s">
        <v>457</v>
      </c>
      <c r="C1508" s="42" t="s">
        <v>77</v>
      </c>
      <c r="D1508" s="33" t="s">
        <v>446</v>
      </c>
      <c r="E1508" s="44" t="s">
        <v>15</v>
      </c>
      <c r="F1508" s="35">
        <f t="shared" si="204"/>
        <v>43804</v>
      </c>
      <c r="G1508" s="35">
        <f t="shared" si="205"/>
        <v>43825</v>
      </c>
      <c r="H1508" s="35">
        <f t="shared" si="199"/>
        <v>43832</v>
      </c>
      <c r="I1508" s="35">
        <f t="shared" si="200"/>
        <v>43839</v>
      </c>
      <c r="J1508" s="35">
        <v>43847</v>
      </c>
      <c r="K1508" s="36" t="s">
        <v>69</v>
      </c>
      <c r="L1508" s="37">
        <f t="shared" si="201"/>
        <v>5000</v>
      </c>
      <c r="M1508" s="45">
        <v>5000</v>
      </c>
      <c r="N1508" s="39"/>
      <c r="O1508" s="40" t="s">
        <v>220</v>
      </c>
    </row>
    <row r="1509" spans="1:15" s="41" customFormat="1" ht="21" hidden="1">
      <c r="A1509" s="32">
        <v>1504</v>
      </c>
      <c r="B1509" s="33" t="s">
        <v>457</v>
      </c>
      <c r="C1509" s="42" t="s">
        <v>78</v>
      </c>
      <c r="D1509" s="33" t="s">
        <v>446</v>
      </c>
      <c r="E1509" s="44" t="s">
        <v>15</v>
      </c>
      <c r="F1509" s="35">
        <f t="shared" si="204"/>
        <v>43804</v>
      </c>
      <c r="G1509" s="35">
        <f t="shared" si="205"/>
        <v>43825</v>
      </c>
      <c r="H1509" s="35">
        <f t="shared" si="199"/>
        <v>43832</v>
      </c>
      <c r="I1509" s="35">
        <f t="shared" si="200"/>
        <v>43839</v>
      </c>
      <c r="J1509" s="35">
        <v>43847</v>
      </c>
      <c r="K1509" s="36" t="s">
        <v>69</v>
      </c>
      <c r="L1509" s="37">
        <f t="shared" si="201"/>
        <v>111000</v>
      </c>
      <c r="M1509" s="45">
        <v>111000</v>
      </c>
      <c r="N1509" s="39"/>
      <c r="O1509" s="40" t="s">
        <v>220</v>
      </c>
    </row>
    <row r="1510" spans="1:15" s="41" customFormat="1" ht="21" hidden="1">
      <c r="A1510" s="32">
        <v>1505</v>
      </c>
      <c r="B1510" s="33" t="s">
        <v>457</v>
      </c>
      <c r="C1510" s="42" t="s">
        <v>81</v>
      </c>
      <c r="D1510" s="33" t="s">
        <v>446</v>
      </c>
      <c r="E1510" s="44" t="s">
        <v>15</v>
      </c>
      <c r="F1510" s="35">
        <f t="shared" si="204"/>
        <v>43804</v>
      </c>
      <c r="G1510" s="35">
        <f t="shared" si="205"/>
        <v>43825</v>
      </c>
      <c r="H1510" s="35">
        <f t="shared" si="199"/>
        <v>43832</v>
      </c>
      <c r="I1510" s="35">
        <f t="shared" si="200"/>
        <v>43839</v>
      </c>
      <c r="J1510" s="35">
        <v>43847</v>
      </c>
      <c r="K1510" s="36" t="s">
        <v>69</v>
      </c>
      <c r="L1510" s="37">
        <f t="shared" si="201"/>
        <v>29000</v>
      </c>
      <c r="M1510" s="45">
        <v>29000</v>
      </c>
      <c r="N1510" s="39"/>
      <c r="O1510" s="40" t="s">
        <v>220</v>
      </c>
    </row>
    <row r="1511" spans="1:15" s="41" customFormat="1" ht="12.75" hidden="1">
      <c r="A1511" s="32">
        <v>1506</v>
      </c>
      <c r="B1511" s="33" t="s">
        <v>458</v>
      </c>
      <c r="C1511" s="42" t="s">
        <v>114</v>
      </c>
      <c r="D1511" s="33" t="s">
        <v>446</v>
      </c>
      <c r="E1511" s="44" t="s">
        <v>15</v>
      </c>
      <c r="F1511" s="35">
        <f>H1511-21</f>
        <v>43811</v>
      </c>
      <c r="G1511" s="35">
        <f t="shared" si="205"/>
        <v>43825</v>
      </c>
      <c r="H1511" s="35">
        <f t="shared" si="199"/>
        <v>43832</v>
      </c>
      <c r="I1511" s="35">
        <f t="shared" si="200"/>
        <v>43839</v>
      </c>
      <c r="J1511" s="35">
        <v>43847</v>
      </c>
      <c r="K1511" s="36" t="s">
        <v>69</v>
      </c>
      <c r="L1511" s="37">
        <f t="shared" si="201"/>
        <v>462944.4</v>
      </c>
      <c r="M1511" s="45">
        <v>462944.4</v>
      </c>
      <c r="N1511" s="39"/>
      <c r="O1511" s="40" t="s">
        <v>143</v>
      </c>
    </row>
    <row r="1512" spans="1:15" s="41" customFormat="1" ht="12.75" hidden="1">
      <c r="A1512" s="32">
        <v>1507</v>
      </c>
      <c r="B1512" s="33" t="s">
        <v>458</v>
      </c>
      <c r="C1512" s="42" t="s">
        <v>77</v>
      </c>
      <c r="D1512" s="33" t="s">
        <v>446</v>
      </c>
      <c r="E1512" s="44" t="s">
        <v>15</v>
      </c>
      <c r="F1512" s="35">
        <f t="shared" ref="F1512:F1517" si="206">G1512-21</f>
        <v>43804</v>
      </c>
      <c r="G1512" s="35">
        <f t="shared" si="205"/>
        <v>43825</v>
      </c>
      <c r="H1512" s="35">
        <f t="shared" si="199"/>
        <v>43832</v>
      </c>
      <c r="I1512" s="35">
        <f t="shared" si="200"/>
        <v>43839</v>
      </c>
      <c r="J1512" s="35">
        <v>43847</v>
      </c>
      <c r="K1512" s="36" t="s">
        <v>69</v>
      </c>
      <c r="L1512" s="37">
        <f t="shared" si="201"/>
        <v>1500</v>
      </c>
      <c r="M1512" s="45">
        <v>1500</v>
      </c>
      <c r="N1512" s="39"/>
      <c r="O1512" s="40" t="s">
        <v>143</v>
      </c>
    </row>
    <row r="1513" spans="1:15" s="41" customFormat="1" ht="12.75" hidden="1">
      <c r="A1513" s="32">
        <v>1508</v>
      </c>
      <c r="B1513" s="33" t="s">
        <v>458</v>
      </c>
      <c r="C1513" s="42" t="s">
        <v>78</v>
      </c>
      <c r="D1513" s="33" t="s">
        <v>446</v>
      </c>
      <c r="E1513" s="44" t="s">
        <v>15</v>
      </c>
      <c r="F1513" s="35">
        <f t="shared" si="206"/>
        <v>43804</v>
      </c>
      <c r="G1513" s="35">
        <f t="shared" si="205"/>
        <v>43825</v>
      </c>
      <c r="H1513" s="35">
        <f t="shared" si="199"/>
        <v>43832</v>
      </c>
      <c r="I1513" s="35">
        <f t="shared" si="200"/>
        <v>43839</v>
      </c>
      <c r="J1513" s="35">
        <v>43847</v>
      </c>
      <c r="K1513" s="36" t="s">
        <v>69</v>
      </c>
      <c r="L1513" s="37">
        <f t="shared" si="201"/>
        <v>10500</v>
      </c>
      <c r="M1513" s="45">
        <v>10500</v>
      </c>
      <c r="N1513" s="39"/>
      <c r="O1513" s="40" t="s">
        <v>143</v>
      </c>
    </row>
    <row r="1514" spans="1:15" s="41" customFormat="1" ht="21" hidden="1">
      <c r="A1514" s="32">
        <v>1509</v>
      </c>
      <c r="B1514" s="33" t="s">
        <v>459</v>
      </c>
      <c r="C1514" s="42" t="s">
        <v>114</v>
      </c>
      <c r="D1514" s="33" t="s">
        <v>446</v>
      </c>
      <c r="E1514" s="44" t="s">
        <v>15</v>
      </c>
      <c r="F1514" s="35">
        <f t="shared" si="206"/>
        <v>43893</v>
      </c>
      <c r="G1514" s="35">
        <f t="shared" si="205"/>
        <v>43914</v>
      </c>
      <c r="H1514" s="35">
        <f t="shared" si="199"/>
        <v>43921</v>
      </c>
      <c r="I1514" s="35">
        <f t="shared" si="200"/>
        <v>43928</v>
      </c>
      <c r="J1514" s="35">
        <v>43936</v>
      </c>
      <c r="K1514" s="36" t="s">
        <v>69</v>
      </c>
      <c r="L1514" s="37">
        <f t="shared" si="201"/>
        <v>441604.46</v>
      </c>
      <c r="M1514" s="45">
        <v>441604.46</v>
      </c>
      <c r="N1514" s="39"/>
      <c r="O1514" s="40" t="s">
        <v>460</v>
      </c>
    </row>
    <row r="1515" spans="1:15" s="41" customFormat="1" ht="21" hidden="1">
      <c r="A1515" s="32">
        <v>1510</v>
      </c>
      <c r="B1515" s="33" t="s">
        <v>459</v>
      </c>
      <c r="C1515" s="42" t="s">
        <v>77</v>
      </c>
      <c r="D1515" s="33" t="s">
        <v>446</v>
      </c>
      <c r="E1515" s="44" t="s">
        <v>15</v>
      </c>
      <c r="F1515" s="35">
        <f t="shared" si="206"/>
        <v>43893</v>
      </c>
      <c r="G1515" s="35">
        <f t="shared" si="205"/>
        <v>43914</v>
      </c>
      <c r="H1515" s="35">
        <f t="shared" si="199"/>
        <v>43921</v>
      </c>
      <c r="I1515" s="35">
        <f t="shared" si="200"/>
        <v>43928</v>
      </c>
      <c r="J1515" s="35">
        <v>43936</v>
      </c>
      <c r="K1515" s="36" t="s">
        <v>69</v>
      </c>
      <c r="L1515" s="37">
        <f t="shared" si="201"/>
        <v>5000</v>
      </c>
      <c r="M1515" s="45">
        <v>5000</v>
      </c>
      <c r="N1515" s="39"/>
      <c r="O1515" s="40" t="s">
        <v>460</v>
      </c>
    </row>
    <row r="1516" spans="1:15" s="41" customFormat="1" ht="21" hidden="1">
      <c r="A1516" s="32">
        <v>1511</v>
      </c>
      <c r="B1516" s="33" t="s">
        <v>459</v>
      </c>
      <c r="C1516" s="42" t="s">
        <v>78</v>
      </c>
      <c r="D1516" s="33" t="s">
        <v>446</v>
      </c>
      <c r="E1516" s="44" t="s">
        <v>15</v>
      </c>
      <c r="F1516" s="35">
        <f t="shared" si="206"/>
        <v>43893</v>
      </c>
      <c r="G1516" s="35">
        <f t="shared" si="205"/>
        <v>43914</v>
      </c>
      <c r="H1516" s="35">
        <f t="shared" si="199"/>
        <v>43921</v>
      </c>
      <c r="I1516" s="35">
        <f t="shared" si="200"/>
        <v>43928</v>
      </c>
      <c r="J1516" s="35">
        <v>43936</v>
      </c>
      <c r="K1516" s="36" t="s">
        <v>69</v>
      </c>
      <c r="L1516" s="37">
        <f t="shared" si="201"/>
        <v>72243</v>
      </c>
      <c r="M1516" s="45">
        <v>72243</v>
      </c>
      <c r="N1516" s="39"/>
      <c r="O1516" s="40" t="s">
        <v>460</v>
      </c>
    </row>
    <row r="1517" spans="1:15" s="41" customFormat="1" ht="21" hidden="1">
      <c r="A1517" s="32">
        <v>1512</v>
      </c>
      <c r="B1517" s="33" t="s">
        <v>459</v>
      </c>
      <c r="C1517" s="42" t="s">
        <v>81</v>
      </c>
      <c r="D1517" s="33" t="s">
        <v>446</v>
      </c>
      <c r="E1517" s="44" t="s">
        <v>15</v>
      </c>
      <c r="F1517" s="35">
        <f t="shared" si="206"/>
        <v>43893</v>
      </c>
      <c r="G1517" s="35">
        <f t="shared" si="205"/>
        <v>43914</v>
      </c>
      <c r="H1517" s="35">
        <f t="shared" si="199"/>
        <v>43921</v>
      </c>
      <c r="I1517" s="35">
        <f t="shared" si="200"/>
        <v>43928</v>
      </c>
      <c r="J1517" s="35">
        <v>43936</v>
      </c>
      <c r="K1517" s="36" t="s">
        <v>69</v>
      </c>
      <c r="L1517" s="37">
        <f t="shared" si="201"/>
        <v>19120</v>
      </c>
      <c r="M1517" s="45">
        <v>19120</v>
      </c>
      <c r="N1517" s="39"/>
      <c r="O1517" s="40" t="s">
        <v>460</v>
      </c>
    </row>
    <row r="1518" spans="1:15" s="80" customFormat="1" ht="21">
      <c r="A1518" s="32">
        <v>1513</v>
      </c>
      <c r="B1518" s="71" t="s">
        <v>502</v>
      </c>
      <c r="C1518" s="72" t="s">
        <v>76</v>
      </c>
      <c r="D1518" s="71" t="s">
        <v>446</v>
      </c>
      <c r="E1518" s="73" t="s">
        <v>24</v>
      </c>
      <c r="F1518" s="33" t="str">
        <f>IF(E1518="","",IF((OR(E1518=data_validation!A$1,E1518=data_validation!A$2,E1518=data_validation!A$5,E1518=data_validation!A$6,E1518=data_validation!A$14,E1518=data_validation!A$16)),"Indicate Date","N/A"))</f>
        <v>N/A</v>
      </c>
      <c r="G1518" s="33" t="str">
        <f>IF(E1518="","",IF((OR(E1518=data_validation!A$1,E1518=data_validation!A$2)),"Indicate Date","N/A"))</f>
        <v>N/A</v>
      </c>
      <c r="H1518" s="35">
        <f t="shared" si="199"/>
        <v>43832</v>
      </c>
      <c r="I1518" s="74">
        <f t="shared" si="200"/>
        <v>43839</v>
      </c>
      <c r="J1518" s="74">
        <v>43847</v>
      </c>
      <c r="K1518" s="75" t="s">
        <v>69</v>
      </c>
      <c r="L1518" s="37">
        <f t="shared" si="201"/>
        <v>231056.5</v>
      </c>
      <c r="M1518" s="81">
        <f>210474+20582.5</f>
        <v>231056.5</v>
      </c>
      <c r="N1518" s="78"/>
      <c r="O1518" s="79" t="s">
        <v>208</v>
      </c>
    </row>
    <row r="1519" spans="1:15" s="80" customFormat="1" ht="21">
      <c r="A1519" s="32">
        <v>1514</v>
      </c>
      <c r="B1519" s="71" t="s">
        <v>502</v>
      </c>
      <c r="C1519" s="72" t="s">
        <v>76</v>
      </c>
      <c r="D1519" s="71" t="s">
        <v>446</v>
      </c>
      <c r="E1519" s="73" t="s">
        <v>24</v>
      </c>
      <c r="F1519" s="33" t="str">
        <f>IF(E1519="","",IF((OR(E1519=data_validation!A$1,E1519=data_validation!A$2,E1519=data_validation!A$5,E1519=data_validation!A$6,E1519=data_validation!A$14,E1519=data_validation!A$16)),"Indicate Date","N/A"))</f>
        <v>N/A</v>
      </c>
      <c r="G1519" s="33" t="str">
        <f>IF(E1519="","",IF((OR(E1519=data_validation!A$1,E1519=data_validation!A$2)),"Indicate Date","N/A"))</f>
        <v>N/A</v>
      </c>
      <c r="H1519" s="35">
        <f t="shared" si="199"/>
        <v>44012</v>
      </c>
      <c r="I1519" s="74">
        <f t="shared" si="200"/>
        <v>44019</v>
      </c>
      <c r="J1519" s="74">
        <v>44027</v>
      </c>
      <c r="K1519" s="75" t="s">
        <v>69</v>
      </c>
      <c r="L1519" s="37">
        <f t="shared" si="201"/>
        <v>223943.5</v>
      </c>
      <c r="M1519" s="81">
        <f>203361+20582.5</f>
        <v>223943.5</v>
      </c>
      <c r="N1519" s="78"/>
      <c r="O1519" s="79" t="s">
        <v>208</v>
      </c>
    </row>
    <row r="1520" spans="1:15" s="41" customFormat="1" ht="21" hidden="1">
      <c r="A1520" s="32">
        <v>1515</v>
      </c>
      <c r="B1520" s="33" t="s">
        <v>502</v>
      </c>
      <c r="C1520" s="34" t="s">
        <v>77</v>
      </c>
      <c r="D1520" s="33" t="s">
        <v>446</v>
      </c>
      <c r="E1520" s="44" t="s">
        <v>15</v>
      </c>
      <c r="F1520" s="35">
        <f t="shared" ref="F1520:F1525" si="207">G1520-21</f>
        <v>43804</v>
      </c>
      <c r="G1520" s="35">
        <f t="shared" ref="G1520:G1526" si="208">H1520-7</f>
        <v>43825</v>
      </c>
      <c r="H1520" s="35">
        <f t="shared" si="199"/>
        <v>43832</v>
      </c>
      <c r="I1520" s="35">
        <f t="shared" si="200"/>
        <v>43839</v>
      </c>
      <c r="J1520" s="35">
        <v>43847</v>
      </c>
      <c r="K1520" s="36" t="s">
        <v>69</v>
      </c>
      <c r="L1520" s="37">
        <f t="shared" si="201"/>
        <v>95000</v>
      </c>
      <c r="M1520" s="38">
        <v>95000</v>
      </c>
      <c r="N1520" s="39"/>
      <c r="O1520" s="40" t="s">
        <v>208</v>
      </c>
    </row>
    <row r="1521" spans="1:15" s="41" customFormat="1" ht="21" hidden="1">
      <c r="A1521" s="32">
        <v>1516</v>
      </c>
      <c r="B1521" s="33" t="s">
        <v>502</v>
      </c>
      <c r="C1521" s="34" t="s">
        <v>78</v>
      </c>
      <c r="D1521" s="33" t="s">
        <v>446</v>
      </c>
      <c r="E1521" s="44" t="s">
        <v>15</v>
      </c>
      <c r="F1521" s="35">
        <f t="shared" si="207"/>
        <v>43804</v>
      </c>
      <c r="G1521" s="35">
        <f t="shared" si="208"/>
        <v>43825</v>
      </c>
      <c r="H1521" s="35">
        <f t="shared" si="199"/>
        <v>43832</v>
      </c>
      <c r="I1521" s="35">
        <f t="shared" si="200"/>
        <v>43839</v>
      </c>
      <c r="J1521" s="35">
        <v>43847</v>
      </c>
      <c r="K1521" s="36" t="s">
        <v>69</v>
      </c>
      <c r="L1521" s="37">
        <f t="shared" si="201"/>
        <v>304900</v>
      </c>
      <c r="M1521" s="38">
        <v>304900</v>
      </c>
      <c r="N1521" s="39"/>
      <c r="O1521" s="40" t="s">
        <v>208</v>
      </c>
    </row>
    <row r="1522" spans="1:15" s="41" customFormat="1" ht="21" hidden="1">
      <c r="A1522" s="32">
        <v>1517</v>
      </c>
      <c r="B1522" s="33" t="s">
        <v>502</v>
      </c>
      <c r="C1522" s="34" t="s">
        <v>81</v>
      </c>
      <c r="D1522" s="33" t="s">
        <v>446</v>
      </c>
      <c r="E1522" s="44" t="s">
        <v>15</v>
      </c>
      <c r="F1522" s="35">
        <f t="shared" si="207"/>
        <v>43804</v>
      </c>
      <c r="G1522" s="35">
        <f t="shared" si="208"/>
        <v>43825</v>
      </c>
      <c r="H1522" s="35">
        <f t="shared" si="199"/>
        <v>43832</v>
      </c>
      <c r="I1522" s="35">
        <f t="shared" si="200"/>
        <v>43839</v>
      </c>
      <c r="J1522" s="35">
        <v>43847</v>
      </c>
      <c r="K1522" s="36" t="s">
        <v>69</v>
      </c>
      <c r="L1522" s="37">
        <f t="shared" si="201"/>
        <v>64100</v>
      </c>
      <c r="M1522" s="38">
        <f>36000+12000+10500+5600</f>
        <v>64100</v>
      </c>
      <c r="N1522" s="39"/>
      <c r="O1522" s="40" t="s">
        <v>208</v>
      </c>
    </row>
    <row r="1523" spans="1:15" s="41" customFormat="1" ht="21" hidden="1">
      <c r="A1523" s="32">
        <v>1518</v>
      </c>
      <c r="B1523" s="33" t="s">
        <v>502</v>
      </c>
      <c r="C1523" s="34" t="s">
        <v>77</v>
      </c>
      <c r="D1523" s="33" t="s">
        <v>446</v>
      </c>
      <c r="E1523" s="44" t="s">
        <v>15</v>
      </c>
      <c r="F1523" s="35">
        <f t="shared" si="207"/>
        <v>43984</v>
      </c>
      <c r="G1523" s="35">
        <f t="shared" si="208"/>
        <v>44005</v>
      </c>
      <c r="H1523" s="35">
        <f t="shared" si="199"/>
        <v>44012</v>
      </c>
      <c r="I1523" s="35">
        <f t="shared" si="200"/>
        <v>44019</v>
      </c>
      <c r="J1523" s="35">
        <v>44027</v>
      </c>
      <c r="K1523" s="36" t="s">
        <v>69</v>
      </c>
      <c r="L1523" s="37">
        <f t="shared" si="201"/>
        <v>95000</v>
      </c>
      <c r="M1523" s="38">
        <v>95000</v>
      </c>
      <c r="N1523" s="39"/>
      <c r="O1523" s="40" t="s">
        <v>208</v>
      </c>
    </row>
    <row r="1524" spans="1:15" s="41" customFormat="1" ht="21" hidden="1">
      <c r="A1524" s="32">
        <v>1519</v>
      </c>
      <c r="B1524" s="33" t="s">
        <v>502</v>
      </c>
      <c r="C1524" s="34" t="s">
        <v>78</v>
      </c>
      <c r="D1524" s="33" t="s">
        <v>446</v>
      </c>
      <c r="E1524" s="44" t="s">
        <v>15</v>
      </c>
      <c r="F1524" s="35">
        <f t="shared" si="207"/>
        <v>43984</v>
      </c>
      <c r="G1524" s="35">
        <f t="shared" si="208"/>
        <v>44005</v>
      </c>
      <c r="H1524" s="35">
        <f t="shared" si="199"/>
        <v>44012</v>
      </c>
      <c r="I1524" s="35">
        <f t="shared" si="200"/>
        <v>44019</v>
      </c>
      <c r="J1524" s="35">
        <v>44027</v>
      </c>
      <c r="K1524" s="36" t="s">
        <v>69</v>
      </c>
      <c r="L1524" s="37">
        <f t="shared" si="201"/>
        <v>304900</v>
      </c>
      <c r="M1524" s="38">
        <v>304900</v>
      </c>
      <c r="N1524" s="39"/>
      <c r="O1524" s="40" t="s">
        <v>208</v>
      </c>
    </row>
    <row r="1525" spans="1:15" s="41" customFormat="1" ht="21" hidden="1">
      <c r="A1525" s="32">
        <v>1520</v>
      </c>
      <c r="B1525" s="33" t="s">
        <v>502</v>
      </c>
      <c r="C1525" s="34" t="s">
        <v>81</v>
      </c>
      <c r="D1525" s="33" t="s">
        <v>446</v>
      </c>
      <c r="E1525" s="44" t="s">
        <v>15</v>
      </c>
      <c r="F1525" s="35">
        <f t="shared" si="207"/>
        <v>43984</v>
      </c>
      <c r="G1525" s="35">
        <f t="shared" si="208"/>
        <v>44005</v>
      </c>
      <c r="H1525" s="35">
        <f t="shared" si="199"/>
        <v>44012</v>
      </c>
      <c r="I1525" s="35">
        <f t="shared" si="200"/>
        <v>44019</v>
      </c>
      <c r="J1525" s="35">
        <v>44027</v>
      </c>
      <c r="K1525" s="36" t="s">
        <v>69</v>
      </c>
      <c r="L1525" s="37">
        <f t="shared" si="201"/>
        <v>64100</v>
      </c>
      <c r="M1525" s="38">
        <f>36000+12000+10500+5600</f>
        <v>64100</v>
      </c>
      <c r="N1525" s="39"/>
      <c r="O1525" s="40" t="s">
        <v>208</v>
      </c>
    </row>
    <row r="1526" spans="1:15" s="41" customFormat="1" ht="21" hidden="1">
      <c r="A1526" s="32">
        <v>1521</v>
      </c>
      <c r="B1526" s="33" t="s">
        <v>502</v>
      </c>
      <c r="C1526" s="34" t="s">
        <v>92</v>
      </c>
      <c r="D1526" s="33" t="s">
        <v>446</v>
      </c>
      <c r="E1526" s="44" t="s">
        <v>15</v>
      </c>
      <c r="F1526" s="35">
        <f>H1526-21</f>
        <v>43811</v>
      </c>
      <c r="G1526" s="35">
        <f t="shared" si="208"/>
        <v>43825</v>
      </c>
      <c r="H1526" s="35">
        <f t="shared" si="199"/>
        <v>43832</v>
      </c>
      <c r="I1526" s="35">
        <f t="shared" si="200"/>
        <v>43839</v>
      </c>
      <c r="J1526" s="35">
        <v>43847</v>
      </c>
      <c r="K1526" s="36" t="s">
        <v>69</v>
      </c>
      <c r="L1526" s="37">
        <f t="shared" si="201"/>
        <v>478135</v>
      </c>
      <c r="M1526" s="38">
        <v>478135</v>
      </c>
      <c r="N1526" s="39"/>
      <c r="O1526" s="40" t="s">
        <v>208</v>
      </c>
    </row>
    <row r="1527" spans="1:15" s="41" customFormat="1" ht="24" hidden="1">
      <c r="A1527" s="32">
        <v>1522</v>
      </c>
      <c r="B1527" s="33" t="s">
        <v>502</v>
      </c>
      <c r="C1527" s="42" t="s">
        <v>83</v>
      </c>
      <c r="D1527" s="33" t="s">
        <v>446</v>
      </c>
      <c r="E1527" s="44" t="s">
        <v>28</v>
      </c>
      <c r="F1527" s="35">
        <f t="shared" ref="F1527:F1547" si="209">H1527-7</f>
        <v>43825</v>
      </c>
      <c r="G1527" s="33" t="str">
        <f>IF(E1527="","",IF((OR(E1527=data_validation!A$1,E1527=data_validation!A$2)),"Indicate Date","N/A"))</f>
        <v>N/A</v>
      </c>
      <c r="H1527" s="35">
        <f t="shared" si="199"/>
        <v>43832</v>
      </c>
      <c r="I1527" s="35">
        <f t="shared" si="200"/>
        <v>43839</v>
      </c>
      <c r="J1527" s="35">
        <v>43847</v>
      </c>
      <c r="K1527" s="36" t="s">
        <v>69</v>
      </c>
      <c r="L1527" s="37">
        <f t="shared" si="201"/>
        <v>90000</v>
      </c>
      <c r="M1527" s="43">
        <v>90000</v>
      </c>
      <c r="N1527" s="39"/>
      <c r="O1527" s="40" t="s">
        <v>208</v>
      </c>
    </row>
    <row r="1528" spans="1:15" s="41" customFormat="1" ht="24" hidden="1">
      <c r="A1528" s="32">
        <v>1523</v>
      </c>
      <c r="B1528" s="33" t="s">
        <v>502</v>
      </c>
      <c r="C1528" s="42" t="s">
        <v>83</v>
      </c>
      <c r="D1528" s="33" t="s">
        <v>446</v>
      </c>
      <c r="E1528" s="44" t="s">
        <v>28</v>
      </c>
      <c r="F1528" s="35">
        <f t="shared" si="209"/>
        <v>43914</v>
      </c>
      <c r="G1528" s="33" t="str">
        <f>IF(E1528="","",IF((OR(E1528=data_validation!A$1,E1528=data_validation!A$2)),"Indicate Date","N/A"))</f>
        <v>N/A</v>
      </c>
      <c r="H1528" s="35">
        <f t="shared" si="199"/>
        <v>43921</v>
      </c>
      <c r="I1528" s="35">
        <f t="shared" si="200"/>
        <v>43928</v>
      </c>
      <c r="J1528" s="35">
        <v>43936</v>
      </c>
      <c r="K1528" s="36" t="s">
        <v>69</v>
      </c>
      <c r="L1528" s="37">
        <f t="shared" si="201"/>
        <v>90000</v>
      </c>
      <c r="M1528" s="43">
        <v>90000</v>
      </c>
      <c r="N1528" s="39"/>
      <c r="O1528" s="40" t="s">
        <v>208</v>
      </c>
    </row>
    <row r="1529" spans="1:15" s="41" customFormat="1" ht="24" hidden="1">
      <c r="A1529" s="32">
        <v>1524</v>
      </c>
      <c r="B1529" s="33" t="s">
        <v>502</v>
      </c>
      <c r="C1529" s="42" t="s">
        <v>83</v>
      </c>
      <c r="D1529" s="33" t="s">
        <v>446</v>
      </c>
      <c r="E1529" s="44" t="s">
        <v>28</v>
      </c>
      <c r="F1529" s="35">
        <f t="shared" si="209"/>
        <v>44005</v>
      </c>
      <c r="G1529" s="33" t="str">
        <f>IF(E1529="","",IF((OR(E1529=data_validation!A$1,E1529=data_validation!A$2)),"Indicate Date","N/A"))</f>
        <v>N/A</v>
      </c>
      <c r="H1529" s="35">
        <f t="shared" si="199"/>
        <v>44012</v>
      </c>
      <c r="I1529" s="35">
        <f t="shared" si="200"/>
        <v>44019</v>
      </c>
      <c r="J1529" s="35">
        <v>44027</v>
      </c>
      <c r="K1529" s="36" t="s">
        <v>69</v>
      </c>
      <c r="L1529" s="37">
        <f t="shared" si="201"/>
        <v>90000</v>
      </c>
      <c r="M1529" s="43">
        <v>90000</v>
      </c>
      <c r="N1529" s="39"/>
      <c r="O1529" s="40" t="s">
        <v>208</v>
      </c>
    </row>
    <row r="1530" spans="1:15" s="41" customFormat="1" ht="24" hidden="1">
      <c r="A1530" s="32">
        <v>1525</v>
      </c>
      <c r="B1530" s="33" t="s">
        <v>502</v>
      </c>
      <c r="C1530" s="42" t="s">
        <v>83</v>
      </c>
      <c r="D1530" s="33" t="s">
        <v>446</v>
      </c>
      <c r="E1530" s="44" t="s">
        <v>28</v>
      </c>
      <c r="F1530" s="35">
        <f t="shared" si="209"/>
        <v>44097</v>
      </c>
      <c r="G1530" s="33" t="str">
        <f>IF(E1530="","",IF((OR(E1530=data_validation!A$1,E1530=data_validation!A$2)),"Indicate Date","N/A"))</f>
        <v>N/A</v>
      </c>
      <c r="H1530" s="35">
        <f t="shared" si="199"/>
        <v>44104</v>
      </c>
      <c r="I1530" s="35">
        <f t="shared" si="200"/>
        <v>44111</v>
      </c>
      <c r="J1530" s="35">
        <v>44119</v>
      </c>
      <c r="K1530" s="36" t="s">
        <v>69</v>
      </c>
      <c r="L1530" s="37">
        <f t="shared" si="201"/>
        <v>30000</v>
      </c>
      <c r="M1530" s="43">
        <v>30000</v>
      </c>
      <c r="N1530" s="39"/>
      <c r="O1530" s="40" t="s">
        <v>208</v>
      </c>
    </row>
    <row r="1531" spans="1:15" s="41" customFormat="1" ht="24" hidden="1">
      <c r="A1531" s="32">
        <v>1526</v>
      </c>
      <c r="B1531" s="33" t="s">
        <v>502</v>
      </c>
      <c r="C1531" s="42" t="s">
        <v>87</v>
      </c>
      <c r="D1531" s="33" t="s">
        <v>446</v>
      </c>
      <c r="E1531" s="44" t="s">
        <v>28</v>
      </c>
      <c r="F1531" s="35">
        <f t="shared" si="209"/>
        <v>43825</v>
      </c>
      <c r="G1531" s="33" t="str">
        <f>IF(E1531="","",IF((OR(E1531=data_validation!A$1,E1531=data_validation!A$2)),"Indicate Date","N/A"))</f>
        <v>N/A</v>
      </c>
      <c r="H1531" s="35">
        <f t="shared" si="199"/>
        <v>43832</v>
      </c>
      <c r="I1531" s="35">
        <f t="shared" si="200"/>
        <v>43839</v>
      </c>
      <c r="J1531" s="35">
        <v>43847</v>
      </c>
      <c r="K1531" s="36" t="s">
        <v>69</v>
      </c>
      <c r="L1531" s="37">
        <f t="shared" si="201"/>
        <v>4500</v>
      </c>
      <c r="M1531" s="43">
        <v>4500</v>
      </c>
      <c r="N1531" s="39"/>
      <c r="O1531" s="40" t="s">
        <v>208</v>
      </c>
    </row>
    <row r="1532" spans="1:15" s="41" customFormat="1" ht="24" hidden="1">
      <c r="A1532" s="32">
        <v>1527</v>
      </c>
      <c r="B1532" s="33" t="s">
        <v>502</v>
      </c>
      <c r="C1532" s="42" t="s">
        <v>87</v>
      </c>
      <c r="D1532" s="33" t="s">
        <v>446</v>
      </c>
      <c r="E1532" s="44" t="s">
        <v>28</v>
      </c>
      <c r="F1532" s="35">
        <f t="shared" si="209"/>
        <v>43914</v>
      </c>
      <c r="G1532" s="33" t="str">
        <f>IF(E1532="","",IF((OR(E1532=data_validation!A$1,E1532=data_validation!A$2)),"Indicate Date","N/A"))</f>
        <v>N/A</v>
      </c>
      <c r="H1532" s="35">
        <f t="shared" si="199"/>
        <v>43921</v>
      </c>
      <c r="I1532" s="35">
        <f t="shared" si="200"/>
        <v>43928</v>
      </c>
      <c r="J1532" s="35">
        <v>43936</v>
      </c>
      <c r="K1532" s="36" t="s">
        <v>69</v>
      </c>
      <c r="L1532" s="37">
        <f t="shared" si="201"/>
        <v>4500</v>
      </c>
      <c r="M1532" s="43">
        <v>4500</v>
      </c>
      <c r="N1532" s="39"/>
      <c r="O1532" s="40" t="s">
        <v>208</v>
      </c>
    </row>
    <row r="1533" spans="1:15" s="41" customFormat="1" ht="24" hidden="1">
      <c r="A1533" s="32">
        <v>1528</v>
      </c>
      <c r="B1533" s="33" t="s">
        <v>502</v>
      </c>
      <c r="C1533" s="42" t="s">
        <v>87</v>
      </c>
      <c r="D1533" s="33" t="s">
        <v>446</v>
      </c>
      <c r="E1533" s="44" t="s">
        <v>28</v>
      </c>
      <c r="F1533" s="35">
        <f t="shared" si="209"/>
        <v>44005</v>
      </c>
      <c r="G1533" s="33" t="str">
        <f>IF(E1533="","",IF((OR(E1533=data_validation!A$1,E1533=data_validation!A$2)),"Indicate Date","N/A"))</f>
        <v>N/A</v>
      </c>
      <c r="H1533" s="35">
        <f t="shared" si="199"/>
        <v>44012</v>
      </c>
      <c r="I1533" s="35">
        <f t="shared" si="200"/>
        <v>44019</v>
      </c>
      <c r="J1533" s="35">
        <v>44027</v>
      </c>
      <c r="K1533" s="36" t="s">
        <v>69</v>
      </c>
      <c r="L1533" s="37">
        <f t="shared" si="201"/>
        <v>4500</v>
      </c>
      <c r="M1533" s="43">
        <v>4500</v>
      </c>
      <c r="N1533" s="39"/>
      <c r="O1533" s="40" t="s">
        <v>208</v>
      </c>
    </row>
    <row r="1534" spans="1:15" s="41" customFormat="1" ht="24" hidden="1">
      <c r="A1534" s="32">
        <v>1529</v>
      </c>
      <c r="B1534" s="33" t="s">
        <v>502</v>
      </c>
      <c r="C1534" s="42" t="s">
        <v>87</v>
      </c>
      <c r="D1534" s="33" t="s">
        <v>446</v>
      </c>
      <c r="E1534" s="44" t="s">
        <v>28</v>
      </c>
      <c r="F1534" s="35">
        <f t="shared" si="209"/>
        <v>44097</v>
      </c>
      <c r="G1534" s="33" t="str">
        <f>IF(E1534="","",IF((OR(E1534=data_validation!A$1,E1534=data_validation!A$2)),"Indicate Date","N/A"))</f>
        <v>N/A</v>
      </c>
      <c r="H1534" s="35">
        <f t="shared" si="199"/>
        <v>44104</v>
      </c>
      <c r="I1534" s="35">
        <f t="shared" si="200"/>
        <v>44111</v>
      </c>
      <c r="J1534" s="35">
        <v>44119</v>
      </c>
      <c r="K1534" s="36" t="s">
        <v>69</v>
      </c>
      <c r="L1534" s="37">
        <f t="shared" si="201"/>
        <v>1500</v>
      </c>
      <c r="M1534" s="43">
        <v>1500</v>
      </c>
      <c r="N1534" s="39"/>
      <c r="O1534" s="40" t="s">
        <v>208</v>
      </c>
    </row>
    <row r="1535" spans="1:15" s="41" customFormat="1" ht="24" hidden="1">
      <c r="A1535" s="32">
        <v>1530</v>
      </c>
      <c r="B1535" s="33" t="s">
        <v>502</v>
      </c>
      <c r="C1535" s="42" t="s">
        <v>118</v>
      </c>
      <c r="D1535" s="33" t="s">
        <v>446</v>
      </c>
      <c r="E1535" s="44" t="s">
        <v>28</v>
      </c>
      <c r="F1535" s="35">
        <f t="shared" si="209"/>
        <v>43825</v>
      </c>
      <c r="G1535" s="33" t="str">
        <f>IF(E1535="","",IF((OR(E1535=data_validation!A$1,E1535=data_validation!A$2)),"Indicate Date","N/A"))</f>
        <v>N/A</v>
      </c>
      <c r="H1535" s="35">
        <f t="shared" si="199"/>
        <v>43832</v>
      </c>
      <c r="I1535" s="35">
        <f t="shared" si="200"/>
        <v>43839</v>
      </c>
      <c r="J1535" s="35">
        <v>43847</v>
      </c>
      <c r="K1535" s="36" t="s">
        <v>69</v>
      </c>
      <c r="L1535" s="37">
        <f t="shared" si="201"/>
        <v>105000</v>
      </c>
      <c r="M1535" s="43">
        <v>105000</v>
      </c>
      <c r="N1535" s="39"/>
      <c r="O1535" s="40" t="s">
        <v>208</v>
      </c>
    </row>
    <row r="1536" spans="1:15" s="41" customFormat="1" ht="24" hidden="1">
      <c r="A1536" s="32">
        <v>1531</v>
      </c>
      <c r="B1536" s="33" t="s">
        <v>502</v>
      </c>
      <c r="C1536" s="42" t="s">
        <v>118</v>
      </c>
      <c r="D1536" s="33" t="s">
        <v>446</v>
      </c>
      <c r="E1536" s="44" t="s">
        <v>28</v>
      </c>
      <c r="F1536" s="35">
        <f t="shared" si="209"/>
        <v>43914</v>
      </c>
      <c r="G1536" s="33" t="str">
        <f>IF(E1536="","",IF((OR(E1536=data_validation!A$1,E1536=data_validation!A$2)),"Indicate Date","N/A"))</f>
        <v>N/A</v>
      </c>
      <c r="H1536" s="35">
        <f t="shared" si="199"/>
        <v>43921</v>
      </c>
      <c r="I1536" s="35">
        <f t="shared" si="200"/>
        <v>43928</v>
      </c>
      <c r="J1536" s="35">
        <v>43936</v>
      </c>
      <c r="K1536" s="36" t="s">
        <v>69</v>
      </c>
      <c r="L1536" s="37">
        <f t="shared" si="201"/>
        <v>105000</v>
      </c>
      <c r="M1536" s="43">
        <v>105000</v>
      </c>
      <c r="N1536" s="39"/>
      <c r="O1536" s="40" t="s">
        <v>208</v>
      </c>
    </row>
    <row r="1537" spans="1:15" s="41" customFormat="1" ht="24" hidden="1">
      <c r="A1537" s="32">
        <v>1532</v>
      </c>
      <c r="B1537" s="33" t="s">
        <v>502</v>
      </c>
      <c r="C1537" s="42" t="s">
        <v>118</v>
      </c>
      <c r="D1537" s="33" t="s">
        <v>446</v>
      </c>
      <c r="E1537" s="44" t="s">
        <v>28</v>
      </c>
      <c r="F1537" s="35">
        <f t="shared" si="209"/>
        <v>44005</v>
      </c>
      <c r="G1537" s="33" t="str">
        <f>IF(E1537="","",IF((OR(E1537=data_validation!A$1,E1537=data_validation!A$2)),"Indicate Date","N/A"))</f>
        <v>N/A</v>
      </c>
      <c r="H1537" s="35">
        <f t="shared" si="199"/>
        <v>44012</v>
      </c>
      <c r="I1537" s="35">
        <f t="shared" si="200"/>
        <v>44019</v>
      </c>
      <c r="J1537" s="35">
        <v>44027</v>
      </c>
      <c r="K1537" s="36" t="s">
        <v>69</v>
      </c>
      <c r="L1537" s="37">
        <f t="shared" si="201"/>
        <v>105000</v>
      </c>
      <c r="M1537" s="43">
        <v>105000</v>
      </c>
      <c r="N1537" s="39"/>
      <c r="O1537" s="40" t="s">
        <v>208</v>
      </c>
    </row>
    <row r="1538" spans="1:15" s="41" customFormat="1" ht="24" hidden="1">
      <c r="A1538" s="32">
        <v>1533</v>
      </c>
      <c r="B1538" s="33" t="s">
        <v>502</v>
      </c>
      <c r="C1538" s="42" t="s">
        <v>118</v>
      </c>
      <c r="D1538" s="33" t="s">
        <v>446</v>
      </c>
      <c r="E1538" s="44" t="s">
        <v>28</v>
      </c>
      <c r="F1538" s="35">
        <f t="shared" si="209"/>
        <v>44097</v>
      </c>
      <c r="G1538" s="33" t="str">
        <f>IF(E1538="","",IF((OR(E1538=data_validation!A$1,E1538=data_validation!A$2)),"Indicate Date","N/A"))</f>
        <v>N/A</v>
      </c>
      <c r="H1538" s="35">
        <f t="shared" si="199"/>
        <v>44104</v>
      </c>
      <c r="I1538" s="35">
        <f t="shared" si="200"/>
        <v>44111</v>
      </c>
      <c r="J1538" s="35">
        <v>44119</v>
      </c>
      <c r="K1538" s="36" t="s">
        <v>69</v>
      </c>
      <c r="L1538" s="37">
        <f t="shared" si="201"/>
        <v>35000</v>
      </c>
      <c r="M1538" s="43">
        <v>35000</v>
      </c>
      <c r="N1538" s="39"/>
      <c r="O1538" s="40" t="s">
        <v>208</v>
      </c>
    </row>
    <row r="1539" spans="1:15" s="41" customFormat="1" ht="24" hidden="1">
      <c r="A1539" s="32">
        <v>1534</v>
      </c>
      <c r="B1539" s="33" t="s">
        <v>502</v>
      </c>
      <c r="C1539" s="42" t="s">
        <v>104</v>
      </c>
      <c r="D1539" s="33" t="s">
        <v>446</v>
      </c>
      <c r="E1539" s="44" t="s">
        <v>28</v>
      </c>
      <c r="F1539" s="35">
        <f t="shared" si="209"/>
        <v>43825</v>
      </c>
      <c r="G1539" s="33" t="str">
        <f>IF(E1539="","",IF((OR(E1539=data_validation!A$1,E1539=data_validation!A$2)),"Indicate Date","N/A"))</f>
        <v>N/A</v>
      </c>
      <c r="H1539" s="35">
        <f t="shared" si="199"/>
        <v>43832</v>
      </c>
      <c r="I1539" s="35">
        <f t="shared" si="200"/>
        <v>43839</v>
      </c>
      <c r="J1539" s="35">
        <v>43847</v>
      </c>
      <c r="K1539" s="36" t="s">
        <v>69</v>
      </c>
      <c r="L1539" s="37">
        <f t="shared" si="201"/>
        <v>6000</v>
      </c>
      <c r="M1539" s="43">
        <v>6000</v>
      </c>
      <c r="N1539" s="39"/>
      <c r="O1539" s="40" t="s">
        <v>208</v>
      </c>
    </row>
    <row r="1540" spans="1:15" s="41" customFormat="1" ht="24" hidden="1">
      <c r="A1540" s="32">
        <v>1535</v>
      </c>
      <c r="B1540" s="33" t="s">
        <v>502</v>
      </c>
      <c r="C1540" s="42" t="s">
        <v>104</v>
      </c>
      <c r="D1540" s="33" t="s">
        <v>446</v>
      </c>
      <c r="E1540" s="44" t="s">
        <v>28</v>
      </c>
      <c r="F1540" s="35">
        <f t="shared" si="209"/>
        <v>43914</v>
      </c>
      <c r="G1540" s="33" t="str">
        <f>IF(E1540="","",IF((OR(E1540=data_validation!A$1,E1540=data_validation!A$2)),"Indicate Date","N/A"))</f>
        <v>N/A</v>
      </c>
      <c r="H1540" s="35">
        <f t="shared" si="199"/>
        <v>43921</v>
      </c>
      <c r="I1540" s="35">
        <f t="shared" si="200"/>
        <v>43928</v>
      </c>
      <c r="J1540" s="35">
        <v>43936</v>
      </c>
      <c r="K1540" s="36" t="s">
        <v>69</v>
      </c>
      <c r="L1540" s="37">
        <f t="shared" si="201"/>
        <v>6000</v>
      </c>
      <c r="M1540" s="43">
        <v>6000</v>
      </c>
      <c r="N1540" s="39"/>
      <c r="O1540" s="40" t="s">
        <v>208</v>
      </c>
    </row>
    <row r="1541" spans="1:15" s="41" customFormat="1" ht="24" hidden="1">
      <c r="A1541" s="32">
        <v>1536</v>
      </c>
      <c r="B1541" s="33" t="s">
        <v>502</v>
      </c>
      <c r="C1541" s="42" t="s">
        <v>104</v>
      </c>
      <c r="D1541" s="33" t="s">
        <v>446</v>
      </c>
      <c r="E1541" s="44" t="s">
        <v>28</v>
      </c>
      <c r="F1541" s="35">
        <f t="shared" si="209"/>
        <v>44005</v>
      </c>
      <c r="G1541" s="33" t="str">
        <f>IF(E1541="","",IF((OR(E1541=data_validation!A$1,E1541=data_validation!A$2)),"Indicate Date","N/A"))</f>
        <v>N/A</v>
      </c>
      <c r="H1541" s="35">
        <f t="shared" si="199"/>
        <v>44012</v>
      </c>
      <c r="I1541" s="35">
        <f t="shared" si="200"/>
        <v>44019</v>
      </c>
      <c r="J1541" s="35">
        <v>44027</v>
      </c>
      <c r="K1541" s="36" t="s">
        <v>69</v>
      </c>
      <c r="L1541" s="37">
        <f t="shared" si="201"/>
        <v>6000</v>
      </c>
      <c r="M1541" s="43">
        <v>6000</v>
      </c>
      <c r="N1541" s="39"/>
      <c r="O1541" s="40" t="s">
        <v>208</v>
      </c>
    </row>
    <row r="1542" spans="1:15" s="41" customFormat="1" ht="24" hidden="1">
      <c r="A1542" s="32">
        <v>1537</v>
      </c>
      <c r="B1542" s="33" t="s">
        <v>502</v>
      </c>
      <c r="C1542" s="42" t="s">
        <v>104</v>
      </c>
      <c r="D1542" s="33" t="s">
        <v>446</v>
      </c>
      <c r="E1542" s="44" t="s">
        <v>28</v>
      </c>
      <c r="F1542" s="35">
        <f t="shared" si="209"/>
        <v>44097</v>
      </c>
      <c r="G1542" s="33" t="str">
        <f>IF(E1542="","",IF((OR(E1542=data_validation!A$1,E1542=data_validation!A$2)),"Indicate Date","N/A"))</f>
        <v>N/A</v>
      </c>
      <c r="H1542" s="35">
        <f t="shared" ref="H1542:H1605" si="210">J1542-15</f>
        <v>44104</v>
      </c>
      <c r="I1542" s="35">
        <f t="shared" ref="I1542:I1605" si="211">H1542+7</f>
        <v>44111</v>
      </c>
      <c r="J1542" s="35">
        <v>44119</v>
      </c>
      <c r="K1542" s="36" t="s">
        <v>69</v>
      </c>
      <c r="L1542" s="37">
        <f t="shared" ref="L1542:L1605" si="212">SUM(M1542:N1542)</f>
        <v>2000</v>
      </c>
      <c r="M1542" s="43">
        <v>2000</v>
      </c>
      <c r="N1542" s="39"/>
      <c r="O1542" s="40" t="s">
        <v>208</v>
      </c>
    </row>
    <row r="1543" spans="1:15" s="41" customFormat="1" ht="21" hidden="1">
      <c r="A1543" s="32">
        <v>1538</v>
      </c>
      <c r="B1543" s="33" t="s">
        <v>502</v>
      </c>
      <c r="C1543" s="42" t="s">
        <v>503</v>
      </c>
      <c r="D1543" s="33" t="s">
        <v>446</v>
      </c>
      <c r="E1543" s="44" t="s">
        <v>29</v>
      </c>
      <c r="F1543" s="35">
        <f t="shared" si="209"/>
        <v>43825</v>
      </c>
      <c r="G1543" s="33" t="str">
        <f>IF(E1543="","",IF((OR(E1543=data_validation!A$1,E1543=data_validation!A$2)),"Indicate Date","N/A"))</f>
        <v>N/A</v>
      </c>
      <c r="H1543" s="35">
        <f t="shared" si="210"/>
        <v>43832</v>
      </c>
      <c r="I1543" s="35">
        <f t="shared" si="211"/>
        <v>43839</v>
      </c>
      <c r="J1543" s="35">
        <v>43847</v>
      </c>
      <c r="K1543" s="36" t="s">
        <v>69</v>
      </c>
      <c r="L1543" s="37">
        <f t="shared" si="212"/>
        <v>39600</v>
      </c>
      <c r="M1543" s="43">
        <v>39600</v>
      </c>
      <c r="N1543" s="39"/>
      <c r="O1543" s="40" t="s">
        <v>208</v>
      </c>
    </row>
    <row r="1544" spans="1:15" s="41" customFormat="1" ht="21" hidden="1">
      <c r="A1544" s="32">
        <v>1539</v>
      </c>
      <c r="B1544" s="33" t="s">
        <v>502</v>
      </c>
      <c r="C1544" s="42" t="s">
        <v>503</v>
      </c>
      <c r="D1544" s="33" t="s">
        <v>446</v>
      </c>
      <c r="E1544" s="44" t="s">
        <v>29</v>
      </c>
      <c r="F1544" s="35">
        <f t="shared" si="209"/>
        <v>43914</v>
      </c>
      <c r="G1544" s="33" t="str">
        <f>IF(E1544="","",IF((OR(E1544=data_validation!A$1,E1544=data_validation!A$2)),"Indicate Date","N/A"))</f>
        <v>N/A</v>
      </c>
      <c r="H1544" s="35">
        <f t="shared" si="210"/>
        <v>43921</v>
      </c>
      <c r="I1544" s="35">
        <f t="shared" si="211"/>
        <v>43928</v>
      </c>
      <c r="J1544" s="35">
        <v>43936</v>
      </c>
      <c r="K1544" s="36" t="s">
        <v>69</v>
      </c>
      <c r="L1544" s="37">
        <f t="shared" si="212"/>
        <v>39600</v>
      </c>
      <c r="M1544" s="43">
        <v>39600</v>
      </c>
      <c r="N1544" s="39"/>
      <c r="O1544" s="40" t="s">
        <v>208</v>
      </c>
    </row>
    <row r="1545" spans="1:15" s="41" customFormat="1" ht="21" hidden="1">
      <c r="A1545" s="32">
        <v>1540</v>
      </c>
      <c r="B1545" s="33" t="s">
        <v>502</v>
      </c>
      <c r="C1545" s="42" t="s">
        <v>503</v>
      </c>
      <c r="D1545" s="33" t="s">
        <v>446</v>
      </c>
      <c r="E1545" s="44" t="s">
        <v>29</v>
      </c>
      <c r="F1545" s="35">
        <f t="shared" si="209"/>
        <v>44005</v>
      </c>
      <c r="G1545" s="33" t="str">
        <f>IF(E1545="","",IF((OR(E1545=data_validation!A$1,E1545=data_validation!A$2)),"Indicate Date","N/A"))</f>
        <v>N/A</v>
      </c>
      <c r="H1545" s="35">
        <f t="shared" si="210"/>
        <v>44012</v>
      </c>
      <c r="I1545" s="35">
        <f t="shared" si="211"/>
        <v>44019</v>
      </c>
      <c r="J1545" s="35">
        <v>44027</v>
      </c>
      <c r="K1545" s="36" t="s">
        <v>69</v>
      </c>
      <c r="L1545" s="37">
        <f t="shared" si="212"/>
        <v>39600</v>
      </c>
      <c r="M1545" s="43">
        <v>39600</v>
      </c>
      <c r="N1545" s="39"/>
      <c r="O1545" s="40" t="s">
        <v>208</v>
      </c>
    </row>
    <row r="1546" spans="1:15" s="41" customFormat="1" ht="21" hidden="1">
      <c r="A1546" s="32">
        <v>1541</v>
      </c>
      <c r="B1546" s="33" t="s">
        <v>502</v>
      </c>
      <c r="C1546" s="42" t="s">
        <v>503</v>
      </c>
      <c r="D1546" s="33" t="s">
        <v>446</v>
      </c>
      <c r="E1546" s="44" t="s">
        <v>29</v>
      </c>
      <c r="F1546" s="35">
        <f t="shared" si="209"/>
        <v>44097</v>
      </c>
      <c r="G1546" s="33" t="str">
        <f>IF(E1546="","",IF((OR(E1546=data_validation!A$1,E1546=data_validation!A$2)),"Indicate Date","N/A"))</f>
        <v>N/A</v>
      </c>
      <c r="H1546" s="35">
        <f t="shared" si="210"/>
        <v>44104</v>
      </c>
      <c r="I1546" s="35">
        <f t="shared" si="211"/>
        <v>44111</v>
      </c>
      <c r="J1546" s="35">
        <v>44119</v>
      </c>
      <c r="K1546" s="36" t="s">
        <v>69</v>
      </c>
      <c r="L1546" s="37">
        <f t="shared" si="212"/>
        <v>13200</v>
      </c>
      <c r="M1546" s="43">
        <v>13200</v>
      </c>
      <c r="N1546" s="39"/>
      <c r="O1546" s="40" t="s">
        <v>208</v>
      </c>
    </row>
    <row r="1547" spans="1:15" s="41" customFormat="1" ht="21" hidden="1">
      <c r="A1547" s="32">
        <v>1542</v>
      </c>
      <c r="B1547" s="33" t="s">
        <v>502</v>
      </c>
      <c r="C1547" s="34" t="s">
        <v>222</v>
      </c>
      <c r="D1547" s="33" t="s">
        <v>446</v>
      </c>
      <c r="E1547" s="44" t="s">
        <v>28</v>
      </c>
      <c r="F1547" s="35">
        <f t="shared" si="209"/>
        <v>43914</v>
      </c>
      <c r="G1547" s="33" t="str">
        <f>IF(E1547="","",IF((OR(E1547=data_validation!A$1,E1547=data_validation!A$2)),"Indicate Date","N/A"))</f>
        <v>N/A</v>
      </c>
      <c r="H1547" s="35">
        <f t="shared" si="210"/>
        <v>43921</v>
      </c>
      <c r="I1547" s="35">
        <f t="shared" si="211"/>
        <v>43928</v>
      </c>
      <c r="J1547" s="35">
        <v>43936</v>
      </c>
      <c r="K1547" s="36" t="s">
        <v>69</v>
      </c>
      <c r="L1547" s="37">
        <f t="shared" si="212"/>
        <v>11100</v>
      </c>
      <c r="M1547" s="38"/>
      <c r="N1547" s="39">
        <v>11100</v>
      </c>
      <c r="O1547" s="40" t="s">
        <v>208</v>
      </c>
    </row>
    <row r="1548" spans="1:15" s="41" customFormat="1" ht="21" hidden="1">
      <c r="A1548" s="32">
        <v>1543</v>
      </c>
      <c r="B1548" s="33" t="s">
        <v>500</v>
      </c>
      <c r="C1548" s="42" t="s">
        <v>114</v>
      </c>
      <c r="D1548" s="33" t="s">
        <v>446</v>
      </c>
      <c r="E1548" s="44" t="s">
        <v>15</v>
      </c>
      <c r="F1548" s="35">
        <f t="shared" ref="F1548:F1567" si="213">G1548-21</f>
        <v>43804</v>
      </c>
      <c r="G1548" s="35">
        <f t="shared" ref="G1548:G1587" si="214">H1548-7</f>
        <v>43825</v>
      </c>
      <c r="H1548" s="35">
        <f t="shared" si="210"/>
        <v>43832</v>
      </c>
      <c r="I1548" s="35">
        <f t="shared" si="211"/>
        <v>43839</v>
      </c>
      <c r="J1548" s="35">
        <v>43847</v>
      </c>
      <c r="K1548" s="36" t="s">
        <v>69</v>
      </c>
      <c r="L1548" s="37">
        <f t="shared" si="212"/>
        <v>325269</v>
      </c>
      <c r="M1548" s="45">
        <v>325269</v>
      </c>
      <c r="N1548" s="39"/>
      <c r="O1548" s="40" t="s">
        <v>219</v>
      </c>
    </row>
    <row r="1549" spans="1:15" s="41" customFormat="1" ht="21" hidden="1">
      <c r="A1549" s="32">
        <v>1544</v>
      </c>
      <c r="B1549" s="33" t="s">
        <v>500</v>
      </c>
      <c r="C1549" s="42" t="s">
        <v>77</v>
      </c>
      <c r="D1549" s="33" t="s">
        <v>446</v>
      </c>
      <c r="E1549" s="44" t="s">
        <v>15</v>
      </c>
      <c r="F1549" s="35">
        <f t="shared" si="213"/>
        <v>43804</v>
      </c>
      <c r="G1549" s="35">
        <f t="shared" si="214"/>
        <v>43825</v>
      </c>
      <c r="H1549" s="35">
        <f t="shared" si="210"/>
        <v>43832</v>
      </c>
      <c r="I1549" s="35">
        <f t="shared" si="211"/>
        <v>43839</v>
      </c>
      <c r="J1549" s="35">
        <v>43847</v>
      </c>
      <c r="K1549" s="36" t="s">
        <v>69</v>
      </c>
      <c r="L1549" s="37">
        <f t="shared" si="212"/>
        <v>5000</v>
      </c>
      <c r="M1549" s="45">
        <v>5000</v>
      </c>
      <c r="N1549" s="39"/>
      <c r="O1549" s="40" t="s">
        <v>219</v>
      </c>
    </row>
    <row r="1550" spans="1:15" s="41" customFormat="1" ht="21" hidden="1">
      <c r="A1550" s="32">
        <v>1545</v>
      </c>
      <c r="B1550" s="33" t="s">
        <v>500</v>
      </c>
      <c r="C1550" s="42" t="s">
        <v>78</v>
      </c>
      <c r="D1550" s="33" t="s">
        <v>446</v>
      </c>
      <c r="E1550" s="44" t="s">
        <v>15</v>
      </c>
      <c r="F1550" s="35">
        <f t="shared" si="213"/>
        <v>43804</v>
      </c>
      <c r="G1550" s="35">
        <f t="shared" si="214"/>
        <v>43825</v>
      </c>
      <c r="H1550" s="35">
        <f t="shared" si="210"/>
        <v>43832</v>
      </c>
      <c r="I1550" s="35">
        <f t="shared" si="211"/>
        <v>43839</v>
      </c>
      <c r="J1550" s="35">
        <v>43847</v>
      </c>
      <c r="K1550" s="36" t="s">
        <v>69</v>
      </c>
      <c r="L1550" s="37">
        <f t="shared" si="212"/>
        <v>47000</v>
      </c>
      <c r="M1550" s="45">
        <v>47000</v>
      </c>
      <c r="N1550" s="39"/>
      <c r="O1550" s="40" t="s">
        <v>219</v>
      </c>
    </row>
    <row r="1551" spans="1:15" s="41" customFormat="1" ht="21" hidden="1">
      <c r="A1551" s="32">
        <v>1546</v>
      </c>
      <c r="B1551" s="33" t="s">
        <v>500</v>
      </c>
      <c r="C1551" s="42" t="s">
        <v>81</v>
      </c>
      <c r="D1551" s="33" t="s">
        <v>446</v>
      </c>
      <c r="E1551" s="44" t="s">
        <v>15</v>
      </c>
      <c r="F1551" s="35">
        <f t="shared" si="213"/>
        <v>43804</v>
      </c>
      <c r="G1551" s="35">
        <f t="shared" si="214"/>
        <v>43825</v>
      </c>
      <c r="H1551" s="35">
        <f t="shared" si="210"/>
        <v>43832</v>
      </c>
      <c r="I1551" s="35">
        <f t="shared" si="211"/>
        <v>43839</v>
      </c>
      <c r="J1551" s="35">
        <v>43847</v>
      </c>
      <c r="K1551" s="36" t="s">
        <v>69</v>
      </c>
      <c r="L1551" s="37">
        <f t="shared" si="212"/>
        <v>13000</v>
      </c>
      <c r="M1551" s="45">
        <v>13000</v>
      </c>
      <c r="N1551" s="39"/>
      <c r="O1551" s="40" t="s">
        <v>219</v>
      </c>
    </row>
    <row r="1552" spans="1:15" s="41" customFormat="1" ht="12.75" hidden="1">
      <c r="A1552" s="32">
        <v>1547</v>
      </c>
      <c r="B1552" s="33" t="s">
        <v>284</v>
      </c>
      <c r="C1552" s="34" t="s">
        <v>114</v>
      </c>
      <c r="D1552" s="33" t="s">
        <v>446</v>
      </c>
      <c r="E1552" s="44" t="s">
        <v>15</v>
      </c>
      <c r="F1552" s="35">
        <f t="shared" si="213"/>
        <v>44076</v>
      </c>
      <c r="G1552" s="35">
        <f t="shared" si="214"/>
        <v>44097</v>
      </c>
      <c r="H1552" s="35">
        <f t="shared" si="210"/>
        <v>44104</v>
      </c>
      <c r="I1552" s="35">
        <f t="shared" si="211"/>
        <v>44111</v>
      </c>
      <c r="J1552" s="35">
        <v>44119</v>
      </c>
      <c r="K1552" s="36" t="s">
        <v>69</v>
      </c>
      <c r="L1552" s="37">
        <f t="shared" si="212"/>
        <v>3917831.85</v>
      </c>
      <c r="M1552" s="38"/>
      <c r="N1552" s="38">
        <v>3917831.85</v>
      </c>
      <c r="O1552" s="40" t="s">
        <v>501</v>
      </c>
    </row>
    <row r="1553" spans="1:15" s="41" customFormat="1" ht="12.75" hidden="1">
      <c r="A1553" s="32">
        <v>1548</v>
      </c>
      <c r="B1553" s="33" t="s">
        <v>284</v>
      </c>
      <c r="C1553" s="34" t="s">
        <v>77</v>
      </c>
      <c r="D1553" s="33" t="s">
        <v>446</v>
      </c>
      <c r="E1553" s="44" t="s">
        <v>15</v>
      </c>
      <c r="F1553" s="35">
        <f t="shared" si="213"/>
        <v>44076</v>
      </c>
      <c r="G1553" s="35">
        <f t="shared" si="214"/>
        <v>44097</v>
      </c>
      <c r="H1553" s="35">
        <f t="shared" si="210"/>
        <v>44104</v>
      </c>
      <c r="I1553" s="35">
        <f t="shared" si="211"/>
        <v>44111</v>
      </c>
      <c r="J1553" s="35">
        <v>44119</v>
      </c>
      <c r="K1553" s="36" t="s">
        <v>69</v>
      </c>
      <c r="L1553" s="37">
        <f t="shared" si="212"/>
        <v>5000</v>
      </c>
      <c r="M1553" s="38"/>
      <c r="N1553" s="38">
        <v>5000</v>
      </c>
      <c r="O1553" s="40" t="s">
        <v>501</v>
      </c>
    </row>
    <row r="1554" spans="1:15" s="41" customFormat="1" ht="12.75" hidden="1">
      <c r="A1554" s="32">
        <v>1549</v>
      </c>
      <c r="B1554" s="33" t="s">
        <v>284</v>
      </c>
      <c r="C1554" s="34" t="s">
        <v>78</v>
      </c>
      <c r="D1554" s="33" t="s">
        <v>446</v>
      </c>
      <c r="E1554" s="44" t="s">
        <v>15</v>
      </c>
      <c r="F1554" s="35">
        <f t="shared" si="213"/>
        <v>44076</v>
      </c>
      <c r="G1554" s="35">
        <f t="shared" si="214"/>
        <v>44097</v>
      </c>
      <c r="H1554" s="35">
        <f t="shared" si="210"/>
        <v>44104</v>
      </c>
      <c r="I1554" s="35">
        <f t="shared" si="211"/>
        <v>44111</v>
      </c>
      <c r="J1554" s="35">
        <v>44119</v>
      </c>
      <c r="K1554" s="36" t="s">
        <v>69</v>
      </c>
      <c r="L1554" s="37">
        <f t="shared" si="212"/>
        <v>145882.68</v>
      </c>
      <c r="M1554" s="38"/>
      <c r="N1554" s="38">
        <v>145882.68</v>
      </c>
      <c r="O1554" s="40" t="s">
        <v>501</v>
      </c>
    </row>
    <row r="1555" spans="1:15" s="41" customFormat="1" ht="12.75" hidden="1">
      <c r="A1555" s="32">
        <v>1550</v>
      </c>
      <c r="B1555" s="33" t="s">
        <v>284</v>
      </c>
      <c r="C1555" s="34" t="s">
        <v>81</v>
      </c>
      <c r="D1555" s="33" t="s">
        <v>446</v>
      </c>
      <c r="E1555" s="44" t="s">
        <v>15</v>
      </c>
      <c r="F1555" s="35">
        <f t="shared" si="213"/>
        <v>44076</v>
      </c>
      <c r="G1555" s="35">
        <f t="shared" si="214"/>
        <v>44097</v>
      </c>
      <c r="H1555" s="35">
        <f t="shared" si="210"/>
        <v>44104</v>
      </c>
      <c r="I1555" s="35">
        <f t="shared" si="211"/>
        <v>44111</v>
      </c>
      <c r="J1555" s="35">
        <v>44119</v>
      </c>
      <c r="K1555" s="36" t="s">
        <v>69</v>
      </c>
      <c r="L1555" s="37">
        <f t="shared" si="212"/>
        <v>27720</v>
      </c>
      <c r="M1555" s="38"/>
      <c r="N1555" s="38">
        <v>27720</v>
      </c>
      <c r="O1555" s="40" t="s">
        <v>501</v>
      </c>
    </row>
    <row r="1556" spans="1:15" s="41" customFormat="1" ht="24" hidden="1">
      <c r="A1556" s="32">
        <v>1551</v>
      </c>
      <c r="B1556" s="33" t="s">
        <v>492</v>
      </c>
      <c r="C1556" s="42" t="s">
        <v>95</v>
      </c>
      <c r="D1556" s="33" t="s">
        <v>192</v>
      </c>
      <c r="E1556" s="44" t="s">
        <v>15</v>
      </c>
      <c r="F1556" s="35">
        <f t="shared" si="213"/>
        <v>44076</v>
      </c>
      <c r="G1556" s="35">
        <f t="shared" si="214"/>
        <v>44097</v>
      </c>
      <c r="H1556" s="35">
        <f t="shared" si="210"/>
        <v>44104</v>
      </c>
      <c r="I1556" s="35">
        <f t="shared" si="211"/>
        <v>44111</v>
      </c>
      <c r="J1556" s="35">
        <v>44119</v>
      </c>
      <c r="K1556" s="36" t="s">
        <v>69</v>
      </c>
      <c r="L1556" s="37">
        <f t="shared" si="212"/>
        <v>48000</v>
      </c>
      <c r="M1556" s="45"/>
      <c r="N1556" s="39">
        <v>48000</v>
      </c>
      <c r="O1556" s="40" t="s">
        <v>488</v>
      </c>
    </row>
    <row r="1557" spans="1:15" s="41" customFormat="1" ht="24" hidden="1">
      <c r="A1557" s="32">
        <v>1552</v>
      </c>
      <c r="B1557" s="33" t="s">
        <v>492</v>
      </c>
      <c r="C1557" s="42" t="s">
        <v>95</v>
      </c>
      <c r="D1557" s="33" t="s">
        <v>192</v>
      </c>
      <c r="E1557" s="44" t="s">
        <v>15</v>
      </c>
      <c r="F1557" s="35">
        <f t="shared" si="213"/>
        <v>43804</v>
      </c>
      <c r="G1557" s="35">
        <f t="shared" si="214"/>
        <v>43825</v>
      </c>
      <c r="H1557" s="35">
        <f t="shared" si="210"/>
        <v>43832</v>
      </c>
      <c r="I1557" s="35">
        <f t="shared" si="211"/>
        <v>43839</v>
      </c>
      <c r="J1557" s="35">
        <v>43847</v>
      </c>
      <c r="K1557" s="36" t="s">
        <v>69</v>
      </c>
      <c r="L1557" s="37">
        <f t="shared" si="212"/>
        <v>8000</v>
      </c>
      <c r="M1557" s="45"/>
      <c r="N1557" s="39">
        <v>8000</v>
      </c>
      <c r="O1557" s="40" t="s">
        <v>489</v>
      </c>
    </row>
    <row r="1558" spans="1:15" s="41" customFormat="1" ht="21" hidden="1">
      <c r="A1558" s="32">
        <v>1553</v>
      </c>
      <c r="B1558" s="33" t="s">
        <v>492</v>
      </c>
      <c r="C1558" s="42" t="s">
        <v>96</v>
      </c>
      <c r="D1558" s="33" t="s">
        <v>192</v>
      </c>
      <c r="E1558" s="44" t="s">
        <v>15</v>
      </c>
      <c r="F1558" s="35">
        <f t="shared" si="213"/>
        <v>43893</v>
      </c>
      <c r="G1558" s="35">
        <f t="shared" si="214"/>
        <v>43914</v>
      </c>
      <c r="H1558" s="35">
        <f t="shared" si="210"/>
        <v>43921</v>
      </c>
      <c r="I1558" s="35">
        <f t="shared" si="211"/>
        <v>43928</v>
      </c>
      <c r="J1558" s="35">
        <v>43936</v>
      </c>
      <c r="K1558" s="36" t="s">
        <v>69</v>
      </c>
      <c r="L1558" s="37">
        <f t="shared" si="212"/>
        <v>40000</v>
      </c>
      <c r="M1558" s="45"/>
      <c r="N1558" s="39">
        <v>40000</v>
      </c>
      <c r="O1558" s="40" t="s">
        <v>490</v>
      </c>
    </row>
    <row r="1559" spans="1:15" s="41" customFormat="1" ht="24" hidden="1">
      <c r="A1559" s="32">
        <v>1554</v>
      </c>
      <c r="B1559" s="33" t="s">
        <v>492</v>
      </c>
      <c r="C1559" s="42" t="s">
        <v>212</v>
      </c>
      <c r="D1559" s="33" t="s">
        <v>192</v>
      </c>
      <c r="E1559" s="44" t="s">
        <v>15</v>
      </c>
      <c r="F1559" s="35">
        <f t="shared" si="213"/>
        <v>43804</v>
      </c>
      <c r="G1559" s="35">
        <f t="shared" si="214"/>
        <v>43825</v>
      </c>
      <c r="H1559" s="35">
        <f t="shared" si="210"/>
        <v>43832</v>
      </c>
      <c r="I1559" s="35">
        <f t="shared" si="211"/>
        <v>43839</v>
      </c>
      <c r="J1559" s="35">
        <v>43847</v>
      </c>
      <c r="K1559" s="36" t="s">
        <v>69</v>
      </c>
      <c r="L1559" s="37">
        <f t="shared" si="212"/>
        <v>28000</v>
      </c>
      <c r="M1559" s="45"/>
      <c r="N1559" s="39">
        <v>28000</v>
      </c>
      <c r="O1559" s="40" t="s">
        <v>490</v>
      </c>
    </row>
    <row r="1560" spans="1:15" s="41" customFormat="1" ht="24" hidden="1">
      <c r="A1560" s="32">
        <v>1555</v>
      </c>
      <c r="B1560" s="33" t="s">
        <v>492</v>
      </c>
      <c r="C1560" s="42" t="s">
        <v>95</v>
      </c>
      <c r="D1560" s="33" t="s">
        <v>192</v>
      </c>
      <c r="E1560" s="44" t="s">
        <v>15</v>
      </c>
      <c r="F1560" s="35">
        <f t="shared" si="213"/>
        <v>43804</v>
      </c>
      <c r="G1560" s="35">
        <f t="shared" si="214"/>
        <v>43825</v>
      </c>
      <c r="H1560" s="35">
        <f t="shared" si="210"/>
        <v>43832</v>
      </c>
      <c r="I1560" s="35">
        <f t="shared" si="211"/>
        <v>43839</v>
      </c>
      <c r="J1560" s="35">
        <v>43847</v>
      </c>
      <c r="K1560" s="36" t="s">
        <v>69</v>
      </c>
      <c r="L1560" s="37">
        <f t="shared" si="212"/>
        <v>568500</v>
      </c>
      <c r="M1560" s="45"/>
      <c r="N1560" s="39">
        <f>140000+200000+60000+12500+30000+126000</f>
        <v>568500</v>
      </c>
      <c r="O1560" s="40" t="s">
        <v>491</v>
      </c>
    </row>
    <row r="1561" spans="1:15" s="41" customFormat="1" ht="24" hidden="1">
      <c r="A1561" s="32">
        <v>1556</v>
      </c>
      <c r="B1561" s="33" t="s">
        <v>492</v>
      </c>
      <c r="C1561" s="42" t="s">
        <v>95</v>
      </c>
      <c r="D1561" s="33" t="s">
        <v>192</v>
      </c>
      <c r="E1561" s="44" t="s">
        <v>15</v>
      </c>
      <c r="F1561" s="35">
        <f t="shared" si="213"/>
        <v>43893</v>
      </c>
      <c r="G1561" s="35">
        <f t="shared" si="214"/>
        <v>43914</v>
      </c>
      <c r="H1561" s="35">
        <f t="shared" si="210"/>
        <v>43921</v>
      </c>
      <c r="I1561" s="35">
        <f t="shared" si="211"/>
        <v>43928</v>
      </c>
      <c r="J1561" s="35">
        <v>43936</v>
      </c>
      <c r="K1561" s="36" t="s">
        <v>69</v>
      </c>
      <c r="L1561" s="37">
        <f t="shared" si="212"/>
        <v>570000</v>
      </c>
      <c r="M1561" s="45"/>
      <c r="N1561" s="39">
        <v>570000</v>
      </c>
      <c r="O1561" s="40" t="s">
        <v>491</v>
      </c>
    </row>
    <row r="1562" spans="1:15" s="41" customFormat="1" ht="24" hidden="1">
      <c r="A1562" s="32">
        <v>1557</v>
      </c>
      <c r="B1562" s="33" t="s">
        <v>492</v>
      </c>
      <c r="C1562" s="42" t="s">
        <v>95</v>
      </c>
      <c r="D1562" s="33" t="s">
        <v>192</v>
      </c>
      <c r="E1562" s="44" t="s">
        <v>15</v>
      </c>
      <c r="F1562" s="35">
        <f t="shared" si="213"/>
        <v>43984</v>
      </c>
      <c r="G1562" s="35">
        <f t="shared" si="214"/>
        <v>44005</v>
      </c>
      <c r="H1562" s="35">
        <f t="shared" si="210"/>
        <v>44012</v>
      </c>
      <c r="I1562" s="35">
        <f t="shared" si="211"/>
        <v>44019</v>
      </c>
      <c r="J1562" s="35">
        <v>44027</v>
      </c>
      <c r="K1562" s="36" t="s">
        <v>69</v>
      </c>
      <c r="L1562" s="37">
        <f t="shared" si="212"/>
        <v>1200000</v>
      </c>
      <c r="M1562" s="45"/>
      <c r="N1562" s="39">
        <v>1200000</v>
      </c>
      <c r="O1562" s="40" t="s">
        <v>491</v>
      </c>
    </row>
    <row r="1563" spans="1:15" s="41" customFormat="1" ht="24" hidden="1">
      <c r="A1563" s="32">
        <v>1558</v>
      </c>
      <c r="B1563" s="33" t="s">
        <v>492</v>
      </c>
      <c r="C1563" s="42" t="s">
        <v>95</v>
      </c>
      <c r="D1563" s="33" t="s">
        <v>192</v>
      </c>
      <c r="E1563" s="44" t="s">
        <v>15</v>
      </c>
      <c r="F1563" s="35">
        <f t="shared" si="213"/>
        <v>44076</v>
      </c>
      <c r="G1563" s="35">
        <f t="shared" si="214"/>
        <v>44097</v>
      </c>
      <c r="H1563" s="35">
        <f t="shared" si="210"/>
        <v>44104</v>
      </c>
      <c r="I1563" s="35">
        <f t="shared" si="211"/>
        <v>44111</v>
      </c>
      <c r="J1563" s="35">
        <v>44119</v>
      </c>
      <c r="K1563" s="36" t="s">
        <v>69</v>
      </c>
      <c r="L1563" s="37">
        <f t="shared" si="212"/>
        <v>597000</v>
      </c>
      <c r="M1563" s="45"/>
      <c r="N1563" s="39">
        <f>225000+12000+240000+85000+35000</f>
        <v>597000</v>
      </c>
      <c r="O1563" s="40" t="s">
        <v>491</v>
      </c>
    </row>
    <row r="1564" spans="1:15" s="41" customFormat="1" ht="21" hidden="1">
      <c r="A1564" s="32">
        <v>1559</v>
      </c>
      <c r="B1564" s="33" t="s">
        <v>493</v>
      </c>
      <c r="C1564" s="42" t="s">
        <v>96</v>
      </c>
      <c r="D1564" s="33" t="s">
        <v>192</v>
      </c>
      <c r="E1564" s="44" t="s">
        <v>15</v>
      </c>
      <c r="F1564" s="35">
        <f t="shared" si="213"/>
        <v>43804</v>
      </c>
      <c r="G1564" s="35">
        <f t="shared" si="214"/>
        <v>43825</v>
      </c>
      <c r="H1564" s="35">
        <f t="shared" si="210"/>
        <v>43832</v>
      </c>
      <c r="I1564" s="35">
        <f t="shared" si="211"/>
        <v>43839</v>
      </c>
      <c r="J1564" s="35">
        <v>43847</v>
      </c>
      <c r="K1564" s="36" t="s">
        <v>69</v>
      </c>
      <c r="L1564" s="37">
        <f t="shared" si="212"/>
        <v>20000</v>
      </c>
      <c r="M1564" s="45"/>
      <c r="N1564" s="39">
        <v>20000</v>
      </c>
      <c r="O1564" s="40" t="s">
        <v>491</v>
      </c>
    </row>
    <row r="1565" spans="1:15" s="41" customFormat="1" ht="21" hidden="1">
      <c r="A1565" s="32">
        <v>1560</v>
      </c>
      <c r="B1565" s="33" t="s">
        <v>493</v>
      </c>
      <c r="C1565" s="42" t="s">
        <v>96</v>
      </c>
      <c r="D1565" s="33" t="s">
        <v>192</v>
      </c>
      <c r="E1565" s="44" t="s">
        <v>15</v>
      </c>
      <c r="F1565" s="35">
        <f t="shared" si="213"/>
        <v>43893</v>
      </c>
      <c r="G1565" s="35">
        <f t="shared" si="214"/>
        <v>43914</v>
      </c>
      <c r="H1565" s="35">
        <f t="shared" si="210"/>
        <v>43921</v>
      </c>
      <c r="I1565" s="35">
        <f t="shared" si="211"/>
        <v>43928</v>
      </c>
      <c r="J1565" s="35">
        <v>43936</v>
      </c>
      <c r="K1565" s="36" t="s">
        <v>69</v>
      </c>
      <c r="L1565" s="37">
        <f t="shared" si="212"/>
        <v>90000</v>
      </c>
      <c r="M1565" s="45"/>
      <c r="N1565" s="39">
        <v>90000</v>
      </c>
      <c r="O1565" s="40" t="s">
        <v>491</v>
      </c>
    </row>
    <row r="1566" spans="1:15" s="41" customFormat="1" ht="21" hidden="1">
      <c r="A1566" s="32">
        <v>1561</v>
      </c>
      <c r="B1566" s="33" t="s">
        <v>493</v>
      </c>
      <c r="C1566" s="42" t="s">
        <v>97</v>
      </c>
      <c r="D1566" s="33" t="s">
        <v>192</v>
      </c>
      <c r="E1566" s="44" t="s">
        <v>15</v>
      </c>
      <c r="F1566" s="35">
        <f t="shared" si="213"/>
        <v>43804</v>
      </c>
      <c r="G1566" s="35">
        <f t="shared" si="214"/>
        <v>43825</v>
      </c>
      <c r="H1566" s="35">
        <f t="shared" si="210"/>
        <v>43832</v>
      </c>
      <c r="I1566" s="35">
        <f t="shared" si="211"/>
        <v>43839</v>
      </c>
      <c r="J1566" s="35">
        <v>43847</v>
      </c>
      <c r="K1566" s="36" t="s">
        <v>69</v>
      </c>
      <c r="L1566" s="37">
        <f t="shared" si="212"/>
        <v>20000</v>
      </c>
      <c r="M1566" s="45"/>
      <c r="N1566" s="39">
        <v>20000</v>
      </c>
      <c r="O1566" s="40" t="s">
        <v>491</v>
      </c>
    </row>
    <row r="1567" spans="1:15" s="41" customFormat="1" ht="21" hidden="1">
      <c r="A1567" s="32">
        <v>1562</v>
      </c>
      <c r="B1567" s="33" t="s">
        <v>493</v>
      </c>
      <c r="C1567" s="42" t="s">
        <v>97</v>
      </c>
      <c r="D1567" s="33" t="s">
        <v>192</v>
      </c>
      <c r="E1567" s="44" t="s">
        <v>15</v>
      </c>
      <c r="F1567" s="35">
        <f t="shared" si="213"/>
        <v>43893</v>
      </c>
      <c r="G1567" s="35">
        <f t="shared" si="214"/>
        <v>43914</v>
      </c>
      <c r="H1567" s="35">
        <f t="shared" si="210"/>
        <v>43921</v>
      </c>
      <c r="I1567" s="35">
        <f t="shared" si="211"/>
        <v>43928</v>
      </c>
      <c r="J1567" s="35">
        <v>43936</v>
      </c>
      <c r="K1567" s="36" t="s">
        <v>69</v>
      </c>
      <c r="L1567" s="37">
        <f t="shared" si="212"/>
        <v>80000</v>
      </c>
      <c r="M1567" s="45"/>
      <c r="N1567" s="39">
        <v>80000</v>
      </c>
      <c r="O1567" s="40" t="s">
        <v>491</v>
      </c>
    </row>
    <row r="1568" spans="1:15" s="41" customFormat="1" ht="21" hidden="1">
      <c r="A1568" s="32">
        <v>1563</v>
      </c>
      <c r="B1568" s="33" t="s">
        <v>493</v>
      </c>
      <c r="C1568" s="42" t="s">
        <v>129</v>
      </c>
      <c r="D1568" s="33" t="s">
        <v>192</v>
      </c>
      <c r="E1568" s="44" t="s">
        <v>15</v>
      </c>
      <c r="F1568" s="35">
        <f t="shared" ref="F1568:F1574" si="215">H1568-21</f>
        <v>43811</v>
      </c>
      <c r="G1568" s="35">
        <f t="shared" si="214"/>
        <v>43825</v>
      </c>
      <c r="H1568" s="35">
        <f t="shared" si="210"/>
        <v>43832</v>
      </c>
      <c r="I1568" s="35">
        <f t="shared" si="211"/>
        <v>43839</v>
      </c>
      <c r="J1568" s="35">
        <v>43847</v>
      </c>
      <c r="K1568" s="36" t="s">
        <v>69</v>
      </c>
      <c r="L1568" s="37">
        <f t="shared" si="212"/>
        <v>19500</v>
      </c>
      <c r="M1568" s="45"/>
      <c r="N1568" s="39">
        <f>3000+16500</f>
        <v>19500</v>
      </c>
      <c r="O1568" s="40" t="s">
        <v>491</v>
      </c>
    </row>
    <row r="1569" spans="1:15" s="41" customFormat="1" ht="21" hidden="1">
      <c r="A1569" s="32">
        <v>1564</v>
      </c>
      <c r="B1569" s="33" t="s">
        <v>493</v>
      </c>
      <c r="C1569" s="42" t="s">
        <v>129</v>
      </c>
      <c r="D1569" s="33" t="s">
        <v>192</v>
      </c>
      <c r="E1569" s="44" t="s">
        <v>15</v>
      </c>
      <c r="F1569" s="35">
        <f t="shared" si="215"/>
        <v>43900</v>
      </c>
      <c r="G1569" s="35">
        <f t="shared" si="214"/>
        <v>43914</v>
      </c>
      <c r="H1569" s="35">
        <f t="shared" si="210"/>
        <v>43921</v>
      </c>
      <c r="I1569" s="35">
        <f t="shared" si="211"/>
        <v>43928</v>
      </c>
      <c r="J1569" s="35">
        <v>43936</v>
      </c>
      <c r="K1569" s="36" t="s">
        <v>69</v>
      </c>
      <c r="L1569" s="37">
        <f t="shared" si="212"/>
        <v>44000</v>
      </c>
      <c r="M1569" s="45"/>
      <c r="N1569" s="39">
        <f>29000+5000+10000</f>
        <v>44000</v>
      </c>
      <c r="O1569" s="40" t="s">
        <v>491</v>
      </c>
    </row>
    <row r="1570" spans="1:15" s="41" customFormat="1" ht="21" hidden="1">
      <c r="A1570" s="32">
        <v>1565</v>
      </c>
      <c r="B1570" s="33" t="s">
        <v>493</v>
      </c>
      <c r="C1570" s="42" t="s">
        <v>129</v>
      </c>
      <c r="D1570" s="33" t="s">
        <v>192</v>
      </c>
      <c r="E1570" s="44" t="s">
        <v>15</v>
      </c>
      <c r="F1570" s="35">
        <f t="shared" si="215"/>
        <v>43991</v>
      </c>
      <c r="G1570" s="35">
        <f t="shared" si="214"/>
        <v>44005</v>
      </c>
      <c r="H1570" s="35">
        <f t="shared" si="210"/>
        <v>44012</v>
      </c>
      <c r="I1570" s="35">
        <f t="shared" si="211"/>
        <v>44019</v>
      </c>
      <c r="J1570" s="35">
        <v>44027</v>
      </c>
      <c r="K1570" s="36" t="s">
        <v>69</v>
      </c>
      <c r="L1570" s="37">
        <f t="shared" si="212"/>
        <v>14000</v>
      </c>
      <c r="M1570" s="45"/>
      <c r="N1570" s="39">
        <v>14000</v>
      </c>
      <c r="O1570" s="40" t="s">
        <v>491</v>
      </c>
    </row>
    <row r="1571" spans="1:15" s="41" customFormat="1" ht="21" hidden="1">
      <c r="A1571" s="32">
        <v>1566</v>
      </c>
      <c r="B1571" s="33" t="s">
        <v>493</v>
      </c>
      <c r="C1571" s="42" t="s">
        <v>129</v>
      </c>
      <c r="D1571" s="33" t="s">
        <v>192</v>
      </c>
      <c r="E1571" s="44" t="s">
        <v>15</v>
      </c>
      <c r="F1571" s="35">
        <f t="shared" si="215"/>
        <v>44083</v>
      </c>
      <c r="G1571" s="35">
        <f t="shared" si="214"/>
        <v>44097</v>
      </c>
      <c r="H1571" s="35">
        <f t="shared" si="210"/>
        <v>44104</v>
      </c>
      <c r="I1571" s="35">
        <f t="shared" si="211"/>
        <v>44111</v>
      </c>
      <c r="J1571" s="35">
        <v>44119</v>
      </c>
      <c r="K1571" s="36" t="s">
        <v>69</v>
      </c>
      <c r="L1571" s="37">
        <f t="shared" si="212"/>
        <v>55800</v>
      </c>
      <c r="M1571" s="45"/>
      <c r="N1571" s="39">
        <f>4000+16000+10800+25000</f>
        <v>55800</v>
      </c>
      <c r="O1571" s="40" t="s">
        <v>491</v>
      </c>
    </row>
    <row r="1572" spans="1:15" s="41" customFormat="1" ht="24" hidden="1">
      <c r="A1572" s="32">
        <v>1567</v>
      </c>
      <c r="B1572" s="33" t="s">
        <v>493</v>
      </c>
      <c r="C1572" s="42" t="s">
        <v>85</v>
      </c>
      <c r="D1572" s="33" t="s">
        <v>192</v>
      </c>
      <c r="E1572" s="44" t="s">
        <v>15</v>
      </c>
      <c r="F1572" s="35">
        <f t="shared" si="215"/>
        <v>43811</v>
      </c>
      <c r="G1572" s="35">
        <f t="shared" si="214"/>
        <v>43825</v>
      </c>
      <c r="H1572" s="35">
        <f t="shared" si="210"/>
        <v>43832</v>
      </c>
      <c r="I1572" s="35">
        <f t="shared" si="211"/>
        <v>43839</v>
      </c>
      <c r="J1572" s="35">
        <v>43847</v>
      </c>
      <c r="K1572" s="36" t="s">
        <v>69</v>
      </c>
      <c r="L1572" s="37">
        <f t="shared" si="212"/>
        <v>11000</v>
      </c>
      <c r="M1572" s="45"/>
      <c r="N1572" s="39">
        <v>11000</v>
      </c>
      <c r="O1572" s="40" t="s">
        <v>491</v>
      </c>
    </row>
    <row r="1573" spans="1:15" s="41" customFormat="1" ht="24" hidden="1">
      <c r="A1573" s="32">
        <v>1568</v>
      </c>
      <c r="B1573" s="33" t="s">
        <v>493</v>
      </c>
      <c r="C1573" s="42" t="s">
        <v>85</v>
      </c>
      <c r="D1573" s="33" t="s">
        <v>192</v>
      </c>
      <c r="E1573" s="44" t="s">
        <v>15</v>
      </c>
      <c r="F1573" s="35">
        <f t="shared" si="215"/>
        <v>43900</v>
      </c>
      <c r="G1573" s="35">
        <f t="shared" si="214"/>
        <v>43914</v>
      </c>
      <c r="H1573" s="35">
        <f t="shared" si="210"/>
        <v>43921</v>
      </c>
      <c r="I1573" s="35">
        <f t="shared" si="211"/>
        <v>43928</v>
      </c>
      <c r="J1573" s="35">
        <v>43936</v>
      </c>
      <c r="K1573" s="36" t="s">
        <v>69</v>
      </c>
      <c r="L1573" s="37">
        <f t="shared" si="212"/>
        <v>171000</v>
      </c>
      <c r="M1573" s="45"/>
      <c r="N1573" s="39">
        <v>171000</v>
      </c>
      <c r="O1573" s="40" t="s">
        <v>491</v>
      </c>
    </row>
    <row r="1574" spans="1:15" s="41" customFormat="1" ht="24" hidden="1">
      <c r="A1574" s="32">
        <v>1569</v>
      </c>
      <c r="B1574" s="33" t="s">
        <v>493</v>
      </c>
      <c r="C1574" s="42" t="s">
        <v>85</v>
      </c>
      <c r="D1574" s="33" t="s">
        <v>192</v>
      </c>
      <c r="E1574" s="44" t="s">
        <v>15</v>
      </c>
      <c r="F1574" s="35">
        <f t="shared" si="215"/>
        <v>44083</v>
      </c>
      <c r="G1574" s="35">
        <f t="shared" si="214"/>
        <v>44097</v>
      </c>
      <c r="H1574" s="35">
        <f t="shared" si="210"/>
        <v>44104</v>
      </c>
      <c r="I1574" s="35">
        <f t="shared" si="211"/>
        <v>44111</v>
      </c>
      <c r="J1574" s="35">
        <v>44119</v>
      </c>
      <c r="K1574" s="36" t="s">
        <v>69</v>
      </c>
      <c r="L1574" s="37">
        <f t="shared" si="212"/>
        <v>130000</v>
      </c>
      <c r="M1574" s="45"/>
      <c r="N1574" s="39">
        <v>130000</v>
      </c>
      <c r="O1574" s="40" t="s">
        <v>491</v>
      </c>
    </row>
    <row r="1575" spans="1:15" s="41" customFormat="1" ht="24" hidden="1">
      <c r="A1575" s="32">
        <v>1570</v>
      </c>
      <c r="B1575" s="33" t="s">
        <v>493</v>
      </c>
      <c r="C1575" s="42" t="s">
        <v>95</v>
      </c>
      <c r="D1575" s="33" t="s">
        <v>192</v>
      </c>
      <c r="E1575" s="44" t="s">
        <v>15</v>
      </c>
      <c r="F1575" s="35">
        <f>G1575-21</f>
        <v>43804</v>
      </c>
      <c r="G1575" s="35">
        <f t="shared" si="214"/>
        <v>43825</v>
      </c>
      <c r="H1575" s="35">
        <f t="shared" si="210"/>
        <v>43832</v>
      </c>
      <c r="I1575" s="35">
        <f t="shared" si="211"/>
        <v>43839</v>
      </c>
      <c r="J1575" s="35">
        <v>43847</v>
      </c>
      <c r="K1575" s="36" t="s">
        <v>69</v>
      </c>
      <c r="L1575" s="37">
        <f t="shared" si="212"/>
        <v>30000</v>
      </c>
      <c r="M1575" s="45"/>
      <c r="N1575" s="39">
        <v>30000</v>
      </c>
      <c r="O1575" s="40" t="s">
        <v>494</v>
      </c>
    </row>
    <row r="1576" spans="1:15" s="41" customFormat="1" ht="24" hidden="1">
      <c r="A1576" s="32">
        <v>1571</v>
      </c>
      <c r="B1576" s="33" t="s">
        <v>493</v>
      </c>
      <c r="C1576" s="42" t="s">
        <v>95</v>
      </c>
      <c r="D1576" s="33" t="s">
        <v>192</v>
      </c>
      <c r="E1576" s="44" t="s">
        <v>15</v>
      </c>
      <c r="F1576" s="35">
        <f>G1576-21</f>
        <v>43984</v>
      </c>
      <c r="G1576" s="35">
        <f t="shared" si="214"/>
        <v>44005</v>
      </c>
      <c r="H1576" s="35">
        <f t="shared" si="210"/>
        <v>44012</v>
      </c>
      <c r="I1576" s="35">
        <f t="shared" si="211"/>
        <v>44019</v>
      </c>
      <c r="J1576" s="35">
        <v>44027</v>
      </c>
      <c r="K1576" s="36" t="s">
        <v>69</v>
      </c>
      <c r="L1576" s="37">
        <f t="shared" si="212"/>
        <v>160000</v>
      </c>
      <c r="M1576" s="45"/>
      <c r="N1576" s="39">
        <v>160000</v>
      </c>
      <c r="O1576" s="40" t="s">
        <v>494</v>
      </c>
    </row>
    <row r="1577" spans="1:15" s="41" customFormat="1" ht="21" hidden="1">
      <c r="A1577" s="32">
        <v>1572</v>
      </c>
      <c r="B1577" s="33" t="s">
        <v>493</v>
      </c>
      <c r="C1577" s="42" t="s">
        <v>84</v>
      </c>
      <c r="D1577" s="33" t="s">
        <v>192</v>
      </c>
      <c r="E1577" s="44" t="s">
        <v>15</v>
      </c>
      <c r="F1577" s="35">
        <f>G1577-21</f>
        <v>43804</v>
      </c>
      <c r="G1577" s="35">
        <f t="shared" si="214"/>
        <v>43825</v>
      </c>
      <c r="H1577" s="35">
        <f t="shared" si="210"/>
        <v>43832</v>
      </c>
      <c r="I1577" s="35">
        <f t="shared" si="211"/>
        <v>43839</v>
      </c>
      <c r="J1577" s="35">
        <v>43847</v>
      </c>
      <c r="K1577" s="36" t="s">
        <v>69</v>
      </c>
      <c r="L1577" s="37">
        <f t="shared" si="212"/>
        <v>48000</v>
      </c>
      <c r="M1577" s="45"/>
      <c r="N1577" s="39">
        <f>18000+7500+22500</f>
        <v>48000</v>
      </c>
      <c r="O1577" s="40" t="s">
        <v>494</v>
      </c>
    </row>
    <row r="1578" spans="1:15" s="41" customFormat="1" ht="21" hidden="1">
      <c r="A1578" s="32">
        <v>1573</v>
      </c>
      <c r="B1578" s="33" t="s">
        <v>493</v>
      </c>
      <c r="C1578" s="42" t="s">
        <v>84</v>
      </c>
      <c r="D1578" s="33" t="s">
        <v>192</v>
      </c>
      <c r="E1578" s="44" t="s">
        <v>15</v>
      </c>
      <c r="F1578" s="35">
        <f>G1578-21</f>
        <v>44076</v>
      </c>
      <c r="G1578" s="35">
        <f t="shared" si="214"/>
        <v>44097</v>
      </c>
      <c r="H1578" s="35">
        <f t="shared" si="210"/>
        <v>44104</v>
      </c>
      <c r="I1578" s="35">
        <f t="shared" si="211"/>
        <v>44111</v>
      </c>
      <c r="J1578" s="35">
        <v>44119</v>
      </c>
      <c r="K1578" s="36" t="s">
        <v>69</v>
      </c>
      <c r="L1578" s="37">
        <f t="shared" si="212"/>
        <v>160000</v>
      </c>
      <c r="M1578" s="45"/>
      <c r="N1578" s="39">
        <v>160000</v>
      </c>
      <c r="O1578" s="40" t="s">
        <v>494</v>
      </c>
    </row>
    <row r="1579" spans="1:15" s="41" customFormat="1" ht="24" hidden="1">
      <c r="A1579" s="32">
        <v>1574</v>
      </c>
      <c r="B1579" s="33" t="s">
        <v>495</v>
      </c>
      <c r="C1579" s="42" t="s">
        <v>85</v>
      </c>
      <c r="D1579" s="33" t="s">
        <v>192</v>
      </c>
      <c r="E1579" s="44" t="s">
        <v>15</v>
      </c>
      <c r="F1579" s="35">
        <f>H1579-21</f>
        <v>43811</v>
      </c>
      <c r="G1579" s="35">
        <f t="shared" si="214"/>
        <v>43825</v>
      </c>
      <c r="H1579" s="35">
        <f t="shared" si="210"/>
        <v>43832</v>
      </c>
      <c r="I1579" s="35">
        <f t="shared" si="211"/>
        <v>43839</v>
      </c>
      <c r="J1579" s="35">
        <v>43847</v>
      </c>
      <c r="K1579" s="36" t="s">
        <v>69</v>
      </c>
      <c r="L1579" s="37">
        <f t="shared" si="212"/>
        <v>20500</v>
      </c>
      <c r="M1579" s="45"/>
      <c r="N1579" s="39">
        <v>20500</v>
      </c>
      <c r="O1579" s="40" t="s">
        <v>494</v>
      </c>
    </row>
    <row r="1580" spans="1:15" s="41" customFormat="1" ht="24" hidden="1">
      <c r="A1580" s="32">
        <v>1575</v>
      </c>
      <c r="B1580" s="33" t="s">
        <v>495</v>
      </c>
      <c r="C1580" s="42" t="s">
        <v>95</v>
      </c>
      <c r="D1580" s="33" t="s">
        <v>192</v>
      </c>
      <c r="E1580" s="44" t="s">
        <v>15</v>
      </c>
      <c r="F1580" s="35">
        <f t="shared" ref="F1580:F1587" si="216">G1580-21</f>
        <v>43893</v>
      </c>
      <c r="G1580" s="35">
        <f t="shared" si="214"/>
        <v>43914</v>
      </c>
      <c r="H1580" s="35">
        <f t="shared" si="210"/>
        <v>43921</v>
      </c>
      <c r="I1580" s="35">
        <f t="shared" si="211"/>
        <v>43928</v>
      </c>
      <c r="J1580" s="35">
        <v>43936</v>
      </c>
      <c r="K1580" s="36" t="s">
        <v>69</v>
      </c>
      <c r="L1580" s="37">
        <f t="shared" si="212"/>
        <v>40000</v>
      </c>
      <c r="M1580" s="45"/>
      <c r="N1580" s="39">
        <v>40000</v>
      </c>
      <c r="O1580" s="40" t="s">
        <v>496</v>
      </c>
    </row>
    <row r="1581" spans="1:15" s="41" customFormat="1" ht="24" hidden="1">
      <c r="A1581" s="32">
        <v>1576</v>
      </c>
      <c r="B1581" s="33" t="s">
        <v>495</v>
      </c>
      <c r="C1581" s="42" t="s">
        <v>95</v>
      </c>
      <c r="D1581" s="33" t="s">
        <v>192</v>
      </c>
      <c r="E1581" s="44" t="s">
        <v>15</v>
      </c>
      <c r="F1581" s="35">
        <f t="shared" si="216"/>
        <v>44076</v>
      </c>
      <c r="G1581" s="35">
        <f t="shared" si="214"/>
        <v>44097</v>
      </c>
      <c r="H1581" s="35">
        <f t="shared" si="210"/>
        <v>44104</v>
      </c>
      <c r="I1581" s="35">
        <f t="shared" si="211"/>
        <v>44111</v>
      </c>
      <c r="J1581" s="35">
        <v>44119</v>
      </c>
      <c r="K1581" s="36" t="s">
        <v>69</v>
      </c>
      <c r="L1581" s="37">
        <f t="shared" si="212"/>
        <v>10000</v>
      </c>
      <c r="M1581" s="45"/>
      <c r="N1581" s="39">
        <v>10000</v>
      </c>
      <c r="O1581" s="40" t="s">
        <v>496</v>
      </c>
    </row>
    <row r="1582" spans="1:15" s="41" customFormat="1" ht="21" hidden="1">
      <c r="A1582" s="32">
        <v>1577</v>
      </c>
      <c r="B1582" s="33" t="s">
        <v>495</v>
      </c>
      <c r="C1582" s="42" t="s">
        <v>97</v>
      </c>
      <c r="D1582" s="33" t="s">
        <v>192</v>
      </c>
      <c r="E1582" s="44" t="s">
        <v>15</v>
      </c>
      <c r="F1582" s="35">
        <f t="shared" si="216"/>
        <v>44076</v>
      </c>
      <c r="G1582" s="35">
        <f t="shared" si="214"/>
        <v>44097</v>
      </c>
      <c r="H1582" s="35">
        <f t="shared" si="210"/>
        <v>44104</v>
      </c>
      <c r="I1582" s="35">
        <f t="shared" si="211"/>
        <v>44111</v>
      </c>
      <c r="J1582" s="35">
        <v>44119</v>
      </c>
      <c r="K1582" s="36" t="s">
        <v>69</v>
      </c>
      <c r="L1582" s="37">
        <f t="shared" si="212"/>
        <v>40000</v>
      </c>
      <c r="M1582" s="45"/>
      <c r="N1582" s="39">
        <v>40000</v>
      </c>
      <c r="O1582" s="40" t="s">
        <v>497</v>
      </c>
    </row>
    <row r="1583" spans="1:15" s="41" customFormat="1" ht="24" hidden="1">
      <c r="A1583" s="32">
        <v>1578</v>
      </c>
      <c r="B1583" s="33" t="s">
        <v>495</v>
      </c>
      <c r="C1583" s="42" t="s">
        <v>95</v>
      </c>
      <c r="D1583" s="33" t="s">
        <v>192</v>
      </c>
      <c r="E1583" s="44" t="s">
        <v>15</v>
      </c>
      <c r="F1583" s="35">
        <f t="shared" si="216"/>
        <v>43893</v>
      </c>
      <c r="G1583" s="35">
        <f t="shared" si="214"/>
        <v>43914</v>
      </c>
      <c r="H1583" s="35">
        <f t="shared" si="210"/>
        <v>43921</v>
      </c>
      <c r="I1583" s="35">
        <f t="shared" si="211"/>
        <v>43928</v>
      </c>
      <c r="J1583" s="35">
        <v>43936</v>
      </c>
      <c r="K1583" s="36" t="s">
        <v>69</v>
      </c>
      <c r="L1583" s="37">
        <f t="shared" si="212"/>
        <v>45000</v>
      </c>
      <c r="M1583" s="45"/>
      <c r="N1583" s="39">
        <v>45000</v>
      </c>
      <c r="O1583" s="40" t="s">
        <v>498</v>
      </c>
    </row>
    <row r="1584" spans="1:15" s="41" customFormat="1" ht="21" hidden="1">
      <c r="A1584" s="32">
        <v>1579</v>
      </c>
      <c r="B1584" s="33" t="s">
        <v>495</v>
      </c>
      <c r="C1584" s="42" t="s">
        <v>96</v>
      </c>
      <c r="D1584" s="33" t="s">
        <v>192</v>
      </c>
      <c r="E1584" s="44" t="s">
        <v>15</v>
      </c>
      <c r="F1584" s="35">
        <f t="shared" si="216"/>
        <v>43804</v>
      </c>
      <c r="G1584" s="35">
        <f t="shared" si="214"/>
        <v>43825</v>
      </c>
      <c r="H1584" s="35">
        <f t="shared" si="210"/>
        <v>43832</v>
      </c>
      <c r="I1584" s="35">
        <f t="shared" si="211"/>
        <v>43839</v>
      </c>
      <c r="J1584" s="35">
        <v>43847</v>
      </c>
      <c r="K1584" s="36" t="s">
        <v>69</v>
      </c>
      <c r="L1584" s="37">
        <f t="shared" si="212"/>
        <v>17000</v>
      </c>
      <c r="M1584" s="45"/>
      <c r="N1584" s="39">
        <v>17000</v>
      </c>
      <c r="O1584" s="40" t="s">
        <v>498</v>
      </c>
    </row>
    <row r="1585" spans="1:15" s="41" customFormat="1" ht="21" hidden="1">
      <c r="A1585" s="32">
        <v>1580</v>
      </c>
      <c r="B1585" s="33" t="s">
        <v>495</v>
      </c>
      <c r="C1585" s="42" t="s">
        <v>96</v>
      </c>
      <c r="D1585" s="33" t="s">
        <v>192</v>
      </c>
      <c r="E1585" s="44" t="s">
        <v>15</v>
      </c>
      <c r="F1585" s="35">
        <f t="shared" si="216"/>
        <v>43893</v>
      </c>
      <c r="G1585" s="35">
        <f t="shared" si="214"/>
        <v>43914</v>
      </c>
      <c r="H1585" s="35">
        <f t="shared" si="210"/>
        <v>43921</v>
      </c>
      <c r="I1585" s="35">
        <f t="shared" si="211"/>
        <v>43928</v>
      </c>
      <c r="J1585" s="35">
        <v>43936</v>
      </c>
      <c r="K1585" s="36" t="s">
        <v>69</v>
      </c>
      <c r="L1585" s="37">
        <f t="shared" si="212"/>
        <v>18000</v>
      </c>
      <c r="M1585" s="45"/>
      <c r="N1585" s="39">
        <v>18000</v>
      </c>
      <c r="O1585" s="40" t="s">
        <v>498</v>
      </c>
    </row>
    <row r="1586" spans="1:15" s="41" customFormat="1" ht="21" hidden="1">
      <c r="A1586" s="32">
        <v>1581</v>
      </c>
      <c r="B1586" s="33" t="s">
        <v>495</v>
      </c>
      <c r="C1586" s="42" t="s">
        <v>84</v>
      </c>
      <c r="D1586" s="33" t="s">
        <v>192</v>
      </c>
      <c r="E1586" s="44" t="s">
        <v>15</v>
      </c>
      <c r="F1586" s="35">
        <f t="shared" si="216"/>
        <v>43893</v>
      </c>
      <c r="G1586" s="35">
        <f t="shared" si="214"/>
        <v>43914</v>
      </c>
      <c r="H1586" s="35">
        <f t="shared" si="210"/>
        <v>43921</v>
      </c>
      <c r="I1586" s="35">
        <f t="shared" si="211"/>
        <v>43928</v>
      </c>
      <c r="J1586" s="35">
        <v>43936</v>
      </c>
      <c r="K1586" s="36" t="s">
        <v>69</v>
      </c>
      <c r="L1586" s="37">
        <f t="shared" si="212"/>
        <v>31000</v>
      </c>
      <c r="M1586" s="45"/>
      <c r="N1586" s="39">
        <v>31000</v>
      </c>
      <c r="O1586" s="40" t="s">
        <v>498</v>
      </c>
    </row>
    <row r="1587" spans="1:15" s="41" customFormat="1" ht="21" hidden="1">
      <c r="A1587" s="32">
        <v>1582</v>
      </c>
      <c r="B1587" s="33" t="s">
        <v>495</v>
      </c>
      <c r="C1587" s="42" t="s">
        <v>84</v>
      </c>
      <c r="D1587" s="33" t="s">
        <v>192</v>
      </c>
      <c r="E1587" s="44" t="s">
        <v>15</v>
      </c>
      <c r="F1587" s="35">
        <f t="shared" si="216"/>
        <v>44076</v>
      </c>
      <c r="G1587" s="35">
        <f t="shared" si="214"/>
        <v>44097</v>
      </c>
      <c r="H1587" s="35">
        <f t="shared" si="210"/>
        <v>44104</v>
      </c>
      <c r="I1587" s="35">
        <f t="shared" si="211"/>
        <v>44111</v>
      </c>
      <c r="J1587" s="35">
        <v>44119</v>
      </c>
      <c r="K1587" s="36" t="s">
        <v>69</v>
      </c>
      <c r="L1587" s="37">
        <f t="shared" si="212"/>
        <v>6000</v>
      </c>
      <c r="M1587" s="45"/>
      <c r="N1587" s="39">
        <v>6000</v>
      </c>
      <c r="O1587" s="40" t="s">
        <v>498</v>
      </c>
    </row>
    <row r="1588" spans="1:15" s="41" customFormat="1" ht="21">
      <c r="A1588" s="32">
        <v>1583</v>
      </c>
      <c r="B1588" s="33" t="s">
        <v>499</v>
      </c>
      <c r="C1588" s="34" t="s">
        <v>76</v>
      </c>
      <c r="D1588" s="33" t="s">
        <v>88</v>
      </c>
      <c r="E1588" s="44" t="s">
        <v>24</v>
      </c>
      <c r="F1588" s="33" t="str">
        <f>IF(E1588="","",IF((OR(E1588=data_validation!A$1,E1588=data_validation!A$2,E1588=data_validation!A$5,E1588=data_validation!A$6,E1588=data_validation!A$14,E1588=data_validation!A$16)),"Indicate Date","N/A"))</f>
        <v>N/A</v>
      </c>
      <c r="G1588" s="33" t="str">
        <f>IF(E1588="","",IF((OR(E1588=data_validation!A$1,E1588=data_validation!A$2)),"Indicate Date","N/A"))</f>
        <v>N/A</v>
      </c>
      <c r="H1588" s="35">
        <f t="shared" si="210"/>
        <v>44012</v>
      </c>
      <c r="I1588" s="35">
        <f t="shared" si="211"/>
        <v>44019</v>
      </c>
      <c r="J1588" s="35">
        <v>44027</v>
      </c>
      <c r="K1588" s="36" t="s">
        <v>69</v>
      </c>
      <c r="L1588" s="37">
        <f t="shared" si="212"/>
        <v>6500</v>
      </c>
      <c r="M1588" s="38">
        <v>6500</v>
      </c>
      <c r="N1588" s="39"/>
      <c r="O1588" s="40" t="s">
        <v>253</v>
      </c>
    </row>
    <row r="1589" spans="1:15" s="41" customFormat="1" ht="21" hidden="1">
      <c r="A1589" s="32">
        <v>1584</v>
      </c>
      <c r="B1589" s="33" t="s">
        <v>499</v>
      </c>
      <c r="C1589" s="34" t="s">
        <v>89</v>
      </c>
      <c r="D1589" s="33" t="s">
        <v>88</v>
      </c>
      <c r="E1589" s="44" t="s">
        <v>15</v>
      </c>
      <c r="F1589" s="35">
        <f t="shared" ref="F1589:F1620" si="217">G1589-21</f>
        <v>43893</v>
      </c>
      <c r="G1589" s="35">
        <f t="shared" ref="G1589:G1620" si="218">H1589-7</f>
        <v>43914</v>
      </c>
      <c r="H1589" s="35">
        <f t="shared" si="210"/>
        <v>43921</v>
      </c>
      <c r="I1589" s="35">
        <f t="shared" si="211"/>
        <v>43928</v>
      </c>
      <c r="J1589" s="35">
        <v>43936</v>
      </c>
      <c r="K1589" s="36" t="s">
        <v>69</v>
      </c>
      <c r="L1589" s="37">
        <f t="shared" si="212"/>
        <v>33920</v>
      </c>
      <c r="M1589" s="38">
        <f>15200+15200+3520</f>
        <v>33920</v>
      </c>
      <c r="N1589" s="39"/>
      <c r="O1589" s="40" t="s">
        <v>253</v>
      </c>
    </row>
    <row r="1590" spans="1:15" s="41" customFormat="1" ht="21" hidden="1">
      <c r="A1590" s="32">
        <v>1585</v>
      </c>
      <c r="B1590" s="33" t="s">
        <v>499</v>
      </c>
      <c r="C1590" s="34" t="s">
        <v>89</v>
      </c>
      <c r="D1590" s="33" t="s">
        <v>88</v>
      </c>
      <c r="E1590" s="44" t="s">
        <v>15</v>
      </c>
      <c r="F1590" s="35">
        <f t="shared" si="217"/>
        <v>43984</v>
      </c>
      <c r="G1590" s="35">
        <f t="shared" si="218"/>
        <v>44005</v>
      </c>
      <c r="H1590" s="35">
        <f t="shared" si="210"/>
        <v>44012</v>
      </c>
      <c r="I1590" s="35">
        <f t="shared" si="211"/>
        <v>44019</v>
      </c>
      <c r="J1590" s="35">
        <v>44027</v>
      </c>
      <c r="K1590" s="36" t="s">
        <v>69</v>
      </c>
      <c r="L1590" s="37">
        <f t="shared" si="212"/>
        <v>25400</v>
      </c>
      <c r="M1590" s="38">
        <f>11000+14400</f>
        <v>25400</v>
      </c>
      <c r="N1590" s="39"/>
      <c r="O1590" s="40" t="s">
        <v>253</v>
      </c>
    </row>
    <row r="1591" spans="1:15" s="41" customFormat="1" ht="21" hidden="1">
      <c r="A1591" s="32">
        <v>1586</v>
      </c>
      <c r="B1591" s="33" t="s">
        <v>499</v>
      </c>
      <c r="C1591" s="34" t="s">
        <v>89</v>
      </c>
      <c r="D1591" s="33" t="s">
        <v>88</v>
      </c>
      <c r="E1591" s="44" t="s">
        <v>15</v>
      </c>
      <c r="F1591" s="35">
        <f t="shared" si="217"/>
        <v>44076</v>
      </c>
      <c r="G1591" s="35">
        <f t="shared" si="218"/>
        <v>44097</v>
      </c>
      <c r="H1591" s="35">
        <f t="shared" si="210"/>
        <v>44104</v>
      </c>
      <c r="I1591" s="35">
        <f t="shared" si="211"/>
        <v>44111</v>
      </c>
      <c r="J1591" s="35">
        <v>44119</v>
      </c>
      <c r="K1591" s="36" t="s">
        <v>69</v>
      </c>
      <c r="L1591" s="37">
        <f t="shared" si="212"/>
        <v>14400</v>
      </c>
      <c r="M1591" s="38">
        <v>14400</v>
      </c>
      <c r="N1591" s="39"/>
      <c r="O1591" s="40" t="s">
        <v>253</v>
      </c>
    </row>
    <row r="1592" spans="1:15" s="41" customFormat="1" ht="24" hidden="1">
      <c r="A1592" s="32">
        <v>1587</v>
      </c>
      <c r="B1592" s="33" t="s">
        <v>696</v>
      </c>
      <c r="C1592" s="42" t="s">
        <v>698</v>
      </c>
      <c r="D1592" s="33" t="s">
        <v>446</v>
      </c>
      <c r="E1592" s="44" t="s">
        <v>15</v>
      </c>
      <c r="F1592" s="35">
        <f t="shared" si="217"/>
        <v>43804</v>
      </c>
      <c r="G1592" s="35">
        <f t="shared" si="218"/>
        <v>43825</v>
      </c>
      <c r="H1592" s="35">
        <f t="shared" si="210"/>
        <v>43832</v>
      </c>
      <c r="I1592" s="35">
        <f t="shared" si="211"/>
        <v>43839</v>
      </c>
      <c r="J1592" s="35">
        <v>43847</v>
      </c>
      <c r="K1592" s="36" t="s">
        <v>69</v>
      </c>
      <c r="L1592" s="37">
        <f t="shared" si="212"/>
        <v>8000</v>
      </c>
      <c r="M1592" s="45">
        <v>8000</v>
      </c>
      <c r="N1592" s="45"/>
      <c r="O1592" s="40" t="s">
        <v>697</v>
      </c>
    </row>
    <row r="1593" spans="1:15" s="41" customFormat="1" ht="24" hidden="1">
      <c r="A1593" s="32">
        <v>1588</v>
      </c>
      <c r="B1593" s="33" t="s">
        <v>696</v>
      </c>
      <c r="C1593" s="42" t="s">
        <v>698</v>
      </c>
      <c r="D1593" s="33" t="s">
        <v>446</v>
      </c>
      <c r="E1593" s="44" t="s">
        <v>15</v>
      </c>
      <c r="F1593" s="35">
        <f t="shared" si="217"/>
        <v>43893</v>
      </c>
      <c r="G1593" s="35">
        <f t="shared" si="218"/>
        <v>43914</v>
      </c>
      <c r="H1593" s="35">
        <f t="shared" si="210"/>
        <v>43921</v>
      </c>
      <c r="I1593" s="35">
        <f t="shared" si="211"/>
        <v>43928</v>
      </c>
      <c r="J1593" s="35">
        <v>43936</v>
      </c>
      <c r="K1593" s="36" t="s">
        <v>69</v>
      </c>
      <c r="L1593" s="37">
        <f t="shared" si="212"/>
        <v>6500</v>
      </c>
      <c r="M1593" s="45">
        <v>6500</v>
      </c>
      <c r="N1593" s="45"/>
      <c r="O1593" s="40" t="s">
        <v>697</v>
      </c>
    </row>
    <row r="1594" spans="1:15" s="41" customFormat="1" ht="24" hidden="1">
      <c r="A1594" s="32">
        <v>1589</v>
      </c>
      <c r="B1594" s="33" t="s">
        <v>696</v>
      </c>
      <c r="C1594" s="42" t="s">
        <v>698</v>
      </c>
      <c r="D1594" s="33" t="s">
        <v>446</v>
      </c>
      <c r="E1594" s="44" t="s">
        <v>15</v>
      </c>
      <c r="F1594" s="35">
        <f t="shared" si="217"/>
        <v>43984</v>
      </c>
      <c r="G1594" s="35">
        <f t="shared" si="218"/>
        <v>44005</v>
      </c>
      <c r="H1594" s="35">
        <f t="shared" si="210"/>
        <v>44012</v>
      </c>
      <c r="I1594" s="35">
        <f t="shared" si="211"/>
        <v>44019</v>
      </c>
      <c r="J1594" s="35">
        <v>44027</v>
      </c>
      <c r="K1594" s="36" t="s">
        <v>69</v>
      </c>
      <c r="L1594" s="37">
        <f t="shared" si="212"/>
        <v>6500</v>
      </c>
      <c r="M1594" s="45">
        <v>6500</v>
      </c>
      <c r="N1594" s="45"/>
      <c r="O1594" s="40" t="s">
        <v>697</v>
      </c>
    </row>
    <row r="1595" spans="1:15" s="41" customFormat="1" ht="24" hidden="1">
      <c r="A1595" s="32">
        <v>1590</v>
      </c>
      <c r="B1595" s="33" t="s">
        <v>696</v>
      </c>
      <c r="C1595" s="42" t="s">
        <v>698</v>
      </c>
      <c r="D1595" s="33" t="s">
        <v>446</v>
      </c>
      <c r="E1595" s="44" t="s">
        <v>15</v>
      </c>
      <c r="F1595" s="35">
        <f t="shared" si="217"/>
        <v>44076</v>
      </c>
      <c r="G1595" s="35">
        <f t="shared" si="218"/>
        <v>44097</v>
      </c>
      <c r="H1595" s="35">
        <f t="shared" si="210"/>
        <v>44104</v>
      </c>
      <c r="I1595" s="35">
        <f t="shared" si="211"/>
        <v>44111</v>
      </c>
      <c r="J1595" s="35">
        <v>44119</v>
      </c>
      <c r="K1595" s="36" t="s">
        <v>69</v>
      </c>
      <c r="L1595" s="37">
        <f t="shared" si="212"/>
        <v>6500</v>
      </c>
      <c r="M1595" s="45">
        <v>6500</v>
      </c>
      <c r="N1595" s="45"/>
      <c r="O1595" s="40" t="s">
        <v>697</v>
      </c>
    </row>
    <row r="1596" spans="1:15" s="41" customFormat="1" ht="24" hidden="1">
      <c r="A1596" s="32">
        <v>1591</v>
      </c>
      <c r="B1596" s="33" t="s">
        <v>696</v>
      </c>
      <c r="C1596" s="42" t="s">
        <v>699</v>
      </c>
      <c r="D1596" s="33" t="s">
        <v>446</v>
      </c>
      <c r="E1596" s="44" t="s">
        <v>15</v>
      </c>
      <c r="F1596" s="35">
        <f t="shared" si="217"/>
        <v>43804</v>
      </c>
      <c r="G1596" s="35">
        <f t="shared" si="218"/>
        <v>43825</v>
      </c>
      <c r="H1596" s="35">
        <f t="shared" si="210"/>
        <v>43832</v>
      </c>
      <c r="I1596" s="35">
        <f t="shared" si="211"/>
        <v>43839</v>
      </c>
      <c r="J1596" s="35">
        <v>43847</v>
      </c>
      <c r="K1596" s="36" t="s">
        <v>69</v>
      </c>
      <c r="L1596" s="37">
        <f t="shared" si="212"/>
        <v>223830</v>
      </c>
      <c r="M1596" s="45">
        <v>223830</v>
      </c>
      <c r="N1596" s="45"/>
      <c r="O1596" s="40" t="s">
        <v>697</v>
      </c>
    </row>
    <row r="1597" spans="1:15" s="41" customFormat="1" ht="24" hidden="1">
      <c r="A1597" s="32">
        <v>1592</v>
      </c>
      <c r="B1597" s="33" t="s">
        <v>696</v>
      </c>
      <c r="C1597" s="42" t="s">
        <v>699</v>
      </c>
      <c r="D1597" s="33" t="s">
        <v>446</v>
      </c>
      <c r="E1597" s="44" t="s">
        <v>15</v>
      </c>
      <c r="F1597" s="35">
        <f t="shared" si="217"/>
        <v>43893</v>
      </c>
      <c r="G1597" s="35">
        <f t="shared" si="218"/>
        <v>43914</v>
      </c>
      <c r="H1597" s="35">
        <f t="shared" si="210"/>
        <v>43921</v>
      </c>
      <c r="I1597" s="35">
        <f t="shared" si="211"/>
        <v>43928</v>
      </c>
      <c r="J1597" s="35">
        <v>43936</v>
      </c>
      <c r="K1597" s="36" t="s">
        <v>69</v>
      </c>
      <c r="L1597" s="37">
        <f t="shared" si="212"/>
        <v>210030</v>
      </c>
      <c r="M1597" s="45">
        <v>210030</v>
      </c>
      <c r="N1597" s="45"/>
      <c r="O1597" s="40" t="s">
        <v>697</v>
      </c>
    </row>
    <row r="1598" spans="1:15" s="41" customFormat="1" ht="24" hidden="1">
      <c r="A1598" s="32">
        <v>1593</v>
      </c>
      <c r="B1598" s="33" t="s">
        <v>696</v>
      </c>
      <c r="C1598" s="42" t="s">
        <v>699</v>
      </c>
      <c r="D1598" s="33" t="s">
        <v>446</v>
      </c>
      <c r="E1598" s="44" t="s">
        <v>15</v>
      </c>
      <c r="F1598" s="35">
        <f t="shared" si="217"/>
        <v>43984</v>
      </c>
      <c r="G1598" s="35">
        <f t="shared" si="218"/>
        <v>44005</v>
      </c>
      <c r="H1598" s="35">
        <f t="shared" si="210"/>
        <v>44012</v>
      </c>
      <c r="I1598" s="35">
        <f t="shared" si="211"/>
        <v>44019</v>
      </c>
      <c r="J1598" s="35">
        <v>44027</v>
      </c>
      <c r="K1598" s="36" t="s">
        <v>69</v>
      </c>
      <c r="L1598" s="37">
        <f t="shared" si="212"/>
        <v>208820</v>
      </c>
      <c r="M1598" s="45">
        <v>208820</v>
      </c>
      <c r="N1598" s="45"/>
      <c r="O1598" s="40" t="s">
        <v>697</v>
      </c>
    </row>
    <row r="1599" spans="1:15" s="41" customFormat="1" ht="24" hidden="1">
      <c r="A1599" s="32">
        <v>1594</v>
      </c>
      <c r="B1599" s="33" t="s">
        <v>696</v>
      </c>
      <c r="C1599" s="42" t="s">
        <v>699</v>
      </c>
      <c r="D1599" s="33" t="s">
        <v>446</v>
      </c>
      <c r="E1599" s="44" t="s">
        <v>15</v>
      </c>
      <c r="F1599" s="35">
        <f t="shared" si="217"/>
        <v>44076</v>
      </c>
      <c r="G1599" s="35">
        <f t="shared" si="218"/>
        <v>44097</v>
      </c>
      <c r="H1599" s="35">
        <f t="shared" si="210"/>
        <v>44104</v>
      </c>
      <c r="I1599" s="35">
        <f t="shared" si="211"/>
        <v>44111</v>
      </c>
      <c r="J1599" s="35">
        <v>44119</v>
      </c>
      <c r="K1599" s="36" t="s">
        <v>69</v>
      </c>
      <c r="L1599" s="37">
        <f t="shared" si="212"/>
        <v>208820</v>
      </c>
      <c r="M1599" s="45">
        <v>208820</v>
      </c>
      <c r="N1599" s="45"/>
      <c r="O1599" s="40" t="s">
        <v>697</v>
      </c>
    </row>
    <row r="1600" spans="1:15" s="41" customFormat="1" ht="21" hidden="1">
      <c r="A1600" s="32">
        <v>1595</v>
      </c>
      <c r="B1600" s="33" t="s">
        <v>696</v>
      </c>
      <c r="C1600" s="42" t="s">
        <v>78</v>
      </c>
      <c r="D1600" s="33" t="s">
        <v>446</v>
      </c>
      <c r="E1600" s="44" t="s">
        <v>15</v>
      </c>
      <c r="F1600" s="35">
        <f t="shared" si="217"/>
        <v>43804</v>
      </c>
      <c r="G1600" s="35">
        <f t="shared" si="218"/>
        <v>43825</v>
      </c>
      <c r="H1600" s="35">
        <f t="shared" si="210"/>
        <v>43832</v>
      </c>
      <c r="I1600" s="35">
        <f t="shared" si="211"/>
        <v>43839</v>
      </c>
      <c r="J1600" s="35">
        <v>43847</v>
      </c>
      <c r="K1600" s="36" t="s">
        <v>69</v>
      </c>
      <c r="L1600" s="37">
        <f t="shared" si="212"/>
        <v>62500</v>
      </c>
      <c r="M1600" s="45">
        <v>62500</v>
      </c>
      <c r="N1600" s="45"/>
      <c r="O1600" s="40" t="s">
        <v>697</v>
      </c>
    </row>
    <row r="1601" spans="1:15" s="41" customFormat="1" ht="21" hidden="1">
      <c r="A1601" s="32">
        <v>1596</v>
      </c>
      <c r="B1601" s="33" t="s">
        <v>696</v>
      </c>
      <c r="C1601" s="42" t="s">
        <v>77</v>
      </c>
      <c r="D1601" s="33" t="s">
        <v>446</v>
      </c>
      <c r="E1601" s="44" t="s">
        <v>15</v>
      </c>
      <c r="F1601" s="35">
        <f t="shared" si="217"/>
        <v>43804</v>
      </c>
      <c r="G1601" s="35">
        <f t="shared" si="218"/>
        <v>43825</v>
      </c>
      <c r="H1601" s="35">
        <f t="shared" si="210"/>
        <v>43832</v>
      </c>
      <c r="I1601" s="35">
        <f t="shared" si="211"/>
        <v>43839</v>
      </c>
      <c r="J1601" s="35">
        <v>43847</v>
      </c>
      <c r="K1601" s="36" t="s">
        <v>69</v>
      </c>
      <c r="L1601" s="37">
        <f t="shared" si="212"/>
        <v>28125</v>
      </c>
      <c r="M1601" s="45">
        <v>28125</v>
      </c>
      <c r="N1601" s="45"/>
      <c r="O1601" s="40" t="s">
        <v>697</v>
      </c>
    </row>
    <row r="1602" spans="1:15" s="41" customFormat="1" ht="21" hidden="1">
      <c r="A1602" s="32">
        <v>1597</v>
      </c>
      <c r="B1602" s="33" t="s">
        <v>696</v>
      </c>
      <c r="C1602" s="42" t="s">
        <v>81</v>
      </c>
      <c r="D1602" s="33" t="s">
        <v>446</v>
      </c>
      <c r="E1602" s="44" t="s">
        <v>15</v>
      </c>
      <c r="F1602" s="35">
        <f t="shared" si="217"/>
        <v>43804</v>
      </c>
      <c r="G1602" s="35">
        <f t="shared" si="218"/>
        <v>43825</v>
      </c>
      <c r="H1602" s="35">
        <f t="shared" si="210"/>
        <v>43832</v>
      </c>
      <c r="I1602" s="35">
        <f t="shared" si="211"/>
        <v>43839</v>
      </c>
      <c r="J1602" s="35">
        <v>43847</v>
      </c>
      <c r="K1602" s="36" t="s">
        <v>69</v>
      </c>
      <c r="L1602" s="37">
        <f t="shared" si="212"/>
        <v>3500</v>
      </c>
      <c r="M1602" s="45">
        <v>3500</v>
      </c>
      <c r="N1602" s="45"/>
      <c r="O1602" s="40" t="s">
        <v>697</v>
      </c>
    </row>
    <row r="1603" spans="1:15" s="41" customFormat="1" ht="21" hidden="1">
      <c r="A1603" s="32">
        <v>1598</v>
      </c>
      <c r="B1603" s="33" t="s">
        <v>696</v>
      </c>
      <c r="C1603" s="42" t="s">
        <v>78</v>
      </c>
      <c r="D1603" s="33" t="s">
        <v>446</v>
      </c>
      <c r="E1603" s="44" t="s">
        <v>15</v>
      </c>
      <c r="F1603" s="35">
        <f t="shared" si="217"/>
        <v>43893</v>
      </c>
      <c r="G1603" s="35">
        <f t="shared" si="218"/>
        <v>43914</v>
      </c>
      <c r="H1603" s="35">
        <f t="shared" si="210"/>
        <v>43921</v>
      </c>
      <c r="I1603" s="35">
        <f t="shared" si="211"/>
        <v>43928</v>
      </c>
      <c r="J1603" s="35">
        <v>43936</v>
      </c>
      <c r="K1603" s="36" t="s">
        <v>69</v>
      </c>
      <c r="L1603" s="37">
        <f t="shared" si="212"/>
        <v>62500</v>
      </c>
      <c r="M1603" s="45">
        <v>62500</v>
      </c>
      <c r="N1603" s="45"/>
      <c r="O1603" s="40" t="s">
        <v>697</v>
      </c>
    </row>
    <row r="1604" spans="1:15" s="41" customFormat="1" ht="21" hidden="1">
      <c r="A1604" s="32">
        <v>1599</v>
      </c>
      <c r="B1604" s="33" t="s">
        <v>696</v>
      </c>
      <c r="C1604" s="42" t="s">
        <v>77</v>
      </c>
      <c r="D1604" s="33" t="s">
        <v>446</v>
      </c>
      <c r="E1604" s="44" t="s">
        <v>15</v>
      </c>
      <c r="F1604" s="35">
        <f t="shared" si="217"/>
        <v>43893</v>
      </c>
      <c r="G1604" s="35">
        <f t="shared" si="218"/>
        <v>43914</v>
      </c>
      <c r="H1604" s="35">
        <f t="shared" si="210"/>
        <v>43921</v>
      </c>
      <c r="I1604" s="35">
        <f t="shared" si="211"/>
        <v>43928</v>
      </c>
      <c r="J1604" s="35">
        <v>43936</v>
      </c>
      <c r="K1604" s="36" t="s">
        <v>69</v>
      </c>
      <c r="L1604" s="37">
        <f t="shared" si="212"/>
        <v>28125</v>
      </c>
      <c r="M1604" s="45">
        <v>28125</v>
      </c>
      <c r="N1604" s="45"/>
      <c r="O1604" s="40" t="s">
        <v>697</v>
      </c>
    </row>
    <row r="1605" spans="1:15" s="41" customFormat="1" ht="21" hidden="1">
      <c r="A1605" s="32">
        <v>1600</v>
      </c>
      <c r="B1605" s="33" t="s">
        <v>696</v>
      </c>
      <c r="C1605" s="42" t="s">
        <v>81</v>
      </c>
      <c r="D1605" s="33" t="s">
        <v>446</v>
      </c>
      <c r="E1605" s="44" t="s">
        <v>15</v>
      </c>
      <c r="F1605" s="35">
        <f t="shared" si="217"/>
        <v>43893</v>
      </c>
      <c r="G1605" s="35">
        <f t="shared" si="218"/>
        <v>43914</v>
      </c>
      <c r="H1605" s="35">
        <f t="shared" si="210"/>
        <v>43921</v>
      </c>
      <c r="I1605" s="35">
        <f t="shared" si="211"/>
        <v>43928</v>
      </c>
      <c r="J1605" s="35">
        <v>43936</v>
      </c>
      <c r="K1605" s="36" t="s">
        <v>69</v>
      </c>
      <c r="L1605" s="37">
        <f t="shared" si="212"/>
        <v>3500</v>
      </c>
      <c r="M1605" s="45">
        <v>3500</v>
      </c>
      <c r="N1605" s="45"/>
      <c r="O1605" s="40" t="s">
        <v>697</v>
      </c>
    </row>
    <row r="1606" spans="1:15" s="41" customFormat="1" ht="21" hidden="1">
      <c r="A1606" s="32">
        <v>1601</v>
      </c>
      <c r="B1606" s="33" t="s">
        <v>696</v>
      </c>
      <c r="C1606" s="42" t="s">
        <v>78</v>
      </c>
      <c r="D1606" s="33" t="s">
        <v>446</v>
      </c>
      <c r="E1606" s="44" t="s">
        <v>15</v>
      </c>
      <c r="F1606" s="35">
        <f t="shared" si="217"/>
        <v>43984</v>
      </c>
      <c r="G1606" s="35">
        <f t="shared" si="218"/>
        <v>44005</v>
      </c>
      <c r="H1606" s="35">
        <f t="shared" ref="H1606:H1669" si="219">J1606-15</f>
        <v>44012</v>
      </c>
      <c r="I1606" s="35">
        <f t="shared" ref="I1606:I1669" si="220">H1606+7</f>
        <v>44019</v>
      </c>
      <c r="J1606" s="35">
        <v>44027</v>
      </c>
      <c r="K1606" s="36" t="s">
        <v>69</v>
      </c>
      <c r="L1606" s="37">
        <f t="shared" ref="L1606:L1669" si="221">SUM(M1606:N1606)</f>
        <v>62500</v>
      </c>
      <c r="M1606" s="45">
        <v>62500</v>
      </c>
      <c r="N1606" s="45"/>
      <c r="O1606" s="40" t="s">
        <v>697</v>
      </c>
    </row>
    <row r="1607" spans="1:15" s="41" customFormat="1" ht="21" hidden="1">
      <c r="A1607" s="32">
        <v>1602</v>
      </c>
      <c r="B1607" s="33" t="s">
        <v>696</v>
      </c>
      <c r="C1607" s="42" t="s">
        <v>77</v>
      </c>
      <c r="D1607" s="33" t="s">
        <v>446</v>
      </c>
      <c r="E1607" s="44" t="s">
        <v>15</v>
      </c>
      <c r="F1607" s="35">
        <f t="shared" si="217"/>
        <v>43984</v>
      </c>
      <c r="G1607" s="35">
        <f t="shared" si="218"/>
        <v>44005</v>
      </c>
      <c r="H1607" s="35">
        <f t="shared" si="219"/>
        <v>44012</v>
      </c>
      <c r="I1607" s="35">
        <f t="shared" si="220"/>
        <v>44019</v>
      </c>
      <c r="J1607" s="35">
        <v>44027</v>
      </c>
      <c r="K1607" s="36" t="s">
        <v>69</v>
      </c>
      <c r="L1607" s="37">
        <f t="shared" si="221"/>
        <v>28125</v>
      </c>
      <c r="M1607" s="45">
        <v>28125</v>
      </c>
      <c r="N1607" s="45"/>
      <c r="O1607" s="40" t="s">
        <v>697</v>
      </c>
    </row>
    <row r="1608" spans="1:15" s="41" customFormat="1" ht="21" hidden="1">
      <c r="A1608" s="32">
        <v>1603</v>
      </c>
      <c r="B1608" s="33" t="s">
        <v>696</v>
      </c>
      <c r="C1608" s="42" t="s">
        <v>81</v>
      </c>
      <c r="D1608" s="33" t="s">
        <v>446</v>
      </c>
      <c r="E1608" s="44" t="s">
        <v>15</v>
      </c>
      <c r="F1608" s="35">
        <f t="shared" si="217"/>
        <v>43984</v>
      </c>
      <c r="G1608" s="35">
        <f t="shared" si="218"/>
        <v>44005</v>
      </c>
      <c r="H1608" s="35">
        <f t="shared" si="219"/>
        <v>44012</v>
      </c>
      <c r="I1608" s="35">
        <f t="shared" si="220"/>
        <v>44019</v>
      </c>
      <c r="J1608" s="35">
        <v>44027</v>
      </c>
      <c r="K1608" s="36" t="s">
        <v>69</v>
      </c>
      <c r="L1608" s="37">
        <f t="shared" si="221"/>
        <v>3500</v>
      </c>
      <c r="M1608" s="45">
        <v>3500</v>
      </c>
      <c r="N1608" s="45"/>
      <c r="O1608" s="40" t="s">
        <v>697</v>
      </c>
    </row>
    <row r="1609" spans="1:15" s="41" customFormat="1" ht="21" hidden="1">
      <c r="A1609" s="32">
        <v>1604</v>
      </c>
      <c r="B1609" s="33" t="s">
        <v>696</v>
      </c>
      <c r="C1609" s="42" t="s">
        <v>78</v>
      </c>
      <c r="D1609" s="33" t="s">
        <v>446</v>
      </c>
      <c r="E1609" s="44" t="s">
        <v>15</v>
      </c>
      <c r="F1609" s="35">
        <f t="shared" si="217"/>
        <v>44076</v>
      </c>
      <c r="G1609" s="35">
        <f t="shared" si="218"/>
        <v>44097</v>
      </c>
      <c r="H1609" s="35">
        <f t="shared" si="219"/>
        <v>44104</v>
      </c>
      <c r="I1609" s="35">
        <f t="shared" si="220"/>
        <v>44111</v>
      </c>
      <c r="J1609" s="35">
        <v>44119</v>
      </c>
      <c r="K1609" s="36" t="s">
        <v>69</v>
      </c>
      <c r="L1609" s="37">
        <f t="shared" si="221"/>
        <v>62500</v>
      </c>
      <c r="M1609" s="45">
        <v>62500</v>
      </c>
      <c r="N1609" s="45"/>
      <c r="O1609" s="40" t="s">
        <v>697</v>
      </c>
    </row>
    <row r="1610" spans="1:15" s="41" customFormat="1" ht="21" hidden="1">
      <c r="A1610" s="32">
        <v>1605</v>
      </c>
      <c r="B1610" s="33" t="s">
        <v>696</v>
      </c>
      <c r="C1610" s="42" t="s">
        <v>81</v>
      </c>
      <c r="D1610" s="33" t="s">
        <v>446</v>
      </c>
      <c r="E1610" s="44" t="s">
        <v>15</v>
      </c>
      <c r="F1610" s="35">
        <f t="shared" si="217"/>
        <v>44076</v>
      </c>
      <c r="G1610" s="35">
        <f t="shared" si="218"/>
        <v>44097</v>
      </c>
      <c r="H1610" s="35">
        <f t="shared" si="219"/>
        <v>44104</v>
      </c>
      <c r="I1610" s="35">
        <f t="shared" si="220"/>
        <v>44111</v>
      </c>
      <c r="J1610" s="35">
        <v>44119</v>
      </c>
      <c r="K1610" s="36" t="s">
        <v>69</v>
      </c>
      <c r="L1610" s="37">
        <f t="shared" si="221"/>
        <v>3500</v>
      </c>
      <c r="M1610" s="45">
        <v>3500</v>
      </c>
      <c r="N1610" s="45"/>
      <c r="O1610" s="40" t="s">
        <v>697</v>
      </c>
    </row>
    <row r="1611" spans="1:15" s="41" customFormat="1" ht="24" hidden="1">
      <c r="A1611" s="32">
        <v>1606</v>
      </c>
      <c r="B1611" s="33" t="s">
        <v>696</v>
      </c>
      <c r="C1611" s="42" t="s">
        <v>700</v>
      </c>
      <c r="D1611" s="33" t="s">
        <v>446</v>
      </c>
      <c r="E1611" s="44" t="s">
        <v>15</v>
      </c>
      <c r="F1611" s="35">
        <f t="shared" si="217"/>
        <v>43804</v>
      </c>
      <c r="G1611" s="35">
        <f t="shared" si="218"/>
        <v>43825</v>
      </c>
      <c r="H1611" s="35">
        <f t="shared" si="219"/>
        <v>43832</v>
      </c>
      <c r="I1611" s="35">
        <f t="shared" si="220"/>
        <v>43839</v>
      </c>
      <c r="J1611" s="35">
        <v>43847</v>
      </c>
      <c r="K1611" s="36" t="s">
        <v>69</v>
      </c>
      <c r="L1611" s="37">
        <f t="shared" si="221"/>
        <v>75000</v>
      </c>
      <c r="M1611" s="45">
        <v>75000</v>
      </c>
      <c r="N1611" s="45"/>
      <c r="O1611" s="40" t="s">
        <v>697</v>
      </c>
    </row>
    <row r="1612" spans="1:15" s="41" customFormat="1" ht="24" hidden="1">
      <c r="A1612" s="32">
        <v>1607</v>
      </c>
      <c r="B1612" s="33" t="s">
        <v>696</v>
      </c>
      <c r="C1612" s="42" t="s">
        <v>700</v>
      </c>
      <c r="D1612" s="33" t="s">
        <v>446</v>
      </c>
      <c r="E1612" s="44" t="s">
        <v>15</v>
      </c>
      <c r="F1612" s="35">
        <f t="shared" si="217"/>
        <v>43984</v>
      </c>
      <c r="G1612" s="35">
        <f t="shared" si="218"/>
        <v>44005</v>
      </c>
      <c r="H1612" s="35">
        <f t="shared" si="219"/>
        <v>44012</v>
      </c>
      <c r="I1612" s="35">
        <f t="shared" si="220"/>
        <v>44019</v>
      </c>
      <c r="J1612" s="35">
        <v>44027</v>
      </c>
      <c r="K1612" s="36" t="s">
        <v>69</v>
      </c>
      <c r="L1612" s="37">
        <f t="shared" si="221"/>
        <v>75000</v>
      </c>
      <c r="M1612" s="45">
        <v>75000</v>
      </c>
      <c r="N1612" s="45"/>
      <c r="O1612" s="40" t="s">
        <v>697</v>
      </c>
    </row>
    <row r="1613" spans="1:15" s="41" customFormat="1" ht="21" hidden="1">
      <c r="A1613" s="32">
        <v>1608</v>
      </c>
      <c r="B1613" s="33" t="s">
        <v>670</v>
      </c>
      <c r="C1613" s="42" t="s">
        <v>114</v>
      </c>
      <c r="D1613" s="33" t="s">
        <v>446</v>
      </c>
      <c r="E1613" s="44" t="s">
        <v>15</v>
      </c>
      <c r="F1613" s="35">
        <f t="shared" si="217"/>
        <v>43804</v>
      </c>
      <c r="G1613" s="35">
        <f t="shared" si="218"/>
        <v>43825</v>
      </c>
      <c r="H1613" s="35">
        <f t="shared" si="219"/>
        <v>43832</v>
      </c>
      <c r="I1613" s="35">
        <f t="shared" si="220"/>
        <v>43839</v>
      </c>
      <c r="J1613" s="35">
        <v>43847</v>
      </c>
      <c r="K1613" s="36" t="s">
        <v>69</v>
      </c>
      <c r="L1613" s="37">
        <f t="shared" si="221"/>
        <v>146404.76</v>
      </c>
      <c r="M1613" s="45">
        <v>146404.76</v>
      </c>
      <c r="N1613" s="45"/>
      <c r="O1613" s="40" t="s">
        <v>671</v>
      </c>
    </row>
    <row r="1614" spans="1:15" s="41" customFormat="1" ht="21" hidden="1">
      <c r="A1614" s="32">
        <v>1609</v>
      </c>
      <c r="B1614" s="33" t="s">
        <v>670</v>
      </c>
      <c r="C1614" s="42" t="s">
        <v>77</v>
      </c>
      <c r="D1614" s="33" t="s">
        <v>446</v>
      </c>
      <c r="E1614" s="44" t="s">
        <v>15</v>
      </c>
      <c r="F1614" s="35">
        <f t="shared" si="217"/>
        <v>43804</v>
      </c>
      <c r="G1614" s="35">
        <f t="shared" si="218"/>
        <v>43825</v>
      </c>
      <c r="H1614" s="35">
        <f t="shared" si="219"/>
        <v>43832</v>
      </c>
      <c r="I1614" s="35">
        <f t="shared" si="220"/>
        <v>43839</v>
      </c>
      <c r="J1614" s="35">
        <v>43847</v>
      </c>
      <c r="K1614" s="36" t="s">
        <v>69</v>
      </c>
      <c r="L1614" s="37">
        <f t="shared" si="221"/>
        <v>2196.0700000000002</v>
      </c>
      <c r="M1614" s="45">
        <v>2196.0700000000002</v>
      </c>
      <c r="N1614" s="45"/>
      <c r="O1614" s="40" t="s">
        <v>671</v>
      </c>
    </row>
    <row r="1615" spans="1:15" s="41" customFormat="1" ht="21" hidden="1">
      <c r="A1615" s="32">
        <v>1610</v>
      </c>
      <c r="B1615" s="33" t="s">
        <v>703</v>
      </c>
      <c r="C1615" s="42" t="s">
        <v>114</v>
      </c>
      <c r="D1615" s="33" t="s">
        <v>446</v>
      </c>
      <c r="E1615" s="44" t="s">
        <v>15</v>
      </c>
      <c r="F1615" s="35">
        <f t="shared" si="217"/>
        <v>44076</v>
      </c>
      <c r="G1615" s="35">
        <f t="shared" si="218"/>
        <v>44097</v>
      </c>
      <c r="H1615" s="35">
        <f t="shared" si="219"/>
        <v>44104</v>
      </c>
      <c r="I1615" s="35">
        <f t="shared" si="220"/>
        <v>44111</v>
      </c>
      <c r="J1615" s="35">
        <v>44119</v>
      </c>
      <c r="K1615" s="36" t="s">
        <v>69</v>
      </c>
      <c r="L1615" s="37">
        <f t="shared" si="221"/>
        <v>298631.56</v>
      </c>
      <c r="M1615" s="45"/>
      <c r="N1615" s="45">
        <f>257441+41190.56</f>
        <v>298631.56</v>
      </c>
      <c r="O1615" s="40" t="s">
        <v>704</v>
      </c>
    </row>
    <row r="1616" spans="1:15" s="41" customFormat="1" ht="21" hidden="1">
      <c r="A1616" s="32">
        <v>1611</v>
      </c>
      <c r="B1616" s="33" t="s">
        <v>703</v>
      </c>
      <c r="C1616" s="42" t="s">
        <v>78</v>
      </c>
      <c r="D1616" s="33" t="s">
        <v>446</v>
      </c>
      <c r="E1616" s="44" t="s">
        <v>15</v>
      </c>
      <c r="F1616" s="35">
        <f t="shared" si="217"/>
        <v>44076</v>
      </c>
      <c r="G1616" s="35">
        <f t="shared" si="218"/>
        <v>44097</v>
      </c>
      <c r="H1616" s="35">
        <f t="shared" si="219"/>
        <v>44104</v>
      </c>
      <c r="I1616" s="35">
        <f t="shared" si="220"/>
        <v>44111</v>
      </c>
      <c r="J1616" s="35">
        <v>44119</v>
      </c>
      <c r="K1616" s="36" t="s">
        <v>69</v>
      </c>
      <c r="L1616" s="37">
        <f t="shared" si="221"/>
        <v>4000</v>
      </c>
      <c r="M1616" s="45"/>
      <c r="N1616" s="45">
        <v>4000</v>
      </c>
      <c r="O1616" s="40" t="s">
        <v>704</v>
      </c>
    </row>
    <row r="1617" spans="1:15" s="41" customFormat="1" ht="21" hidden="1">
      <c r="A1617" s="32">
        <v>1612</v>
      </c>
      <c r="B1617" s="33" t="s">
        <v>668</v>
      </c>
      <c r="C1617" s="42" t="s">
        <v>114</v>
      </c>
      <c r="D1617" s="33" t="s">
        <v>446</v>
      </c>
      <c r="E1617" s="44" t="s">
        <v>15</v>
      </c>
      <c r="F1617" s="35">
        <f t="shared" si="217"/>
        <v>44076</v>
      </c>
      <c r="G1617" s="35">
        <f t="shared" si="218"/>
        <v>44097</v>
      </c>
      <c r="H1617" s="35">
        <f t="shared" si="219"/>
        <v>44104</v>
      </c>
      <c r="I1617" s="35">
        <f t="shared" si="220"/>
        <v>44111</v>
      </c>
      <c r="J1617" s="35">
        <v>44119</v>
      </c>
      <c r="K1617" s="36" t="s">
        <v>69</v>
      </c>
      <c r="L1617" s="37">
        <f t="shared" si="221"/>
        <v>330264.46999999997</v>
      </c>
      <c r="M1617" s="45"/>
      <c r="N1617" s="45">
        <v>330264.46999999997</v>
      </c>
      <c r="O1617" s="40" t="s">
        <v>669</v>
      </c>
    </row>
    <row r="1618" spans="1:15" s="41" customFormat="1" ht="21" hidden="1">
      <c r="A1618" s="32">
        <v>1613</v>
      </c>
      <c r="B1618" s="33" t="s">
        <v>668</v>
      </c>
      <c r="C1618" s="42" t="s">
        <v>77</v>
      </c>
      <c r="D1618" s="33" t="s">
        <v>446</v>
      </c>
      <c r="E1618" s="44" t="s">
        <v>15</v>
      </c>
      <c r="F1618" s="35">
        <f t="shared" si="217"/>
        <v>44076</v>
      </c>
      <c r="G1618" s="35">
        <f t="shared" si="218"/>
        <v>44097</v>
      </c>
      <c r="H1618" s="35">
        <f t="shared" si="219"/>
        <v>44104</v>
      </c>
      <c r="I1618" s="35">
        <f t="shared" si="220"/>
        <v>44111</v>
      </c>
      <c r="J1618" s="35">
        <v>44119</v>
      </c>
      <c r="K1618" s="36" t="s">
        <v>69</v>
      </c>
      <c r="L1618" s="37">
        <f t="shared" si="221"/>
        <v>1535.53</v>
      </c>
      <c r="M1618" s="45"/>
      <c r="N1618" s="45">
        <v>1535.53</v>
      </c>
      <c r="O1618" s="40" t="s">
        <v>669</v>
      </c>
    </row>
    <row r="1619" spans="1:15" s="41" customFormat="1" ht="24" hidden="1">
      <c r="A1619" s="32">
        <v>1614</v>
      </c>
      <c r="B1619" s="33" t="s">
        <v>701</v>
      </c>
      <c r="C1619" s="42" t="s">
        <v>698</v>
      </c>
      <c r="D1619" s="33" t="s">
        <v>446</v>
      </c>
      <c r="E1619" s="44" t="s">
        <v>15</v>
      </c>
      <c r="F1619" s="35">
        <f t="shared" si="217"/>
        <v>43804</v>
      </c>
      <c r="G1619" s="35">
        <f t="shared" si="218"/>
        <v>43825</v>
      </c>
      <c r="H1619" s="35">
        <f t="shared" si="219"/>
        <v>43832</v>
      </c>
      <c r="I1619" s="35">
        <f t="shared" si="220"/>
        <v>43839</v>
      </c>
      <c r="J1619" s="35">
        <v>43847</v>
      </c>
      <c r="K1619" s="36" t="s">
        <v>69</v>
      </c>
      <c r="L1619" s="37">
        <f t="shared" si="221"/>
        <v>3499283</v>
      </c>
      <c r="M1619" s="45">
        <v>3499283</v>
      </c>
      <c r="N1619" s="45"/>
      <c r="O1619" s="40" t="s">
        <v>702</v>
      </c>
    </row>
    <row r="1620" spans="1:15" s="41" customFormat="1" ht="24" hidden="1">
      <c r="A1620" s="32">
        <v>1615</v>
      </c>
      <c r="B1620" s="33" t="s">
        <v>701</v>
      </c>
      <c r="C1620" s="42" t="s">
        <v>698</v>
      </c>
      <c r="D1620" s="33" t="s">
        <v>446</v>
      </c>
      <c r="E1620" s="44" t="s">
        <v>15</v>
      </c>
      <c r="F1620" s="35">
        <f t="shared" si="217"/>
        <v>43893</v>
      </c>
      <c r="G1620" s="35">
        <f t="shared" si="218"/>
        <v>43914</v>
      </c>
      <c r="H1620" s="35">
        <f t="shared" si="219"/>
        <v>43921</v>
      </c>
      <c r="I1620" s="35">
        <f t="shared" si="220"/>
        <v>43928</v>
      </c>
      <c r="J1620" s="35">
        <v>43936</v>
      </c>
      <c r="K1620" s="36" t="s">
        <v>69</v>
      </c>
      <c r="L1620" s="37">
        <f t="shared" si="221"/>
        <v>3429683</v>
      </c>
      <c r="M1620" s="45">
        <v>3429683</v>
      </c>
      <c r="N1620" s="45"/>
      <c r="O1620" s="40" t="s">
        <v>702</v>
      </c>
    </row>
    <row r="1621" spans="1:15" s="41" customFormat="1" ht="24" hidden="1">
      <c r="A1621" s="32">
        <v>1616</v>
      </c>
      <c r="B1621" s="33" t="s">
        <v>701</v>
      </c>
      <c r="C1621" s="42" t="s">
        <v>698</v>
      </c>
      <c r="D1621" s="33" t="s">
        <v>446</v>
      </c>
      <c r="E1621" s="44" t="s">
        <v>15</v>
      </c>
      <c r="F1621" s="35">
        <f t="shared" ref="F1621:F1652" si="222">G1621-21</f>
        <v>43984</v>
      </c>
      <c r="G1621" s="35">
        <f t="shared" ref="G1621:G1652" si="223">H1621-7</f>
        <v>44005</v>
      </c>
      <c r="H1621" s="35">
        <f t="shared" si="219"/>
        <v>44012</v>
      </c>
      <c r="I1621" s="35">
        <f t="shared" si="220"/>
        <v>44019</v>
      </c>
      <c r="J1621" s="35">
        <v>44027</v>
      </c>
      <c r="K1621" s="36" t="s">
        <v>69</v>
      </c>
      <c r="L1621" s="37">
        <f t="shared" si="221"/>
        <v>3184604</v>
      </c>
      <c r="M1621" s="45">
        <v>3184604</v>
      </c>
      <c r="N1621" s="45"/>
      <c r="O1621" s="40" t="s">
        <v>702</v>
      </c>
    </row>
    <row r="1622" spans="1:15" s="41" customFormat="1" ht="24" hidden="1">
      <c r="A1622" s="32">
        <v>1617</v>
      </c>
      <c r="B1622" s="33" t="s">
        <v>701</v>
      </c>
      <c r="C1622" s="42" t="s">
        <v>698</v>
      </c>
      <c r="D1622" s="33" t="s">
        <v>446</v>
      </c>
      <c r="E1622" s="44" t="s">
        <v>15</v>
      </c>
      <c r="F1622" s="35">
        <f t="shared" si="222"/>
        <v>44076</v>
      </c>
      <c r="G1622" s="35">
        <f t="shared" si="223"/>
        <v>44097</v>
      </c>
      <c r="H1622" s="35">
        <f t="shared" si="219"/>
        <v>44104</v>
      </c>
      <c r="I1622" s="35">
        <f t="shared" si="220"/>
        <v>44111</v>
      </c>
      <c r="J1622" s="35">
        <v>44119</v>
      </c>
      <c r="K1622" s="36" t="s">
        <v>69</v>
      </c>
      <c r="L1622" s="37">
        <f t="shared" si="221"/>
        <v>3184604</v>
      </c>
      <c r="M1622" s="45">
        <v>3184604</v>
      </c>
      <c r="N1622" s="45"/>
      <c r="O1622" s="40" t="s">
        <v>702</v>
      </c>
    </row>
    <row r="1623" spans="1:15" s="41" customFormat="1" ht="21" hidden="1">
      <c r="A1623" s="32">
        <v>1618</v>
      </c>
      <c r="B1623" s="33" t="s">
        <v>701</v>
      </c>
      <c r="C1623" s="42" t="s">
        <v>81</v>
      </c>
      <c r="D1623" s="33" t="s">
        <v>446</v>
      </c>
      <c r="E1623" s="44" t="s">
        <v>15</v>
      </c>
      <c r="F1623" s="35">
        <f t="shared" si="222"/>
        <v>43804</v>
      </c>
      <c r="G1623" s="35">
        <f t="shared" si="223"/>
        <v>43825</v>
      </c>
      <c r="H1623" s="35">
        <f t="shared" si="219"/>
        <v>43832</v>
      </c>
      <c r="I1623" s="35">
        <f t="shared" si="220"/>
        <v>43839</v>
      </c>
      <c r="J1623" s="35">
        <v>43847</v>
      </c>
      <c r="K1623" s="36" t="s">
        <v>69</v>
      </c>
      <c r="L1623" s="37">
        <f t="shared" si="221"/>
        <v>500000</v>
      </c>
      <c r="M1623" s="45">
        <v>500000</v>
      </c>
      <c r="N1623" s="45"/>
      <c r="O1623" s="40" t="s">
        <v>702</v>
      </c>
    </row>
    <row r="1624" spans="1:15" s="41" customFormat="1" ht="21" hidden="1">
      <c r="A1624" s="32">
        <v>1619</v>
      </c>
      <c r="B1624" s="33" t="s">
        <v>701</v>
      </c>
      <c r="C1624" s="42" t="s">
        <v>81</v>
      </c>
      <c r="D1624" s="33" t="s">
        <v>446</v>
      </c>
      <c r="E1624" s="44" t="s">
        <v>15</v>
      </c>
      <c r="F1624" s="35">
        <f t="shared" si="222"/>
        <v>43893</v>
      </c>
      <c r="G1624" s="35">
        <f t="shared" si="223"/>
        <v>43914</v>
      </c>
      <c r="H1624" s="35">
        <f t="shared" si="219"/>
        <v>43921</v>
      </c>
      <c r="I1624" s="35">
        <f t="shared" si="220"/>
        <v>43928</v>
      </c>
      <c r="J1624" s="35">
        <v>43936</v>
      </c>
      <c r="K1624" s="36" t="s">
        <v>69</v>
      </c>
      <c r="L1624" s="37">
        <f t="shared" si="221"/>
        <v>500000</v>
      </c>
      <c r="M1624" s="45">
        <v>500000</v>
      </c>
      <c r="N1624" s="45"/>
      <c r="O1624" s="40" t="s">
        <v>702</v>
      </c>
    </row>
    <row r="1625" spans="1:15" s="41" customFormat="1" ht="21" hidden="1">
      <c r="A1625" s="32">
        <v>1620</v>
      </c>
      <c r="B1625" s="33" t="s">
        <v>701</v>
      </c>
      <c r="C1625" s="42" t="s">
        <v>81</v>
      </c>
      <c r="D1625" s="33" t="s">
        <v>446</v>
      </c>
      <c r="E1625" s="44" t="s">
        <v>15</v>
      </c>
      <c r="F1625" s="35">
        <f t="shared" si="222"/>
        <v>43984</v>
      </c>
      <c r="G1625" s="35">
        <f t="shared" si="223"/>
        <v>44005</v>
      </c>
      <c r="H1625" s="35">
        <f t="shared" si="219"/>
        <v>44012</v>
      </c>
      <c r="I1625" s="35">
        <f t="shared" si="220"/>
        <v>44019</v>
      </c>
      <c r="J1625" s="35">
        <v>44027</v>
      </c>
      <c r="K1625" s="36" t="s">
        <v>69</v>
      </c>
      <c r="L1625" s="37">
        <f t="shared" si="221"/>
        <v>500000</v>
      </c>
      <c r="M1625" s="45">
        <v>500000</v>
      </c>
      <c r="N1625" s="45"/>
      <c r="O1625" s="40" t="s">
        <v>702</v>
      </c>
    </row>
    <row r="1626" spans="1:15" s="41" customFormat="1" ht="24" hidden="1">
      <c r="A1626" s="32">
        <v>1621</v>
      </c>
      <c r="B1626" s="33" t="s">
        <v>701</v>
      </c>
      <c r="C1626" s="42" t="s">
        <v>700</v>
      </c>
      <c r="D1626" s="33" t="s">
        <v>446</v>
      </c>
      <c r="E1626" s="44" t="s">
        <v>15</v>
      </c>
      <c r="F1626" s="35">
        <f t="shared" si="222"/>
        <v>43804</v>
      </c>
      <c r="G1626" s="35">
        <f t="shared" si="223"/>
        <v>43825</v>
      </c>
      <c r="H1626" s="35">
        <f t="shared" si="219"/>
        <v>43832</v>
      </c>
      <c r="I1626" s="35">
        <f t="shared" si="220"/>
        <v>43839</v>
      </c>
      <c r="J1626" s="35">
        <v>43847</v>
      </c>
      <c r="K1626" s="36" t="s">
        <v>69</v>
      </c>
      <c r="L1626" s="37">
        <f t="shared" si="221"/>
        <v>500000</v>
      </c>
      <c r="M1626" s="45">
        <v>500000</v>
      </c>
      <c r="N1626" s="45"/>
      <c r="O1626" s="40" t="s">
        <v>702</v>
      </c>
    </row>
    <row r="1627" spans="1:15" s="41" customFormat="1" ht="24" hidden="1">
      <c r="A1627" s="32">
        <v>1622</v>
      </c>
      <c r="B1627" s="33" t="s">
        <v>701</v>
      </c>
      <c r="C1627" s="42" t="s">
        <v>700</v>
      </c>
      <c r="D1627" s="33" t="s">
        <v>446</v>
      </c>
      <c r="E1627" s="44" t="s">
        <v>15</v>
      </c>
      <c r="F1627" s="35">
        <f t="shared" si="222"/>
        <v>43893</v>
      </c>
      <c r="G1627" s="35">
        <f t="shared" si="223"/>
        <v>43914</v>
      </c>
      <c r="H1627" s="35">
        <f t="shared" si="219"/>
        <v>43921</v>
      </c>
      <c r="I1627" s="35">
        <f t="shared" si="220"/>
        <v>43928</v>
      </c>
      <c r="J1627" s="35">
        <v>43936</v>
      </c>
      <c r="K1627" s="36" t="s">
        <v>69</v>
      </c>
      <c r="L1627" s="37">
        <f t="shared" si="221"/>
        <v>500000</v>
      </c>
      <c r="M1627" s="45">
        <v>500000</v>
      </c>
      <c r="N1627" s="45"/>
      <c r="O1627" s="40" t="s">
        <v>702</v>
      </c>
    </row>
    <row r="1628" spans="1:15" s="41" customFormat="1" ht="24" hidden="1">
      <c r="A1628" s="32">
        <v>1623</v>
      </c>
      <c r="B1628" s="33" t="s">
        <v>701</v>
      </c>
      <c r="C1628" s="42" t="s">
        <v>700</v>
      </c>
      <c r="D1628" s="33" t="s">
        <v>446</v>
      </c>
      <c r="E1628" s="44" t="s">
        <v>15</v>
      </c>
      <c r="F1628" s="35">
        <f t="shared" si="222"/>
        <v>43984</v>
      </c>
      <c r="G1628" s="35">
        <f t="shared" si="223"/>
        <v>44005</v>
      </c>
      <c r="H1628" s="35">
        <f t="shared" si="219"/>
        <v>44012</v>
      </c>
      <c r="I1628" s="35">
        <f t="shared" si="220"/>
        <v>44019</v>
      </c>
      <c r="J1628" s="35">
        <v>44027</v>
      </c>
      <c r="K1628" s="36" t="s">
        <v>69</v>
      </c>
      <c r="L1628" s="37">
        <f t="shared" si="221"/>
        <v>500000</v>
      </c>
      <c r="M1628" s="45">
        <v>500000</v>
      </c>
      <c r="N1628" s="45"/>
      <c r="O1628" s="40" t="s">
        <v>702</v>
      </c>
    </row>
    <row r="1629" spans="1:15" s="41" customFormat="1" ht="24" hidden="1">
      <c r="A1629" s="32">
        <v>1624</v>
      </c>
      <c r="B1629" s="33" t="s">
        <v>701</v>
      </c>
      <c r="C1629" s="42" t="s">
        <v>700</v>
      </c>
      <c r="D1629" s="33" t="s">
        <v>446</v>
      </c>
      <c r="E1629" s="44" t="s">
        <v>15</v>
      </c>
      <c r="F1629" s="35">
        <f t="shared" si="222"/>
        <v>44076</v>
      </c>
      <c r="G1629" s="35">
        <f t="shared" si="223"/>
        <v>44097</v>
      </c>
      <c r="H1629" s="35">
        <f t="shared" si="219"/>
        <v>44104</v>
      </c>
      <c r="I1629" s="35">
        <f t="shared" si="220"/>
        <v>44111</v>
      </c>
      <c r="J1629" s="35">
        <v>44119</v>
      </c>
      <c r="K1629" s="36" t="s">
        <v>69</v>
      </c>
      <c r="L1629" s="37">
        <f t="shared" si="221"/>
        <v>500000</v>
      </c>
      <c r="M1629" s="45">
        <v>500000</v>
      </c>
      <c r="N1629" s="45"/>
      <c r="O1629" s="40" t="s">
        <v>702</v>
      </c>
    </row>
    <row r="1630" spans="1:15" s="41" customFormat="1" ht="24" hidden="1">
      <c r="A1630" s="32">
        <v>1625</v>
      </c>
      <c r="B1630" s="33" t="s">
        <v>701</v>
      </c>
      <c r="C1630" s="42" t="s">
        <v>699</v>
      </c>
      <c r="D1630" s="33" t="s">
        <v>446</v>
      </c>
      <c r="E1630" s="44" t="s">
        <v>15</v>
      </c>
      <c r="F1630" s="35">
        <f t="shared" si="222"/>
        <v>43804</v>
      </c>
      <c r="G1630" s="35">
        <f t="shared" si="223"/>
        <v>43825</v>
      </c>
      <c r="H1630" s="35">
        <f t="shared" si="219"/>
        <v>43832</v>
      </c>
      <c r="I1630" s="35">
        <f t="shared" si="220"/>
        <v>43839</v>
      </c>
      <c r="J1630" s="35">
        <v>43847</v>
      </c>
      <c r="K1630" s="36" t="s">
        <v>69</v>
      </c>
      <c r="L1630" s="37">
        <f t="shared" si="221"/>
        <v>2257302.75</v>
      </c>
      <c r="M1630" s="45">
        <v>2257302.75</v>
      </c>
      <c r="N1630" s="45"/>
      <c r="O1630" s="40" t="s">
        <v>702</v>
      </c>
    </row>
    <row r="1631" spans="1:15" s="41" customFormat="1" ht="24" hidden="1">
      <c r="A1631" s="32">
        <v>1626</v>
      </c>
      <c r="B1631" s="33" t="s">
        <v>701</v>
      </c>
      <c r="C1631" s="42" t="s">
        <v>699</v>
      </c>
      <c r="D1631" s="33" t="s">
        <v>446</v>
      </c>
      <c r="E1631" s="44" t="s">
        <v>15</v>
      </c>
      <c r="F1631" s="35">
        <f t="shared" si="222"/>
        <v>43893</v>
      </c>
      <c r="G1631" s="35">
        <f t="shared" si="223"/>
        <v>43914</v>
      </c>
      <c r="H1631" s="35">
        <f t="shared" si="219"/>
        <v>43921</v>
      </c>
      <c r="I1631" s="35">
        <f t="shared" si="220"/>
        <v>43928</v>
      </c>
      <c r="J1631" s="35">
        <v>43936</v>
      </c>
      <c r="K1631" s="36" t="s">
        <v>69</v>
      </c>
      <c r="L1631" s="37">
        <f t="shared" si="221"/>
        <v>2257302.75</v>
      </c>
      <c r="M1631" s="45">
        <v>2257302.75</v>
      </c>
      <c r="N1631" s="45"/>
      <c r="O1631" s="40" t="s">
        <v>702</v>
      </c>
    </row>
    <row r="1632" spans="1:15" s="41" customFormat="1" ht="24" hidden="1">
      <c r="A1632" s="32">
        <v>1627</v>
      </c>
      <c r="B1632" s="33" t="s">
        <v>701</v>
      </c>
      <c r="C1632" s="42" t="s">
        <v>699</v>
      </c>
      <c r="D1632" s="33" t="s">
        <v>446</v>
      </c>
      <c r="E1632" s="44" t="s">
        <v>15</v>
      </c>
      <c r="F1632" s="35">
        <f t="shared" si="222"/>
        <v>43984</v>
      </c>
      <c r="G1632" s="35">
        <f t="shared" si="223"/>
        <v>44005</v>
      </c>
      <c r="H1632" s="35">
        <f t="shared" si="219"/>
        <v>44012</v>
      </c>
      <c r="I1632" s="35">
        <f t="shared" si="220"/>
        <v>44019</v>
      </c>
      <c r="J1632" s="35">
        <v>44027</v>
      </c>
      <c r="K1632" s="36" t="s">
        <v>69</v>
      </c>
      <c r="L1632" s="37">
        <f t="shared" si="221"/>
        <v>4734059.8</v>
      </c>
      <c r="M1632" s="45">
        <v>4734059.8</v>
      </c>
      <c r="N1632" s="45"/>
      <c r="O1632" s="40" t="s">
        <v>702</v>
      </c>
    </row>
    <row r="1633" spans="1:15" s="41" customFormat="1" ht="24" hidden="1">
      <c r="A1633" s="32">
        <v>1628</v>
      </c>
      <c r="B1633" s="33" t="s">
        <v>701</v>
      </c>
      <c r="C1633" s="42" t="s">
        <v>699</v>
      </c>
      <c r="D1633" s="33" t="s">
        <v>446</v>
      </c>
      <c r="E1633" s="44" t="s">
        <v>15</v>
      </c>
      <c r="F1633" s="35">
        <f t="shared" si="222"/>
        <v>44076</v>
      </c>
      <c r="G1633" s="35">
        <f t="shared" si="223"/>
        <v>44097</v>
      </c>
      <c r="H1633" s="35">
        <f t="shared" si="219"/>
        <v>44104</v>
      </c>
      <c r="I1633" s="35">
        <f t="shared" si="220"/>
        <v>44111</v>
      </c>
      <c r="J1633" s="35">
        <v>44119</v>
      </c>
      <c r="K1633" s="36" t="s">
        <v>69</v>
      </c>
      <c r="L1633" s="37">
        <f t="shared" si="221"/>
        <v>180545.7</v>
      </c>
      <c r="M1633" s="45">
        <v>180545.7</v>
      </c>
      <c r="N1633" s="45"/>
      <c r="O1633" s="40" t="s">
        <v>702</v>
      </c>
    </row>
    <row r="1634" spans="1:15" s="41" customFormat="1" ht="21" hidden="1">
      <c r="A1634" s="32">
        <v>1629</v>
      </c>
      <c r="B1634" s="33" t="s">
        <v>504</v>
      </c>
      <c r="C1634" s="42" t="s">
        <v>114</v>
      </c>
      <c r="D1634" s="33" t="s">
        <v>446</v>
      </c>
      <c r="E1634" s="44" t="s">
        <v>15</v>
      </c>
      <c r="F1634" s="35">
        <f t="shared" si="222"/>
        <v>43984</v>
      </c>
      <c r="G1634" s="35">
        <f t="shared" si="223"/>
        <v>44005</v>
      </c>
      <c r="H1634" s="35">
        <f t="shared" si="219"/>
        <v>44012</v>
      </c>
      <c r="I1634" s="35">
        <f t="shared" si="220"/>
        <v>44019</v>
      </c>
      <c r="J1634" s="35">
        <v>44027</v>
      </c>
      <c r="K1634" s="36" t="s">
        <v>69</v>
      </c>
      <c r="L1634" s="37">
        <f t="shared" si="221"/>
        <v>1020351.42</v>
      </c>
      <c r="M1634" s="45"/>
      <c r="N1634" s="45">
        <v>1020351.42</v>
      </c>
      <c r="O1634" s="40" t="s">
        <v>505</v>
      </c>
    </row>
    <row r="1635" spans="1:15" s="41" customFormat="1" ht="21" hidden="1">
      <c r="A1635" s="32">
        <v>1630</v>
      </c>
      <c r="B1635" s="33" t="s">
        <v>504</v>
      </c>
      <c r="C1635" s="42" t="s">
        <v>77</v>
      </c>
      <c r="D1635" s="33" t="s">
        <v>446</v>
      </c>
      <c r="E1635" s="44" t="s">
        <v>15</v>
      </c>
      <c r="F1635" s="35">
        <f t="shared" si="222"/>
        <v>43984</v>
      </c>
      <c r="G1635" s="35">
        <f t="shared" si="223"/>
        <v>44005</v>
      </c>
      <c r="H1635" s="35">
        <f t="shared" si="219"/>
        <v>44012</v>
      </c>
      <c r="I1635" s="35">
        <f t="shared" si="220"/>
        <v>44019</v>
      </c>
      <c r="J1635" s="35">
        <v>44027</v>
      </c>
      <c r="K1635" s="36" t="s">
        <v>69</v>
      </c>
      <c r="L1635" s="37">
        <f t="shared" si="221"/>
        <v>3000</v>
      </c>
      <c r="M1635" s="45"/>
      <c r="N1635" s="45">
        <v>3000</v>
      </c>
      <c r="O1635" s="40" t="s">
        <v>505</v>
      </c>
    </row>
    <row r="1636" spans="1:15" s="41" customFormat="1" ht="21" hidden="1">
      <c r="A1636" s="32">
        <v>1631</v>
      </c>
      <c r="B1636" s="33" t="s">
        <v>504</v>
      </c>
      <c r="C1636" s="42" t="s">
        <v>78</v>
      </c>
      <c r="D1636" s="33" t="s">
        <v>446</v>
      </c>
      <c r="E1636" s="44" t="s">
        <v>15</v>
      </c>
      <c r="F1636" s="35">
        <f t="shared" si="222"/>
        <v>43984</v>
      </c>
      <c r="G1636" s="35">
        <f t="shared" si="223"/>
        <v>44005</v>
      </c>
      <c r="H1636" s="35">
        <f t="shared" si="219"/>
        <v>44012</v>
      </c>
      <c r="I1636" s="35">
        <f t="shared" si="220"/>
        <v>44019</v>
      </c>
      <c r="J1636" s="35">
        <v>44027</v>
      </c>
      <c r="K1636" s="36" t="s">
        <v>69</v>
      </c>
      <c r="L1636" s="37">
        <f t="shared" si="221"/>
        <v>10540.61</v>
      </c>
      <c r="M1636" s="45"/>
      <c r="N1636" s="45">
        <v>10540.61</v>
      </c>
      <c r="O1636" s="40" t="s">
        <v>505</v>
      </c>
    </row>
    <row r="1637" spans="1:15" s="41" customFormat="1" ht="21" hidden="1">
      <c r="A1637" s="32">
        <v>1632</v>
      </c>
      <c r="B1637" s="33" t="s">
        <v>661</v>
      </c>
      <c r="C1637" s="42" t="s">
        <v>114</v>
      </c>
      <c r="D1637" s="33" t="s">
        <v>446</v>
      </c>
      <c r="E1637" s="44" t="s">
        <v>15</v>
      </c>
      <c r="F1637" s="35">
        <f t="shared" si="222"/>
        <v>43984</v>
      </c>
      <c r="G1637" s="35">
        <f t="shared" si="223"/>
        <v>44005</v>
      </c>
      <c r="H1637" s="35">
        <f t="shared" si="219"/>
        <v>44012</v>
      </c>
      <c r="I1637" s="35">
        <f t="shared" si="220"/>
        <v>44019</v>
      </c>
      <c r="J1637" s="35">
        <v>44027</v>
      </c>
      <c r="K1637" s="36" t="s">
        <v>69</v>
      </c>
      <c r="L1637" s="37">
        <f t="shared" si="221"/>
        <v>287878.36</v>
      </c>
      <c r="M1637" s="45">
        <v>287878.36</v>
      </c>
      <c r="N1637" s="45"/>
      <c r="O1637" s="40" t="s">
        <v>662</v>
      </c>
    </row>
    <row r="1638" spans="1:15" s="41" customFormat="1" ht="21" hidden="1">
      <c r="A1638" s="32">
        <v>1633</v>
      </c>
      <c r="B1638" s="33" t="s">
        <v>661</v>
      </c>
      <c r="C1638" s="42" t="s">
        <v>78</v>
      </c>
      <c r="D1638" s="33" t="s">
        <v>446</v>
      </c>
      <c r="E1638" s="44" t="s">
        <v>15</v>
      </c>
      <c r="F1638" s="35">
        <f t="shared" si="222"/>
        <v>43984</v>
      </c>
      <c r="G1638" s="35">
        <f t="shared" si="223"/>
        <v>44005</v>
      </c>
      <c r="H1638" s="35">
        <f t="shared" si="219"/>
        <v>44012</v>
      </c>
      <c r="I1638" s="35">
        <f t="shared" si="220"/>
        <v>44019</v>
      </c>
      <c r="J1638" s="35">
        <v>44027</v>
      </c>
      <c r="K1638" s="36" t="s">
        <v>69</v>
      </c>
      <c r="L1638" s="37">
        <f t="shared" si="221"/>
        <v>4318.18</v>
      </c>
      <c r="M1638" s="45">
        <v>4318.18</v>
      </c>
      <c r="N1638" s="45"/>
      <c r="O1638" s="40" t="s">
        <v>662</v>
      </c>
    </row>
    <row r="1639" spans="1:15" s="41" customFormat="1" ht="21" hidden="1">
      <c r="A1639" s="32">
        <v>1634</v>
      </c>
      <c r="B1639" s="33" t="s">
        <v>663</v>
      </c>
      <c r="C1639" s="42" t="s">
        <v>114</v>
      </c>
      <c r="D1639" s="33" t="s">
        <v>446</v>
      </c>
      <c r="E1639" s="44" t="s">
        <v>15</v>
      </c>
      <c r="F1639" s="35">
        <f t="shared" si="222"/>
        <v>44076</v>
      </c>
      <c r="G1639" s="35">
        <f t="shared" si="223"/>
        <v>44097</v>
      </c>
      <c r="H1639" s="35">
        <f t="shared" si="219"/>
        <v>44104</v>
      </c>
      <c r="I1639" s="35">
        <f t="shared" si="220"/>
        <v>44111</v>
      </c>
      <c r="J1639" s="35">
        <v>44119</v>
      </c>
      <c r="K1639" s="36" t="s">
        <v>69</v>
      </c>
      <c r="L1639" s="37">
        <f t="shared" si="221"/>
        <v>4427759.7300000004</v>
      </c>
      <c r="M1639" s="45"/>
      <c r="N1639" s="45">
        <v>4427759.7300000004</v>
      </c>
      <c r="O1639" s="40" t="s">
        <v>664</v>
      </c>
    </row>
    <row r="1640" spans="1:15" s="41" customFormat="1" ht="21" hidden="1">
      <c r="A1640" s="32">
        <v>1635</v>
      </c>
      <c r="B1640" s="33" t="s">
        <v>663</v>
      </c>
      <c r="C1640" s="42" t="s">
        <v>77</v>
      </c>
      <c r="D1640" s="33" t="s">
        <v>446</v>
      </c>
      <c r="E1640" s="44" t="s">
        <v>15</v>
      </c>
      <c r="F1640" s="35">
        <f t="shared" si="222"/>
        <v>44076</v>
      </c>
      <c r="G1640" s="35">
        <f t="shared" si="223"/>
        <v>44097</v>
      </c>
      <c r="H1640" s="35">
        <f t="shared" si="219"/>
        <v>44104</v>
      </c>
      <c r="I1640" s="35">
        <f t="shared" si="220"/>
        <v>44111</v>
      </c>
      <c r="J1640" s="35">
        <v>44119</v>
      </c>
      <c r="K1640" s="36" t="s">
        <v>69</v>
      </c>
      <c r="L1640" s="37">
        <f t="shared" si="221"/>
        <v>1500</v>
      </c>
      <c r="M1640" s="45"/>
      <c r="N1640" s="45">
        <v>1500</v>
      </c>
      <c r="O1640" s="40" t="s">
        <v>664</v>
      </c>
    </row>
    <row r="1641" spans="1:15" s="41" customFormat="1" ht="21" hidden="1">
      <c r="A1641" s="32">
        <v>1636</v>
      </c>
      <c r="B1641" s="33" t="s">
        <v>663</v>
      </c>
      <c r="C1641" s="42" t="s">
        <v>78</v>
      </c>
      <c r="D1641" s="33" t="s">
        <v>446</v>
      </c>
      <c r="E1641" s="44" t="s">
        <v>15</v>
      </c>
      <c r="F1641" s="35">
        <f t="shared" si="222"/>
        <v>44076</v>
      </c>
      <c r="G1641" s="35">
        <f t="shared" si="223"/>
        <v>44097</v>
      </c>
      <c r="H1641" s="35">
        <f t="shared" si="219"/>
        <v>44104</v>
      </c>
      <c r="I1641" s="35">
        <f t="shared" si="220"/>
        <v>44111</v>
      </c>
      <c r="J1641" s="35">
        <v>44119</v>
      </c>
      <c r="K1641" s="36" t="s">
        <v>69</v>
      </c>
      <c r="L1641" s="37">
        <f t="shared" si="221"/>
        <v>598247.53</v>
      </c>
      <c r="M1641" s="45"/>
      <c r="N1641" s="45">
        <v>598247.53</v>
      </c>
      <c r="O1641" s="40" t="s">
        <v>664</v>
      </c>
    </row>
    <row r="1642" spans="1:15" s="41" customFormat="1" ht="21" hidden="1">
      <c r="A1642" s="32">
        <v>1637</v>
      </c>
      <c r="B1642" s="33" t="s">
        <v>663</v>
      </c>
      <c r="C1642" s="42" t="s">
        <v>81</v>
      </c>
      <c r="D1642" s="33" t="s">
        <v>446</v>
      </c>
      <c r="E1642" s="44" t="s">
        <v>15</v>
      </c>
      <c r="F1642" s="35">
        <f t="shared" si="222"/>
        <v>44076</v>
      </c>
      <c r="G1642" s="35">
        <f t="shared" si="223"/>
        <v>44097</v>
      </c>
      <c r="H1642" s="35">
        <f t="shared" si="219"/>
        <v>44104</v>
      </c>
      <c r="I1642" s="35">
        <f t="shared" si="220"/>
        <v>44111</v>
      </c>
      <c r="J1642" s="35">
        <v>44119</v>
      </c>
      <c r="K1642" s="36" t="s">
        <v>69</v>
      </c>
      <c r="L1642" s="37">
        <f t="shared" si="221"/>
        <v>149500</v>
      </c>
      <c r="M1642" s="45"/>
      <c r="N1642" s="45">
        <f>120000+17500+12000</f>
        <v>149500</v>
      </c>
      <c r="O1642" s="40" t="s">
        <v>664</v>
      </c>
    </row>
    <row r="1643" spans="1:15" s="41" customFormat="1" ht="21" hidden="1">
      <c r="A1643" s="32">
        <v>1638</v>
      </c>
      <c r="B1643" s="33" t="s">
        <v>647</v>
      </c>
      <c r="C1643" s="42" t="s">
        <v>114</v>
      </c>
      <c r="D1643" s="33" t="s">
        <v>446</v>
      </c>
      <c r="E1643" s="44" t="s">
        <v>15</v>
      </c>
      <c r="F1643" s="35">
        <f t="shared" si="222"/>
        <v>43984</v>
      </c>
      <c r="G1643" s="35">
        <f t="shared" si="223"/>
        <v>44005</v>
      </c>
      <c r="H1643" s="35">
        <f t="shared" si="219"/>
        <v>44012</v>
      </c>
      <c r="I1643" s="35">
        <f t="shared" si="220"/>
        <v>44019</v>
      </c>
      <c r="J1643" s="35">
        <v>44027</v>
      </c>
      <c r="K1643" s="36" t="s">
        <v>69</v>
      </c>
      <c r="L1643" s="37">
        <f t="shared" si="221"/>
        <v>1078571.43</v>
      </c>
      <c r="M1643" s="45"/>
      <c r="N1643" s="45">
        <v>1078571.43</v>
      </c>
      <c r="O1643" s="40" t="s">
        <v>648</v>
      </c>
    </row>
    <row r="1644" spans="1:15" s="41" customFormat="1" ht="21" hidden="1">
      <c r="A1644" s="32">
        <v>1639</v>
      </c>
      <c r="B1644" s="33" t="s">
        <v>647</v>
      </c>
      <c r="C1644" s="42" t="s">
        <v>77</v>
      </c>
      <c r="D1644" s="33" t="s">
        <v>446</v>
      </c>
      <c r="E1644" s="44" t="s">
        <v>15</v>
      </c>
      <c r="F1644" s="35">
        <f t="shared" si="222"/>
        <v>43984</v>
      </c>
      <c r="G1644" s="35">
        <f t="shared" si="223"/>
        <v>44005</v>
      </c>
      <c r="H1644" s="35">
        <f t="shared" si="219"/>
        <v>44012</v>
      </c>
      <c r="I1644" s="35">
        <f t="shared" si="220"/>
        <v>44019</v>
      </c>
      <c r="J1644" s="35">
        <v>44027</v>
      </c>
      <c r="K1644" s="36" t="s">
        <v>69</v>
      </c>
      <c r="L1644" s="37">
        <f t="shared" si="221"/>
        <v>5000</v>
      </c>
      <c r="M1644" s="45"/>
      <c r="N1644" s="45">
        <v>5000</v>
      </c>
      <c r="O1644" s="40" t="s">
        <v>648</v>
      </c>
    </row>
    <row r="1645" spans="1:15" s="41" customFormat="1" ht="21" hidden="1">
      <c r="A1645" s="32">
        <v>1640</v>
      </c>
      <c r="B1645" s="33" t="s">
        <v>647</v>
      </c>
      <c r="C1645" s="42" t="s">
        <v>78</v>
      </c>
      <c r="D1645" s="33" t="s">
        <v>446</v>
      </c>
      <c r="E1645" s="44" t="s">
        <v>15</v>
      </c>
      <c r="F1645" s="35">
        <f t="shared" si="222"/>
        <v>43984</v>
      </c>
      <c r="G1645" s="35">
        <f t="shared" si="223"/>
        <v>44005</v>
      </c>
      <c r="H1645" s="35">
        <f t="shared" si="219"/>
        <v>44012</v>
      </c>
      <c r="I1645" s="35">
        <f t="shared" si="220"/>
        <v>44019</v>
      </c>
      <c r="J1645" s="35">
        <v>44027</v>
      </c>
      <c r="K1645" s="36" t="s">
        <v>69</v>
      </c>
      <c r="L1645" s="37">
        <f t="shared" si="221"/>
        <v>443467.62</v>
      </c>
      <c r="M1645" s="45"/>
      <c r="N1645" s="45">
        <v>443467.62</v>
      </c>
      <c r="O1645" s="40" t="s">
        <v>648</v>
      </c>
    </row>
    <row r="1646" spans="1:15" s="41" customFormat="1" ht="21" hidden="1">
      <c r="A1646" s="32">
        <v>1641</v>
      </c>
      <c r="B1646" s="33" t="s">
        <v>647</v>
      </c>
      <c r="C1646" s="42" t="s">
        <v>81</v>
      </c>
      <c r="D1646" s="33" t="s">
        <v>446</v>
      </c>
      <c r="E1646" s="44" t="s">
        <v>15</v>
      </c>
      <c r="F1646" s="35">
        <f t="shared" si="222"/>
        <v>43984</v>
      </c>
      <c r="G1646" s="35">
        <f t="shared" si="223"/>
        <v>44005</v>
      </c>
      <c r="H1646" s="35">
        <f t="shared" si="219"/>
        <v>44012</v>
      </c>
      <c r="I1646" s="35">
        <f t="shared" si="220"/>
        <v>44019</v>
      </c>
      <c r="J1646" s="35">
        <v>44027</v>
      </c>
      <c r="K1646" s="36" t="s">
        <v>69</v>
      </c>
      <c r="L1646" s="37">
        <f t="shared" si="221"/>
        <v>52200</v>
      </c>
      <c r="M1646" s="45"/>
      <c r="N1646" s="45">
        <f>1200+3000+4500+4500+4000+35000</f>
        <v>52200</v>
      </c>
      <c r="O1646" s="40" t="s">
        <v>648</v>
      </c>
    </row>
    <row r="1647" spans="1:15" s="41" customFormat="1" ht="21" hidden="1">
      <c r="A1647" s="32">
        <v>1642</v>
      </c>
      <c r="B1647" s="33" t="s">
        <v>551</v>
      </c>
      <c r="C1647" s="42" t="s">
        <v>114</v>
      </c>
      <c r="D1647" s="33" t="s">
        <v>446</v>
      </c>
      <c r="E1647" s="44" t="s">
        <v>15</v>
      </c>
      <c r="F1647" s="35">
        <f t="shared" si="222"/>
        <v>44076</v>
      </c>
      <c r="G1647" s="35">
        <f t="shared" si="223"/>
        <v>44097</v>
      </c>
      <c r="H1647" s="35">
        <f t="shared" si="219"/>
        <v>44104</v>
      </c>
      <c r="I1647" s="35">
        <f t="shared" si="220"/>
        <v>44111</v>
      </c>
      <c r="J1647" s="35">
        <v>44119</v>
      </c>
      <c r="K1647" s="36" t="s">
        <v>69</v>
      </c>
      <c r="L1647" s="37">
        <f t="shared" si="221"/>
        <v>3647852</v>
      </c>
      <c r="M1647" s="45">
        <v>3647852</v>
      </c>
      <c r="N1647" s="45"/>
      <c r="O1647" s="40" t="s">
        <v>548</v>
      </c>
    </row>
    <row r="1648" spans="1:15" s="41" customFormat="1" ht="21" hidden="1">
      <c r="A1648" s="32">
        <v>1643</v>
      </c>
      <c r="B1648" s="33" t="s">
        <v>551</v>
      </c>
      <c r="C1648" s="42" t="s">
        <v>77</v>
      </c>
      <c r="D1648" s="33" t="s">
        <v>446</v>
      </c>
      <c r="E1648" s="44" t="s">
        <v>15</v>
      </c>
      <c r="F1648" s="35">
        <f t="shared" si="222"/>
        <v>44076</v>
      </c>
      <c r="G1648" s="35">
        <f t="shared" si="223"/>
        <v>44097</v>
      </c>
      <c r="H1648" s="35">
        <f t="shared" si="219"/>
        <v>44104</v>
      </c>
      <c r="I1648" s="35">
        <f t="shared" si="220"/>
        <v>44111</v>
      </c>
      <c r="J1648" s="35">
        <v>44119</v>
      </c>
      <c r="K1648" s="36" t="s">
        <v>69</v>
      </c>
      <c r="L1648" s="37">
        <f t="shared" si="221"/>
        <v>3000</v>
      </c>
      <c r="M1648" s="45">
        <v>3000</v>
      </c>
      <c r="N1648" s="45"/>
      <c r="O1648" s="40" t="s">
        <v>548</v>
      </c>
    </row>
    <row r="1649" spans="1:15" s="41" customFormat="1" ht="21" hidden="1">
      <c r="A1649" s="32">
        <v>1644</v>
      </c>
      <c r="B1649" s="33" t="s">
        <v>551</v>
      </c>
      <c r="C1649" s="42" t="s">
        <v>78</v>
      </c>
      <c r="D1649" s="33" t="s">
        <v>446</v>
      </c>
      <c r="E1649" s="44" t="s">
        <v>15</v>
      </c>
      <c r="F1649" s="35">
        <f t="shared" si="222"/>
        <v>44076</v>
      </c>
      <c r="G1649" s="35">
        <f t="shared" si="223"/>
        <v>44097</v>
      </c>
      <c r="H1649" s="35">
        <f t="shared" si="219"/>
        <v>44104</v>
      </c>
      <c r="I1649" s="35">
        <f t="shared" si="220"/>
        <v>44111</v>
      </c>
      <c r="J1649" s="35">
        <v>44119</v>
      </c>
      <c r="K1649" s="36" t="s">
        <v>69</v>
      </c>
      <c r="L1649" s="37">
        <f t="shared" si="221"/>
        <v>29040</v>
      </c>
      <c r="M1649" s="45">
        <v>29040</v>
      </c>
      <c r="N1649" s="45"/>
      <c r="O1649" s="40" t="s">
        <v>548</v>
      </c>
    </row>
    <row r="1650" spans="1:15" s="41" customFormat="1" ht="21" hidden="1">
      <c r="A1650" s="32">
        <v>1645</v>
      </c>
      <c r="B1650" s="33" t="s">
        <v>551</v>
      </c>
      <c r="C1650" s="42" t="s">
        <v>81</v>
      </c>
      <c r="D1650" s="33" t="s">
        <v>446</v>
      </c>
      <c r="E1650" s="44" t="s">
        <v>15</v>
      </c>
      <c r="F1650" s="35">
        <f t="shared" si="222"/>
        <v>44076</v>
      </c>
      <c r="G1650" s="35">
        <f t="shared" si="223"/>
        <v>44097</v>
      </c>
      <c r="H1650" s="35">
        <f t="shared" si="219"/>
        <v>44104</v>
      </c>
      <c r="I1650" s="35">
        <f t="shared" si="220"/>
        <v>44111</v>
      </c>
      <c r="J1650" s="35">
        <v>44119</v>
      </c>
      <c r="K1650" s="36" t="s">
        <v>69</v>
      </c>
      <c r="L1650" s="37">
        <f t="shared" si="221"/>
        <v>7960</v>
      </c>
      <c r="M1650" s="45">
        <v>7960</v>
      </c>
      <c r="N1650" s="45"/>
      <c r="O1650" s="40" t="s">
        <v>548</v>
      </c>
    </row>
    <row r="1651" spans="1:15" s="41" customFormat="1" ht="21" hidden="1">
      <c r="A1651" s="32">
        <v>1646</v>
      </c>
      <c r="B1651" s="33" t="s">
        <v>547</v>
      </c>
      <c r="C1651" s="42" t="s">
        <v>114</v>
      </c>
      <c r="D1651" s="33" t="s">
        <v>446</v>
      </c>
      <c r="E1651" s="44" t="s">
        <v>15</v>
      </c>
      <c r="F1651" s="35">
        <f t="shared" si="222"/>
        <v>44076</v>
      </c>
      <c r="G1651" s="35">
        <f t="shared" si="223"/>
        <v>44097</v>
      </c>
      <c r="H1651" s="35">
        <f t="shared" si="219"/>
        <v>44104</v>
      </c>
      <c r="I1651" s="35">
        <f t="shared" si="220"/>
        <v>44111</v>
      </c>
      <c r="J1651" s="35">
        <v>44119</v>
      </c>
      <c r="K1651" s="36" t="s">
        <v>69</v>
      </c>
      <c r="L1651" s="37">
        <f t="shared" si="221"/>
        <v>276542.26</v>
      </c>
      <c r="M1651" s="45">
        <v>276542.26</v>
      </c>
      <c r="N1651" s="45"/>
      <c r="O1651" s="40" t="s">
        <v>548</v>
      </c>
    </row>
    <row r="1652" spans="1:15" s="41" customFormat="1" ht="21" hidden="1">
      <c r="A1652" s="32">
        <v>1647</v>
      </c>
      <c r="B1652" s="33" t="s">
        <v>547</v>
      </c>
      <c r="C1652" s="42" t="s">
        <v>77</v>
      </c>
      <c r="D1652" s="33" t="s">
        <v>446</v>
      </c>
      <c r="E1652" s="44" t="s">
        <v>15</v>
      </c>
      <c r="F1652" s="35">
        <f t="shared" si="222"/>
        <v>44076</v>
      </c>
      <c r="G1652" s="35">
        <f t="shared" si="223"/>
        <v>44097</v>
      </c>
      <c r="H1652" s="35">
        <f t="shared" si="219"/>
        <v>44104</v>
      </c>
      <c r="I1652" s="35">
        <f t="shared" si="220"/>
        <v>44111</v>
      </c>
      <c r="J1652" s="35">
        <v>44119</v>
      </c>
      <c r="K1652" s="36" t="s">
        <v>69</v>
      </c>
      <c r="L1652" s="37">
        <f t="shared" si="221"/>
        <v>3000</v>
      </c>
      <c r="M1652" s="45">
        <v>3000</v>
      </c>
      <c r="N1652" s="45"/>
      <c r="O1652" s="40" t="s">
        <v>548</v>
      </c>
    </row>
    <row r="1653" spans="1:15" s="41" customFormat="1" ht="21" hidden="1">
      <c r="A1653" s="32">
        <v>1648</v>
      </c>
      <c r="B1653" s="33" t="s">
        <v>547</v>
      </c>
      <c r="C1653" s="42" t="s">
        <v>78</v>
      </c>
      <c r="D1653" s="33" t="s">
        <v>446</v>
      </c>
      <c r="E1653" s="44" t="s">
        <v>15</v>
      </c>
      <c r="F1653" s="35">
        <f t="shared" ref="F1653:F1661" si="224">G1653-21</f>
        <v>44076</v>
      </c>
      <c r="G1653" s="35">
        <f t="shared" ref="G1653:G1661" si="225">H1653-7</f>
        <v>44097</v>
      </c>
      <c r="H1653" s="35">
        <f t="shared" si="219"/>
        <v>44104</v>
      </c>
      <c r="I1653" s="35">
        <f t="shared" si="220"/>
        <v>44111</v>
      </c>
      <c r="J1653" s="35">
        <v>44119</v>
      </c>
      <c r="K1653" s="36" t="s">
        <v>69</v>
      </c>
      <c r="L1653" s="37">
        <f t="shared" si="221"/>
        <v>10524</v>
      </c>
      <c r="M1653" s="45">
        <v>10524</v>
      </c>
      <c r="N1653" s="45"/>
      <c r="O1653" s="40" t="s">
        <v>548</v>
      </c>
    </row>
    <row r="1654" spans="1:15" s="41" customFormat="1" ht="21" hidden="1">
      <c r="A1654" s="32">
        <v>1649</v>
      </c>
      <c r="B1654" s="33" t="s">
        <v>547</v>
      </c>
      <c r="C1654" s="42" t="s">
        <v>81</v>
      </c>
      <c r="D1654" s="33" t="s">
        <v>446</v>
      </c>
      <c r="E1654" s="44" t="s">
        <v>15</v>
      </c>
      <c r="F1654" s="35">
        <f t="shared" si="224"/>
        <v>44076</v>
      </c>
      <c r="G1654" s="35">
        <f t="shared" si="225"/>
        <v>44097</v>
      </c>
      <c r="H1654" s="35">
        <f t="shared" si="219"/>
        <v>44104</v>
      </c>
      <c r="I1654" s="35">
        <f t="shared" si="220"/>
        <v>44111</v>
      </c>
      <c r="J1654" s="35">
        <v>44119</v>
      </c>
      <c r="K1654" s="36" t="s">
        <v>69</v>
      </c>
      <c r="L1654" s="37">
        <f t="shared" si="221"/>
        <v>3380</v>
      </c>
      <c r="M1654" s="45">
        <v>3380</v>
      </c>
      <c r="N1654" s="45"/>
      <c r="O1654" s="40" t="s">
        <v>548</v>
      </c>
    </row>
    <row r="1655" spans="1:15" s="41" customFormat="1" ht="21" hidden="1">
      <c r="A1655" s="32">
        <v>1650</v>
      </c>
      <c r="B1655" s="33" t="s">
        <v>549</v>
      </c>
      <c r="C1655" s="42" t="s">
        <v>114</v>
      </c>
      <c r="D1655" s="33" t="s">
        <v>446</v>
      </c>
      <c r="E1655" s="44" t="s">
        <v>15</v>
      </c>
      <c r="F1655" s="35">
        <f t="shared" si="224"/>
        <v>43984</v>
      </c>
      <c r="G1655" s="35">
        <f t="shared" si="225"/>
        <v>44005</v>
      </c>
      <c r="H1655" s="35">
        <f t="shared" si="219"/>
        <v>44012</v>
      </c>
      <c r="I1655" s="35">
        <f t="shared" si="220"/>
        <v>44019</v>
      </c>
      <c r="J1655" s="35">
        <v>44027</v>
      </c>
      <c r="K1655" s="36" t="s">
        <v>69</v>
      </c>
      <c r="L1655" s="37">
        <f t="shared" si="221"/>
        <v>276542.26</v>
      </c>
      <c r="M1655" s="45">
        <v>276542.26</v>
      </c>
      <c r="N1655" s="45"/>
      <c r="O1655" s="40" t="s">
        <v>550</v>
      </c>
    </row>
    <row r="1656" spans="1:15" s="41" customFormat="1" ht="21" hidden="1">
      <c r="A1656" s="32">
        <v>1651</v>
      </c>
      <c r="B1656" s="33" t="s">
        <v>549</v>
      </c>
      <c r="C1656" s="42" t="s">
        <v>77</v>
      </c>
      <c r="D1656" s="33" t="s">
        <v>446</v>
      </c>
      <c r="E1656" s="44" t="s">
        <v>15</v>
      </c>
      <c r="F1656" s="35">
        <f t="shared" si="224"/>
        <v>43984</v>
      </c>
      <c r="G1656" s="35">
        <f t="shared" si="225"/>
        <v>44005</v>
      </c>
      <c r="H1656" s="35">
        <f t="shared" si="219"/>
        <v>44012</v>
      </c>
      <c r="I1656" s="35">
        <f t="shared" si="220"/>
        <v>44019</v>
      </c>
      <c r="J1656" s="35">
        <v>44027</v>
      </c>
      <c r="K1656" s="36" t="s">
        <v>69</v>
      </c>
      <c r="L1656" s="37">
        <f t="shared" si="221"/>
        <v>3000</v>
      </c>
      <c r="M1656" s="45">
        <v>3000</v>
      </c>
      <c r="N1656" s="45"/>
      <c r="O1656" s="40" t="s">
        <v>550</v>
      </c>
    </row>
    <row r="1657" spans="1:15" s="41" customFormat="1" ht="21" hidden="1">
      <c r="A1657" s="32">
        <v>1652</v>
      </c>
      <c r="B1657" s="33" t="s">
        <v>549</v>
      </c>
      <c r="C1657" s="42" t="s">
        <v>78</v>
      </c>
      <c r="D1657" s="33" t="s">
        <v>446</v>
      </c>
      <c r="E1657" s="44" t="s">
        <v>15</v>
      </c>
      <c r="F1657" s="35">
        <f t="shared" si="224"/>
        <v>43984</v>
      </c>
      <c r="G1657" s="35">
        <f t="shared" si="225"/>
        <v>44005</v>
      </c>
      <c r="H1657" s="35">
        <f t="shared" si="219"/>
        <v>44012</v>
      </c>
      <c r="I1657" s="35">
        <f t="shared" si="220"/>
        <v>44019</v>
      </c>
      <c r="J1657" s="35">
        <v>44027</v>
      </c>
      <c r="K1657" s="36" t="s">
        <v>69</v>
      </c>
      <c r="L1657" s="37">
        <f t="shared" si="221"/>
        <v>10524</v>
      </c>
      <c r="M1657" s="45">
        <v>10524</v>
      </c>
      <c r="N1657" s="45"/>
      <c r="O1657" s="40" t="s">
        <v>550</v>
      </c>
    </row>
    <row r="1658" spans="1:15" s="41" customFormat="1" ht="21" hidden="1">
      <c r="A1658" s="32">
        <v>1653</v>
      </c>
      <c r="B1658" s="33" t="s">
        <v>549</v>
      </c>
      <c r="C1658" s="42" t="s">
        <v>81</v>
      </c>
      <c r="D1658" s="33" t="s">
        <v>446</v>
      </c>
      <c r="E1658" s="44" t="s">
        <v>15</v>
      </c>
      <c r="F1658" s="35">
        <f t="shared" si="224"/>
        <v>43984</v>
      </c>
      <c r="G1658" s="35">
        <f t="shared" si="225"/>
        <v>44005</v>
      </c>
      <c r="H1658" s="35">
        <f t="shared" si="219"/>
        <v>44012</v>
      </c>
      <c r="I1658" s="35">
        <f t="shared" si="220"/>
        <v>44019</v>
      </c>
      <c r="J1658" s="35">
        <v>44027</v>
      </c>
      <c r="K1658" s="36" t="s">
        <v>69</v>
      </c>
      <c r="L1658" s="37">
        <f t="shared" si="221"/>
        <v>3380</v>
      </c>
      <c r="M1658" s="45">
        <v>3380</v>
      </c>
      <c r="N1658" s="45"/>
      <c r="O1658" s="40" t="s">
        <v>550</v>
      </c>
    </row>
    <row r="1659" spans="1:15" s="41" customFormat="1" ht="21" hidden="1">
      <c r="A1659" s="32">
        <v>1654</v>
      </c>
      <c r="B1659" s="33" t="s">
        <v>665</v>
      </c>
      <c r="C1659" s="42" t="s">
        <v>114</v>
      </c>
      <c r="D1659" s="33" t="s">
        <v>446</v>
      </c>
      <c r="E1659" s="44" t="s">
        <v>15</v>
      </c>
      <c r="F1659" s="35">
        <f t="shared" si="224"/>
        <v>44076</v>
      </c>
      <c r="G1659" s="35">
        <f t="shared" si="225"/>
        <v>44097</v>
      </c>
      <c r="H1659" s="35">
        <f t="shared" si="219"/>
        <v>44104</v>
      </c>
      <c r="I1659" s="35">
        <f t="shared" si="220"/>
        <v>44111</v>
      </c>
      <c r="J1659" s="35">
        <v>44119</v>
      </c>
      <c r="K1659" s="36" t="s">
        <v>69</v>
      </c>
      <c r="L1659" s="37">
        <f t="shared" si="221"/>
        <v>270972.52</v>
      </c>
      <c r="M1659" s="45">
        <v>270972.52</v>
      </c>
      <c r="N1659" s="45"/>
      <c r="O1659" s="40" t="s">
        <v>666</v>
      </c>
    </row>
    <row r="1660" spans="1:15" s="41" customFormat="1" ht="21" hidden="1">
      <c r="A1660" s="32">
        <v>1655</v>
      </c>
      <c r="B1660" s="33" t="s">
        <v>665</v>
      </c>
      <c r="C1660" s="42" t="s">
        <v>78</v>
      </c>
      <c r="D1660" s="33" t="s">
        <v>446</v>
      </c>
      <c r="E1660" s="44" t="s">
        <v>15</v>
      </c>
      <c r="F1660" s="35">
        <f t="shared" si="224"/>
        <v>44076</v>
      </c>
      <c r="G1660" s="35">
        <f t="shared" si="225"/>
        <v>44097</v>
      </c>
      <c r="H1660" s="35">
        <f t="shared" si="219"/>
        <v>44104</v>
      </c>
      <c r="I1660" s="35">
        <f t="shared" si="220"/>
        <v>44111</v>
      </c>
      <c r="J1660" s="35">
        <v>44119</v>
      </c>
      <c r="K1660" s="36" t="s">
        <v>69</v>
      </c>
      <c r="L1660" s="37">
        <f t="shared" si="221"/>
        <v>4064.59</v>
      </c>
      <c r="M1660" s="45">
        <v>4064.59</v>
      </c>
      <c r="N1660" s="45"/>
      <c r="O1660" s="40" t="s">
        <v>666</v>
      </c>
    </row>
    <row r="1661" spans="1:15" s="41" customFormat="1" ht="21" hidden="1">
      <c r="A1661" s="32">
        <v>1656</v>
      </c>
      <c r="B1661" s="33" t="s">
        <v>665</v>
      </c>
      <c r="C1661" s="42" t="s">
        <v>81</v>
      </c>
      <c r="D1661" s="33" t="s">
        <v>446</v>
      </c>
      <c r="E1661" s="44" t="s">
        <v>15</v>
      </c>
      <c r="F1661" s="35">
        <f t="shared" si="224"/>
        <v>43984</v>
      </c>
      <c r="G1661" s="35">
        <f t="shared" si="225"/>
        <v>44005</v>
      </c>
      <c r="H1661" s="35">
        <f t="shared" si="219"/>
        <v>44012</v>
      </c>
      <c r="I1661" s="35">
        <f t="shared" si="220"/>
        <v>44019</v>
      </c>
      <c r="J1661" s="35">
        <v>44027</v>
      </c>
      <c r="K1661" s="36" t="s">
        <v>69</v>
      </c>
      <c r="L1661" s="37">
        <f t="shared" si="221"/>
        <v>3380</v>
      </c>
      <c r="M1661" s="45">
        <v>3380</v>
      </c>
      <c r="N1661" s="45"/>
      <c r="O1661" s="40" t="s">
        <v>666</v>
      </c>
    </row>
    <row r="1662" spans="1:15" s="41" customFormat="1" ht="12.75">
      <c r="A1662" s="32">
        <v>1657</v>
      </c>
      <c r="B1662" s="33" t="s">
        <v>587</v>
      </c>
      <c r="C1662" s="34" t="s">
        <v>76</v>
      </c>
      <c r="D1662" s="33" t="s">
        <v>123</v>
      </c>
      <c r="E1662" s="44" t="s">
        <v>24</v>
      </c>
      <c r="F1662" s="33" t="str">
        <f>IF(E1662="","",IF((OR(E1662=data_validation!A$1,E1662=data_validation!A$2,E1662=data_validation!A$5,E1662=data_validation!A$6,E1662=data_validation!A$14,E1662=data_validation!A$16)),"Indicate Date","N/A"))</f>
        <v>N/A</v>
      </c>
      <c r="G1662" s="33" t="str">
        <f>IF(E1662="","",IF((OR(E1662=data_validation!A$1,E1662=data_validation!A$2)),"Indicate Date","N/A"))</f>
        <v>N/A</v>
      </c>
      <c r="H1662" s="35">
        <f t="shared" si="219"/>
        <v>43832</v>
      </c>
      <c r="I1662" s="35">
        <f t="shared" si="220"/>
        <v>43839</v>
      </c>
      <c r="J1662" s="35">
        <v>43847</v>
      </c>
      <c r="K1662" s="36" t="s">
        <v>69</v>
      </c>
      <c r="L1662" s="37">
        <f t="shared" si="221"/>
        <v>24070</v>
      </c>
      <c r="M1662" s="38">
        <v>24070</v>
      </c>
      <c r="N1662" s="39"/>
      <c r="O1662" s="40" t="s">
        <v>586</v>
      </c>
    </row>
    <row r="1663" spans="1:15" s="41" customFormat="1" ht="12.75">
      <c r="A1663" s="32">
        <v>1658</v>
      </c>
      <c r="B1663" s="33" t="s">
        <v>587</v>
      </c>
      <c r="C1663" s="34" t="s">
        <v>76</v>
      </c>
      <c r="D1663" s="33" t="s">
        <v>123</v>
      </c>
      <c r="E1663" s="44" t="s">
        <v>24</v>
      </c>
      <c r="F1663" s="33" t="str">
        <f>IF(E1663="","",IF((OR(E1663=data_validation!A$1,E1663=data_validation!A$2,E1663=data_validation!A$5,E1663=data_validation!A$6,E1663=data_validation!A$14,E1663=data_validation!A$16)),"Indicate Date","N/A"))</f>
        <v>N/A</v>
      </c>
      <c r="G1663" s="33" t="str">
        <f>IF(E1663="","",IF((OR(E1663=data_validation!A$1,E1663=data_validation!A$2)),"Indicate Date","N/A"))</f>
        <v>N/A</v>
      </c>
      <c r="H1663" s="35">
        <f t="shared" si="219"/>
        <v>44012</v>
      </c>
      <c r="I1663" s="35">
        <f t="shared" si="220"/>
        <v>44019</v>
      </c>
      <c r="J1663" s="35">
        <v>44027</v>
      </c>
      <c r="K1663" s="36" t="s">
        <v>69</v>
      </c>
      <c r="L1663" s="37">
        <f t="shared" si="221"/>
        <v>19522</v>
      </c>
      <c r="M1663" s="38">
        <v>19522</v>
      </c>
      <c r="N1663" s="39"/>
      <c r="O1663" s="40" t="s">
        <v>586</v>
      </c>
    </row>
    <row r="1664" spans="1:15" s="41" customFormat="1" ht="12.75">
      <c r="A1664" s="32">
        <v>1659</v>
      </c>
      <c r="B1664" s="33" t="s">
        <v>583</v>
      </c>
      <c r="C1664" s="34" t="s">
        <v>76</v>
      </c>
      <c r="D1664" s="33" t="s">
        <v>584</v>
      </c>
      <c r="E1664" s="44" t="s">
        <v>24</v>
      </c>
      <c r="F1664" s="33" t="str">
        <f>IF(E1664="","",IF((OR(E1664=data_validation!A$1,E1664=data_validation!A$2,E1664=data_validation!A$5,E1664=data_validation!A$6,E1664=data_validation!A$14,E1664=data_validation!A$16)),"Indicate Date","N/A"))</f>
        <v>N/A</v>
      </c>
      <c r="G1664" s="33" t="str">
        <f>IF(E1664="","",IF((OR(E1664=data_validation!A$1,E1664=data_validation!A$2)),"Indicate Date","N/A"))</f>
        <v>N/A</v>
      </c>
      <c r="H1664" s="35">
        <f t="shared" si="219"/>
        <v>43832</v>
      </c>
      <c r="I1664" s="35">
        <f t="shared" si="220"/>
        <v>43839</v>
      </c>
      <c r="J1664" s="35">
        <v>43847</v>
      </c>
      <c r="K1664" s="36" t="s">
        <v>69</v>
      </c>
      <c r="L1664" s="37">
        <f t="shared" si="221"/>
        <v>14398</v>
      </c>
      <c r="M1664" s="38">
        <v>14398</v>
      </c>
      <c r="N1664" s="39"/>
      <c r="O1664" s="40" t="s">
        <v>585</v>
      </c>
    </row>
    <row r="1665" spans="1:15" s="41" customFormat="1" ht="12.75">
      <c r="A1665" s="32">
        <v>1660</v>
      </c>
      <c r="B1665" s="33" t="s">
        <v>583</v>
      </c>
      <c r="C1665" s="34" t="s">
        <v>76</v>
      </c>
      <c r="D1665" s="33" t="s">
        <v>584</v>
      </c>
      <c r="E1665" s="44" t="s">
        <v>24</v>
      </c>
      <c r="F1665" s="33" t="str">
        <f>IF(E1665="","",IF((OR(E1665=data_validation!A$1,E1665=data_validation!A$2,E1665=data_validation!A$5,E1665=data_validation!A$6,E1665=data_validation!A$14,E1665=data_validation!A$16)),"Indicate Date","N/A"))</f>
        <v>N/A</v>
      </c>
      <c r="G1665" s="33" t="str">
        <f>IF(E1665="","",IF((OR(E1665=data_validation!A$1,E1665=data_validation!A$2)),"Indicate Date","N/A"))</f>
        <v>N/A</v>
      </c>
      <c r="H1665" s="35">
        <f t="shared" si="219"/>
        <v>43832</v>
      </c>
      <c r="I1665" s="35">
        <f t="shared" si="220"/>
        <v>43839</v>
      </c>
      <c r="J1665" s="35">
        <v>43847</v>
      </c>
      <c r="K1665" s="36" t="s">
        <v>69</v>
      </c>
      <c r="L1665" s="37">
        <f t="shared" si="221"/>
        <v>27602</v>
      </c>
      <c r="M1665" s="38">
        <v>27602</v>
      </c>
      <c r="N1665" s="39"/>
      <c r="O1665" s="40" t="s">
        <v>585</v>
      </c>
    </row>
    <row r="1666" spans="1:15" s="41" customFormat="1" ht="12.75" hidden="1">
      <c r="A1666" s="32">
        <v>1661</v>
      </c>
      <c r="B1666" s="33" t="s">
        <v>583</v>
      </c>
      <c r="C1666" s="34" t="s">
        <v>78</v>
      </c>
      <c r="D1666" s="33" t="s">
        <v>584</v>
      </c>
      <c r="E1666" s="44" t="s">
        <v>15</v>
      </c>
      <c r="F1666" s="35">
        <f>G1666-21</f>
        <v>43804</v>
      </c>
      <c r="G1666" s="35">
        <f>H1666-7</f>
        <v>43825</v>
      </c>
      <c r="H1666" s="35">
        <f t="shared" si="219"/>
        <v>43832</v>
      </c>
      <c r="I1666" s="35">
        <f t="shared" si="220"/>
        <v>43839</v>
      </c>
      <c r="J1666" s="35">
        <v>43847</v>
      </c>
      <c r="K1666" s="36" t="s">
        <v>69</v>
      </c>
      <c r="L1666" s="37">
        <f t="shared" si="221"/>
        <v>20000</v>
      </c>
      <c r="M1666" s="38">
        <v>20000</v>
      </c>
      <c r="N1666" s="39"/>
      <c r="O1666" s="40" t="s">
        <v>585</v>
      </c>
    </row>
    <row r="1667" spans="1:15" s="41" customFormat="1" ht="12.75" hidden="1">
      <c r="A1667" s="32">
        <v>1662</v>
      </c>
      <c r="B1667" s="33" t="s">
        <v>583</v>
      </c>
      <c r="C1667" s="34" t="s">
        <v>78</v>
      </c>
      <c r="D1667" s="33" t="s">
        <v>584</v>
      </c>
      <c r="E1667" s="44" t="s">
        <v>15</v>
      </c>
      <c r="F1667" s="35">
        <f>G1667-21</f>
        <v>43984</v>
      </c>
      <c r="G1667" s="35">
        <f>H1667-7</f>
        <v>44005</v>
      </c>
      <c r="H1667" s="35">
        <f t="shared" si="219"/>
        <v>44012</v>
      </c>
      <c r="I1667" s="35">
        <f t="shared" si="220"/>
        <v>44019</v>
      </c>
      <c r="J1667" s="35">
        <v>44027</v>
      </c>
      <c r="K1667" s="36" t="s">
        <v>69</v>
      </c>
      <c r="L1667" s="37">
        <f t="shared" si="221"/>
        <v>40000</v>
      </c>
      <c r="M1667" s="38">
        <v>40000</v>
      </c>
      <c r="N1667" s="39"/>
      <c r="O1667" s="40" t="s">
        <v>585</v>
      </c>
    </row>
    <row r="1668" spans="1:15" s="41" customFormat="1" ht="12.75" hidden="1">
      <c r="A1668" s="32">
        <v>1663</v>
      </c>
      <c r="B1668" s="33" t="s">
        <v>583</v>
      </c>
      <c r="C1668" s="34" t="s">
        <v>92</v>
      </c>
      <c r="D1668" s="33" t="s">
        <v>584</v>
      </c>
      <c r="E1668" s="44" t="s">
        <v>15</v>
      </c>
      <c r="F1668" s="35">
        <f>H1668-21</f>
        <v>43840</v>
      </c>
      <c r="G1668" s="35">
        <f>H1668-7</f>
        <v>43854</v>
      </c>
      <c r="H1668" s="35">
        <f t="shared" si="219"/>
        <v>43861</v>
      </c>
      <c r="I1668" s="35">
        <f t="shared" si="220"/>
        <v>43868</v>
      </c>
      <c r="J1668" s="35">
        <v>43876</v>
      </c>
      <c r="K1668" s="36" t="s">
        <v>69</v>
      </c>
      <c r="L1668" s="37">
        <f t="shared" si="221"/>
        <v>12000</v>
      </c>
      <c r="M1668" s="38">
        <v>12000</v>
      </c>
      <c r="N1668" s="39"/>
      <c r="O1668" s="40" t="s">
        <v>585</v>
      </c>
    </row>
    <row r="1669" spans="1:15" s="41" customFormat="1" ht="24" hidden="1">
      <c r="A1669" s="32">
        <v>1664</v>
      </c>
      <c r="B1669" s="33" t="s">
        <v>583</v>
      </c>
      <c r="C1669" s="42" t="s">
        <v>118</v>
      </c>
      <c r="D1669" s="33" t="s">
        <v>584</v>
      </c>
      <c r="E1669" s="44" t="s">
        <v>28</v>
      </c>
      <c r="F1669" s="35">
        <f>H1669-7</f>
        <v>43914</v>
      </c>
      <c r="G1669" s="33" t="str">
        <f>IF(E1669="","",IF((OR(E1669=data_validation!A$1,E1669=data_validation!A$2)),"Indicate Date","N/A"))</f>
        <v>N/A</v>
      </c>
      <c r="H1669" s="35">
        <f t="shared" si="219"/>
        <v>43921</v>
      </c>
      <c r="I1669" s="35">
        <f t="shared" si="220"/>
        <v>43928</v>
      </c>
      <c r="J1669" s="35">
        <v>43936</v>
      </c>
      <c r="K1669" s="36" t="s">
        <v>69</v>
      </c>
      <c r="L1669" s="37">
        <f t="shared" si="221"/>
        <v>15000</v>
      </c>
      <c r="M1669" s="43">
        <v>15000</v>
      </c>
      <c r="N1669" s="39"/>
      <c r="O1669" s="40" t="s">
        <v>585</v>
      </c>
    </row>
    <row r="1670" spans="1:15" s="41" customFormat="1" ht="24" hidden="1">
      <c r="A1670" s="32">
        <v>1665</v>
      </c>
      <c r="B1670" s="33" t="s">
        <v>583</v>
      </c>
      <c r="C1670" s="42" t="s">
        <v>118</v>
      </c>
      <c r="D1670" s="33" t="s">
        <v>584</v>
      </c>
      <c r="E1670" s="44" t="s">
        <v>28</v>
      </c>
      <c r="F1670" s="35">
        <f>H1670-7</f>
        <v>44067</v>
      </c>
      <c r="G1670" s="33" t="str">
        <f>IF(E1670="","",IF((OR(E1670=data_validation!A$1,E1670=data_validation!A$2)),"Indicate Date","N/A"))</f>
        <v>N/A</v>
      </c>
      <c r="H1670" s="35">
        <f t="shared" ref="H1670:H1733" si="226">J1670-15</f>
        <v>44074</v>
      </c>
      <c r="I1670" s="35">
        <f t="shared" ref="I1670:I1733" si="227">H1670+7</f>
        <v>44081</v>
      </c>
      <c r="J1670" s="35">
        <v>44089</v>
      </c>
      <c r="K1670" s="36" t="s">
        <v>69</v>
      </c>
      <c r="L1670" s="37">
        <f t="shared" ref="L1670:L1733" si="228">SUM(M1670:N1670)</f>
        <v>10000</v>
      </c>
      <c r="M1670" s="43">
        <v>10000</v>
      </c>
      <c r="N1670" s="39"/>
      <c r="O1670" s="40" t="s">
        <v>585</v>
      </c>
    </row>
    <row r="1671" spans="1:15" s="41" customFormat="1" ht="21" hidden="1">
      <c r="A1671" s="32">
        <v>1666</v>
      </c>
      <c r="B1671" s="33" t="s">
        <v>640</v>
      </c>
      <c r="C1671" s="42" t="s">
        <v>114</v>
      </c>
      <c r="D1671" s="33" t="s">
        <v>147</v>
      </c>
      <c r="E1671" s="44" t="s">
        <v>15</v>
      </c>
      <c r="F1671" s="35">
        <f t="shared" ref="F1671:F1702" si="229">G1671-21</f>
        <v>43804</v>
      </c>
      <c r="G1671" s="35">
        <f t="shared" ref="G1671:G1702" si="230">H1671-7</f>
        <v>43825</v>
      </c>
      <c r="H1671" s="35">
        <f t="shared" si="226"/>
        <v>43832</v>
      </c>
      <c r="I1671" s="35">
        <f t="shared" si="227"/>
        <v>43839</v>
      </c>
      <c r="J1671" s="35">
        <v>43847</v>
      </c>
      <c r="K1671" s="36" t="s">
        <v>69</v>
      </c>
      <c r="L1671" s="37">
        <f t="shared" si="228"/>
        <v>136908</v>
      </c>
      <c r="M1671" s="45"/>
      <c r="N1671" s="45">
        <v>136908</v>
      </c>
      <c r="O1671" s="40" t="s">
        <v>641</v>
      </c>
    </row>
    <row r="1672" spans="1:15" s="41" customFormat="1" ht="21" hidden="1">
      <c r="A1672" s="32">
        <v>1667</v>
      </c>
      <c r="B1672" s="33" t="s">
        <v>638</v>
      </c>
      <c r="C1672" s="42" t="s">
        <v>114</v>
      </c>
      <c r="D1672" s="33" t="s">
        <v>147</v>
      </c>
      <c r="E1672" s="44" t="s">
        <v>15</v>
      </c>
      <c r="F1672" s="35">
        <f t="shared" si="229"/>
        <v>43804</v>
      </c>
      <c r="G1672" s="35">
        <f t="shared" si="230"/>
        <v>43825</v>
      </c>
      <c r="H1672" s="35">
        <f t="shared" si="226"/>
        <v>43832</v>
      </c>
      <c r="I1672" s="35">
        <f t="shared" si="227"/>
        <v>43839</v>
      </c>
      <c r="J1672" s="35">
        <v>43847</v>
      </c>
      <c r="K1672" s="36" t="s">
        <v>69</v>
      </c>
      <c r="L1672" s="37">
        <f t="shared" si="228"/>
        <v>11265.6</v>
      </c>
      <c r="M1672" s="45"/>
      <c r="N1672" s="45">
        <v>11265.6</v>
      </c>
      <c r="O1672" s="40" t="s">
        <v>639</v>
      </c>
    </row>
    <row r="1673" spans="1:15" s="41" customFormat="1" ht="21" hidden="1">
      <c r="A1673" s="32">
        <v>1668</v>
      </c>
      <c r="B1673" s="33" t="s">
        <v>636</v>
      </c>
      <c r="C1673" s="42" t="s">
        <v>77</v>
      </c>
      <c r="D1673" s="33" t="s">
        <v>446</v>
      </c>
      <c r="E1673" s="44" t="s">
        <v>15</v>
      </c>
      <c r="F1673" s="35">
        <f t="shared" si="229"/>
        <v>43984</v>
      </c>
      <c r="G1673" s="35">
        <f t="shared" si="230"/>
        <v>44005</v>
      </c>
      <c r="H1673" s="35">
        <f t="shared" si="226"/>
        <v>44012</v>
      </c>
      <c r="I1673" s="35">
        <f t="shared" si="227"/>
        <v>44019</v>
      </c>
      <c r="J1673" s="35">
        <v>44027</v>
      </c>
      <c r="K1673" s="36" t="s">
        <v>69</v>
      </c>
      <c r="L1673" s="37">
        <f t="shared" si="228"/>
        <v>1500</v>
      </c>
      <c r="M1673" s="45">
        <v>1500</v>
      </c>
      <c r="N1673" s="45"/>
      <c r="O1673" s="40" t="s">
        <v>637</v>
      </c>
    </row>
    <row r="1674" spans="1:15" s="41" customFormat="1" ht="21" hidden="1">
      <c r="A1674" s="32">
        <v>1669</v>
      </c>
      <c r="B1674" s="33" t="s">
        <v>636</v>
      </c>
      <c r="C1674" s="42" t="s">
        <v>78</v>
      </c>
      <c r="D1674" s="33" t="s">
        <v>446</v>
      </c>
      <c r="E1674" s="44" t="s">
        <v>15</v>
      </c>
      <c r="F1674" s="35">
        <f t="shared" si="229"/>
        <v>43984</v>
      </c>
      <c r="G1674" s="35">
        <f t="shared" si="230"/>
        <v>44005</v>
      </c>
      <c r="H1674" s="35">
        <f t="shared" si="226"/>
        <v>44012</v>
      </c>
      <c r="I1674" s="35">
        <f t="shared" si="227"/>
        <v>44019</v>
      </c>
      <c r="J1674" s="35">
        <v>44027</v>
      </c>
      <c r="K1674" s="36" t="s">
        <v>69</v>
      </c>
      <c r="L1674" s="37">
        <f t="shared" si="228"/>
        <v>13800</v>
      </c>
      <c r="M1674" s="45">
        <v>13800</v>
      </c>
      <c r="N1674" s="45"/>
      <c r="O1674" s="40" t="s">
        <v>637</v>
      </c>
    </row>
    <row r="1675" spans="1:15" s="41" customFormat="1" ht="21" hidden="1">
      <c r="A1675" s="32">
        <v>1670</v>
      </c>
      <c r="B1675" s="33" t="s">
        <v>636</v>
      </c>
      <c r="C1675" s="42" t="s">
        <v>78</v>
      </c>
      <c r="D1675" s="33" t="s">
        <v>446</v>
      </c>
      <c r="E1675" s="44" t="s">
        <v>15</v>
      </c>
      <c r="F1675" s="35">
        <f t="shared" si="229"/>
        <v>43984</v>
      </c>
      <c r="G1675" s="35">
        <f t="shared" si="230"/>
        <v>44005</v>
      </c>
      <c r="H1675" s="35">
        <f t="shared" si="226"/>
        <v>44012</v>
      </c>
      <c r="I1675" s="35">
        <f t="shared" si="227"/>
        <v>44019</v>
      </c>
      <c r="J1675" s="35">
        <v>44027</v>
      </c>
      <c r="K1675" s="36" t="s">
        <v>69</v>
      </c>
      <c r="L1675" s="37">
        <f t="shared" si="228"/>
        <v>4100</v>
      </c>
      <c r="M1675" s="45">
        <v>4100</v>
      </c>
      <c r="N1675" s="45"/>
      <c r="O1675" s="40" t="s">
        <v>637</v>
      </c>
    </row>
    <row r="1676" spans="1:15" s="41" customFormat="1" ht="21" hidden="1">
      <c r="A1676" s="32">
        <v>1671</v>
      </c>
      <c r="B1676" s="33" t="s">
        <v>601</v>
      </c>
      <c r="C1676" s="42" t="s">
        <v>114</v>
      </c>
      <c r="D1676" s="33" t="s">
        <v>446</v>
      </c>
      <c r="E1676" s="44" t="s">
        <v>15</v>
      </c>
      <c r="F1676" s="35">
        <f t="shared" si="229"/>
        <v>43984</v>
      </c>
      <c r="G1676" s="35">
        <f t="shared" si="230"/>
        <v>44005</v>
      </c>
      <c r="H1676" s="35">
        <f t="shared" si="226"/>
        <v>44012</v>
      </c>
      <c r="I1676" s="35">
        <f t="shared" si="227"/>
        <v>44019</v>
      </c>
      <c r="J1676" s="35">
        <v>44027</v>
      </c>
      <c r="K1676" s="36" t="s">
        <v>69</v>
      </c>
      <c r="L1676" s="37">
        <f t="shared" si="228"/>
        <v>274299.40000000002</v>
      </c>
      <c r="M1676" s="45">
        <v>274299.40000000002</v>
      </c>
      <c r="N1676" s="45"/>
      <c r="O1676" s="40" t="s">
        <v>602</v>
      </c>
    </row>
    <row r="1677" spans="1:15" s="41" customFormat="1" ht="21" hidden="1">
      <c r="A1677" s="32">
        <v>1672</v>
      </c>
      <c r="B1677" s="33" t="s">
        <v>601</v>
      </c>
      <c r="C1677" s="42" t="s">
        <v>77</v>
      </c>
      <c r="D1677" s="33" t="s">
        <v>446</v>
      </c>
      <c r="E1677" s="44" t="s">
        <v>15</v>
      </c>
      <c r="F1677" s="35">
        <f t="shared" si="229"/>
        <v>43984</v>
      </c>
      <c r="G1677" s="35">
        <f t="shared" si="230"/>
        <v>44005</v>
      </c>
      <c r="H1677" s="35">
        <f t="shared" si="226"/>
        <v>44012</v>
      </c>
      <c r="I1677" s="35">
        <f t="shared" si="227"/>
        <v>44019</v>
      </c>
      <c r="J1677" s="35">
        <v>44027</v>
      </c>
      <c r="K1677" s="36" t="s">
        <v>69</v>
      </c>
      <c r="L1677" s="37">
        <f t="shared" si="228"/>
        <v>1500</v>
      </c>
      <c r="M1677" s="45">
        <v>1500</v>
      </c>
      <c r="N1677" s="45"/>
      <c r="O1677" s="40" t="s">
        <v>602</v>
      </c>
    </row>
    <row r="1678" spans="1:15" s="41" customFormat="1" ht="21" hidden="1">
      <c r="A1678" s="32">
        <v>1673</v>
      </c>
      <c r="B1678" s="33" t="s">
        <v>601</v>
      </c>
      <c r="C1678" s="42" t="s">
        <v>78</v>
      </c>
      <c r="D1678" s="33" t="s">
        <v>446</v>
      </c>
      <c r="E1678" s="44" t="s">
        <v>15</v>
      </c>
      <c r="F1678" s="35">
        <f t="shared" si="229"/>
        <v>43984</v>
      </c>
      <c r="G1678" s="35">
        <f t="shared" si="230"/>
        <v>44005</v>
      </c>
      <c r="H1678" s="35">
        <f t="shared" si="226"/>
        <v>44012</v>
      </c>
      <c r="I1678" s="35">
        <f t="shared" si="227"/>
        <v>44019</v>
      </c>
      <c r="J1678" s="35">
        <v>44027</v>
      </c>
      <c r="K1678" s="36" t="s">
        <v>69</v>
      </c>
      <c r="L1678" s="37">
        <f t="shared" si="228"/>
        <v>3500</v>
      </c>
      <c r="M1678" s="45">
        <v>3500</v>
      </c>
      <c r="N1678" s="45"/>
      <c r="O1678" s="40" t="s">
        <v>602</v>
      </c>
    </row>
    <row r="1679" spans="1:15" s="41" customFormat="1" ht="21" hidden="1">
      <c r="A1679" s="32">
        <v>1674</v>
      </c>
      <c r="B1679" s="33" t="s">
        <v>603</v>
      </c>
      <c r="C1679" s="42" t="s">
        <v>114</v>
      </c>
      <c r="D1679" s="33" t="s">
        <v>446</v>
      </c>
      <c r="E1679" s="44" t="s">
        <v>15</v>
      </c>
      <c r="F1679" s="35">
        <f t="shared" si="229"/>
        <v>43984</v>
      </c>
      <c r="G1679" s="35">
        <f t="shared" si="230"/>
        <v>44005</v>
      </c>
      <c r="H1679" s="35">
        <f t="shared" si="226"/>
        <v>44012</v>
      </c>
      <c r="I1679" s="35">
        <f t="shared" si="227"/>
        <v>44019</v>
      </c>
      <c r="J1679" s="35">
        <v>44027</v>
      </c>
      <c r="K1679" s="36" t="s">
        <v>69</v>
      </c>
      <c r="L1679" s="37">
        <f t="shared" si="228"/>
        <v>310148.03999999998</v>
      </c>
      <c r="M1679" s="45"/>
      <c r="N1679" s="45">
        <v>310148.03999999998</v>
      </c>
      <c r="O1679" s="40" t="s">
        <v>604</v>
      </c>
    </row>
    <row r="1680" spans="1:15" s="41" customFormat="1" ht="21" hidden="1">
      <c r="A1680" s="32">
        <v>1675</v>
      </c>
      <c r="B1680" s="33" t="s">
        <v>603</v>
      </c>
      <c r="C1680" s="42" t="s">
        <v>77</v>
      </c>
      <c r="D1680" s="33" t="s">
        <v>446</v>
      </c>
      <c r="E1680" s="44" t="s">
        <v>15</v>
      </c>
      <c r="F1680" s="35">
        <f t="shared" si="229"/>
        <v>43984</v>
      </c>
      <c r="G1680" s="35">
        <f t="shared" si="230"/>
        <v>44005</v>
      </c>
      <c r="H1680" s="35">
        <f t="shared" si="226"/>
        <v>44012</v>
      </c>
      <c r="I1680" s="35">
        <f t="shared" si="227"/>
        <v>44019</v>
      </c>
      <c r="J1680" s="35">
        <v>44027</v>
      </c>
      <c r="K1680" s="36" t="s">
        <v>69</v>
      </c>
      <c r="L1680" s="37">
        <f t="shared" si="228"/>
        <v>1500</v>
      </c>
      <c r="M1680" s="45"/>
      <c r="N1680" s="45">
        <v>1500</v>
      </c>
      <c r="O1680" s="40" t="s">
        <v>604</v>
      </c>
    </row>
    <row r="1681" spans="1:15" s="41" customFormat="1" ht="21" hidden="1">
      <c r="A1681" s="32">
        <v>1676</v>
      </c>
      <c r="B1681" s="33" t="s">
        <v>603</v>
      </c>
      <c r="C1681" s="42" t="s">
        <v>78</v>
      </c>
      <c r="D1681" s="33" t="s">
        <v>446</v>
      </c>
      <c r="E1681" s="44" t="s">
        <v>15</v>
      </c>
      <c r="F1681" s="35">
        <f t="shared" si="229"/>
        <v>43984</v>
      </c>
      <c r="G1681" s="35">
        <f t="shared" si="230"/>
        <v>44005</v>
      </c>
      <c r="H1681" s="35">
        <f t="shared" si="226"/>
        <v>44012</v>
      </c>
      <c r="I1681" s="35">
        <f t="shared" si="227"/>
        <v>44019</v>
      </c>
      <c r="J1681" s="35">
        <v>44027</v>
      </c>
      <c r="K1681" s="36" t="s">
        <v>69</v>
      </c>
      <c r="L1681" s="37">
        <f t="shared" si="228"/>
        <v>3600</v>
      </c>
      <c r="M1681" s="45"/>
      <c r="N1681" s="45">
        <v>3600</v>
      </c>
      <c r="O1681" s="40" t="s">
        <v>604</v>
      </c>
    </row>
    <row r="1682" spans="1:15" s="41" customFormat="1" ht="21" hidden="1">
      <c r="A1682" s="32">
        <v>1677</v>
      </c>
      <c r="B1682" s="33" t="s">
        <v>599</v>
      </c>
      <c r="C1682" s="42" t="s">
        <v>114</v>
      </c>
      <c r="D1682" s="33" t="s">
        <v>446</v>
      </c>
      <c r="E1682" s="44" t="s">
        <v>15</v>
      </c>
      <c r="F1682" s="35">
        <f t="shared" si="229"/>
        <v>43984</v>
      </c>
      <c r="G1682" s="35">
        <f t="shared" si="230"/>
        <v>44005</v>
      </c>
      <c r="H1682" s="35">
        <f t="shared" si="226"/>
        <v>44012</v>
      </c>
      <c r="I1682" s="35">
        <f t="shared" si="227"/>
        <v>44019</v>
      </c>
      <c r="J1682" s="35">
        <v>44027</v>
      </c>
      <c r="K1682" s="36" t="s">
        <v>69</v>
      </c>
      <c r="L1682" s="37">
        <f t="shared" si="228"/>
        <v>638551</v>
      </c>
      <c r="M1682" s="45">
        <v>638551</v>
      </c>
      <c r="N1682" s="45"/>
      <c r="O1682" s="40" t="s">
        <v>600</v>
      </c>
    </row>
    <row r="1683" spans="1:15" s="41" customFormat="1" ht="21" hidden="1">
      <c r="A1683" s="32">
        <v>1678</v>
      </c>
      <c r="B1683" s="33" t="s">
        <v>599</v>
      </c>
      <c r="C1683" s="42" t="s">
        <v>77</v>
      </c>
      <c r="D1683" s="33" t="s">
        <v>446</v>
      </c>
      <c r="E1683" s="44" t="s">
        <v>15</v>
      </c>
      <c r="F1683" s="35">
        <f t="shared" si="229"/>
        <v>43984</v>
      </c>
      <c r="G1683" s="35">
        <f t="shared" si="230"/>
        <v>44005</v>
      </c>
      <c r="H1683" s="35">
        <f t="shared" si="226"/>
        <v>44012</v>
      </c>
      <c r="I1683" s="35">
        <f t="shared" si="227"/>
        <v>44019</v>
      </c>
      <c r="J1683" s="35">
        <v>44027</v>
      </c>
      <c r="K1683" s="36" t="s">
        <v>69</v>
      </c>
      <c r="L1683" s="37">
        <f t="shared" si="228"/>
        <v>3000</v>
      </c>
      <c r="M1683" s="45">
        <v>3000</v>
      </c>
      <c r="N1683" s="45"/>
      <c r="O1683" s="40" t="s">
        <v>600</v>
      </c>
    </row>
    <row r="1684" spans="1:15" s="41" customFormat="1" ht="21" hidden="1">
      <c r="A1684" s="32">
        <v>1679</v>
      </c>
      <c r="B1684" s="33" t="s">
        <v>599</v>
      </c>
      <c r="C1684" s="42" t="s">
        <v>78</v>
      </c>
      <c r="D1684" s="33" t="s">
        <v>446</v>
      </c>
      <c r="E1684" s="44" t="s">
        <v>15</v>
      </c>
      <c r="F1684" s="35">
        <f t="shared" si="229"/>
        <v>43984</v>
      </c>
      <c r="G1684" s="35">
        <f t="shared" si="230"/>
        <v>44005</v>
      </c>
      <c r="H1684" s="35">
        <f t="shared" si="226"/>
        <v>44012</v>
      </c>
      <c r="I1684" s="35">
        <f t="shared" si="227"/>
        <v>44019</v>
      </c>
      <c r="J1684" s="35">
        <v>44027</v>
      </c>
      <c r="K1684" s="36" t="s">
        <v>69</v>
      </c>
      <c r="L1684" s="37">
        <f t="shared" si="228"/>
        <v>7000</v>
      </c>
      <c r="M1684" s="45">
        <v>7000</v>
      </c>
      <c r="N1684" s="45"/>
      <c r="O1684" s="40" t="s">
        <v>600</v>
      </c>
    </row>
    <row r="1685" spans="1:15" s="41" customFormat="1" ht="21" hidden="1">
      <c r="A1685" s="32">
        <v>1680</v>
      </c>
      <c r="B1685" s="33" t="s">
        <v>285</v>
      </c>
      <c r="C1685" s="42" t="s">
        <v>114</v>
      </c>
      <c r="D1685" s="33" t="s">
        <v>446</v>
      </c>
      <c r="E1685" s="44" t="s">
        <v>15</v>
      </c>
      <c r="F1685" s="35">
        <f t="shared" si="229"/>
        <v>43984</v>
      </c>
      <c r="G1685" s="35">
        <f t="shared" si="230"/>
        <v>44005</v>
      </c>
      <c r="H1685" s="35">
        <f t="shared" si="226"/>
        <v>44012</v>
      </c>
      <c r="I1685" s="35">
        <f t="shared" si="227"/>
        <v>44019</v>
      </c>
      <c r="J1685" s="35">
        <v>44027</v>
      </c>
      <c r="K1685" s="36" t="s">
        <v>69</v>
      </c>
      <c r="L1685" s="37">
        <f t="shared" si="228"/>
        <v>452607.64</v>
      </c>
      <c r="M1685" s="45"/>
      <c r="N1685" s="45">
        <v>452607.64</v>
      </c>
      <c r="O1685" s="40" t="s">
        <v>598</v>
      </c>
    </row>
    <row r="1686" spans="1:15" s="41" customFormat="1" ht="21" hidden="1">
      <c r="A1686" s="32">
        <v>1681</v>
      </c>
      <c r="B1686" s="33" t="s">
        <v>285</v>
      </c>
      <c r="C1686" s="42" t="s">
        <v>77</v>
      </c>
      <c r="D1686" s="33" t="s">
        <v>446</v>
      </c>
      <c r="E1686" s="44" t="s">
        <v>15</v>
      </c>
      <c r="F1686" s="35">
        <f t="shared" si="229"/>
        <v>43984</v>
      </c>
      <c r="G1686" s="35">
        <f t="shared" si="230"/>
        <v>44005</v>
      </c>
      <c r="H1686" s="35">
        <f t="shared" si="226"/>
        <v>44012</v>
      </c>
      <c r="I1686" s="35">
        <f t="shared" si="227"/>
        <v>44019</v>
      </c>
      <c r="J1686" s="35">
        <v>44027</v>
      </c>
      <c r="K1686" s="36" t="s">
        <v>69</v>
      </c>
      <c r="L1686" s="37">
        <f t="shared" si="228"/>
        <v>3000</v>
      </c>
      <c r="M1686" s="45"/>
      <c r="N1686" s="45">
        <v>3000</v>
      </c>
      <c r="O1686" s="40" t="s">
        <v>598</v>
      </c>
    </row>
    <row r="1687" spans="1:15" s="41" customFormat="1" ht="21" hidden="1">
      <c r="A1687" s="32">
        <v>1682</v>
      </c>
      <c r="B1687" s="33" t="s">
        <v>285</v>
      </c>
      <c r="C1687" s="42" t="s">
        <v>78</v>
      </c>
      <c r="D1687" s="33" t="s">
        <v>446</v>
      </c>
      <c r="E1687" s="44" t="s">
        <v>15</v>
      </c>
      <c r="F1687" s="35">
        <f t="shared" si="229"/>
        <v>43984</v>
      </c>
      <c r="G1687" s="35">
        <f t="shared" si="230"/>
        <v>44005</v>
      </c>
      <c r="H1687" s="35">
        <f t="shared" si="226"/>
        <v>44012</v>
      </c>
      <c r="I1687" s="35">
        <f t="shared" si="227"/>
        <v>44019</v>
      </c>
      <c r="J1687" s="35">
        <v>44027</v>
      </c>
      <c r="K1687" s="36" t="s">
        <v>69</v>
      </c>
      <c r="L1687" s="37">
        <f t="shared" si="228"/>
        <v>4000</v>
      </c>
      <c r="M1687" s="45"/>
      <c r="N1687" s="45">
        <v>4000</v>
      </c>
      <c r="O1687" s="40" t="s">
        <v>598</v>
      </c>
    </row>
    <row r="1688" spans="1:15" s="41" customFormat="1" ht="21" hidden="1">
      <c r="A1688" s="32">
        <v>1683</v>
      </c>
      <c r="B1688" s="33" t="s">
        <v>605</v>
      </c>
      <c r="C1688" s="42" t="s">
        <v>114</v>
      </c>
      <c r="D1688" s="33" t="s">
        <v>446</v>
      </c>
      <c r="E1688" s="44" t="s">
        <v>15</v>
      </c>
      <c r="F1688" s="35">
        <f t="shared" si="229"/>
        <v>44076</v>
      </c>
      <c r="G1688" s="35">
        <f t="shared" si="230"/>
        <v>44097</v>
      </c>
      <c r="H1688" s="35">
        <f t="shared" si="226"/>
        <v>44104</v>
      </c>
      <c r="I1688" s="35">
        <f t="shared" si="227"/>
        <v>44111</v>
      </c>
      <c r="J1688" s="35">
        <v>44119</v>
      </c>
      <c r="K1688" s="36" t="s">
        <v>69</v>
      </c>
      <c r="L1688" s="37">
        <f t="shared" si="228"/>
        <v>201998.34</v>
      </c>
      <c r="M1688" s="45"/>
      <c r="N1688" s="45">
        <v>201998.34</v>
      </c>
      <c r="O1688" s="40" t="s">
        <v>606</v>
      </c>
    </row>
    <row r="1689" spans="1:15" s="41" customFormat="1" ht="21" hidden="1">
      <c r="A1689" s="32">
        <v>1684</v>
      </c>
      <c r="B1689" s="33" t="s">
        <v>605</v>
      </c>
      <c r="C1689" s="42" t="s">
        <v>77</v>
      </c>
      <c r="D1689" s="33" t="s">
        <v>446</v>
      </c>
      <c r="E1689" s="44" t="s">
        <v>15</v>
      </c>
      <c r="F1689" s="35">
        <f t="shared" si="229"/>
        <v>44076</v>
      </c>
      <c r="G1689" s="35">
        <f t="shared" si="230"/>
        <v>44097</v>
      </c>
      <c r="H1689" s="35">
        <f t="shared" si="226"/>
        <v>44104</v>
      </c>
      <c r="I1689" s="35">
        <f t="shared" si="227"/>
        <v>44111</v>
      </c>
      <c r="J1689" s="35">
        <v>44119</v>
      </c>
      <c r="K1689" s="36" t="s">
        <v>69</v>
      </c>
      <c r="L1689" s="37">
        <f t="shared" si="228"/>
        <v>8000</v>
      </c>
      <c r="M1689" s="45"/>
      <c r="N1689" s="45">
        <v>8000</v>
      </c>
      <c r="O1689" s="40" t="s">
        <v>606</v>
      </c>
    </row>
    <row r="1690" spans="1:15" s="41" customFormat="1" ht="21" hidden="1">
      <c r="A1690" s="32">
        <v>1685</v>
      </c>
      <c r="B1690" s="33" t="s">
        <v>605</v>
      </c>
      <c r="C1690" s="42" t="s">
        <v>78</v>
      </c>
      <c r="D1690" s="33" t="s">
        <v>446</v>
      </c>
      <c r="E1690" s="44" t="s">
        <v>15</v>
      </c>
      <c r="F1690" s="35">
        <f t="shared" si="229"/>
        <v>44076</v>
      </c>
      <c r="G1690" s="35">
        <f t="shared" si="230"/>
        <v>44097</v>
      </c>
      <c r="H1690" s="35">
        <f t="shared" si="226"/>
        <v>44104</v>
      </c>
      <c r="I1690" s="35">
        <f t="shared" si="227"/>
        <v>44111</v>
      </c>
      <c r="J1690" s="35">
        <v>44119</v>
      </c>
      <c r="K1690" s="36" t="s">
        <v>69</v>
      </c>
      <c r="L1690" s="37">
        <f t="shared" si="228"/>
        <v>98000</v>
      </c>
      <c r="M1690" s="45"/>
      <c r="N1690" s="45">
        <v>98000</v>
      </c>
      <c r="O1690" s="40" t="s">
        <v>606</v>
      </c>
    </row>
    <row r="1691" spans="1:15" s="41" customFormat="1" ht="21" hidden="1">
      <c r="A1691" s="32">
        <v>1686</v>
      </c>
      <c r="B1691" s="33" t="s">
        <v>605</v>
      </c>
      <c r="C1691" s="42" t="s">
        <v>81</v>
      </c>
      <c r="D1691" s="33" t="s">
        <v>446</v>
      </c>
      <c r="E1691" s="44" t="s">
        <v>15</v>
      </c>
      <c r="F1691" s="35">
        <f t="shared" si="229"/>
        <v>44076</v>
      </c>
      <c r="G1691" s="35">
        <f t="shared" si="230"/>
        <v>44097</v>
      </c>
      <c r="H1691" s="35">
        <f t="shared" si="226"/>
        <v>44104</v>
      </c>
      <c r="I1691" s="35">
        <f t="shared" si="227"/>
        <v>44111</v>
      </c>
      <c r="J1691" s="35">
        <v>44119</v>
      </c>
      <c r="K1691" s="36" t="s">
        <v>69</v>
      </c>
      <c r="L1691" s="37">
        <f t="shared" si="228"/>
        <v>26400</v>
      </c>
      <c r="M1691" s="45"/>
      <c r="N1691" s="45">
        <v>26400</v>
      </c>
      <c r="O1691" s="40" t="s">
        <v>606</v>
      </c>
    </row>
    <row r="1692" spans="1:15" s="41" customFormat="1" ht="12.75" hidden="1">
      <c r="A1692" s="32">
        <v>1687</v>
      </c>
      <c r="B1692" s="33" t="s">
        <v>607</v>
      </c>
      <c r="C1692" s="42" t="s">
        <v>114</v>
      </c>
      <c r="D1692" s="33" t="s">
        <v>446</v>
      </c>
      <c r="E1692" s="44" t="s">
        <v>15</v>
      </c>
      <c r="F1692" s="35">
        <f t="shared" si="229"/>
        <v>44076</v>
      </c>
      <c r="G1692" s="35">
        <f t="shared" si="230"/>
        <v>44097</v>
      </c>
      <c r="H1692" s="35">
        <f t="shared" si="226"/>
        <v>44104</v>
      </c>
      <c r="I1692" s="35">
        <f t="shared" si="227"/>
        <v>44111</v>
      </c>
      <c r="J1692" s="35">
        <v>44119</v>
      </c>
      <c r="K1692" s="36" t="s">
        <v>69</v>
      </c>
      <c r="L1692" s="37">
        <f t="shared" si="228"/>
        <v>305106.90000000002</v>
      </c>
      <c r="M1692" s="45"/>
      <c r="N1692" s="45">
        <v>305106.90000000002</v>
      </c>
      <c r="O1692" s="40" t="s">
        <v>608</v>
      </c>
    </row>
    <row r="1693" spans="1:15" s="41" customFormat="1" ht="12.75" hidden="1">
      <c r="A1693" s="32">
        <v>1688</v>
      </c>
      <c r="B1693" s="33" t="s">
        <v>607</v>
      </c>
      <c r="C1693" s="42" t="s">
        <v>77</v>
      </c>
      <c r="D1693" s="33" t="s">
        <v>446</v>
      </c>
      <c r="E1693" s="44" t="s">
        <v>15</v>
      </c>
      <c r="F1693" s="35">
        <f t="shared" si="229"/>
        <v>44076</v>
      </c>
      <c r="G1693" s="35">
        <f t="shared" si="230"/>
        <v>44097</v>
      </c>
      <c r="H1693" s="35">
        <f t="shared" si="226"/>
        <v>44104</v>
      </c>
      <c r="I1693" s="35">
        <f t="shared" si="227"/>
        <v>44111</v>
      </c>
      <c r="J1693" s="35">
        <v>44119</v>
      </c>
      <c r="K1693" s="36" t="s">
        <v>69</v>
      </c>
      <c r="L1693" s="37">
        <f t="shared" si="228"/>
        <v>7500</v>
      </c>
      <c r="M1693" s="45"/>
      <c r="N1693" s="45">
        <v>7500</v>
      </c>
      <c r="O1693" s="40" t="s">
        <v>608</v>
      </c>
    </row>
    <row r="1694" spans="1:15" s="41" customFormat="1" ht="12.75" hidden="1">
      <c r="A1694" s="32">
        <v>1689</v>
      </c>
      <c r="B1694" s="33" t="s">
        <v>607</v>
      </c>
      <c r="C1694" s="42" t="s">
        <v>78</v>
      </c>
      <c r="D1694" s="33" t="s">
        <v>446</v>
      </c>
      <c r="E1694" s="44" t="s">
        <v>15</v>
      </c>
      <c r="F1694" s="35">
        <f t="shared" si="229"/>
        <v>44076</v>
      </c>
      <c r="G1694" s="35">
        <f t="shared" si="230"/>
        <v>44097</v>
      </c>
      <c r="H1694" s="35">
        <f t="shared" si="226"/>
        <v>44104</v>
      </c>
      <c r="I1694" s="35">
        <f t="shared" si="227"/>
        <v>44111</v>
      </c>
      <c r="J1694" s="35">
        <v>44119</v>
      </c>
      <c r="K1694" s="36" t="s">
        <v>69</v>
      </c>
      <c r="L1694" s="37">
        <f t="shared" si="228"/>
        <v>76547.17</v>
      </c>
      <c r="M1694" s="45"/>
      <c r="N1694" s="45">
        <v>76547.17</v>
      </c>
      <c r="O1694" s="40" t="s">
        <v>608</v>
      </c>
    </row>
    <row r="1695" spans="1:15" s="41" customFormat="1" ht="12.75" hidden="1">
      <c r="A1695" s="32">
        <v>1690</v>
      </c>
      <c r="B1695" s="33" t="s">
        <v>607</v>
      </c>
      <c r="C1695" s="42" t="s">
        <v>81</v>
      </c>
      <c r="D1695" s="33" t="s">
        <v>446</v>
      </c>
      <c r="E1695" s="44" t="s">
        <v>15</v>
      </c>
      <c r="F1695" s="35">
        <f t="shared" si="229"/>
        <v>44076</v>
      </c>
      <c r="G1695" s="35">
        <f t="shared" si="230"/>
        <v>44097</v>
      </c>
      <c r="H1695" s="35">
        <f t="shared" si="226"/>
        <v>44104</v>
      </c>
      <c r="I1695" s="35">
        <f t="shared" si="227"/>
        <v>44111</v>
      </c>
      <c r="J1695" s="35">
        <v>44119</v>
      </c>
      <c r="K1695" s="36" t="s">
        <v>69</v>
      </c>
      <c r="L1695" s="37">
        <f t="shared" si="228"/>
        <v>21000</v>
      </c>
      <c r="M1695" s="45"/>
      <c r="N1695" s="45">
        <v>21000</v>
      </c>
      <c r="O1695" s="40" t="s">
        <v>608</v>
      </c>
    </row>
    <row r="1696" spans="1:15" s="41" customFormat="1" ht="31.5" hidden="1">
      <c r="A1696" s="32">
        <v>1691</v>
      </c>
      <c r="B1696" s="33" t="s">
        <v>609</v>
      </c>
      <c r="C1696" s="42" t="s">
        <v>114</v>
      </c>
      <c r="D1696" s="33" t="s">
        <v>446</v>
      </c>
      <c r="E1696" s="44" t="s">
        <v>15</v>
      </c>
      <c r="F1696" s="35">
        <f t="shared" si="229"/>
        <v>44076</v>
      </c>
      <c r="G1696" s="35">
        <f t="shared" si="230"/>
        <v>44097</v>
      </c>
      <c r="H1696" s="35">
        <f t="shared" si="226"/>
        <v>44104</v>
      </c>
      <c r="I1696" s="35">
        <f t="shared" si="227"/>
        <v>44111</v>
      </c>
      <c r="J1696" s="35">
        <v>44119</v>
      </c>
      <c r="K1696" s="36" t="s">
        <v>69</v>
      </c>
      <c r="L1696" s="37">
        <f t="shared" si="228"/>
        <v>901878.25</v>
      </c>
      <c r="M1696" s="45"/>
      <c r="N1696" s="45">
        <v>901878.25</v>
      </c>
      <c r="O1696" s="40" t="s">
        <v>610</v>
      </c>
    </row>
    <row r="1697" spans="1:15" s="41" customFormat="1" ht="31.5" hidden="1">
      <c r="A1697" s="32">
        <v>1692</v>
      </c>
      <c r="B1697" s="33" t="s">
        <v>609</v>
      </c>
      <c r="C1697" s="42" t="s">
        <v>77</v>
      </c>
      <c r="D1697" s="33" t="s">
        <v>446</v>
      </c>
      <c r="E1697" s="44" t="s">
        <v>15</v>
      </c>
      <c r="F1697" s="35">
        <f t="shared" si="229"/>
        <v>44076</v>
      </c>
      <c r="G1697" s="35">
        <f t="shared" si="230"/>
        <v>44097</v>
      </c>
      <c r="H1697" s="35">
        <f t="shared" si="226"/>
        <v>44104</v>
      </c>
      <c r="I1697" s="35">
        <f t="shared" si="227"/>
        <v>44111</v>
      </c>
      <c r="J1697" s="35">
        <v>44119</v>
      </c>
      <c r="K1697" s="36" t="s">
        <v>69</v>
      </c>
      <c r="L1697" s="37">
        <f t="shared" si="228"/>
        <v>7500</v>
      </c>
      <c r="M1697" s="45"/>
      <c r="N1697" s="45">
        <v>7500</v>
      </c>
      <c r="O1697" s="40" t="s">
        <v>610</v>
      </c>
    </row>
    <row r="1698" spans="1:15" s="41" customFormat="1" ht="31.5" hidden="1">
      <c r="A1698" s="32">
        <v>1693</v>
      </c>
      <c r="B1698" s="33" t="s">
        <v>609</v>
      </c>
      <c r="C1698" s="42" t="s">
        <v>78</v>
      </c>
      <c r="D1698" s="33" t="s">
        <v>446</v>
      </c>
      <c r="E1698" s="44" t="s">
        <v>15</v>
      </c>
      <c r="F1698" s="35">
        <f t="shared" si="229"/>
        <v>44076</v>
      </c>
      <c r="G1698" s="35">
        <f t="shared" si="230"/>
        <v>44097</v>
      </c>
      <c r="H1698" s="35">
        <f t="shared" si="226"/>
        <v>44104</v>
      </c>
      <c r="I1698" s="35">
        <f t="shared" si="227"/>
        <v>44111</v>
      </c>
      <c r="J1698" s="35">
        <v>44119</v>
      </c>
      <c r="K1698" s="36" t="s">
        <v>69</v>
      </c>
      <c r="L1698" s="37">
        <f t="shared" si="228"/>
        <v>96694.93</v>
      </c>
      <c r="M1698" s="45"/>
      <c r="N1698" s="45">
        <v>96694.93</v>
      </c>
      <c r="O1698" s="40" t="s">
        <v>610</v>
      </c>
    </row>
    <row r="1699" spans="1:15" s="41" customFormat="1" ht="31.5" hidden="1">
      <c r="A1699" s="32">
        <v>1694</v>
      </c>
      <c r="B1699" s="33" t="s">
        <v>609</v>
      </c>
      <c r="C1699" s="42" t="s">
        <v>81</v>
      </c>
      <c r="D1699" s="33" t="s">
        <v>446</v>
      </c>
      <c r="E1699" s="44" t="s">
        <v>15</v>
      </c>
      <c r="F1699" s="35">
        <f t="shared" si="229"/>
        <v>44076</v>
      </c>
      <c r="G1699" s="35">
        <f t="shared" si="230"/>
        <v>44097</v>
      </c>
      <c r="H1699" s="35">
        <f t="shared" si="226"/>
        <v>44104</v>
      </c>
      <c r="I1699" s="35">
        <f t="shared" si="227"/>
        <v>44111</v>
      </c>
      <c r="J1699" s="35">
        <v>44119</v>
      </c>
      <c r="K1699" s="36" t="s">
        <v>69</v>
      </c>
      <c r="L1699" s="37">
        <f t="shared" si="228"/>
        <v>26000</v>
      </c>
      <c r="M1699" s="45"/>
      <c r="N1699" s="45">
        <v>26000</v>
      </c>
      <c r="O1699" s="40" t="s">
        <v>610</v>
      </c>
    </row>
    <row r="1700" spans="1:15" s="41" customFormat="1" ht="21" hidden="1">
      <c r="A1700" s="32">
        <v>1695</v>
      </c>
      <c r="B1700" s="33" t="s">
        <v>611</v>
      </c>
      <c r="C1700" s="42" t="s">
        <v>114</v>
      </c>
      <c r="D1700" s="33" t="s">
        <v>446</v>
      </c>
      <c r="E1700" s="44" t="s">
        <v>15</v>
      </c>
      <c r="F1700" s="35">
        <f t="shared" si="229"/>
        <v>44076</v>
      </c>
      <c r="G1700" s="35">
        <f t="shared" si="230"/>
        <v>44097</v>
      </c>
      <c r="H1700" s="35">
        <f t="shared" si="226"/>
        <v>44104</v>
      </c>
      <c r="I1700" s="35">
        <f t="shared" si="227"/>
        <v>44111</v>
      </c>
      <c r="J1700" s="35">
        <v>44119</v>
      </c>
      <c r="K1700" s="36" t="s">
        <v>69</v>
      </c>
      <c r="L1700" s="37">
        <f t="shared" si="228"/>
        <v>911098.8</v>
      </c>
      <c r="M1700" s="45">
        <v>911098.8</v>
      </c>
      <c r="N1700" s="45"/>
      <c r="O1700" s="40" t="s">
        <v>612</v>
      </c>
    </row>
    <row r="1701" spans="1:15" s="41" customFormat="1" ht="21" hidden="1">
      <c r="A1701" s="32">
        <v>1696</v>
      </c>
      <c r="B1701" s="33" t="s">
        <v>611</v>
      </c>
      <c r="C1701" s="42" t="s">
        <v>77</v>
      </c>
      <c r="D1701" s="33" t="s">
        <v>446</v>
      </c>
      <c r="E1701" s="44" t="s">
        <v>15</v>
      </c>
      <c r="F1701" s="35">
        <f t="shared" si="229"/>
        <v>44076</v>
      </c>
      <c r="G1701" s="35">
        <f t="shared" si="230"/>
        <v>44097</v>
      </c>
      <c r="H1701" s="35">
        <f t="shared" si="226"/>
        <v>44104</v>
      </c>
      <c r="I1701" s="35">
        <f t="shared" si="227"/>
        <v>44111</v>
      </c>
      <c r="J1701" s="35">
        <v>44119</v>
      </c>
      <c r="K1701" s="36" t="s">
        <v>69</v>
      </c>
      <c r="L1701" s="37">
        <f t="shared" si="228"/>
        <v>2400</v>
      </c>
      <c r="M1701" s="45">
        <v>2400</v>
      </c>
      <c r="N1701" s="45"/>
      <c r="O1701" s="40" t="s">
        <v>612</v>
      </c>
    </row>
    <row r="1702" spans="1:15" s="41" customFormat="1" ht="21" hidden="1">
      <c r="A1702" s="32">
        <v>1697</v>
      </c>
      <c r="B1702" s="33" t="s">
        <v>611</v>
      </c>
      <c r="C1702" s="42" t="s">
        <v>78</v>
      </c>
      <c r="D1702" s="33" t="s">
        <v>446</v>
      </c>
      <c r="E1702" s="44" t="s">
        <v>15</v>
      </c>
      <c r="F1702" s="35">
        <f t="shared" si="229"/>
        <v>44076</v>
      </c>
      <c r="G1702" s="35">
        <f t="shared" si="230"/>
        <v>44097</v>
      </c>
      <c r="H1702" s="35">
        <f t="shared" si="226"/>
        <v>44104</v>
      </c>
      <c r="I1702" s="35">
        <f t="shared" si="227"/>
        <v>44111</v>
      </c>
      <c r="J1702" s="35">
        <v>44119</v>
      </c>
      <c r="K1702" s="36" t="s">
        <v>69</v>
      </c>
      <c r="L1702" s="37">
        <f t="shared" si="228"/>
        <v>7600</v>
      </c>
      <c r="M1702" s="45">
        <v>7600</v>
      </c>
      <c r="N1702" s="45"/>
      <c r="O1702" s="40" t="s">
        <v>612</v>
      </c>
    </row>
    <row r="1703" spans="1:15" s="41" customFormat="1" ht="21" hidden="1">
      <c r="A1703" s="32">
        <v>1698</v>
      </c>
      <c r="B1703" s="33" t="s">
        <v>623</v>
      </c>
      <c r="C1703" s="42" t="s">
        <v>114</v>
      </c>
      <c r="D1703" s="33" t="s">
        <v>446</v>
      </c>
      <c r="E1703" s="44" t="s">
        <v>15</v>
      </c>
      <c r="F1703" s="35">
        <f t="shared" ref="F1703:F1734" si="231">G1703-21</f>
        <v>44076</v>
      </c>
      <c r="G1703" s="35">
        <f t="shared" ref="G1703:G1734" si="232">H1703-7</f>
        <v>44097</v>
      </c>
      <c r="H1703" s="35">
        <f t="shared" si="226"/>
        <v>44104</v>
      </c>
      <c r="I1703" s="35">
        <f t="shared" si="227"/>
        <v>44111</v>
      </c>
      <c r="J1703" s="35">
        <v>44119</v>
      </c>
      <c r="K1703" s="36" t="s">
        <v>69</v>
      </c>
      <c r="L1703" s="37">
        <f t="shared" si="228"/>
        <v>911098.8</v>
      </c>
      <c r="M1703" s="45">
        <v>911098.8</v>
      </c>
      <c r="N1703" s="45"/>
      <c r="O1703" s="40" t="s">
        <v>624</v>
      </c>
    </row>
    <row r="1704" spans="1:15" s="41" customFormat="1" ht="21" hidden="1">
      <c r="A1704" s="32">
        <v>1699</v>
      </c>
      <c r="B1704" s="33" t="s">
        <v>623</v>
      </c>
      <c r="C1704" s="42" t="s">
        <v>77</v>
      </c>
      <c r="D1704" s="33" t="s">
        <v>446</v>
      </c>
      <c r="E1704" s="44" t="s">
        <v>15</v>
      </c>
      <c r="F1704" s="35">
        <f t="shared" si="231"/>
        <v>44076</v>
      </c>
      <c r="G1704" s="35">
        <f t="shared" si="232"/>
        <v>44097</v>
      </c>
      <c r="H1704" s="35">
        <f t="shared" si="226"/>
        <v>44104</v>
      </c>
      <c r="I1704" s="35">
        <f t="shared" si="227"/>
        <v>44111</v>
      </c>
      <c r="J1704" s="35">
        <v>44119</v>
      </c>
      <c r="K1704" s="36" t="s">
        <v>69</v>
      </c>
      <c r="L1704" s="37">
        <f t="shared" si="228"/>
        <v>2400</v>
      </c>
      <c r="M1704" s="45">
        <v>2400</v>
      </c>
      <c r="N1704" s="45"/>
      <c r="O1704" s="40" t="s">
        <v>624</v>
      </c>
    </row>
    <row r="1705" spans="1:15" s="41" customFormat="1" ht="21" hidden="1">
      <c r="A1705" s="32">
        <v>1700</v>
      </c>
      <c r="B1705" s="33" t="s">
        <v>623</v>
      </c>
      <c r="C1705" s="42" t="s">
        <v>78</v>
      </c>
      <c r="D1705" s="33" t="s">
        <v>446</v>
      </c>
      <c r="E1705" s="44" t="s">
        <v>15</v>
      </c>
      <c r="F1705" s="35">
        <f t="shared" si="231"/>
        <v>44076</v>
      </c>
      <c r="G1705" s="35">
        <f t="shared" si="232"/>
        <v>44097</v>
      </c>
      <c r="H1705" s="35">
        <f t="shared" si="226"/>
        <v>44104</v>
      </c>
      <c r="I1705" s="35">
        <f t="shared" si="227"/>
        <v>44111</v>
      </c>
      <c r="J1705" s="35">
        <v>44119</v>
      </c>
      <c r="K1705" s="36" t="s">
        <v>69</v>
      </c>
      <c r="L1705" s="37">
        <f t="shared" si="228"/>
        <v>7600</v>
      </c>
      <c r="M1705" s="45">
        <v>7600</v>
      </c>
      <c r="N1705" s="45"/>
      <c r="O1705" s="40" t="s">
        <v>624</v>
      </c>
    </row>
    <row r="1706" spans="1:15" s="41" customFormat="1" ht="21" hidden="1">
      <c r="A1706" s="32">
        <v>1701</v>
      </c>
      <c r="B1706" s="33" t="s">
        <v>625</v>
      </c>
      <c r="C1706" s="42" t="s">
        <v>114</v>
      </c>
      <c r="D1706" s="33" t="s">
        <v>446</v>
      </c>
      <c r="E1706" s="44" t="s">
        <v>15</v>
      </c>
      <c r="F1706" s="35">
        <f t="shared" si="231"/>
        <v>44076</v>
      </c>
      <c r="G1706" s="35">
        <f t="shared" si="232"/>
        <v>44097</v>
      </c>
      <c r="H1706" s="35">
        <f t="shared" si="226"/>
        <v>44104</v>
      </c>
      <c r="I1706" s="35">
        <f t="shared" si="227"/>
        <v>44111</v>
      </c>
      <c r="J1706" s="35">
        <v>44119</v>
      </c>
      <c r="K1706" s="36" t="s">
        <v>69</v>
      </c>
      <c r="L1706" s="37">
        <f t="shared" si="228"/>
        <v>911098.8</v>
      </c>
      <c r="M1706" s="45">
        <v>911098.8</v>
      </c>
      <c r="N1706" s="45"/>
      <c r="O1706" s="40" t="s">
        <v>626</v>
      </c>
    </row>
    <row r="1707" spans="1:15" s="41" customFormat="1" ht="21" hidden="1">
      <c r="A1707" s="32">
        <v>1702</v>
      </c>
      <c r="B1707" s="33" t="s">
        <v>625</v>
      </c>
      <c r="C1707" s="42" t="s">
        <v>77</v>
      </c>
      <c r="D1707" s="33" t="s">
        <v>446</v>
      </c>
      <c r="E1707" s="44" t="s">
        <v>15</v>
      </c>
      <c r="F1707" s="35">
        <f t="shared" si="231"/>
        <v>44076</v>
      </c>
      <c r="G1707" s="35">
        <f t="shared" si="232"/>
        <v>44097</v>
      </c>
      <c r="H1707" s="35">
        <f t="shared" si="226"/>
        <v>44104</v>
      </c>
      <c r="I1707" s="35">
        <f t="shared" si="227"/>
        <v>44111</v>
      </c>
      <c r="J1707" s="35">
        <v>44119</v>
      </c>
      <c r="K1707" s="36" t="s">
        <v>69</v>
      </c>
      <c r="L1707" s="37">
        <f t="shared" si="228"/>
        <v>2400</v>
      </c>
      <c r="M1707" s="45">
        <v>2400</v>
      </c>
      <c r="N1707" s="45"/>
      <c r="O1707" s="40" t="s">
        <v>626</v>
      </c>
    </row>
    <row r="1708" spans="1:15" s="41" customFormat="1" ht="21" hidden="1">
      <c r="A1708" s="32">
        <v>1703</v>
      </c>
      <c r="B1708" s="33" t="s">
        <v>625</v>
      </c>
      <c r="C1708" s="42" t="s">
        <v>78</v>
      </c>
      <c r="D1708" s="33" t="s">
        <v>446</v>
      </c>
      <c r="E1708" s="44" t="s">
        <v>15</v>
      </c>
      <c r="F1708" s="35">
        <f t="shared" si="231"/>
        <v>44076</v>
      </c>
      <c r="G1708" s="35">
        <f t="shared" si="232"/>
        <v>44097</v>
      </c>
      <c r="H1708" s="35">
        <f t="shared" si="226"/>
        <v>44104</v>
      </c>
      <c r="I1708" s="35">
        <f t="shared" si="227"/>
        <v>44111</v>
      </c>
      <c r="J1708" s="35">
        <v>44119</v>
      </c>
      <c r="K1708" s="36" t="s">
        <v>69</v>
      </c>
      <c r="L1708" s="37">
        <f t="shared" si="228"/>
        <v>7600</v>
      </c>
      <c r="M1708" s="45">
        <v>7600</v>
      </c>
      <c r="N1708" s="45"/>
      <c r="O1708" s="40" t="s">
        <v>626</v>
      </c>
    </row>
    <row r="1709" spans="1:15" s="41" customFormat="1" ht="21" hidden="1">
      <c r="A1709" s="32">
        <v>1704</v>
      </c>
      <c r="B1709" s="33" t="s">
        <v>627</v>
      </c>
      <c r="C1709" s="42" t="s">
        <v>114</v>
      </c>
      <c r="D1709" s="33" t="s">
        <v>446</v>
      </c>
      <c r="E1709" s="44" t="s">
        <v>15</v>
      </c>
      <c r="F1709" s="35">
        <f t="shared" si="231"/>
        <v>44076</v>
      </c>
      <c r="G1709" s="35">
        <f t="shared" si="232"/>
        <v>44097</v>
      </c>
      <c r="H1709" s="35">
        <f t="shared" si="226"/>
        <v>44104</v>
      </c>
      <c r="I1709" s="35">
        <f t="shared" si="227"/>
        <v>44111</v>
      </c>
      <c r="J1709" s="35">
        <v>44119</v>
      </c>
      <c r="K1709" s="36" t="s">
        <v>69</v>
      </c>
      <c r="L1709" s="37">
        <f t="shared" si="228"/>
        <v>911098.8</v>
      </c>
      <c r="M1709" s="45">
        <v>911098.8</v>
      </c>
      <c r="N1709" s="45"/>
      <c r="O1709" s="40" t="s">
        <v>628</v>
      </c>
    </row>
    <row r="1710" spans="1:15" s="41" customFormat="1" ht="21" hidden="1">
      <c r="A1710" s="32">
        <v>1705</v>
      </c>
      <c r="B1710" s="33" t="s">
        <v>627</v>
      </c>
      <c r="C1710" s="42" t="s">
        <v>77</v>
      </c>
      <c r="D1710" s="33" t="s">
        <v>446</v>
      </c>
      <c r="E1710" s="44" t="s">
        <v>15</v>
      </c>
      <c r="F1710" s="35">
        <f t="shared" si="231"/>
        <v>44076</v>
      </c>
      <c r="G1710" s="35">
        <f t="shared" si="232"/>
        <v>44097</v>
      </c>
      <c r="H1710" s="35">
        <f t="shared" si="226"/>
        <v>44104</v>
      </c>
      <c r="I1710" s="35">
        <f t="shared" si="227"/>
        <v>44111</v>
      </c>
      <c r="J1710" s="35">
        <v>44119</v>
      </c>
      <c r="K1710" s="36" t="s">
        <v>69</v>
      </c>
      <c r="L1710" s="37">
        <f t="shared" si="228"/>
        <v>2400</v>
      </c>
      <c r="M1710" s="45">
        <v>2400</v>
      </c>
      <c r="N1710" s="45"/>
      <c r="O1710" s="40" t="s">
        <v>628</v>
      </c>
    </row>
    <row r="1711" spans="1:15" s="41" customFormat="1" ht="21" hidden="1">
      <c r="A1711" s="32">
        <v>1706</v>
      </c>
      <c r="B1711" s="33" t="s">
        <v>627</v>
      </c>
      <c r="C1711" s="42" t="s">
        <v>78</v>
      </c>
      <c r="D1711" s="33" t="s">
        <v>446</v>
      </c>
      <c r="E1711" s="44" t="s">
        <v>15</v>
      </c>
      <c r="F1711" s="35">
        <f t="shared" si="231"/>
        <v>44076</v>
      </c>
      <c r="G1711" s="35">
        <f t="shared" si="232"/>
        <v>44097</v>
      </c>
      <c r="H1711" s="35">
        <f t="shared" si="226"/>
        <v>44104</v>
      </c>
      <c r="I1711" s="35">
        <f t="shared" si="227"/>
        <v>44111</v>
      </c>
      <c r="J1711" s="35">
        <v>44119</v>
      </c>
      <c r="K1711" s="36" t="s">
        <v>69</v>
      </c>
      <c r="L1711" s="37">
        <f t="shared" si="228"/>
        <v>7600</v>
      </c>
      <c r="M1711" s="45">
        <v>7600</v>
      </c>
      <c r="N1711" s="45"/>
      <c r="O1711" s="40" t="s">
        <v>628</v>
      </c>
    </row>
    <row r="1712" spans="1:15" s="41" customFormat="1" ht="21" hidden="1">
      <c r="A1712" s="32">
        <v>1707</v>
      </c>
      <c r="B1712" s="33" t="s">
        <v>629</v>
      </c>
      <c r="C1712" s="42" t="s">
        <v>114</v>
      </c>
      <c r="D1712" s="33" t="s">
        <v>446</v>
      </c>
      <c r="E1712" s="44" t="s">
        <v>15</v>
      </c>
      <c r="F1712" s="35">
        <f t="shared" si="231"/>
        <v>43804</v>
      </c>
      <c r="G1712" s="35">
        <f t="shared" si="232"/>
        <v>43825</v>
      </c>
      <c r="H1712" s="35">
        <f t="shared" si="226"/>
        <v>43832</v>
      </c>
      <c r="I1712" s="35">
        <f t="shared" si="227"/>
        <v>43839</v>
      </c>
      <c r="J1712" s="35">
        <v>43847</v>
      </c>
      <c r="K1712" s="36" t="s">
        <v>69</v>
      </c>
      <c r="L1712" s="37">
        <f t="shared" si="228"/>
        <v>133135.51999999999</v>
      </c>
      <c r="M1712" s="45">
        <v>133135.51999999999</v>
      </c>
      <c r="N1712" s="45"/>
      <c r="O1712" s="40" t="s">
        <v>630</v>
      </c>
    </row>
    <row r="1713" spans="1:15" s="41" customFormat="1" ht="21" hidden="1">
      <c r="A1713" s="32">
        <v>1708</v>
      </c>
      <c r="B1713" s="33" t="s">
        <v>629</v>
      </c>
      <c r="C1713" s="42" t="s">
        <v>77</v>
      </c>
      <c r="D1713" s="33" t="s">
        <v>446</v>
      </c>
      <c r="E1713" s="44" t="s">
        <v>15</v>
      </c>
      <c r="F1713" s="35">
        <f t="shared" si="231"/>
        <v>43804</v>
      </c>
      <c r="G1713" s="35">
        <f t="shared" si="232"/>
        <v>43825</v>
      </c>
      <c r="H1713" s="35">
        <f t="shared" si="226"/>
        <v>43832</v>
      </c>
      <c r="I1713" s="35">
        <f t="shared" si="227"/>
        <v>43839</v>
      </c>
      <c r="J1713" s="35">
        <v>43847</v>
      </c>
      <c r="K1713" s="36" t="s">
        <v>69</v>
      </c>
      <c r="L1713" s="37">
        <f t="shared" si="228"/>
        <v>3600</v>
      </c>
      <c r="M1713" s="45">
        <v>3600</v>
      </c>
      <c r="N1713" s="45"/>
      <c r="O1713" s="40" t="s">
        <v>630</v>
      </c>
    </row>
    <row r="1714" spans="1:15" s="41" customFormat="1" ht="21" hidden="1">
      <c r="A1714" s="32">
        <v>1709</v>
      </c>
      <c r="B1714" s="33" t="s">
        <v>629</v>
      </c>
      <c r="C1714" s="42" t="s">
        <v>78</v>
      </c>
      <c r="D1714" s="33" t="s">
        <v>446</v>
      </c>
      <c r="E1714" s="44" t="s">
        <v>15</v>
      </c>
      <c r="F1714" s="35">
        <f t="shared" si="231"/>
        <v>43804</v>
      </c>
      <c r="G1714" s="35">
        <f t="shared" si="232"/>
        <v>43825</v>
      </c>
      <c r="H1714" s="35">
        <f t="shared" si="226"/>
        <v>43832</v>
      </c>
      <c r="I1714" s="35">
        <f t="shared" si="227"/>
        <v>43839</v>
      </c>
      <c r="J1714" s="35">
        <v>43847</v>
      </c>
      <c r="K1714" s="36" t="s">
        <v>69</v>
      </c>
      <c r="L1714" s="37">
        <f t="shared" si="228"/>
        <v>19537</v>
      </c>
      <c r="M1714" s="45">
        <v>19537</v>
      </c>
      <c r="N1714" s="45"/>
      <c r="O1714" s="40" t="s">
        <v>630</v>
      </c>
    </row>
    <row r="1715" spans="1:15" s="41" customFormat="1" ht="21" hidden="1">
      <c r="A1715" s="32">
        <v>1710</v>
      </c>
      <c r="B1715" s="33" t="s">
        <v>629</v>
      </c>
      <c r="C1715" s="42" t="s">
        <v>81</v>
      </c>
      <c r="D1715" s="33" t="s">
        <v>446</v>
      </c>
      <c r="E1715" s="44" t="s">
        <v>15</v>
      </c>
      <c r="F1715" s="35">
        <f t="shared" si="231"/>
        <v>43804</v>
      </c>
      <c r="G1715" s="35">
        <f t="shared" si="232"/>
        <v>43825</v>
      </c>
      <c r="H1715" s="35">
        <f t="shared" si="226"/>
        <v>43832</v>
      </c>
      <c r="I1715" s="35">
        <f t="shared" si="227"/>
        <v>43839</v>
      </c>
      <c r="J1715" s="35">
        <v>43847</v>
      </c>
      <c r="K1715" s="36" t="s">
        <v>69</v>
      </c>
      <c r="L1715" s="37">
        <f t="shared" si="228"/>
        <v>5400</v>
      </c>
      <c r="M1715" s="45">
        <v>5400</v>
      </c>
      <c r="N1715" s="45"/>
      <c r="O1715" s="40" t="s">
        <v>630</v>
      </c>
    </row>
    <row r="1716" spans="1:15" s="41" customFormat="1" ht="21" hidden="1">
      <c r="A1716" s="32">
        <v>1711</v>
      </c>
      <c r="B1716" s="33" t="s">
        <v>631</v>
      </c>
      <c r="C1716" s="42" t="s">
        <v>114</v>
      </c>
      <c r="D1716" s="33" t="s">
        <v>446</v>
      </c>
      <c r="E1716" s="44" t="s">
        <v>15</v>
      </c>
      <c r="F1716" s="35">
        <f t="shared" si="231"/>
        <v>44076</v>
      </c>
      <c r="G1716" s="35">
        <f t="shared" si="232"/>
        <v>44097</v>
      </c>
      <c r="H1716" s="35">
        <f t="shared" si="226"/>
        <v>44104</v>
      </c>
      <c r="I1716" s="35">
        <f t="shared" si="227"/>
        <v>44111</v>
      </c>
      <c r="J1716" s="35">
        <v>44119</v>
      </c>
      <c r="K1716" s="36" t="s">
        <v>69</v>
      </c>
      <c r="L1716" s="37">
        <f t="shared" si="228"/>
        <v>574422.4</v>
      </c>
      <c r="M1716" s="45"/>
      <c r="N1716" s="45">
        <v>574422.4</v>
      </c>
      <c r="O1716" s="40" t="s">
        <v>632</v>
      </c>
    </row>
    <row r="1717" spans="1:15" s="41" customFormat="1" ht="21" hidden="1">
      <c r="A1717" s="32">
        <v>1712</v>
      </c>
      <c r="B1717" s="33" t="s">
        <v>631</v>
      </c>
      <c r="C1717" s="42" t="s">
        <v>77</v>
      </c>
      <c r="D1717" s="33" t="s">
        <v>446</v>
      </c>
      <c r="E1717" s="44" t="s">
        <v>15</v>
      </c>
      <c r="F1717" s="35">
        <f t="shared" si="231"/>
        <v>44076</v>
      </c>
      <c r="G1717" s="35">
        <f t="shared" si="232"/>
        <v>44097</v>
      </c>
      <c r="H1717" s="35">
        <f t="shared" si="226"/>
        <v>44104</v>
      </c>
      <c r="I1717" s="35">
        <f t="shared" si="227"/>
        <v>44111</v>
      </c>
      <c r="J1717" s="35">
        <v>44119</v>
      </c>
      <c r="K1717" s="36" t="s">
        <v>69</v>
      </c>
      <c r="L1717" s="37">
        <f t="shared" si="228"/>
        <v>10000</v>
      </c>
      <c r="M1717" s="45"/>
      <c r="N1717" s="45">
        <v>10000</v>
      </c>
      <c r="O1717" s="40" t="s">
        <v>632</v>
      </c>
    </row>
    <row r="1718" spans="1:15" s="41" customFormat="1" ht="21" hidden="1">
      <c r="A1718" s="32">
        <v>1713</v>
      </c>
      <c r="B1718" s="33" t="s">
        <v>631</v>
      </c>
      <c r="C1718" s="42" t="s">
        <v>78</v>
      </c>
      <c r="D1718" s="33" t="s">
        <v>446</v>
      </c>
      <c r="E1718" s="44" t="s">
        <v>15</v>
      </c>
      <c r="F1718" s="35">
        <f t="shared" si="231"/>
        <v>44076</v>
      </c>
      <c r="G1718" s="35">
        <f t="shared" si="232"/>
        <v>44097</v>
      </c>
      <c r="H1718" s="35">
        <f t="shared" si="226"/>
        <v>44104</v>
      </c>
      <c r="I1718" s="35">
        <f t="shared" si="227"/>
        <v>44111</v>
      </c>
      <c r="J1718" s="35">
        <v>44119</v>
      </c>
      <c r="K1718" s="36" t="s">
        <v>69</v>
      </c>
      <c r="L1718" s="37">
        <f t="shared" si="228"/>
        <v>30000</v>
      </c>
      <c r="M1718" s="45"/>
      <c r="N1718" s="45">
        <v>30000</v>
      </c>
      <c r="O1718" s="40" t="s">
        <v>632</v>
      </c>
    </row>
    <row r="1719" spans="1:15" s="41" customFormat="1" ht="21" hidden="1">
      <c r="A1719" s="32">
        <v>1714</v>
      </c>
      <c r="B1719" s="33" t="s">
        <v>631</v>
      </c>
      <c r="C1719" s="42" t="s">
        <v>81</v>
      </c>
      <c r="D1719" s="33" t="s">
        <v>446</v>
      </c>
      <c r="E1719" s="44" t="s">
        <v>15</v>
      </c>
      <c r="F1719" s="35">
        <f t="shared" si="231"/>
        <v>44076</v>
      </c>
      <c r="G1719" s="35">
        <f t="shared" si="232"/>
        <v>44097</v>
      </c>
      <c r="H1719" s="35">
        <f t="shared" si="226"/>
        <v>44104</v>
      </c>
      <c r="I1719" s="35">
        <f t="shared" si="227"/>
        <v>44111</v>
      </c>
      <c r="J1719" s="35">
        <v>44119</v>
      </c>
      <c r="K1719" s="36" t="s">
        <v>69</v>
      </c>
      <c r="L1719" s="37">
        <f t="shared" si="228"/>
        <v>10000</v>
      </c>
      <c r="M1719" s="45"/>
      <c r="N1719" s="45">
        <v>10000</v>
      </c>
      <c r="O1719" s="40" t="s">
        <v>632</v>
      </c>
    </row>
    <row r="1720" spans="1:15" s="41" customFormat="1" ht="21" hidden="1">
      <c r="A1720" s="32">
        <v>1715</v>
      </c>
      <c r="B1720" s="33" t="s">
        <v>633</v>
      </c>
      <c r="C1720" s="42" t="s">
        <v>114</v>
      </c>
      <c r="D1720" s="33" t="s">
        <v>446</v>
      </c>
      <c r="E1720" s="44" t="s">
        <v>15</v>
      </c>
      <c r="F1720" s="35">
        <f t="shared" si="231"/>
        <v>43984</v>
      </c>
      <c r="G1720" s="35">
        <f t="shared" si="232"/>
        <v>44005</v>
      </c>
      <c r="H1720" s="35">
        <f t="shared" si="226"/>
        <v>44012</v>
      </c>
      <c r="I1720" s="35">
        <f t="shared" si="227"/>
        <v>44019</v>
      </c>
      <c r="J1720" s="35">
        <v>44027</v>
      </c>
      <c r="K1720" s="36" t="s">
        <v>69</v>
      </c>
      <c r="L1720" s="37">
        <f t="shared" si="228"/>
        <v>287818.09999999998</v>
      </c>
      <c r="M1720" s="45"/>
      <c r="N1720" s="45">
        <v>287818.09999999998</v>
      </c>
      <c r="O1720" s="40" t="s">
        <v>634</v>
      </c>
    </row>
    <row r="1721" spans="1:15" s="41" customFormat="1" ht="21" hidden="1">
      <c r="A1721" s="32">
        <v>1716</v>
      </c>
      <c r="B1721" s="33" t="s">
        <v>633</v>
      </c>
      <c r="C1721" s="42" t="s">
        <v>77</v>
      </c>
      <c r="D1721" s="33" t="s">
        <v>446</v>
      </c>
      <c r="E1721" s="44" t="s">
        <v>15</v>
      </c>
      <c r="F1721" s="35">
        <f t="shared" si="231"/>
        <v>43984</v>
      </c>
      <c r="G1721" s="35">
        <f t="shared" si="232"/>
        <v>44005</v>
      </c>
      <c r="H1721" s="35">
        <f t="shared" si="226"/>
        <v>44012</v>
      </c>
      <c r="I1721" s="35">
        <f t="shared" si="227"/>
        <v>44019</v>
      </c>
      <c r="J1721" s="35">
        <v>44027</v>
      </c>
      <c r="K1721" s="36" t="s">
        <v>69</v>
      </c>
      <c r="L1721" s="37">
        <f t="shared" si="228"/>
        <v>2400</v>
      </c>
      <c r="M1721" s="45"/>
      <c r="N1721" s="45">
        <v>2400</v>
      </c>
      <c r="O1721" s="40" t="s">
        <v>634</v>
      </c>
    </row>
    <row r="1722" spans="1:15" s="41" customFormat="1" ht="21" hidden="1">
      <c r="A1722" s="32">
        <v>1717</v>
      </c>
      <c r="B1722" s="33" t="s">
        <v>633</v>
      </c>
      <c r="C1722" s="42" t="s">
        <v>78</v>
      </c>
      <c r="D1722" s="33" t="s">
        <v>446</v>
      </c>
      <c r="E1722" s="44" t="s">
        <v>15</v>
      </c>
      <c r="F1722" s="35">
        <f t="shared" si="231"/>
        <v>43984</v>
      </c>
      <c r="G1722" s="35">
        <f t="shared" si="232"/>
        <v>44005</v>
      </c>
      <c r="H1722" s="35">
        <f t="shared" si="226"/>
        <v>44012</v>
      </c>
      <c r="I1722" s="35">
        <f t="shared" si="227"/>
        <v>44019</v>
      </c>
      <c r="J1722" s="35">
        <v>44027</v>
      </c>
      <c r="K1722" s="36" t="s">
        <v>69</v>
      </c>
      <c r="L1722" s="37">
        <f t="shared" si="228"/>
        <v>5600</v>
      </c>
      <c r="M1722" s="45"/>
      <c r="N1722" s="45">
        <v>5600</v>
      </c>
      <c r="O1722" s="40" t="s">
        <v>634</v>
      </c>
    </row>
    <row r="1723" spans="1:15" s="41" customFormat="1" ht="21" hidden="1">
      <c r="A1723" s="32">
        <v>1718</v>
      </c>
      <c r="B1723" s="33" t="s">
        <v>643</v>
      </c>
      <c r="C1723" s="42" t="s">
        <v>114</v>
      </c>
      <c r="D1723" s="33" t="s">
        <v>446</v>
      </c>
      <c r="E1723" s="44" t="s">
        <v>15</v>
      </c>
      <c r="F1723" s="35">
        <f t="shared" si="231"/>
        <v>44076</v>
      </c>
      <c r="G1723" s="35">
        <f t="shared" si="232"/>
        <v>44097</v>
      </c>
      <c r="H1723" s="35">
        <f t="shared" si="226"/>
        <v>44104</v>
      </c>
      <c r="I1723" s="35">
        <f t="shared" si="227"/>
        <v>44111</v>
      </c>
      <c r="J1723" s="35">
        <v>44119</v>
      </c>
      <c r="K1723" s="36" t="s">
        <v>69</v>
      </c>
      <c r="L1723" s="37">
        <f t="shared" si="228"/>
        <v>1027972.57</v>
      </c>
      <c r="M1723" s="45"/>
      <c r="N1723" s="45">
        <v>1027972.57</v>
      </c>
      <c r="O1723" s="40" t="s">
        <v>635</v>
      </c>
    </row>
    <row r="1724" spans="1:15" s="41" customFormat="1" ht="21" hidden="1">
      <c r="A1724" s="32">
        <v>1719</v>
      </c>
      <c r="B1724" s="33" t="s">
        <v>643</v>
      </c>
      <c r="C1724" s="42" t="s">
        <v>77</v>
      </c>
      <c r="D1724" s="33" t="s">
        <v>446</v>
      </c>
      <c r="E1724" s="44" t="s">
        <v>15</v>
      </c>
      <c r="F1724" s="35">
        <f t="shared" si="231"/>
        <v>44076</v>
      </c>
      <c r="G1724" s="35">
        <f t="shared" si="232"/>
        <v>44097</v>
      </c>
      <c r="H1724" s="35">
        <f t="shared" si="226"/>
        <v>44104</v>
      </c>
      <c r="I1724" s="35">
        <f t="shared" si="227"/>
        <v>44111</v>
      </c>
      <c r="J1724" s="35">
        <v>44119</v>
      </c>
      <c r="K1724" s="36" t="s">
        <v>69</v>
      </c>
      <c r="L1724" s="37">
        <f t="shared" si="228"/>
        <v>3600</v>
      </c>
      <c r="M1724" s="45"/>
      <c r="N1724" s="45">
        <v>3600</v>
      </c>
      <c r="O1724" s="40" t="s">
        <v>635</v>
      </c>
    </row>
    <row r="1725" spans="1:15" s="41" customFormat="1" ht="21" hidden="1">
      <c r="A1725" s="32">
        <v>1720</v>
      </c>
      <c r="B1725" s="33" t="s">
        <v>643</v>
      </c>
      <c r="C1725" s="42" t="s">
        <v>78</v>
      </c>
      <c r="D1725" s="33" t="s">
        <v>446</v>
      </c>
      <c r="E1725" s="44" t="s">
        <v>15</v>
      </c>
      <c r="F1725" s="35">
        <f t="shared" si="231"/>
        <v>44076</v>
      </c>
      <c r="G1725" s="35">
        <f t="shared" si="232"/>
        <v>44097</v>
      </c>
      <c r="H1725" s="35">
        <f t="shared" si="226"/>
        <v>44104</v>
      </c>
      <c r="I1725" s="35">
        <f t="shared" si="227"/>
        <v>44111</v>
      </c>
      <c r="J1725" s="35">
        <v>44119</v>
      </c>
      <c r="K1725" s="36" t="s">
        <v>69</v>
      </c>
      <c r="L1725" s="37">
        <f t="shared" si="228"/>
        <v>20400</v>
      </c>
      <c r="M1725" s="45"/>
      <c r="N1725" s="45">
        <v>20400</v>
      </c>
      <c r="O1725" s="40" t="s">
        <v>635</v>
      </c>
    </row>
    <row r="1726" spans="1:15" s="41" customFormat="1" ht="21" hidden="1">
      <c r="A1726" s="32">
        <v>1721</v>
      </c>
      <c r="B1726" s="33" t="s">
        <v>643</v>
      </c>
      <c r="C1726" s="42" t="s">
        <v>81</v>
      </c>
      <c r="D1726" s="33" t="s">
        <v>446</v>
      </c>
      <c r="E1726" s="44" t="s">
        <v>15</v>
      </c>
      <c r="F1726" s="35">
        <f t="shared" si="231"/>
        <v>44076</v>
      </c>
      <c r="G1726" s="35">
        <f t="shared" si="232"/>
        <v>44097</v>
      </c>
      <c r="H1726" s="35">
        <f t="shared" si="226"/>
        <v>44104</v>
      </c>
      <c r="I1726" s="35">
        <f t="shared" si="227"/>
        <v>44111</v>
      </c>
      <c r="J1726" s="35">
        <v>44119</v>
      </c>
      <c r="K1726" s="36" t="s">
        <v>69</v>
      </c>
      <c r="L1726" s="37">
        <f t="shared" si="228"/>
        <v>6000</v>
      </c>
      <c r="M1726" s="45"/>
      <c r="N1726" s="45">
        <v>6000</v>
      </c>
      <c r="O1726" s="40" t="s">
        <v>635</v>
      </c>
    </row>
    <row r="1727" spans="1:15" s="41" customFormat="1" ht="12.75" hidden="1">
      <c r="A1727" s="32">
        <v>1722</v>
      </c>
      <c r="B1727" s="33" t="s">
        <v>672</v>
      </c>
      <c r="C1727" s="42" t="s">
        <v>114</v>
      </c>
      <c r="D1727" s="33" t="s">
        <v>446</v>
      </c>
      <c r="E1727" s="44" t="s">
        <v>15</v>
      </c>
      <c r="F1727" s="35">
        <f t="shared" si="231"/>
        <v>43804</v>
      </c>
      <c r="G1727" s="35">
        <f t="shared" si="232"/>
        <v>43825</v>
      </c>
      <c r="H1727" s="35">
        <f t="shared" si="226"/>
        <v>43832</v>
      </c>
      <c r="I1727" s="35">
        <f t="shared" si="227"/>
        <v>43839</v>
      </c>
      <c r="J1727" s="35">
        <v>43847</v>
      </c>
      <c r="K1727" s="36" t="s">
        <v>69</v>
      </c>
      <c r="L1727" s="37">
        <f t="shared" si="228"/>
        <v>1266302.3999999999</v>
      </c>
      <c r="M1727" s="45">
        <v>1266302.3999999999</v>
      </c>
      <c r="N1727" s="45"/>
      <c r="O1727" s="40" t="s">
        <v>673</v>
      </c>
    </row>
    <row r="1728" spans="1:15" s="41" customFormat="1" ht="12.75" hidden="1">
      <c r="A1728" s="32">
        <v>1723</v>
      </c>
      <c r="B1728" s="33" t="s">
        <v>672</v>
      </c>
      <c r="C1728" s="42" t="s">
        <v>77</v>
      </c>
      <c r="D1728" s="33" t="s">
        <v>446</v>
      </c>
      <c r="E1728" s="44" t="s">
        <v>15</v>
      </c>
      <c r="F1728" s="35">
        <f t="shared" si="231"/>
        <v>43804</v>
      </c>
      <c r="G1728" s="35">
        <f t="shared" si="232"/>
        <v>43825</v>
      </c>
      <c r="H1728" s="35">
        <f t="shared" si="226"/>
        <v>43832</v>
      </c>
      <c r="I1728" s="35">
        <f t="shared" si="227"/>
        <v>43839</v>
      </c>
      <c r="J1728" s="35">
        <v>43847</v>
      </c>
      <c r="K1728" s="36" t="s">
        <v>69</v>
      </c>
      <c r="L1728" s="37">
        <f t="shared" si="228"/>
        <v>1500</v>
      </c>
      <c r="M1728" s="45">
        <v>1500</v>
      </c>
      <c r="N1728" s="45"/>
      <c r="O1728" s="40" t="s">
        <v>673</v>
      </c>
    </row>
    <row r="1729" spans="1:15" s="41" customFormat="1" ht="12.75" hidden="1">
      <c r="A1729" s="32">
        <v>1724</v>
      </c>
      <c r="B1729" s="33" t="s">
        <v>672</v>
      </c>
      <c r="C1729" s="42" t="s">
        <v>78</v>
      </c>
      <c r="D1729" s="33" t="s">
        <v>446</v>
      </c>
      <c r="E1729" s="44" t="s">
        <v>15</v>
      </c>
      <c r="F1729" s="35">
        <f t="shared" si="231"/>
        <v>43804</v>
      </c>
      <c r="G1729" s="35">
        <f t="shared" si="232"/>
        <v>43825</v>
      </c>
      <c r="H1729" s="35">
        <f t="shared" si="226"/>
        <v>43832</v>
      </c>
      <c r="I1729" s="35">
        <f t="shared" si="227"/>
        <v>43839</v>
      </c>
      <c r="J1729" s="35">
        <v>43847</v>
      </c>
      <c r="K1729" s="36" t="s">
        <v>69</v>
      </c>
      <c r="L1729" s="37">
        <f t="shared" si="228"/>
        <v>43300</v>
      </c>
      <c r="M1729" s="45">
        <v>43300</v>
      </c>
      <c r="N1729" s="45"/>
      <c r="O1729" s="40" t="s">
        <v>673</v>
      </c>
    </row>
    <row r="1730" spans="1:15" s="41" customFormat="1" ht="12.75" hidden="1">
      <c r="A1730" s="32">
        <v>1725</v>
      </c>
      <c r="B1730" s="33" t="s">
        <v>672</v>
      </c>
      <c r="C1730" s="42" t="s">
        <v>81</v>
      </c>
      <c r="D1730" s="33" t="s">
        <v>446</v>
      </c>
      <c r="E1730" s="44" t="s">
        <v>15</v>
      </c>
      <c r="F1730" s="35">
        <f t="shared" si="231"/>
        <v>43804</v>
      </c>
      <c r="G1730" s="35">
        <f t="shared" si="232"/>
        <v>43825</v>
      </c>
      <c r="H1730" s="35">
        <f t="shared" si="226"/>
        <v>43832</v>
      </c>
      <c r="I1730" s="35">
        <f t="shared" si="227"/>
        <v>43839</v>
      </c>
      <c r="J1730" s="35">
        <v>43847</v>
      </c>
      <c r="K1730" s="36" t="s">
        <v>69</v>
      </c>
      <c r="L1730" s="37">
        <f t="shared" si="228"/>
        <v>11200</v>
      </c>
      <c r="M1730" s="45">
        <v>11200</v>
      </c>
      <c r="N1730" s="45"/>
      <c r="O1730" s="40" t="s">
        <v>673</v>
      </c>
    </row>
    <row r="1731" spans="1:15" s="41" customFormat="1" ht="21" hidden="1">
      <c r="A1731" s="32">
        <v>1726</v>
      </c>
      <c r="B1731" s="33" t="s">
        <v>588</v>
      </c>
      <c r="C1731" s="42" t="s">
        <v>114</v>
      </c>
      <c r="D1731" s="33" t="s">
        <v>446</v>
      </c>
      <c r="E1731" s="44" t="s">
        <v>15</v>
      </c>
      <c r="F1731" s="35">
        <f t="shared" si="231"/>
        <v>43804</v>
      </c>
      <c r="G1731" s="35">
        <f t="shared" si="232"/>
        <v>43825</v>
      </c>
      <c r="H1731" s="35">
        <f t="shared" si="226"/>
        <v>43832</v>
      </c>
      <c r="I1731" s="35">
        <f t="shared" si="227"/>
        <v>43839</v>
      </c>
      <c r="J1731" s="35">
        <v>43847</v>
      </c>
      <c r="K1731" s="36" t="s">
        <v>69</v>
      </c>
      <c r="L1731" s="37">
        <f t="shared" si="228"/>
        <v>318153</v>
      </c>
      <c r="M1731" s="45">
        <v>318153</v>
      </c>
      <c r="N1731" s="45"/>
      <c r="O1731" s="40" t="s">
        <v>589</v>
      </c>
    </row>
    <row r="1732" spans="1:15" s="41" customFormat="1" ht="21" hidden="1">
      <c r="A1732" s="32">
        <v>1727</v>
      </c>
      <c r="B1732" s="33" t="s">
        <v>588</v>
      </c>
      <c r="C1732" s="42" t="s">
        <v>77</v>
      </c>
      <c r="D1732" s="33" t="s">
        <v>446</v>
      </c>
      <c r="E1732" s="44" t="s">
        <v>15</v>
      </c>
      <c r="F1732" s="35">
        <f t="shared" si="231"/>
        <v>43804</v>
      </c>
      <c r="G1732" s="35">
        <f t="shared" si="232"/>
        <v>43825</v>
      </c>
      <c r="H1732" s="35">
        <f t="shared" si="226"/>
        <v>43832</v>
      </c>
      <c r="I1732" s="35">
        <f t="shared" si="227"/>
        <v>43839</v>
      </c>
      <c r="J1732" s="35">
        <v>43847</v>
      </c>
      <c r="K1732" s="36" t="s">
        <v>69</v>
      </c>
      <c r="L1732" s="37">
        <f t="shared" si="228"/>
        <v>4800</v>
      </c>
      <c r="M1732" s="45">
        <v>4800</v>
      </c>
      <c r="N1732" s="45"/>
      <c r="O1732" s="40" t="s">
        <v>589</v>
      </c>
    </row>
    <row r="1733" spans="1:15" s="41" customFormat="1" ht="21" hidden="1">
      <c r="A1733" s="32">
        <v>1728</v>
      </c>
      <c r="B1733" s="33" t="s">
        <v>588</v>
      </c>
      <c r="C1733" s="42" t="s">
        <v>78</v>
      </c>
      <c r="D1733" s="33" t="s">
        <v>446</v>
      </c>
      <c r="E1733" s="44" t="s">
        <v>15</v>
      </c>
      <c r="F1733" s="35">
        <f t="shared" si="231"/>
        <v>43804</v>
      </c>
      <c r="G1733" s="35">
        <f t="shared" si="232"/>
        <v>43825</v>
      </c>
      <c r="H1733" s="35">
        <f t="shared" si="226"/>
        <v>43832</v>
      </c>
      <c r="I1733" s="35">
        <f t="shared" si="227"/>
        <v>43839</v>
      </c>
      <c r="J1733" s="35">
        <v>43847</v>
      </c>
      <c r="K1733" s="36" t="s">
        <v>69</v>
      </c>
      <c r="L1733" s="37">
        <f t="shared" si="228"/>
        <v>12046.8</v>
      </c>
      <c r="M1733" s="45">
        <v>12046.8</v>
      </c>
      <c r="N1733" s="45"/>
      <c r="O1733" s="40" t="s">
        <v>589</v>
      </c>
    </row>
    <row r="1734" spans="1:15" s="41" customFormat="1" ht="21" hidden="1">
      <c r="A1734" s="32">
        <v>1729</v>
      </c>
      <c r="B1734" s="33" t="s">
        <v>594</v>
      </c>
      <c r="C1734" s="42" t="s">
        <v>114</v>
      </c>
      <c r="D1734" s="33" t="s">
        <v>446</v>
      </c>
      <c r="E1734" s="44" t="s">
        <v>15</v>
      </c>
      <c r="F1734" s="35">
        <f t="shared" si="231"/>
        <v>43804</v>
      </c>
      <c r="G1734" s="35">
        <f t="shared" si="232"/>
        <v>43825</v>
      </c>
      <c r="H1734" s="35">
        <f t="shared" ref="H1734:H1797" si="233">J1734-15</f>
        <v>43832</v>
      </c>
      <c r="I1734" s="35">
        <f t="shared" ref="I1734:I1797" si="234">H1734+7</f>
        <v>43839</v>
      </c>
      <c r="J1734" s="35">
        <v>43847</v>
      </c>
      <c r="K1734" s="36" t="s">
        <v>69</v>
      </c>
      <c r="L1734" s="37">
        <f t="shared" ref="L1734:L1797" si="235">SUM(M1734:N1734)</f>
        <v>755856</v>
      </c>
      <c r="M1734" s="45">
        <v>755856</v>
      </c>
      <c r="N1734" s="45"/>
      <c r="O1734" s="40" t="s">
        <v>595</v>
      </c>
    </row>
    <row r="1735" spans="1:15" s="41" customFormat="1" ht="21" hidden="1">
      <c r="A1735" s="32">
        <v>1730</v>
      </c>
      <c r="B1735" s="33" t="s">
        <v>594</v>
      </c>
      <c r="C1735" s="42" t="s">
        <v>77</v>
      </c>
      <c r="D1735" s="33" t="s">
        <v>446</v>
      </c>
      <c r="E1735" s="44" t="s">
        <v>15</v>
      </c>
      <c r="F1735" s="35">
        <f t="shared" ref="F1735:F1766" si="236">G1735-21</f>
        <v>43804</v>
      </c>
      <c r="G1735" s="35">
        <f t="shared" ref="G1735:G1766" si="237">H1735-7</f>
        <v>43825</v>
      </c>
      <c r="H1735" s="35">
        <f t="shared" si="233"/>
        <v>43832</v>
      </c>
      <c r="I1735" s="35">
        <f t="shared" si="234"/>
        <v>43839</v>
      </c>
      <c r="J1735" s="35">
        <v>43847</v>
      </c>
      <c r="K1735" s="36" t="s">
        <v>69</v>
      </c>
      <c r="L1735" s="37">
        <f t="shared" si="235"/>
        <v>4800</v>
      </c>
      <c r="M1735" s="45">
        <v>4800</v>
      </c>
      <c r="N1735" s="45"/>
      <c r="O1735" s="40" t="s">
        <v>595</v>
      </c>
    </row>
    <row r="1736" spans="1:15" s="41" customFormat="1" ht="21" hidden="1">
      <c r="A1736" s="32">
        <v>1731</v>
      </c>
      <c r="B1736" s="33" t="s">
        <v>594</v>
      </c>
      <c r="C1736" s="42" t="s">
        <v>78</v>
      </c>
      <c r="D1736" s="33" t="s">
        <v>446</v>
      </c>
      <c r="E1736" s="44" t="s">
        <v>15</v>
      </c>
      <c r="F1736" s="35">
        <f t="shared" si="236"/>
        <v>43804</v>
      </c>
      <c r="G1736" s="35">
        <f t="shared" si="237"/>
        <v>43825</v>
      </c>
      <c r="H1736" s="35">
        <f t="shared" si="233"/>
        <v>43832</v>
      </c>
      <c r="I1736" s="35">
        <f t="shared" si="234"/>
        <v>43839</v>
      </c>
      <c r="J1736" s="35">
        <v>43847</v>
      </c>
      <c r="K1736" s="36" t="s">
        <v>69</v>
      </c>
      <c r="L1736" s="37">
        <f t="shared" si="235"/>
        <v>41300</v>
      </c>
      <c r="M1736" s="45">
        <v>41300</v>
      </c>
      <c r="N1736" s="45"/>
      <c r="O1736" s="40" t="s">
        <v>595</v>
      </c>
    </row>
    <row r="1737" spans="1:15" s="41" customFormat="1" ht="21" hidden="1">
      <c r="A1737" s="32">
        <v>1732</v>
      </c>
      <c r="B1737" s="33" t="s">
        <v>594</v>
      </c>
      <c r="C1737" s="42" t="s">
        <v>81</v>
      </c>
      <c r="D1737" s="33" t="s">
        <v>446</v>
      </c>
      <c r="E1737" s="44" t="s">
        <v>15</v>
      </c>
      <c r="F1737" s="35">
        <f t="shared" si="236"/>
        <v>43804</v>
      </c>
      <c r="G1737" s="35">
        <f t="shared" si="237"/>
        <v>43825</v>
      </c>
      <c r="H1737" s="35">
        <f t="shared" si="233"/>
        <v>43832</v>
      </c>
      <c r="I1737" s="35">
        <f t="shared" si="234"/>
        <v>43839</v>
      </c>
      <c r="J1737" s="35">
        <v>43847</v>
      </c>
      <c r="K1737" s="36" t="s">
        <v>69</v>
      </c>
      <c r="L1737" s="37">
        <f t="shared" si="235"/>
        <v>11400</v>
      </c>
      <c r="M1737" s="45">
        <v>11400</v>
      </c>
      <c r="N1737" s="45"/>
      <c r="O1737" s="40" t="s">
        <v>595</v>
      </c>
    </row>
    <row r="1738" spans="1:15" s="41" customFormat="1" ht="21" hidden="1">
      <c r="A1738" s="32">
        <v>1733</v>
      </c>
      <c r="B1738" s="33" t="s">
        <v>596</v>
      </c>
      <c r="C1738" s="42" t="s">
        <v>114</v>
      </c>
      <c r="D1738" s="33" t="s">
        <v>446</v>
      </c>
      <c r="E1738" s="44" t="s">
        <v>15</v>
      </c>
      <c r="F1738" s="35">
        <f t="shared" si="236"/>
        <v>43893</v>
      </c>
      <c r="G1738" s="35">
        <f t="shared" si="237"/>
        <v>43914</v>
      </c>
      <c r="H1738" s="35">
        <f t="shared" si="233"/>
        <v>43921</v>
      </c>
      <c r="I1738" s="35">
        <f t="shared" si="234"/>
        <v>43928</v>
      </c>
      <c r="J1738" s="35">
        <v>43936</v>
      </c>
      <c r="K1738" s="36" t="s">
        <v>69</v>
      </c>
      <c r="L1738" s="37">
        <f t="shared" si="235"/>
        <v>1054187.06</v>
      </c>
      <c r="M1738" s="45">
        <v>1054187.06</v>
      </c>
      <c r="N1738" s="45"/>
      <c r="O1738" s="40" t="s">
        <v>597</v>
      </c>
    </row>
    <row r="1739" spans="1:15" s="41" customFormat="1" ht="21" hidden="1">
      <c r="A1739" s="32">
        <v>1734</v>
      </c>
      <c r="B1739" s="33" t="s">
        <v>596</v>
      </c>
      <c r="C1739" s="42" t="s">
        <v>77</v>
      </c>
      <c r="D1739" s="33" t="s">
        <v>446</v>
      </c>
      <c r="E1739" s="44" t="s">
        <v>15</v>
      </c>
      <c r="F1739" s="35">
        <f t="shared" si="236"/>
        <v>43893</v>
      </c>
      <c r="G1739" s="35">
        <f t="shared" si="237"/>
        <v>43914</v>
      </c>
      <c r="H1739" s="35">
        <f t="shared" si="233"/>
        <v>43921</v>
      </c>
      <c r="I1739" s="35">
        <f t="shared" si="234"/>
        <v>43928</v>
      </c>
      <c r="J1739" s="35">
        <v>43936</v>
      </c>
      <c r="K1739" s="36" t="s">
        <v>69</v>
      </c>
      <c r="L1739" s="37">
        <f t="shared" si="235"/>
        <v>6000</v>
      </c>
      <c r="M1739" s="45">
        <v>6000</v>
      </c>
      <c r="N1739" s="45"/>
      <c r="O1739" s="40" t="s">
        <v>597</v>
      </c>
    </row>
    <row r="1740" spans="1:15" s="41" customFormat="1" ht="21" hidden="1">
      <c r="A1740" s="32">
        <v>1735</v>
      </c>
      <c r="B1740" s="33" t="s">
        <v>596</v>
      </c>
      <c r="C1740" s="42" t="s">
        <v>78</v>
      </c>
      <c r="D1740" s="33" t="s">
        <v>446</v>
      </c>
      <c r="E1740" s="44" t="s">
        <v>15</v>
      </c>
      <c r="F1740" s="35">
        <f t="shared" si="236"/>
        <v>43893</v>
      </c>
      <c r="G1740" s="35">
        <f t="shared" si="237"/>
        <v>43914</v>
      </c>
      <c r="H1740" s="35">
        <f t="shared" si="233"/>
        <v>43921</v>
      </c>
      <c r="I1740" s="35">
        <f t="shared" si="234"/>
        <v>43928</v>
      </c>
      <c r="J1740" s="35">
        <v>43936</v>
      </c>
      <c r="K1740" s="36" t="s">
        <v>69</v>
      </c>
      <c r="L1740" s="37">
        <f t="shared" si="235"/>
        <v>128857.14</v>
      </c>
      <c r="M1740" s="45">
        <v>128857.14</v>
      </c>
      <c r="N1740" s="45"/>
      <c r="O1740" s="40" t="s">
        <v>597</v>
      </c>
    </row>
    <row r="1741" spans="1:15" s="41" customFormat="1" ht="21" hidden="1">
      <c r="A1741" s="32">
        <v>1736</v>
      </c>
      <c r="B1741" s="33" t="s">
        <v>596</v>
      </c>
      <c r="C1741" s="42" t="s">
        <v>81</v>
      </c>
      <c r="D1741" s="33" t="s">
        <v>446</v>
      </c>
      <c r="E1741" s="44" t="s">
        <v>15</v>
      </c>
      <c r="F1741" s="35">
        <f t="shared" si="236"/>
        <v>43893</v>
      </c>
      <c r="G1741" s="35">
        <f t="shared" si="237"/>
        <v>43914</v>
      </c>
      <c r="H1741" s="35">
        <f t="shared" si="233"/>
        <v>43921</v>
      </c>
      <c r="I1741" s="35">
        <f t="shared" si="234"/>
        <v>43928</v>
      </c>
      <c r="J1741" s="35">
        <v>43936</v>
      </c>
      <c r="K1741" s="36" t="s">
        <v>69</v>
      </c>
      <c r="L1741" s="37">
        <f t="shared" si="235"/>
        <v>33000</v>
      </c>
      <c r="M1741" s="45">
        <v>33000</v>
      </c>
      <c r="N1741" s="45"/>
      <c r="O1741" s="40" t="s">
        <v>597</v>
      </c>
    </row>
    <row r="1742" spans="1:15" s="41" customFormat="1" ht="24" hidden="1">
      <c r="A1742" s="32">
        <v>1737</v>
      </c>
      <c r="B1742" s="33" t="s">
        <v>618</v>
      </c>
      <c r="C1742" s="42" t="s">
        <v>592</v>
      </c>
      <c r="D1742" s="33" t="s">
        <v>446</v>
      </c>
      <c r="E1742" s="44" t="s">
        <v>15</v>
      </c>
      <c r="F1742" s="35">
        <f t="shared" si="236"/>
        <v>43984</v>
      </c>
      <c r="G1742" s="35">
        <f t="shared" si="237"/>
        <v>44005</v>
      </c>
      <c r="H1742" s="35">
        <f t="shared" si="233"/>
        <v>44012</v>
      </c>
      <c r="I1742" s="35">
        <f t="shared" si="234"/>
        <v>44019</v>
      </c>
      <c r="J1742" s="35">
        <v>44027</v>
      </c>
      <c r="K1742" s="36" t="s">
        <v>69</v>
      </c>
      <c r="L1742" s="37">
        <f t="shared" si="235"/>
        <v>858571.43</v>
      </c>
      <c r="M1742" s="45"/>
      <c r="N1742" s="45">
        <v>858571.43</v>
      </c>
      <c r="O1742" s="40" t="s">
        <v>593</v>
      </c>
    </row>
    <row r="1743" spans="1:15" s="41" customFormat="1" ht="21" hidden="1">
      <c r="A1743" s="32">
        <v>1738</v>
      </c>
      <c r="B1743" s="33" t="s">
        <v>619</v>
      </c>
      <c r="C1743" s="42" t="s">
        <v>114</v>
      </c>
      <c r="D1743" s="33" t="s">
        <v>446</v>
      </c>
      <c r="E1743" s="44" t="s">
        <v>15</v>
      </c>
      <c r="F1743" s="35">
        <f t="shared" si="236"/>
        <v>44076</v>
      </c>
      <c r="G1743" s="35">
        <f t="shared" si="237"/>
        <v>44097</v>
      </c>
      <c r="H1743" s="35">
        <f t="shared" si="233"/>
        <v>44104</v>
      </c>
      <c r="I1743" s="35">
        <f t="shared" si="234"/>
        <v>44111</v>
      </c>
      <c r="J1743" s="35">
        <v>44119</v>
      </c>
      <c r="K1743" s="36" t="s">
        <v>69</v>
      </c>
      <c r="L1743" s="37">
        <f t="shared" si="235"/>
        <v>1278144.26</v>
      </c>
      <c r="M1743" s="45"/>
      <c r="N1743" s="45">
        <v>1278144.26</v>
      </c>
      <c r="O1743" s="40" t="s">
        <v>591</v>
      </c>
    </row>
    <row r="1744" spans="1:15" s="41" customFormat="1" ht="21" hidden="1">
      <c r="A1744" s="32">
        <v>1739</v>
      </c>
      <c r="B1744" s="33" t="s">
        <v>619</v>
      </c>
      <c r="C1744" s="42" t="s">
        <v>77</v>
      </c>
      <c r="D1744" s="33" t="s">
        <v>446</v>
      </c>
      <c r="E1744" s="44" t="s">
        <v>15</v>
      </c>
      <c r="F1744" s="35">
        <f t="shared" si="236"/>
        <v>44076</v>
      </c>
      <c r="G1744" s="35">
        <f t="shared" si="237"/>
        <v>44097</v>
      </c>
      <c r="H1744" s="35">
        <f t="shared" si="233"/>
        <v>44104</v>
      </c>
      <c r="I1744" s="35">
        <f t="shared" si="234"/>
        <v>44111</v>
      </c>
      <c r="J1744" s="35">
        <v>44119</v>
      </c>
      <c r="K1744" s="36" t="s">
        <v>69</v>
      </c>
      <c r="L1744" s="37">
        <f t="shared" si="235"/>
        <v>1500</v>
      </c>
      <c r="M1744" s="45"/>
      <c r="N1744" s="45">
        <v>1500</v>
      </c>
      <c r="O1744" s="40" t="s">
        <v>591</v>
      </c>
    </row>
    <row r="1745" spans="1:15" s="41" customFormat="1" ht="21" hidden="1">
      <c r="A1745" s="32">
        <v>1740</v>
      </c>
      <c r="B1745" s="33" t="s">
        <v>619</v>
      </c>
      <c r="C1745" s="42" t="s">
        <v>78</v>
      </c>
      <c r="D1745" s="33" t="s">
        <v>446</v>
      </c>
      <c r="E1745" s="44" t="s">
        <v>15</v>
      </c>
      <c r="F1745" s="35">
        <f t="shared" si="236"/>
        <v>44076</v>
      </c>
      <c r="G1745" s="35">
        <f t="shared" si="237"/>
        <v>44097</v>
      </c>
      <c r="H1745" s="35">
        <f t="shared" si="233"/>
        <v>44104</v>
      </c>
      <c r="I1745" s="35">
        <f t="shared" si="234"/>
        <v>44111</v>
      </c>
      <c r="J1745" s="35">
        <v>44119</v>
      </c>
      <c r="K1745" s="36" t="s">
        <v>69</v>
      </c>
      <c r="L1745" s="37">
        <f t="shared" si="235"/>
        <v>24400</v>
      </c>
      <c r="M1745" s="45"/>
      <c r="N1745" s="45">
        <v>24400</v>
      </c>
      <c r="O1745" s="40" t="s">
        <v>591</v>
      </c>
    </row>
    <row r="1746" spans="1:15" s="41" customFormat="1" ht="21" hidden="1">
      <c r="A1746" s="32">
        <v>1741</v>
      </c>
      <c r="B1746" s="33" t="s">
        <v>619</v>
      </c>
      <c r="C1746" s="42" t="s">
        <v>81</v>
      </c>
      <c r="D1746" s="33" t="s">
        <v>446</v>
      </c>
      <c r="E1746" s="44" t="s">
        <v>15</v>
      </c>
      <c r="F1746" s="35">
        <f t="shared" si="236"/>
        <v>44076</v>
      </c>
      <c r="G1746" s="35">
        <f t="shared" si="237"/>
        <v>44097</v>
      </c>
      <c r="H1746" s="35">
        <f t="shared" si="233"/>
        <v>44104</v>
      </c>
      <c r="I1746" s="35">
        <f t="shared" si="234"/>
        <v>44111</v>
      </c>
      <c r="J1746" s="35">
        <v>44119</v>
      </c>
      <c r="K1746" s="36" t="s">
        <v>69</v>
      </c>
      <c r="L1746" s="37">
        <f t="shared" si="235"/>
        <v>6400</v>
      </c>
      <c r="M1746" s="45"/>
      <c r="N1746" s="45">
        <v>6400</v>
      </c>
      <c r="O1746" s="40" t="s">
        <v>591</v>
      </c>
    </row>
    <row r="1747" spans="1:15" s="41" customFormat="1" ht="21" hidden="1">
      <c r="A1747" s="32">
        <v>1742</v>
      </c>
      <c r="B1747" s="33" t="s">
        <v>617</v>
      </c>
      <c r="C1747" s="42" t="s">
        <v>114</v>
      </c>
      <c r="D1747" s="33" t="s">
        <v>446</v>
      </c>
      <c r="E1747" s="44" t="s">
        <v>15</v>
      </c>
      <c r="F1747" s="35">
        <f t="shared" si="236"/>
        <v>43984</v>
      </c>
      <c r="G1747" s="35">
        <f t="shared" si="237"/>
        <v>44005</v>
      </c>
      <c r="H1747" s="35">
        <f t="shared" si="233"/>
        <v>44012</v>
      </c>
      <c r="I1747" s="35">
        <f t="shared" si="234"/>
        <v>44019</v>
      </c>
      <c r="J1747" s="35">
        <v>44027</v>
      </c>
      <c r="K1747" s="36" t="s">
        <v>69</v>
      </c>
      <c r="L1747" s="37">
        <f t="shared" si="235"/>
        <v>306864</v>
      </c>
      <c r="M1747" s="45">
        <v>306864</v>
      </c>
      <c r="N1747" s="45"/>
      <c r="O1747" s="40" t="s">
        <v>620</v>
      </c>
    </row>
    <row r="1748" spans="1:15" s="41" customFormat="1" ht="21" hidden="1">
      <c r="A1748" s="32">
        <v>1743</v>
      </c>
      <c r="B1748" s="33" t="s">
        <v>617</v>
      </c>
      <c r="C1748" s="42" t="s">
        <v>77</v>
      </c>
      <c r="D1748" s="33" t="s">
        <v>446</v>
      </c>
      <c r="E1748" s="44" t="s">
        <v>15</v>
      </c>
      <c r="F1748" s="35">
        <f t="shared" si="236"/>
        <v>43984</v>
      </c>
      <c r="G1748" s="35">
        <f t="shared" si="237"/>
        <v>44005</v>
      </c>
      <c r="H1748" s="35">
        <f t="shared" si="233"/>
        <v>44012</v>
      </c>
      <c r="I1748" s="35">
        <f t="shared" si="234"/>
        <v>44019</v>
      </c>
      <c r="J1748" s="35">
        <v>44027</v>
      </c>
      <c r="K1748" s="36" t="s">
        <v>69</v>
      </c>
      <c r="L1748" s="37">
        <f t="shared" si="235"/>
        <v>1500</v>
      </c>
      <c r="M1748" s="45">
        <v>1500</v>
      </c>
      <c r="N1748" s="45"/>
      <c r="O1748" s="40" t="s">
        <v>620</v>
      </c>
    </row>
    <row r="1749" spans="1:15" s="41" customFormat="1" ht="21" hidden="1">
      <c r="A1749" s="32">
        <v>1744</v>
      </c>
      <c r="B1749" s="33" t="s">
        <v>617</v>
      </c>
      <c r="C1749" s="42" t="s">
        <v>78</v>
      </c>
      <c r="D1749" s="33" t="s">
        <v>446</v>
      </c>
      <c r="E1749" s="44" t="s">
        <v>15</v>
      </c>
      <c r="F1749" s="35">
        <f t="shared" si="236"/>
        <v>43984</v>
      </c>
      <c r="G1749" s="35">
        <f t="shared" si="237"/>
        <v>44005</v>
      </c>
      <c r="H1749" s="35">
        <f t="shared" si="233"/>
        <v>44012</v>
      </c>
      <c r="I1749" s="35">
        <f t="shared" si="234"/>
        <v>44019</v>
      </c>
      <c r="J1749" s="35">
        <v>44027</v>
      </c>
      <c r="K1749" s="36" t="s">
        <v>69</v>
      </c>
      <c r="L1749" s="37">
        <f t="shared" si="235"/>
        <v>13500</v>
      </c>
      <c r="M1749" s="45">
        <v>13500</v>
      </c>
      <c r="N1749" s="45"/>
      <c r="O1749" s="40" t="s">
        <v>620</v>
      </c>
    </row>
    <row r="1750" spans="1:15" s="41" customFormat="1" ht="21" hidden="1">
      <c r="A1750" s="32">
        <v>1745</v>
      </c>
      <c r="B1750" s="33" t="s">
        <v>616</v>
      </c>
      <c r="C1750" s="42" t="s">
        <v>114</v>
      </c>
      <c r="D1750" s="33" t="s">
        <v>446</v>
      </c>
      <c r="E1750" s="44" t="s">
        <v>15</v>
      </c>
      <c r="F1750" s="35">
        <f t="shared" si="236"/>
        <v>44076</v>
      </c>
      <c r="G1750" s="35">
        <f t="shared" si="237"/>
        <v>44097</v>
      </c>
      <c r="H1750" s="35">
        <f t="shared" si="233"/>
        <v>44104</v>
      </c>
      <c r="I1750" s="35">
        <f t="shared" si="234"/>
        <v>44111</v>
      </c>
      <c r="J1750" s="35">
        <v>44119</v>
      </c>
      <c r="K1750" s="36" t="s">
        <v>69</v>
      </c>
      <c r="L1750" s="37">
        <f t="shared" si="235"/>
        <v>332070.3</v>
      </c>
      <c r="M1750" s="45"/>
      <c r="N1750" s="45">
        <v>332070.3</v>
      </c>
      <c r="O1750" s="40" t="s">
        <v>615</v>
      </c>
    </row>
    <row r="1751" spans="1:15" s="41" customFormat="1" ht="21" hidden="1">
      <c r="A1751" s="32">
        <v>1746</v>
      </c>
      <c r="B1751" s="33" t="s">
        <v>616</v>
      </c>
      <c r="C1751" s="42" t="s">
        <v>77</v>
      </c>
      <c r="D1751" s="33" t="s">
        <v>446</v>
      </c>
      <c r="E1751" s="44" t="s">
        <v>15</v>
      </c>
      <c r="F1751" s="35">
        <f t="shared" si="236"/>
        <v>44076</v>
      </c>
      <c r="G1751" s="35">
        <f t="shared" si="237"/>
        <v>44097</v>
      </c>
      <c r="H1751" s="35">
        <f t="shared" si="233"/>
        <v>44104</v>
      </c>
      <c r="I1751" s="35">
        <f t="shared" si="234"/>
        <v>44111</v>
      </c>
      <c r="J1751" s="35">
        <v>44119</v>
      </c>
      <c r="K1751" s="36" t="s">
        <v>69</v>
      </c>
      <c r="L1751" s="37">
        <f t="shared" si="235"/>
        <v>4800</v>
      </c>
      <c r="M1751" s="45"/>
      <c r="N1751" s="45">
        <v>4800</v>
      </c>
      <c r="O1751" s="40" t="s">
        <v>615</v>
      </c>
    </row>
    <row r="1752" spans="1:15" s="41" customFormat="1" ht="21" hidden="1">
      <c r="A1752" s="32">
        <v>1747</v>
      </c>
      <c r="B1752" s="33" t="s">
        <v>616</v>
      </c>
      <c r="C1752" s="42" t="s">
        <v>78</v>
      </c>
      <c r="D1752" s="33" t="s">
        <v>446</v>
      </c>
      <c r="E1752" s="44" t="s">
        <v>15</v>
      </c>
      <c r="F1752" s="35">
        <f t="shared" si="236"/>
        <v>44076</v>
      </c>
      <c r="G1752" s="35">
        <f t="shared" si="237"/>
        <v>44097</v>
      </c>
      <c r="H1752" s="35">
        <f t="shared" si="233"/>
        <v>44104</v>
      </c>
      <c r="I1752" s="35">
        <f t="shared" si="234"/>
        <v>44111</v>
      </c>
      <c r="J1752" s="35">
        <v>44119</v>
      </c>
      <c r="K1752" s="36" t="s">
        <v>69</v>
      </c>
      <c r="L1752" s="37">
        <f t="shared" si="235"/>
        <v>11200</v>
      </c>
      <c r="M1752" s="45"/>
      <c r="N1752" s="45">
        <v>11200</v>
      </c>
      <c r="O1752" s="40" t="s">
        <v>615</v>
      </c>
    </row>
    <row r="1753" spans="1:15" s="41" customFormat="1" ht="21" hidden="1">
      <c r="A1753" s="32">
        <v>1748</v>
      </c>
      <c r="B1753" s="33" t="s">
        <v>616</v>
      </c>
      <c r="C1753" s="42" t="s">
        <v>81</v>
      </c>
      <c r="D1753" s="33" t="s">
        <v>446</v>
      </c>
      <c r="E1753" s="44" t="s">
        <v>15</v>
      </c>
      <c r="F1753" s="35">
        <f t="shared" si="236"/>
        <v>44076</v>
      </c>
      <c r="G1753" s="35">
        <f t="shared" si="237"/>
        <v>44097</v>
      </c>
      <c r="H1753" s="35">
        <f t="shared" si="233"/>
        <v>44104</v>
      </c>
      <c r="I1753" s="35">
        <f t="shared" si="234"/>
        <v>44111</v>
      </c>
      <c r="J1753" s="35">
        <v>44119</v>
      </c>
      <c r="K1753" s="36" t="s">
        <v>69</v>
      </c>
      <c r="L1753" s="37">
        <f t="shared" si="235"/>
        <v>4000</v>
      </c>
      <c r="M1753" s="45"/>
      <c r="N1753" s="45">
        <v>4000</v>
      </c>
      <c r="O1753" s="40" t="s">
        <v>615</v>
      </c>
    </row>
    <row r="1754" spans="1:15" s="41" customFormat="1" ht="31.5" hidden="1">
      <c r="A1754" s="32">
        <v>1749</v>
      </c>
      <c r="B1754" s="33" t="s">
        <v>621</v>
      </c>
      <c r="C1754" s="42" t="s">
        <v>114</v>
      </c>
      <c r="D1754" s="33" t="s">
        <v>446</v>
      </c>
      <c r="E1754" s="44" t="s">
        <v>15</v>
      </c>
      <c r="F1754" s="35">
        <f t="shared" si="236"/>
        <v>43984</v>
      </c>
      <c r="G1754" s="35">
        <f t="shared" si="237"/>
        <v>44005</v>
      </c>
      <c r="H1754" s="35">
        <f t="shared" si="233"/>
        <v>44012</v>
      </c>
      <c r="I1754" s="35">
        <f t="shared" si="234"/>
        <v>44019</v>
      </c>
      <c r="J1754" s="35">
        <v>44027</v>
      </c>
      <c r="K1754" s="36" t="s">
        <v>69</v>
      </c>
      <c r="L1754" s="37">
        <f t="shared" si="235"/>
        <v>1035450.7</v>
      </c>
      <c r="M1754" s="45"/>
      <c r="N1754" s="45">
        <v>1035450.7</v>
      </c>
      <c r="O1754" s="40" t="s">
        <v>622</v>
      </c>
    </row>
    <row r="1755" spans="1:15" s="41" customFormat="1" ht="31.5" hidden="1">
      <c r="A1755" s="32">
        <v>1750</v>
      </c>
      <c r="B1755" s="33" t="s">
        <v>621</v>
      </c>
      <c r="C1755" s="42" t="s">
        <v>77</v>
      </c>
      <c r="D1755" s="33" t="s">
        <v>446</v>
      </c>
      <c r="E1755" s="44" t="s">
        <v>15</v>
      </c>
      <c r="F1755" s="35">
        <f t="shared" si="236"/>
        <v>43984</v>
      </c>
      <c r="G1755" s="35">
        <f t="shared" si="237"/>
        <v>44005</v>
      </c>
      <c r="H1755" s="35">
        <f t="shared" si="233"/>
        <v>44012</v>
      </c>
      <c r="I1755" s="35">
        <f t="shared" si="234"/>
        <v>44019</v>
      </c>
      <c r="J1755" s="35">
        <v>44027</v>
      </c>
      <c r="K1755" s="36" t="s">
        <v>69</v>
      </c>
      <c r="L1755" s="37">
        <f t="shared" si="235"/>
        <v>4800</v>
      </c>
      <c r="M1755" s="45"/>
      <c r="N1755" s="45">
        <v>4800</v>
      </c>
      <c r="O1755" s="40" t="s">
        <v>622</v>
      </c>
    </row>
    <row r="1756" spans="1:15" s="41" customFormat="1" ht="31.5" hidden="1">
      <c r="A1756" s="32">
        <v>1751</v>
      </c>
      <c r="B1756" s="33" t="s">
        <v>621</v>
      </c>
      <c r="C1756" s="42" t="s">
        <v>78</v>
      </c>
      <c r="D1756" s="33" t="s">
        <v>446</v>
      </c>
      <c r="E1756" s="44" t="s">
        <v>15</v>
      </c>
      <c r="F1756" s="35">
        <f t="shared" si="236"/>
        <v>43984</v>
      </c>
      <c r="G1756" s="35">
        <f t="shared" si="237"/>
        <v>44005</v>
      </c>
      <c r="H1756" s="35">
        <f t="shared" si="233"/>
        <v>44012</v>
      </c>
      <c r="I1756" s="35">
        <f t="shared" si="234"/>
        <v>44019</v>
      </c>
      <c r="J1756" s="35">
        <v>44027</v>
      </c>
      <c r="K1756" s="36" t="s">
        <v>69</v>
      </c>
      <c r="L1756" s="37">
        <f t="shared" si="235"/>
        <v>115200</v>
      </c>
      <c r="M1756" s="45"/>
      <c r="N1756" s="45">
        <v>115200</v>
      </c>
      <c r="O1756" s="40" t="s">
        <v>622</v>
      </c>
    </row>
    <row r="1757" spans="1:15" s="41" customFormat="1" ht="31.5" hidden="1">
      <c r="A1757" s="32">
        <v>1752</v>
      </c>
      <c r="B1757" s="33" t="s">
        <v>621</v>
      </c>
      <c r="C1757" s="42" t="s">
        <v>81</v>
      </c>
      <c r="D1757" s="33" t="s">
        <v>446</v>
      </c>
      <c r="E1757" s="44" t="s">
        <v>15</v>
      </c>
      <c r="F1757" s="35">
        <f t="shared" si="236"/>
        <v>43984</v>
      </c>
      <c r="G1757" s="35">
        <f t="shared" si="237"/>
        <v>44005</v>
      </c>
      <c r="H1757" s="35">
        <f t="shared" si="233"/>
        <v>44012</v>
      </c>
      <c r="I1757" s="35">
        <f t="shared" si="234"/>
        <v>44019</v>
      </c>
      <c r="J1757" s="35">
        <v>44027</v>
      </c>
      <c r="K1757" s="36" t="s">
        <v>69</v>
      </c>
      <c r="L1757" s="37">
        <f t="shared" si="235"/>
        <v>30000</v>
      </c>
      <c r="M1757" s="45"/>
      <c r="N1757" s="45">
        <v>30000</v>
      </c>
      <c r="O1757" s="40" t="s">
        <v>622</v>
      </c>
    </row>
    <row r="1758" spans="1:15" s="41" customFormat="1" ht="31.5" hidden="1">
      <c r="A1758" s="32">
        <v>1753</v>
      </c>
      <c r="B1758" s="33" t="s">
        <v>613</v>
      </c>
      <c r="C1758" s="42" t="s">
        <v>114</v>
      </c>
      <c r="D1758" s="33" t="s">
        <v>446</v>
      </c>
      <c r="E1758" s="44" t="s">
        <v>15</v>
      </c>
      <c r="F1758" s="35">
        <f t="shared" si="236"/>
        <v>43984</v>
      </c>
      <c r="G1758" s="35">
        <f t="shared" si="237"/>
        <v>44005</v>
      </c>
      <c r="H1758" s="35">
        <f t="shared" si="233"/>
        <v>44012</v>
      </c>
      <c r="I1758" s="35">
        <f t="shared" si="234"/>
        <v>44019</v>
      </c>
      <c r="J1758" s="35">
        <v>44027</v>
      </c>
      <c r="K1758" s="36" t="s">
        <v>69</v>
      </c>
      <c r="L1758" s="37">
        <f t="shared" si="235"/>
        <v>1020351.42</v>
      </c>
      <c r="M1758" s="45">
        <v>1020351.42</v>
      </c>
      <c r="N1758" s="45"/>
      <c r="O1758" s="40" t="s">
        <v>614</v>
      </c>
    </row>
    <row r="1759" spans="1:15" s="41" customFormat="1" ht="31.5" hidden="1">
      <c r="A1759" s="32">
        <v>1754</v>
      </c>
      <c r="B1759" s="33" t="s">
        <v>613</v>
      </c>
      <c r="C1759" s="42" t="s">
        <v>77</v>
      </c>
      <c r="D1759" s="33" t="s">
        <v>446</v>
      </c>
      <c r="E1759" s="44" t="s">
        <v>15</v>
      </c>
      <c r="F1759" s="35">
        <f t="shared" si="236"/>
        <v>43984</v>
      </c>
      <c r="G1759" s="35">
        <f t="shared" si="237"/>
        <v>44005</v>
      </c>
      <c r="H1759" s="35">
        <f t="shared" si="233"/>
        <v>44012</v>
      </c>
      <c r="I1759" s="35">
        <f t="shared" si="234"/>
        <v>44019</v>
      </c>
      <c r="J1759" s="35">
        <v>44027</v>
      </c>
      <c r="K1759" s="36" t="s">
        <v>69</v>
      </c>
      <c r="L1759" s="37">
        <f t="shared" si="235"/>
        <v>3500</v>
      </c>
      <c r="M1759" s="45">
        <v>3500</v>
      </c>
      <c r="N1759" s="45"/>
      <c r="O1759" s="40" t="s">
        <v>614</v>
      </c>
    </row>
    <row r="1760" spans="1:15" s="41" customFormat="1" ht="31.5" hidden="1">
      <c r="A1760" s="32">
        <v>1755</v>
      </c>
      <c r="B1760" s="33" t="s">
        <v>613</v>
      </c>
      <c r="C1760" s="42" t="s">
        <v>78</v>
      </c>
      <c r="D1760" s="33" t="s">
        <v>446</v>
      </c>
      <c r="E1760" s="44" t="s">
        <v>15</v>
      </c>
      <c r="F1760" s="35">
        <f t="shared" si="236"/>
        <v>43984</v>
      </c>
      <c r="G1760" s="35">
        <f t="shared" si="237"/>
        <v>44005</v>
      </c>
      <c r="H1760" s="35">
        <f t="shared" si="233"/>
        <v>44012</v>
      </c>
      <c r="I1760" s="35">
        <f t="shared" si="234"/>
        <v>44019</v>
      </c>
      <c r="J1760" s="35">
        <v>44027</v>
      </c>
      <c r="K1760" s="36" t="s">
        <v>69</v>
      </c>
      <c r="L1760" s="37">
        <f t="shared" si="235"/>
        <v>10040.61</v>
      </c>
      <c r="M1760" s="45">
        <v>10040.61</v>
      </c>
      <c r="N1760" s="45"/>
      <c r="O1760" s="40" t="s">
        <v>614</v>
      </c>
    </row>
    <row r="1761" spans="1:15" s="41" customFormat="1" ht="31.5" hidden="1">
      <c r="A1761" s="32">
        <v>1756</v>
      </c>
      <c r="B1761" s="33" t="s">
        <v>690</v>
      </c>
      <c r="C1761" s="42" t="s">
        <v>114</v>
      </c>
      <c r="D1761" s="33" t="s">
        <v>446</v>
      </c>
      <c r="E1761" s="44" t="s">
        <v>15</v>
      </c>
      <c r="F1761" s="35">
        <f t="shared" si="236"/>
        <v>43984</v>
      </c>
      <c r="G1761" s="35">
        <f t="shared" si="237"/>
        <v>44005</v>
      </c>
      <c r="H1761" s="35">
        <f t="shared" si="233"/>
        <v>44012</v>
      </c>
      <c r="I1761" s="35">
        <f t="shared" si="234"/>
        <v>44019</v>
      </c>
      <c r="J1761" s="35">
        <v>44027</v>
      </c>
      <c r="K1761" s="36" t="s">
        <v>69</v>
      </c>
      <c r="L1761" s="37">
        <f t="shared" si="235"/>
        <v>202689.66</v>
      </c>
      <c r="M1761" s="45"/>
      <c r="N1761" s="45">
        <v>202689.66</v>
      </c>
      <c r="O1761" s="40" t="s">
        <v>691</v>
      </c>
    </row>
    <row r="1762" spans="1:15" s="41" customFormat="1" ht="31.5" hidden="1">
      <c r="A1762" s="32">
        <v>1757</v>
      </c>
      <c r="B1762" s="33" t="s">
        <v>690</v>
      </c>
      <c r="C1762" s="42" t="s">
        <v>77</v>
      </c>
      <c r="D1762" s="33" t="s">
        <v>446</v>
      </c>
      <c r="E1762" s="44" t="s">
        <v>15</v>
      </c>
      <c r="F1762" s="35">
        <f t="shared" si="236"/>
        <v>43984</v>
      </c>
      <c r="G1762" s="35">
        <f t="shared" si="237"/>
        <v>44005</v>
      </c>
      <c r="H1762" s="35">
        <f t="shared" si="233"/>
        <v>44012</v>
      </c>
      <c r="I1762" s="35">
        <f t="shared" si="234"/>
        <v>44019</v>
      </c>
      <c r="J1762" s="35">
        <v>44027</v>
      </c>
      <c r="K1762" s="36" t="s">
        <v>69</v>
      </c>
      <c r="L1762" s="37">
        <f t="shared" si="235"/>
        <v>2400</v>
      </c>
      <c r="M1762" s="45"/>
      <c r="N1762" s="45">
        <v>2400</v>
      </c>
      <c r="O1762" s="40" t="s">
        <v>691</v>
      </c>
    </row>
    <row r="1763" spans="1:15" s="41" customFormat="1" ht="31.5" hidden="1">
      <c r="A1763" s="32">
        <v>1758</v>
      </c>
      <c r="B1763" s="33" t="s">
        <v>690</v>
      </c>
      <c r="C1763" s="42" t="s">
        <v>78</v>
      </c>
      <c r="D1763" s="33" t="s">
        <v>446</v>
      </c>
      <c r="E1763" s="44" t="s">
        <v>15</v>
      </c>
      <c r="F1763" s="35">
        <f t="shared" si="236"/>
        <v>43984</v>
      </c>
      <c r="G1763" s="35">
        <f t="shared" si="237"/>
        <v>44005</v>
      </c>
      <c r="H1763" s="35">
        <f t="shared" si="233"/>
        <v>44012</v>
      </c>
      <c r="I1763" s="35">
        <f t="shared" si="234"/>
        <v>44019</v>
      </c>
      <c r="J1763" s="35">
        <v>44027</v>
      </c>
      <c r="K1763" s="36" t="s">
        <v>69</v>
      </c>
      <c r="L1763" s="37">
        <f t="shared" si="235"/>
        <v>21600</v>
      </c>
      <c r="M1763" s="45"/>
      <c r="N1763" s="45">
        <v>21600</v>
      </c>
      <c r="O1763" s="40" t="s">
        <v>691</v>
      </c>
    </row>
    <row r="1764" spans="1:15" s="41" customFormat="1" ht="31.5" hidden="1">
      <c r="A1764" s="32">
        <v>1759</v>
      </c>
      <c r="B1764" s="33" t="s">
        <v>690</v>
      </c>
      <c r="C1764" s="42" t="s">
        <v>81</v>
      </c>
      <c r="D1764" s="33" t="s">
        <v>446</v>
      </c>
      <c r="E1764" s="44" t="s">
        <v>15</v>
      </c>
      <c r="F1764" s="35">
        <f t="shared" si="236"/>
        <v>43984</v>
      </c>
      <c r="G1764" s="35">
        <f t="shared" si="237"/>
        <v>44005</v>
      </c>
      <c r="H1764" s="35">
        <f t="shared" si="233"/>
        <v>44012</v>
      </c>
      <c r="I1764" s="35">
        <f t="shared" si="234"/>
        <v>44019</v>
      </c>
      <c r="J1764" s="35">
        <v>44027</v>
      </c>
      <c r="K1764" s="36" t="s">
        <v>69</v>
      </c>
      <c r="L1764" s="37">
        <f t="shared" si="235"/>
        <v>6000</v>
      </c>
      <c r="M1764" s="45"/>
      <c r="N1764" s="45">
        <v>6000</v>
      </c>
      <c r="O1764" s="40" t="s">
        <v>691</v>
      </c>
    </row>
    <row r="1765" spans="1:15" s="41" customFormat="1" ht="21" hidden="1">
      <c r="A1765" s="32">
        <v>1760</v>
      </c>
      <c r="B1765" s="33" t="s">
        <v>688</v>
      </c>
      <c r="C1765" s="42" t="s">
        <v>114</v>
      </c>
      <c r="D1765" s="33" t="s">
        <v>446</v>
      </c>
      <c r="E1765" s="44" t="s">
        <v>15</v>
      </c>
      <c r="F1765" s="35">
        <f t="shared" si="236"/>
        <v>44076</v>
      </c>
      <c r="G1765" s="35">
        <f t="shared" si="237"/>
        <v>44097</v>
      </c>
      <c r="H1765" s="35">
        <f t="shared" si="233"/>
        <v>44104</v>
      </c>
      <c r="I1765" s="35">
        <f t="shared" si="234"/>
        <v>44111</v>
      </c>
      <c r="J1765" s="35">
        <v>44119</v>
      </c>
      <c r="K1765" s="36" t="s">
        <v>69</v>
      </c>
      <c r="L1765" s="37">
        <f t="shared" si="235"/>
        <v>1739160.12</v>
      </c>
      <c r="M1765" s="45"/>
      <c r="N1765" s="45">
        <v>1739160.12</v>
      </c>
      <c r="O1765" s="40" t="s">
        <v>689</v>
      </c>
    </row>
    <row r="1766" spans="1:15" s="41" customFormat="1" ht="21" hidden="1">
      <c r="A1766" s="32">
        <v>1761</v>
      </c>
      <c r="B1766" s="33" t="s">
        <v>688</v>
      </c>
      <c r="C1766" s="42" t="s">
        <v>77</v>
      </c>
      <c r="D1766" s="33" t="s">
        <v>446</v>
      </c>
      <c r="E1766" s="44" t="s">
        <v>15</v>
      </c>
      <c r="F1766" s="35">
        <f t="shared" si="236"/>
        <v>44076</v>
      </c>
      <c r="G1766" s="35">
        <f t="shared" si="237"/>
        <v>44097</v>
      </c>
      <c r="H1766" s="35">
        <f t="shared" si="233"/>
        <v>44104</v>
      </c>
      <c r="I1766" s="35">
        <f t="shared" si="234"/>
        <v>44111</v>
      </c>
      <c r="J1766" s="35">
        <v>44119</v>
      </c>
      <c r="K1766" s="36" t="s">
        <v>69</v>
      </c>
      <c r="L1766" s="37">
        <f t="shared" si="235"/>
        <v>4800</v>
      </c>
      <c r="M1766" s="45"/>
      <c r="N1766" s="45">
        <v>4800</v>
      </c>
      <c r="O1766" s="40" t="s">
        <v>689</v>
      </c>
    </row>
    <row r="1767" spans="1:15" s="41" customFormat="1" ht="21" hidden="1">
      <c r="A1767" s="32">
        <v>1762</v>
      </c>
      <c r="B1767" s="33" t="s">
        <v>688</v>
      </c>
      <c r="C1767" s="42" t="s">
        <v>78</v>
      </c>
      <c r="D1767" s="33" t="s">
        <v>446</v>
      </c>
      <c r="E1767" s="44" t="s">
        <v>15</v>
      </c>
      <c r="F1767" s="35">
        <f t="shared" ref="F1767:F1798" si="238">G1767-21</f>
        <v>44076</v>
      </c>
      <c r="G1767" s="35">
        <f t="shared" ref="G1767:G1798" si="239">H1767-7</f>
        <v>44097</v>
      </c>
      <c r="H1767" s="35">
        <f t="shared" si="233"/>
        <v>44104</v>
      </c>
      <c r="I1767" s="35">
        <f t="shared" si="234"/>
        <v>44111</v>
      </c>
      <c r="J1767" s="35">
        <v>44119</v>
      </c>
      <c r="K1767" s="36" t="s">
        <v>69</v>
      </c>
      <c r="L1767" s="37">
        <f t="shared" si="235"/>
        <v>21218.27</v>
      </c>
      <c r="M1767" s="45"/>
      <c r="N1767" s="45">
        <v>21218.27</v>
      </c>
      <c r="O1767" s="40" t="s">
        <v>689</v>
      </c>
    </row>
    <row r="1768" spans="1:15" s="41" customFormat="1" ht="21" hidden="1">
      <c r="A1768" s="32">
        <v>1763</v>
      </c>
      <c r="B1768" s="33" t="s">
        <v>688</v>
      </c>
      <c r="C1768" s="42" t="s">
        <v>81</v>
      </c>
      <c r="D1768" s="33" t="s">
        <v>446</v>
      </c>
      <c r="E1768" s="44" t="s">
        <v>15</v>
      </c>
      <c r="F1768" s="35">
        <f t="shared" si="238"/>
        <v>44076</v>
      </c>
      <c r="G1768" s="35">
        <f t="shared" si="239"/>
        <v>44097</v>
      </c>
      <c r="H1768" s="35">
        <f t="shared" si="233"/>
        <v>44104</v>
      </c>
      <c r="I1768" s="35">
        <f t="shared" si="234"/>
        <v>44111</v>
      </c>
      <c r="J1768" s="35">
        <v>44119</v>
      </c>
      <c r="K1768" s="36" t="s">
        <v>69</v>
      </c>
      <c r="L1768" s="37">
        <f t="shared" si="235"/>
        <v>6000</v>
      </c>
      <c r="M1768" s="45"/>
      <c r="N1768" s="45">
        <v>6000</v>
      </c>
      <c r="O1768" s="40" t="s">
        <v>689</v>
      </c>
    </row>
    <row r="1769" spans="1:15" s="41" customFormat="1" ht="31.5" hidden="1">
      <c r="A1769" s="32">
        <v>1764</v>
      </c>
      <c r="B1769" s="33" t="s">
        <v>686</v>
      </c>
      <c r="C1769" s="42" t="s">
        <v>114</v>
      </c>
      <c r="D1769" s="33" t="s">
        <v>446</v>
      </c>
      <c r="E1769" s="44" t="s">
        <v>15</v>
      </c>
      <c r="F1769" s="35">
        <f t="shared" si="238"/>
        <v>44076</v>
      </c>
      <c r="G1769" s="35">
        <f t="shared" si="239"/>
        <v>44097</v>
      </c>
      <c r="H1769" s="35">
        <f t="shared" si="233"/>
        <v>44104</v>
      </c>
      <c r="I1769" s="35">
        <f t="shared" si="234"/>
        <v>44111</v>
      </c>
      <c r="J1769" s="35">
        <v>44119</v>
      </c>
      <c r="K1769" s="36" t="s">
        <v>69</v>
      </c>
      <c r="L1769" s="37">
        <f t="shared" si="235"/>
        <v>495196.92</v>
      </c>
      <c r="M1769" s="45"/>
      <c r="N1769" s="45">
        <v>495196.92</v>
      </c>
      <c r="O1769" s="40" t="s">
        <v>687</v>
      </c>
    </row>
    <row r="1770" spans="1:15" s="41" customFormat="1" ht="31.5" hidden="1">
      <c r="A1770" s="32">
        <v>1765</v>
      </c>
      <c r="B1770" s="33" t="s">
        <v>686</v>
      </c>
      <c r="C1770" s="42" t="s">
        <v>77</v>
      </c>
      <c r="D1770" s="33" t="s">
        <v>446</v>
      </c>
      <c r="E1770" s="44" t="s">
        <v>15</v>
      </c>
      <c r="F1770" s="35">
        <f t="shared" si="238"/>
        <v>44076</v>
      </c>
      <c r="G1770" s="35">
        <f t="shared" si="239"/>
        <v>44097</v>
      </c>
      <c r="H1770" s="35">
        <f t="shared" si="233"/>
        <v>44104</v>
      </c>
      <c r="I1770" s="35">
        <f t="shared" si="234"/>
        <v>44111</v>
      </c>
      <c r="J1770" s="35">
        <v>44119</v>
      </c>
      <c r="K1770" s="36" t="s">
        <v>69</v>
      </c>
      <c r="L1770" s="37">
        <f t="shared" si="235"/>
        <v>2400</v>
      </c>
      <c r="M1770" s="45"/>
      <c r="N1770" s="45">
        <v>2400</v>
      </c>
      <c r="O1770" s="40" t="s">
        <v>687</v>
      </c>
    </row>
    <row r="1771" spans="1:15" s="41" customFormat="1" ht="31.5" hidden="1">
      <c r="A1771" s="32">
        <v>1766</v>
      </c>
      <c r="B1771" s="33" t="s">
        <v>686</v>
      </c>
      <c r="C1771" s="42" t="s">
        <v>78</v>
      </c>
      <c r="D1771" s="33" t="s">
        <v>446</v>
      </c>
      <c r="E1771" s="44" t="s">
        <v>15</v>
      </c>
      <c r="F1771" s="35">
        <f t="shared" si="238"/>
        <v>44076</v>
      </c>
      <c r="G1771" s="35">
        <f t="shared" si="239"/>
        <v>44097</v>
      </c>
      <c r="H1771" s="35">
        <f t="shared" si="233"/>
        <v>44104</v>
      </c>
      <c r="I1771" s="35">
        <f t="shared" si="234"/>
        <v>44111</v>
      </c>
      <c r="J1771" s="35">
        <v>44119</v>
      </c>
      <c r="K1771" s="36" t="s">
        <v>69</v>
      </c>
      <c r="L1771" s="37">
        <f t="shared" si="235"/>
        <v>22099.06</v>
      </c>
      <c r="M1771" s="45"/>
      <c r="N1771" s="45">
        <v>22099.06</v>
      </c>
      <c r="O1771" s="40" t="s">
        <v>687</v>
      </c>
    </row>
    <row r="1772" spans="1:15" s="41" customFormat="1" ht="31.5" hidden="1">
      <c r="A1772" s="32">
        <v>1767</v>
      </c>
      <c r="B1772" s="33" t="s">
        <v>686</v>
      </c>
      <c r="C1772" s="42" t="s">
        <v>81</v>
      </c>
      <c r="D1772" s="33" t="s">
        <v>446</v>
      </c>
      <c r="E1772" s="44" t="s">
        <v>15</v>
      </c>
      <c r="F1772" s="35">
        <f t="shared" si="238"/>
        <v>44076</v>
      </c>
      <c r="G1772" s="35">
        <f t="shared" si="239"/>
        <v>44097</v>
      </c>
      <c r="H1772" s="35">
        <f t="shared" si="233"/>
        <v>44104</v>
      </c>
      <c r="I1772" s="35">
        <f t="shared" si="234"/>
        <v>44111</v>
      </c>
      <c r="J1772" s="35">
        <v>44119</v>
      </c>
      <c r="K1772" s="36" t="s">
        <v>69</v>
      </c>
      <c r="L1772" s="37">
        <f t="shared" si="235"/>
        <v>6000</v>
      </c>
      <c r="M1772" s="45"/>
      <c r="N1772" s="45">
        <v>6000</v>
      </c>
      <c r="O1772" s="40" t="s">
        <v>687</v>
      </c>
    </row>
    <row r="1773" spans="1:15" s="41" customFormat="1" ht="21" hidden="1">
      <c r="A1773" s="32">
        <v>1768</v>
      </c>
      <c r="B1773" s="33" t="s">
        <v>684</v>
      </c>
      <c r="C1773" s="42" t="s">
        <v>114</v>
      </c>
      <c r="D1773" s="33" t="s">
        <v>446</v>
      </c>
      <c r="E1773" s="44" t="s">
        <v>15</v>
      </c>
      <c r="F1773" s="35">
        <f t="shared" si="238"/>
        <v>44076</v>
      </c>
      <c r="G1773" s="35">
        <f t="shared" si="239"/>
        <v>44097</v>
      </c>
      <c r="H1773" s="35">
        <f t="shared" si="233"/>
        <v>44104</v>
      </c>
      <c r="I1773" s="35">
        <f t="shared" si="234"/>
        <v>44111</v>
      </c>
      <c r="J1773" s="35">
        <v>44119</v>
      </c>
      <c r="K1773" s="36" t="s">
        <v>69</v>
      </c>
      <c r="L1773" s="37">
        <f t="shared" si="235"/>
        <v>739486.5</v>
      </c>
      <c r="M1773" s="45"/>
      <c r="N1773" s="45">
        <v>739486.5</v>
      </c>
      <c r="O1773" s="40" t="s">
        <v>685</v>
      </c>
    </row>
    <row r="1774" spans="1:15" s="41" customFormat="1" ht="21" hidden="1">
      <c r="A1774" s="32">
        <v>1769</v>
      </c>
      <c r="B1774" s="33" t="s">
        <v>684</v>
      </c>
      <c r="C1774" s="42" t="s">
        <v>77</v>
      </c>
      <c r="D1774" s="33" t="s">
        <v>446</v>
      </c>
      <c r="E1774" s="44" t="s">
        <v>15</v>
      </c>
      <c r="F1774" s="35">
        <f t="shared" si="238"/>
        <v>44076</v>
      </c>
      <c r="G1774" s="35">
        <f t="shared" si="239"/>
        <v>44097</v>
      </c>
      <c r="H1774" s="35">
        <f t="shared" si="233"/>
        <v>44104</v>
      </c>
      <c r="I1774" s="35">
        <f t="shared" si="234"/>
        <v>44111</v>
      </c>
      <c r="J1774" s="35">
        <v>44119</v>
      </c>
      <c r="K1774" s="36" t="s">
        <v>69</v>
      </c>
      <c r="L1774" s="37">
        <f t="shared" si="235"/>
        <v>5000</v>
      </c>
      <c r="M1774" s="45"/>
      <c r="N1774" s="45">
        <v>5000</v>
      </c>
      <c r="O1774" s="40" t="s">
        <v>685</v>
      </c>
    </row>
    <row r="1775" spans="1:15" s="41" customFormat="1" ht="21" hidden="1">
      <c r="A1775" s="32">
        <v>1770</v>
      </c>
      <c r="B1775" s="33" t="s">
        <v>684</v>
      </c>
      <c r="C1775" s="42" t="s">
        <v>78</v>
      </c>
      <c r="D1775" s="33" t="s">
        <v>446</v>
      </c>
      <c r="E1775" s="44" t="s">
        <v>15</v>
      </c>
      <c r="F1775" s="35">
        <f t="shared" si="238"/>
        <v>44076</v>
      </c>
      <c r="G1775" s="35">
        <f t="shared" si="239"/>
        <v>44097</v>
      </c>
      <c r="H1775" s="35">
        <f t="shared" si="233"/>
        <v>44104</v>
      </c>
      <c r="I1775" s="35">
        <f t="shared" si="234"/>
        <v>44111</v>
      </c>
      <c r="J1775" s="35">
        <v>44119</v>
      </c>
      <c r="K1775" s="36" t="s">
        <v>69</v>
      </c>
      <c r="L1775" s="37">
        <f t="shared" si="235"/>
        <v>43909.48</v>
      </c>
      <c r="M1775" s="45"/>
      <c r="N1775" s="45">
        <v>43909.48</v>
      </c>
      <c r="O1775" s="40" t="s">
        <v>685</v>
      </c>
    </row>
    <row r="1776" spans="1:15" s="41" customFormat="1" ht="21" hidden="1">
      <c r="A1776" s="32">
        <v>1771</v>
      </c>
      <c r="B1776" s="33" t="s">
        <v>684</v>
      </c>
      <c r="C1776" s="42" t="s">
        <v>81</v>
      </c>
      <c r="D1776" s="33" t="s">
        <v>446</v>
      </c>
      <c r="E1776" s="44" t="s">
        <v>15</v>
      </c>
      <c r="F1776" s="35">
        <f t="shared" si="238"/>
        <v>44076</v>
      </c>
      <c r="G1776" s="35">
        <f t="shared" si="239"/>
        <v>44097</v>
      </c>
      <c r="H1776" s="35">
        <f t="shared" si="233"/>
        <v>44104</v>
      </c>
      <c r="I1776" s="35">
        <f t="shared" si="234"/>
        <v>44111</v>
      </c>
      <c r="J1776" s="35">
        <v>44119</v>
      </c>
      <c r="K1776" s="36" t="s">
        <v>69</v>
      </c>
      <c r="L1776" s="37">
        <f t="shared" si="235"/>
        <v>12000</v>
      </c>
      <c r="M1776" s="45"/>
      <c r="N1776" s="45">
        <v>12000</v>
      </c>
      <c r="O1776" s="40" t="s">
        <v>685</v>
      </c>
    </row>
    <row r="1777" spans="1:15" s="41" customFormat="1" ht="21" hidden="1">
      <c r="A1777" s="32">
        <v>1772</v>
      </c>
      <c r="B1777" s="33" t="s">
        <v>682</v>
      </c>
      <c r="C1777" s="42" t="s">
        <v>114</v>
      </c>
      <c r="D1777" s="33" t="s">
        <v>446</v>
      </c>
      <c r="E1777" s="44" t="s">
        <v>15</v>
      </c>
      <c r="F1777" s="35">
        <f t="shared" si="238"/>
        <v>44076</v>
      </c>
      <c r="G1777" s="35">
        <f t="shared" si="239"/>
        <v>44097</v>
      </c>
      <c r="H1777" s="35">
        <f t="shared" si="233"/>
        <v>44104</v>
      </c>
      <c r="I1777" s="35">
        <f t="shared" si="234"/>
        <v>44111</v>
      </c>
      <c r="J1777" s="35">
        <v>44119</v>
      </c>
      <c r="K1777" s="36" t="s">
        <v>69</v>
      </c>
      <c r="L1777" s="37">
        <f t="shared" si="235"/>
        <v>1739160.12</v>
      </c>
      <c r="M1777" s="45"/>
      <c r="N1777" s="45">
        <v>1739160.12</v>
      </c>
      <c r="O1777" s="40" t="s">
        <v>683</v>
      </c>
    </row>
    <row r="1778" spans="1:15" s="41" customFormat="1" ht="21" hidden="1">
      <c r="A1778" s="32">
        <v>1773</v>
      </c>
      <c r="B1778" s="33" t="s">
        <v>682</v>
      </c>
      <c r="C1778" s="42" t="s">
        <v>77</v>
      </c>
      <c r="D1778" s="33" t="s">
        <v>446</v>
      </c>
      <c r="E1778" s="44" t="s">
        <v>15</v>
      </c>
      <c r="F1778" s="35">
        <f t="shared" si="238"/>
        <v>44076</v>
      </c>
      <c r="G1778" s="35">
        <f t="shared" si="239"/>
        <v>44097</v>
      </c>
      <c r="H1778" s="35">
        <f t="shared" si="233"/>
        <v>44104</v>
      </c>
      <c r="I1778" s="35">
        <f t="shared" si="234"/>
        <v>44111</v>
      </c>
      <c r="J1778" s="35">
        <v>44119</v>
      </c>
      <c r="K1778" s="36" t="s">
        <v>69</v>
      </c>
      <c r="L1778" s="37">
        <f t="shared" si="235"/>
        <v>4300</v>
      </c>
      <c r="M1778" s="45"/>
      <c r="N1778" s="45">
        <v>4300</v>
      </c>
      <c r="O1778" s="40" t="s">
        <v>683</v>
      </c>
    </row>
    <row r="1779" spans="1:15" s="41" customFormat="1" ht="21" hidden="1">
      <c r="A1779" s="32">
        <v>1774</v>
      </c>
      <c r="B1779" s="33" t="s">
        <v>682</v>
      </c>
      <c r="C1779" s="42" t="s">
        <v>78</v>
      </c>
      <c r="D1779" s="33" t="s">
        <v>446</v>
      </c>
      <c r="E1779" s="44" t="s">
        <v>15</v>
      </c>
      <c r="F1779" s="35">
        <f t="shared" si="238"/>
        <v>44076</v>
      </c>
      <c r="G1779" s="35">
        <f t="shared" si="239"/>
        <v>44097</v>
      </c>
      <c r="H1779" s="35">
        <f t="shared" si="233"/>
        <v>44104</v>
      </c>
      <c r="I1779" s="35">
        <f t="shared" si="234"/>
        <v>44111</v>
      </c>
      <c r="J1779" s="35">
        <v>44119</v>
      </c>
      <c r="K1779" s="36" t="s">
        <v>69</v>
      </c>
      <c r="L1779" s="37">
        <f t="shared" si="235"/>
        <v>17818.27</v>
      </c>
      <c r="M1779" s="45"/>
      <c r="N1779" s="45">
        <v>17818.27</v>
      </c>
      <c r="O1779" s="40" t="s">
        <v>683</v>
      </c>
    </row>
    <row r="1780" spans="1:15" s="41" customFormat="1" ht="21" hidden="1">
      <c r="A1780" s="32">
        <v>1775</v>
      </c>
      <c r="B1780" s="33" t="s">
        <v>682</v>
      </c>
      <c r="C1780" s="42" t="s">
        <v>81</v>
      </c>
      <c r="D1780" s="33" t="s">
        <v>446</v>
      </c>
      <c r="E1780" s="44" t="s">
        <v>15</v>
      </c>
      <c r="F1780" s="35">
        <f t="shared" si="238"/>
        <v>44076</v>
      </c>
      <c r="G1780" s="35">
        <f t="shared" si="239"/>
        <v>44097</v>
      </c>
      <c r="H1780" s="35">
        <f t="shared" si="233"/>
        <v>44104</v>
      </c>
      <c r="I1780" s="35">
        <f t="shared" si="234"/>
        <v>44111</v>
      </c>
      <c r="J1780" s="35">
        <v>44119</v>
      </c>
      <c r="K1780" s="36" t="s">
        <v>69</v>
      </c>
      <c r="L1780" s="37">
        <f t="shared" si="235"/>
        <v>5000</v>
      </c>
      <c r="M1780" s="45"/>
      <c r="N1780" s="45">
        <v>5000</v>
      </c>
      <c r="O1780" s="40" t="s">
        <v>683</v>
      </c>
    </row>
    <row r="1781" spans="1:15" s="41" customFormat="1" ht="31.5" hidden="1">
      <c r="A1781" s="32">
        <v>1776</v>
      </c>
      <c r="B1781" s="33" t="s">
        <v>680</v>
      </c>
      <c r="C1781" s="42" t="s">
        <v>114</v>
      </c>
      <c r="D1781" s="33" t="s">
        <v>446</v>
      </c>
      <c r="E1781" s="44" t="s">
        <v>15</v>
      </c>
      <c r="F1781" s="35">
        <f t="shared" si="238"/>
        <v>44076</v>
      </c>
      <c r="G1781" s="35">
        <f t="shared" si="239"/>
        <v>44097</v>
      </c>
      <c r="H1781" s="35">
        <f t="shared" si="233"/>
        <v>44104</v>
      </c>
      <c r="I1781" s="35">
        <f t="shared" si="234"/>
        <v>44111</v>
      </c>
      <c r="J1781" s="35">
        <v>44119</v>
      </c>
      <c r="K1781" s="36" t="s">
        <v>69</v>
      </c>
      <c r="L1781" s="37">
        <f t="shared" si="235"/>
        <v>351300.2</v>
      </c>
      <c r="M1781" s="45">
        <v>351300.2</v>
      </c>
      <c r="N1781" s="45"/>
      <c r="O1781" s="40" t="s">
        <v>681</v>
      </c>
    </row>
    <row r="1782" spans="1:15" s="41" customFormat="1" ht="31.5" hidden="1">
      <c r="A1782" s="32">
        <v>1777</v>
      </c>
      <c r="B1782" s="33" t="s">
        <v>680</v>
      </c>
      <c r="C1782" s="42" t="s">
        <v>77</v>
      </c>
      <c r="D1782" s="33" t="s">
        <v>446</v>
      </c>
      <c r="E1782" s="44" t="s">
        <v>15</v>
      </c>
      <c r="F1782" s="35">
        <f t="shared" si="238"/>
        <v>44076</v>
      </c>
      <c r="G1782" s="35">
        <f t="shared" si="239"/>
        <v>44097</v>
      </c>
      <c r="H1782" s="35">
        <f t="shared" si="233"/>
        <v>44104</v>
      </c>
      <c r="I1782" s="35">
        <f t="shared" si="234"/>
        <v>44111</v>
      </c>
      <c r="J1782" s="35">
        <v>44119</v>
      </c>
      <c r="K1782" s="36" t="s">
        <v>69</v>
      </c>
      <c r="L1782" s="37">
        <f t="shared" si="235"/>
        <v>1200</v>
      </c>
      <c r="M1782" s="45">
        <v>1200</v>
      </c>
      <c r="N1782" s="45"/>
      <c r="O1782" s="40" t="s">
        <v>681</v>
      </c>
    </row>
    <row r="1783" spans="1:15" s="41" customFormat="1" ht="31.5" hidden="1">
      <c r="A1783" s="32">
        <v>1778</v>
      </c>
      <c r="B1783" s="33" t="s">
        <v>680</v>
      </c>
      <c r="C1783" s="42" t="s">
        <v>78</v>
      </c>
      <c r="D1783" s="33" t="s">
        <v>446</v>
      </c>
      <c r="E1783" s="44" t="s">
        <v>15</v>
      </c>
      <c r="F1783" s="35">
        <f t="shared" si="238"/>
        <v>44076</v>
      </c>
      <c r="G1783" s="35">
        <f t="shared" si="239"/>
        <v>44097</v>
      </c>
      <c r="H1783" s="35">
        <f t="shared" si="233"/>
        <v>44104</v>
      </c>
      <c r="I1783" s="35">
        <f t="shared" si="234"/>
        <v>44111</v>
      </c>
      <c r="J1783" s="35">
        <v>44119</v>
      </c>
      <c r="K1783" s="36" t="s">
        <v>69</v>
      </c>
      <c r="L1783" s="37">
        <f t="shared" si="235"/>
        <v>3900</v>
      </c>
      <c r="M1783" s="45">
        <v>3900</v>
      </c>
      <c r="N1783" s="45"/>
      <c r="O1783" s="40" t="s">
        <v>681</v>
      </c>
    </row>
    <row r="1784" spans="1:15" s="41" customFormat="1" ht="21" hidden="1">
      <c r="A1784" s="32">
        <v>1779</v>
      </c>
      <c r="B1784" s="33" t="s">
        <v>676</v>
      </c>
      <c r="C1784" s="42" t="s">
        <v>114</v>
      </c>
      <c r="D1784" s="33" t="s">
        <v>446</v>
      </c>
      <c r="E1784" s="44" t="s">
        <v>15</v>
      </c>
      <c r="F1784" s="35">
        <f t="shared" si="238"/>
        <v>43893</v>
      </c>
      <c r="G1784" s="35">
        <f t="shared" si="239"/>
        <v>43914</v>
      </c>
      <c r="H1784" s="35">
        <f t="shared" si="233"/>
        <v>43921</v>
      </c>
      <c r="I1784" s="35">
        <f t="shared" si="234"/>
        <v>43928</v>
      </c>
      <c r="J1784" s="35">
        <v>43936</v>
      </c>
      <c r="K1784" s="36" t="s">
        <v>69</v>
      </c>
      <c r="L1784" s="37">
        <f t="shared" si="235"/>
        <v>267560.96000000002</v>
      </c>
      <c r="M1784" s="45">
        <v>267560.96000000002</v>
      </c>
      <c r="N1784" s="45"/>
      <c r="O1784" s="40" t="s">
        <v>677</v>
      </c>
    </row>
    <row r="1785" spans="1:15" s="41" customFormat="1" ht="21" hidden="1">
      <c r="A1785" s="32">
        <v>1780</v>
      </c>
      <c r="B1785" s="33" t="s">
        <v>676</v>
      </c>
      <c r="C1785" s="42" t="s">
        <v>77</v>
      </c>
      <c r="D1785" s="33" t="s">
        <v>446</v>
      </c>
      <c r="E1785" s="44" t="s">
        <v>15</v>
      </c>
      <c r="F1785" s="35">
        <f t="shared" si="238"/>
        <v>43893</v>
      </c>
      <c r="G1785" s="35">
        <f t="shared" si="239"/>
        <v>43914</v>
      </c>
      <c r="H1785" s="35">
        <f t="shared" si="233"/>
        <v>43921</v>
      </c>
      <c r="I1785" s="35">
        <f t="shared" si="234"/>
        <v>43928</v>
      </c>
      <c r="J1785" s="35">
        <v>43936</v>
      </c>
      <c r="K1785" s="36" t="s">
        <v>69</v>
      </c>
      <c r="L1785" s="37">
        <f t="shared" si="235"/>
        <v>1200</v>
      </c>
      <c r="M1785" s="45">
        <v>1200</v>
      </c>
      <c r="N1785" s="45"/>
      <c r="O1785" s="40" t="s">
        <v>677</v>
      </c>
    </row>
    <row r="1786" spans="1:15" s="41" customFormat="1" ht="21" hidden="1">
      <c r="A1786" s="32">
        <v>1781</v>
      </c>
      <c r="B1786" s="33" t="s">
        <v>676</v>
      </c>
      <c r="C1786" s="42" t="s">
        <v>78</v>
      </c>
      <c r="D1786" s="33" t="s">
        <v>446</v>
      </c>
      <c r="E1786" s="44" t="s">
        <v>15</v>
      </c>
      <c r="F1786" s="35">
        <f t="shared" si="238"/>
        <v>43893</v>
      </c>
      <c r="G1786" s="35">
        <f t="shared" si="239"/>
        <v>43914</v>
      </c>
      <c r="H1786" s="35">
        <f t="shared" si="233"/>
        <v>43921</v>
      </c>
      <c r="I1786" s="35">
        <f t="shared" si="234"/>
        <v>43928</v>
      </c>
      <c r="J1786" s="35">
        <v>43936</v>
      </c>
      <c r="K1786" s="36" t="s">
        <v>69</v>
      </c>
      <c r="L1786" s="37">
        <f t="shared" si="235"/>
        <v>3800</v>
      </c>
      <c r="M1786" s="45">
        <v>3800</v>
      </c>
      <c r="N1786" s="45"/>
      <c r="O1786" s="40" t="s">
        <v>677</v>
      </c>
    </row>
    <row r="1787" spans="1:15" s="41" customFormat="1" ht="21" hidden="1">
      <c r="A1787" s="32">
        <v>1782</v>
      </c>
      <c r="B1787" s="33" t="s">
        <v>678</v>
      </c>
      <c r="C1787" s="42" t="s">
        <v>114</v>
      </c>
      <c r="D1787" s="33" t="s">
        <v>446</v>
      </c>
      <c r="E1787" s="44" t="s">
        <v>15</v>
      </c>
      <c r="F1787" s="35">
        <f t="shared" si="238"/>
        <v>44076</v>
      </c>
      <c r="G1787" s="35">
        <f t="shared" si="239"/>
        <v>44097</v>
      </c>
      <c r="H1787" s="35">
        <f t="shared" si="233"/>
        <v>44104</v>
      </c>
      <c r="I1787" s="35">
        <f t="shared" si="234"/>
        <v>44111</v>
      </c>
      <c r="J1787" s="35">
        <v>44119</v>
      </c>
      <c r="K1787" s="36" t="s">
        <v>69</v>
      </c>
      <c r="L1787" s="37">
        <f t="shared" si="235"/>
        <v>160834.18</v>
      </c>
      <c r="M1787" s="45">
        <v>160834.18</v>
      </c>
      <c r="N1787" s="45"/>
      <c r="O1787" s="40" t="s">
        <v>679</v>
      </c>
    </row>
    <row r="1788" spans="1:15" s="41" customFormat="1" ht="21" hidden="1">
      <c r="A1788" s="32">
        <v>1783</v>
      </c>
      <c r="B1788" s="33" t="s">
        <v>678</v>
      </c>
      <c r="C1788" s="42" t="s">
        <v>77</v>
      </c>
      <c r="D1788" s="33" t="s">
        <v>446</v>
      </c>
      <c r="E1788" s="44" t="s">
        <v>15</v>
      </c>
      <c r="F1788" s="35">
        <f t="shared" si="238"/>
        <v>43893</v>
      </c>
      <c r="G1788" s="35">
        <f t="shared" si="239"/>
        <v>43914</v>
      </c>
      <c r="H1788" s="35">
        <f t="shared" si="233"/>
        <v>43921</v>
      </c>
      <c r="I1788" s="35">
        <f t="shared" si="234"/>
        <v>43928</v>
      </c>
      <c r="J1788" s="35">
        <v>43936</v>
      </c>
      <c r="K1788" s="36" t="s">
        <v>69</v>
      </c>
      <c r="L1788" s="37">
        <f t="shared" si="235"/>
        <v>1200</v>
      </c>
      <c r="M1788" s="45">
        <v>1200</v>
      </c>
      <c r="N1788" s="45"/>
      <c r="O1788" s="40" t="s">
        <v>679</v>
      </c>
    </row>
    <row r="1789" spans="1:15" s="41" customFormat="1" ht="21" hidden="1">
      <c r="A1789" s="32">
        <v>1784</v>
      </c>
      <c r="B1789" s="33" t="s">
        <v>678</v>
      </c>
      <c r="C1789" s="42" t="s">
        <v>78</v>
      </c>
      <c r="D1789" s="33" t="s">
        <v>446</v>
      </c>
      <c r="E1789" s="44" t="s">
        <v>15</v>
      </c>
      <c r="F1789" s="35">
        <f t="shared" si="238"/>
        <v>43893</v>
      </c>
      <c r="G1789" s="35">
        <f t="shared" si="239"/>
        <v>43914</v>
      </c>
      <c r="H1789" s="35">
        <f t="shared" si="233"/>
        <v>43921</v>
      </c>
      <c r="I1789" s="35">
        <f t="shared" si="234"/>
        <v>43928</v>
      </c>
      <c r="J1789" s="35">
        <v>43936</v>
      </c>
      <c r="K1789" s="36" t="s">
        <v>69</v>
      </c>
      <c r="L1789" s="37">
        <f t="shared" si="235"/>
        <v>3300</v>
      </c>
      <c r="M1789" s="45">
        <v>3300</v>
      </c>
      <c r="N1789" s="45"/>
      <c r="O1789" s="40" t="s">
        <v>679</v>
      </c>
    </row>
    <row r="1790" spans="1:15" s="41" customFormat="1" ht="21" hidden="1">
      <c r="A1790" s="32">
        <v>1785</v>
      </c>
      <c r="B1790" s="33" t="s">
        <v>692</v>
      </c>
      <c r="C1790" s="42" t="s">
        <v>114</v>
      </c>
      <c r="D1790" s="33" t="s">
        <v>446</v>
      </c>
      <c r="E1790" s="44" t="s">
        <v>15</v>
      </c>
      <c r="F1790" s="35">
        <f t="shared" si="238"/>
        <v>43893</v>
      </c>
      <c r="G1790" s="35">
        <f t="shared" si="239"/>
        <v>43914</v>
      </c>
      <c r="H1790" s="35">
        <f t="shared" si="233"/>
        <v>43921</v>
      </c>
      <c r="I1790" s="35">
        <f t="shared" si="234"/>
        <v>43928</v>
      </c>
      <c r="J1790" s="35">
        <v>43936</v>
      </c>
      <c r="K1790" s="36" t="s">
        <v>69</v>
      </c>
      <c r="L1790" s="37">
        <f t="shared" si="235"/>
        <v>375993.7</v>
      </c>
      <c r="M1790" s="45">
        <v>375993.7</v>
      </c>
      <c r="N1790" s="45"/>
      <c r="O1790" s="40" t="s">
        <v>693</v>
      </c>
    </row>
    <row r="1791" spans="1:15" s="41" customFormat="1" ht="21" hidden="1">
      <c r="A1791" s="32">
        <v>1786</v>
      </c>
      <c r="B1791" s="33" t="s">
        <v>692</v>
      </c>
      <c r="C1791" s="42" t="s">
        <v>77</v>
      </c>
      <c r="D1791" s="33" t="s">
        <v>446</v>
      </c>
      <c r="E1791" s="44" t="s">
        <v>15</v>
      </c>
      <c r="F1791" s="35">
        <f t="shared" si="238"/>
        <v>43893</v>
      </c>
      <c r="G1791" s="35">
        <f t="shared" si="239"/>
        <v>43914</v>
      </c>
      <c r="H1791" s="35">
        <f t="shared" si="233"/>
        <v>43921</v>
      </c>
      <c r="I1791" s="35">
        <f t="shared" si="234"/>
        <v>43928</v>
      </c>
      <c r="J1791" s="35">
        <v>43936</v>
      </c>
      <c r="K1791" s="36" t="s">
        <v>69</v>
      </c>
      <c r="L1791" s="37">
        <f t="shared" si="235"/>
        <v>3000</v>
      </c>
      <c r="M1791" s="45">
        <v>3000</v>
      </c>
      <c r="N1791" s="45"/>
      <c r="O1791" s="40" t="s">
        <v>693</v>
      </c>
    </row>
    <row r="1792" spans="1:15" s="41" customFormat="1" ht="21" hidden="1">
      <c r="A1792" s="32">
        <v>1787</v>
      </c>
      <c r="B1792" s="33" t="s">
        <v>692</v>
      </c>
      <c r="C1792" s="42" t="s">
        <v>78</v>
      </c>
      <c r="D1792" s="33" t="s">
        <v>446</v>
      </c>
      <c r="E1792" s="44" t="s">
        <v>15</v>
      </c>
      <c r="F1792" s="35">
        <f t="shared" si="238"/>
        <v>43893</v>
      </c>
      <c r="G1792" s="35">
        <f t="shared" si="239"/>
        <v>43914</v>
      </c>
      <c r="H1792" s="35">
        <f t="shared" si="233"/>
        <v>43921</v>
      </c>
      <c r="I1792" s="35">
        <f t="shared" si="234"/>
        <v>43928</v>
      </c>
      <c r="J1792" s="35">
        <v>43936</v>
      </c>
      <c r="K1792" s="36" t="s">
        <v>69</v>
      </c>
      <c r="L1792" s="37">
        <f t="shared" si="235"/>
        <v>35577.730000000003</v>
      </c>
      <c r="M1792" s="45">
        <v>35577.730000000003</v>
      </c>
      <c r="N1792" s="45"/>
      <c r="O1792" s="40" t="s">
        <v>693</v>
      </c>
    </row>
    <row r="1793" spans="1:15" s="41" customFormat="1" ht="21" hidden="1">
      <c r="A1793" s="32">
        <v>1788</v>
      </c>
      <c r="B1793" s="33" t="s">
        <v>692</v>
      </c>
      <c r="C1793" s="42" t="s">
        <v>81</v>
      </c>
      <c r="D1793" s="33" t="s">
        <v>446</v>
      </c>
      <c r="E1793" s="44" t="s">
        <v>15</v>
      </c>
      <c r="F1793" s="35">
        <f t="shared" si="238"/>
        <v>43893</v>
      </c>
      <c r="G1793" s="35">
        <f t="shared" si="239"/>
        <v>43914</v>
      </c>
      <c r="H1793" s="35">
        <f t="shared" si="233"/>
        <v>43921</v>
      </c>
      <c r="I1793" s="35">
        <f t="shared" si="234"/>
        <v>43928</v>
      </c>
      <c r="J1793" s="35">
        <v>43936</v>
      </c>
      <c r="K1793" s="36" t="s">
        <v>69</v>
      </c>
      <c r="L1793" s="37">
        <f t="shared" si="235"/>
        <v>9000</v>
      </c>
      <c r="M1793" s="45">
        <v>9000</v>
      </c>
      <c r="N1793" s="45"/>
      <c r="O1793" s="40" t="s">
        <v>693</v>
      </c>
    </row>
    <row r="1794" spans="1:15" s="41" customFormat="1" ht="21" hidden="1">
      <c r="A1794" s="32">
        <v>1789</v>
      </c>
      <c r="B1794" s="33" t="s">
        <v>694</v>
      </c>
      <c r="C1794" s="42" t="s">
        <v>114</v>
      </c>
      <c r="D1794" s="33" t="s">
        <v>446</v>
      </c>
      <c r="E1794" s="44" t="s">
        <v>15</v>
      </c>
      <c r="F1794" s="35">
        <f t="shared" si="238"/>
        <v>43984</v>
      </c>
      <c r="G1794" s="35">
        <f t="shared" si="239"/>
        <v>44005</v>
      </c>
      <c r="H1794" s="35">
        <f t="shared" si="233"/>
        <v>44012</v>
      </c>
      <c r="I1794" s="35">
        <f t="shared" si="234"/>
        <v>44019</v>
      </c>
      <c r="J1794" s="35">
        <v>44027</v>
      </c>
      <c r="K1794" s="36" t="s">
        <v>69</v>
      </c>
      <c r="L1794" s="37">
        <f t="shared" si="235"/>
        <v>158701.18</v>
      </c>
      <c r="M1794" s="45">
        <v>158701.18</v>
      </c>
      <c r="N1794" s="45"/>
      <c r="O1794" s="40" t="s">
        <v>695</v>
      </c>
    </row>
    <row r="1795" spans="1:15" s="41" customFormat="1" ht="21" hidden="1">
      <c r="A1795" s="32">
        <v>1790</v>
      </c>
      <c r="B1795" s="33" t="s">
        <v>694</v>
      </c>
      <c r="C1795" s="42" t="s">
        <v>77</v>
      </c>
      <c r="D1795" s="33" t="s">
        <v>446</v>
      </c>
      <c r="E1795" s="44" t="s">
        <v>15</v>
      </c>
      <c r="F1795" s="35">
        <f t="shared" si="238"/>
        <v>43984</v>
      </c>
      <c r="G1795" s="35">
        <f t="shared" si="239"/>
        <v>44005</v>
      </c>
      <c r="H1795" s="35">
        <f t="shared" si="233"/>
        <v>44012</v>
      </c>
      <c r="I1795" s="35">
        <f t="shared" si="234"/>
        <v>44019</v>
      </c>
      <c r="J1795" s="35">
        <v>44027</v>
      </c>
      <c r="K1795" s="36" t="s">
        <v>69</v>
      </c>
      <c r="L1795" s="37">
        <f t="shared" si="235"/>
        <v>4800</v>
      </c>
      <c r="M1795" s="45">
        <v>4800</v>
      </c>
      <c r="N1795" s="45"/>
      <c r="O1795" s="40" t="s">
        <v>695</v>
      </c>
    </row>
    <row r="1796" spans="1:15" s="41" customFormat="1" ht="21" hidden="1">
      <c r="A1796" s="32">
        <v>1791</v>
      </c>
      <c r="B1796" s="33" t="s">
        <v>694</v>
      </c>
      <c r="C1796" s="42" t="s">
        <v>78</v>
      </c>
      <c r="D1796" s="33" t="s">
        <v>446</v>
      </c>
      <c r="E1796" s="44" t="s">
        <v>15</v>
      </c>
      <c r="F1796" s="35">
        <f t="shared" si="238"/>
        <v>43984</v>
      </c>
      <c r="G1796" s="35">
        <f t="shared" si="239"/>
        <v>44005</v>
      </c>
      <c r="H1796" s="35">
        <f t="shared" si="233"/>
        <v>44012</v>
      </c>
      <c r="I1796" s="35">
        <f t="shared" si="234"/>
        <v>44019</v>
      </c>
      <c r="J1796" s="35">
        <v>44027</v>
      </c>
      <c r="K1796" s="36" t="s">
        <v>69</v>
      </c>
      <c r="L1796" s="37">
        <f t="shared" si="235"/>
        <v>95399.6</v>
      </c>
      <c r="M1796" s="45">
        <v>95399.6</v>
      </c>
      <c r="N1796" s="45"/>
      <c r="O1796" s="40" t="s">
        <v>695</v>
      </c>
    </row>
    <row r="1797" spans="1:15" s="41" customFormat="1" ht="21" hidden="1">
      <c r="A1797" s="32">
        <v>1792</v>
      </c>
      <c r="B1797" s="33" t="s">
        <v>694</v>
      </c>
      <c r="C1797" s="42" t="s">
        <v>81</v>
      </c>
      <c r="D1797" s="33" t="s">
        <v>446</v>
      </c>
      <c r="E1797" s="44" t="s">
        <v>15</v>
      </c>
      <c r="F1797" s="35">
        <f t="shared" si="238"/>
        <v>43984</v>
      </c>
      <c r="G1797" s="35">
        <f t="shared" si="239"/>
        <v>44005</v>
      </c>
      <c r="H1797" s="35">
        <f t="shared" si="233"/>
        <v>44012</v>
      </c>
      <c r="I1797" s="35">
        <f t="shared" si="234"/>
        <v>44019</v>
      </c>
      <c r="J1797" s="35">
        <v>44027</v>
      </c>
      <c r="K1797" s="36" t="s">
        <v>69</v>
      </c>
      <c r="L1797" s="37">
        <f t="shared" si="235"/>
        <v>24800</v>
      </c>
      <c r="M1797" s="45">
        <v>24800</v>
      </c>
      <c r="N1797" s="45"/>
      <c r="O1797" s="40" t="s">
        <v>695</v>
      </c>
    </row>
    <row r="1798" spans="1:15" s="41" customFormat="1" ht="31.5" hidden="1">
      <c r="A1798" s="32">
        <v>1793</v>
      </c>
      <c r="B1798" s="33" t="s">
        <v>674</v>
      </c>
      <c r="C1798" s="42" t="s">
        <v>114</v>
      </c>
      <c r="D1798" s="33" t="s">
        <v>446</v>
      </c>
      <c r="E1798" s="44" t="s">
        <v>15</v>
      </c>
      <c r="F1798" s="35">
        <f t="shared" si="238"/>
        <v>43804</v>
      </c>
      <c r="G1798" s="35">
        <f t="shared" si="239"/>
        <v>43825</v>
      </c>
      <c r="H1798" s="35">
        <f t="shared" ref="H1798:H1861" si="240">J1798-15</f>
        <v>43832</v>
      </c>
      <c r="I1798" s="35">
        <f t="shared" ref="I1798:I1861" si="241">H1798+7</f>
        <v>43839</v>
      </c>
      <c r="J1798" s="35">
        <v>43847</v>
      </c>
      <c r="K1798" s="36" t="s">
        <v>69</v>
      </c>
      <c r="L1798" s="37">
        <f t="shared" ref="L1798:L1861" si="242">SUM(M1798:N1798)</f>
        <v>350450.5</v>
      </c>
      <c r="M1798" s="45">
        <v>350450.5</v>
      </c>
      <c r="N1798" s="45"/>
      <c r="O1798" s="40" t="s">
        <v>675</v>
      </c>
    </row>
    <row r="1799" spans="1:15" s="41" customFormat="1" ht="31.5" hidden="1">
      <c r="A1799" s="32">
        <v>1794</v>
      </c>
      <c r="B1799" s="33" t="s">
        <v>674</v>
      </c>
      <c r="C1799" s="42" t="s">
        <v>77</v>
      </c>
      <c r="D1799" s="33" t="s">
        <v>446</v>
      </c>
      <c r="E1799" s="44" t="s">
        <v>15</v>
      </c>
      <c r="F1799" s="35">
        <f t="shared" ref="F1799:F1830" si="243">G1799-21</f>
        <v>43804</v>
      </c>
      <c r="G1799" s="35">
        <f t="shared" ref="G1799:G1830" si="244">H1799-7</f>
        <v>43825</v>
      </c>
      <c r="H1799" s="35">
        <f t="shared" si="240"/>
        <v>43832</v>
      </c>
      <c r="I1799" s="35">
        <f t="shared" si="241"/>
        <v>43839</v>
      </c>
      <c r="J1799" s="35">
        <v>43847</v>
      </c>
      <c r="K1799" s="36" t="s">
        <v>69</v>
      </c>
      <c r="L1799" s="37">
        <f t="shared" si="242"/>
        <v>2400</v>
      </c>
      <c r="M1799" s="45">
        <v>2400</v>
      </c>
      <c r="N1799" s="45"/>
      <c r="O1799" s="40" t="s">
        <v>675</v>
      </c>
    </row>
    <row r="1800" spans="1:15" s="41" customFormat="1" ht="31.5" hidden="1">
      <c r="A1800" s="32">
        <v>1795</v>
      </c>
      <c r="B1800" s="33" t="s">
        <v>674</v>
      </c>
      <c r="C1800" s="42" t="s">
        <v>78</v>
      </c>
      <c r="D1800" s="33" t="s">
        <v>446</v>
      </c>
      <c r="E1800" s="44" t="s">
        <v>15</v>
      </c>
      <c r="F1800" s="35">
        <f t="shared" si="243"/>
        <v>43804</v>
      </c>
      <c r="G1800" s="35">
        <f t="shared" si="244"/>
        <v>43825</v>
      </c>
      <c r="H1800" s="35">
        <f t="shared" si="240"/>
        <v>43832</v>
      </c>
      <c r="I1800" s="35">
        <f t="shared" si="241"/>
        <v>43839</v>
      </c>
      <c r="J1800" s="35">
        <v>43847</v>
      </c>
      <c r="K1800" s="36" t="s">
        <v>69</v>
      </c>
      <c r="L1800" s="37">
        <f t="shared" si="242"/>
        <v>13600</v>
      </c>
      <c r="M1800" s="45">
        <v>13600</v>
      </c>
      <c r="N1800" s="45"/>
      <c r="O1800" s="40" t="s">
        <v>675</v>
      </c>
    </row>
    <row r="1801" spans="1:15" s="41" customFormat="1" ht="31.5" hidden="1">
      <c r="A1801" s="32">
        <v>1796</v>
      </c>
      <c r="B1801" s="33" t="s">
        <v>674</v>
      </c>
      <c r="C1801" s="42" t="s">
        <v>81</v>
      </c>
      <c r="D1801" s="33" t="s">
        <v>446</v>
      </c>
      <c r="E1801" s="44" t="s">
        <v>15</v>
      </c>
      <c r="F1801" s="35">
        <f t="shared" si="243"/>
        <v>43804</v>
      </c>
      <c r="G1801" s="35">
        <f t="shared" si="244"/>
        <v>43825</v>
      </c>
      <c r="H1801" s="35">
        <f t="shared" si="240"/>
        <v>43832</v>
      </c>
      <c r="I1801" s="35">
        <f t="shared" si="241"/>
        <v>43839</v>
      </c>
      <c r="J1801" s="35">
        <v>43847</v>
      </c>
      <c r="K1801" s="36" t="s">
        <v>69</v>
      </c>
      <c r="L1801" s="37">
        <f t="shared" si="242"/>
        <v>4000</v>
      </c>
      <c r="M1801" s="45">
        <v>4000</v>
      </c>
      <c r="N1801" s="45"/>
      <c r="O1801" s="40" t="s">
        <v>675</v>
      </c>
    </row>
    <row r="1802" spans="1:15" s="41" customFormat="1" ht="21" hidden="1">
      <c r="A1802" s="32">
        <v>1797</v>
      </c>
      <c r="B1802" s="33" t="s">
        <v>722</v>
      </c>
      <c r="C1802" s="42" t="s">
        <v>114</v>
      </c>
      <c r="D1802" s="33" t="s">
        <v>446</v>
      </c>
      <c r="E1802" s="44" t="s">
        <v>15</v>
      </c>
      <c r="F1802" s="35">
        <f t="shared" si="243"/>
        <v>43984</v>
      </c>
      <c r="G1802" s="35">
        <f t="shared" si="244"/>
        <v>44005</v>
      </c>
      <c r="H1802" s="35">
        <f t="shared" si="240"/>
        <v>44012</v>
      </c>
      <c r="I1802" s="35">
        <f t="shared" si="241"/>
        <v>44019</v>
      </c>
      <c r="J1802" s="35">
        <v>44027</v>
      </c>
      <c r="K1802" s="36" t="s">
        <v>69</v>
      </c>
      <c r="L1802" s="37">
        <f t="shared" si="242"/>
        <v>354217.6</v>
      </c>
      <c r="M1802" s="45">
        <v>354217.6</v>
      </c>
      <c r="N1802" s="45"/>
      <c r="O1802" s="40" t="s">
        <v>723</v>
      </c>
    </row>
    <row r="1803" spans="1:15" s="41" customFormat="1" ht="21" hidden="1">
      <c r="A1803" s="32">
        <v>1798</v>
      </c>
      <c r="B1803" s="33" t="s">
        <v>722</v>
      </c>
      <c r="C1803" s="42" t="s">
        <v>77</v>
      </c>
      <c r="D1803" s="33" t="s">
        <v>446</v>
      </c>
      <c r="E1803" s="44" t="s">
        <v>15</v>
      </c>
      <c r="F1803" s="35">
        <f t="shared" si="243"/>
        <v>43984</v>
      </c>
      <c r="G1803" s="35">
        <f t="shared" si="244"/>
        <v>44005</v>
      </c>
      <c r="H1803" s="35">
        <f t="shared" si="240"/>
        <v>44012</v>
      </c>
      <c r="I1803" s="35">
        <f t="shared" si="241"/>
        <v>44019</v>
      </c>
      <c r="J1803" s="35">
        <v>44027</v>
      </c>
      <c r="K1803" s="36" t="s">
        <v>69</v>
      </c>
      <c r="L1803" s="37">
        <f t="shared" si="242"/>
        <v>3600</v>
      </c>
      <c r="M1803" s="45">
        <v>3600</v>
      </c>
      <c r="N1803" s="45"/>
      <c r="O1803" s="40" t="s">
        <v>723</v>
      </c>
    </row>
    <row r="1804" spans="1:15" s="41" customFormat="1" ht="21" hidden="1">
      <c r="A1804" s="32">
        <v>1799</v>
      </c>
      <c r="B1804" s="33" t="s">
        <v>722</v>
      </c>
      <c r="C1804" s="42" t="s">
        <v>78</v>
      </c>
      <c r="D1804" s="33" t="s">
        <v>446</v>
      </c>
      <c r="E1804" s="44" t="s">
        <v>15</v>
      </c>
      <c r="F1804" s="35">
        <f t="shared" si="243"/>
        <v>43984</v>
      </c>
      <c r="G1804" s="35">
        <f t="shared" si="244"/>
        <v>44005</v>
      </c>
      <c r="H1804" s="35">
        <f t="shared" si="240"/>
        <v>44012</v>
      </c>
      <c r="I1804" s="35">
        <f t="shared" si="241"/>
        <v>44019</v>
      </c>
      <c r="J1804" s="35">
        <v>44027</v>
      </c>
      <c r="K1804" s="36" t="s">
        <v>69</v>
      </c>
      <c r="L1804" s="37">
        <f t="shared" si="242"/>
        <v>36400</v>
      </c>
      <c r="M1804" s="45">
        <v>36400</v>
      </c>
      <c r="N1804" s="45"/>
      <c r="O1804" s="40" t="s">
        <v>723</v>
      </c>
    </row>
    <row r="1805" spans="1:15" s="41" customFormat="1" ht="21" hidden="1">
      <c r="A1805" s="32">
        <v>1800</v>
      </c>
      <c r="B1805" s="33" t="s">
        <v>722</v>
      </c>
      <c r="C1805" s="42" t="s">
        <v>81</v>
      </c>
      <c r="D1805" s="33" t="s">
        <v>446</v>
      </c>
      <c r="E1805" s="44" t="s">
        <v>15</v>
      </c>
      <c r="F1805" s="35">
        <f t="shared" si="243"/>
        <v>43984</v>
      </c>
      <c r="G1805" s="35">
        <f t="shared" si="244"/>
        <v>44005</v>
      </c>
      <c r="H1805" s="35">
        <f t="shared" si="240"/>
        <v>44012</v>
      </c>
      <c r="I1805" s="35">
        <f t="shared" si="241"/>
        <v>44019</v>
      </c>
      <c r="J1805" s="35">
        <v>44027</v>
      </c>
      <c r="K1805" s="36" t="s">
        <v>69</v>
      </c>
      <c r="L1805" s="37">
        <f t="shared" si="242"/>
        <v>10000</v>
      </c>
      <c r="M1805" s="45">
        <v>10000</v>
      </c>
      <c r="N1805" s="45"/>
      <c r="O1805" s="40" t="s">
        <v>723</v>
      </c>
    </row>
    <row r="1806" spans="1:15" s="41" customFormat="1" ht="21" hidden="1">
      <c r="A1806" s="32">
        <v>1801</v>
      </c>
      <c r="B1806" s="33" t="s">
        <v>716</v>
      </c>
      <c r="C1806" s="42" t="s">
        <v>114</v>
      </c>
      <c r="D1806" s="33" t="s">
        <v>446</v>
      </c>
      <c r="E1806" s="44" t="s">
        <v>15</v>
      </c>
      <c r="F1806" s="35">
        <f t="shared" si="243"/>
        <v>43893</v>
      </c>
      <c r="G1806" s="35">
        <f t="shared" si="244"/>
        <v>43914</v>
      </c>
      <c r="H1806" s="35">
        <f t="shared" si="240"/>
        <v>43921</v>
      </c>
      <c r="I1806" s="35">
        <f t="shared" si="241"/>
        <v>43928</v>
      </c>
      <c r="J1806" s="35">
        <v>43936</v>
      </c>
      <c r="K1806" s="36" t="s">
        <v>69</v>
      </c>
      <c r="L1806" s="37">
        <f t="shared" si="242"/>
        <v>185350.6</v>
      </c>
      <c r="M1806" s="45">
        <v>185350.6</v>
      </c>
      <c r="N1806" s="45"/>
      <c r="O1806" s="40" t="s">
        <v>717</v>
      </c>
    </row>
    <row r="1807" spans="1:15" s="41" customFormat="1" ht="21" hidden="1">
      <c r="A1807" s="32">
        <v>1802</v>
      </c>
      <c r="B1807" s="33" t="s">
        <v>716</v>
      </c>
      <c r="C1807" s="42" t="s">
        <v>77</v>
      </c>
      <c r="D1807" s="33" t="s">
        <v>446</v>
      </c>
      <c r="E1807" s="44" t="s">
        <v>15</v>
      </c>
      <c r="F1807" s="35">
        <f t="shared" si="243"/>
        <v>43893</v>
      </c>
      <c r="G1807" s="35">
        <f t="shared" si="244"/>
        <v>43914</v>
      </c>
      <c r="H1807" s="35">
        <f t="shared" si="240"/>
        <v>43921</v>
      </c>
      <c r="I1807" s="35">
        <f t="shared" si="241"/>
        <v>43928</v>
      </c>
      <c r="J1807" s="35">
        <v>43936</v>
      </c>
      <c r="K1807" s="36" t="s">
        <v>69</v>
      </c>
      <c r="L1807" s="37">
        <f t="shared" si="242"/>
        <v>6000</v>
      </c>
      <c r="M1807" s="45">
        <v>6000</v>
      </c>
      <c r="N1807" s="45"/>
      <c r="O1807" s="40" t="s">
        <v>717</v>
      </c>
    </row>
    <row r="1808" spans="1:15" s="41" customFormat="1" ht="21" hidden="1">
      <c r="A1808" s="32">
        <v>1803</v>
      </c>
      <c r="B1808" s="33" t="s">
        <v>716</v>
      </c>
      <c r="C1808" s="42" t="s">
        <v>78</v>
      </c>
      <c r="D1808" s="33" t="s">
        <v>446</v>
      </c>
      <c r="E1808" s="44" t="s">
        <v>15</v>
      </c>
      <c r="F1808" s="35">
        <f t="shared" si="243"/>
        <v>43893</v>
      </c>
      <c r="G1808" s="35">
        <f t="shared" si="244"/>
        <v>43914</v>
      </c>
      <c r="H1808" s="35">
        <f t="shared" si="240"/>
        <v>43921</v>
      </c>
      <c r="I1808" s="35">
        <f t="shared" si="241"/>
        <v>43928</v>
      </c>
      <c r="J1808" s="35">
        <v>43936</v>
      </c>
      <c r="K1808" s="36" t="s">
        <v>69</v>
      </c>
      <c r="L1808" s="37">
        <f t="shared" si="242"/>
        <v>4000</v>
      </c>
      <c r="M1808" s="45">
        <v>4000</v>
      </c>
      <c r="N1808" s="45"/>
      <c r="O1808" s="40" t="s">
        <v>717</v>
      </c>
    </row>
    <row r="1809" spans="1:15" s="41" customFormat="1" ht="21" hidden="1">
      <c r="A1809" s="32">
        <v>1804</v>
      </c>
      <c r="B1809" s="33" t="s">
        <v>718</v>
      </c>
      <c r="C1809" s="42" t="s">
        <v>114</v>
      </c>
      <c r="D1809" s="33" t="s">
        <v>446</v>
      </c>
      <c r="E1809" s="44" t="s">
        <v>15</v>
      </c>
      <c r="F1809" s="35">
        <f t="shared" si="243"/>
        <v>43984</v>
      </c>
      <c r="G1809" s="35">
        <f t="shared" si="244"/>
        <v>44005</v>
      </c>
      <c r="H1809" s="35">
        <f t="shared" si="240"/>
        <v>44012</v>
      </c>
      <c r="I1809" s="35">
        <f t="shared" si="241"/>
        <v>44019</v>
      </c>
      <c r="J1809" s="35">
        <v>44027</v>
      </c>
      <c r="K1809" s="36" t="s">
        <v>69</v>
      </c>
      <c r="L1809" s="37">
        <f t="shared" si="242"/>
        <v>326083.5</v>
      </c>
      <c r="M1809" s="45">
        <v>326083.5</v>
      </c>
      <c r="N1809" s="45"/>
      <c r="O1809" s="40" t="s">
        <v>719</v>
      </c>
    </row>
    <row r="1810" spans="1:15" s="41" customFormat="1" ht="21" hidden="1">
      <c r="A1810" s="32">
        <v>1805</v>
      </c>
      <c r="B1810" s="33" t="s">
        <v>718</v>
      </c>
      <c r="C1810" s="42" t="s">
        <v>77</v>
      </c>
      <c r="D1810" s="33" t="s">
        <v>446</v>
      </c>
      <c r="E1810" s="44" t="s">
        <v>15</v>
      </c>
      <c r="F1810" s="35">
        <f t="shared" si="243"/>
        <v>43984</v>
      </c>
      <c r="G1810" s="35">
        <f t="shared" si="244"/>
        <v>44005</v>
      </c>
      <c r="H1810" s="35">
        <f t="shared" si="240"/>
        <v>44012</v>
      </c>
      <c r="I1810" s="35">
        <f t="shared" si="241"/>
        <v>44019</v>
      </c>
      <c r="J1810" s="35">
        <v>44027</v>
      </c>
      <c r="K1810" s="36" t="s">
        <v>69</v>
      </c>
      <c r="L1810" s="37">
        <f t="shared" si="242"/>
        <v>6000</v>
      </c>
      <c r="M1810" s="45">
        <v>6000</v>
      </c>
      <c r="N1810" s="45"/>
      <c r="O1810" s="40" t="s">
        <v>719</v>
      </c>
    </row>
    <row r="1811" spans="1:15" s="41" customFormat="1" ht="21" hidden="1">
      <c r="A1811" s="32">
        <v>1806</v>
      </c>
      <c r="B1811" s="33" t="s">
        <v>718</v>
      </c>
      <c r="C1811" s="42" t="s">
        <v>78</v>
      </c>
      <c r="D1811" s="33" t="s">
        <v>446</v>
      </c>
      <c r="E1811" s="44" t="s">
        <v>15</v>
      </c>
      <c r="F1811" s="35">
        <f t="shared" si="243"/>
        <v>43984</v>
      </c>
      <c r="G1811" s="35">
        <f t="shared" si="244"/>
        <v>44005</v>
      </c>
      <c r="H1811" s="35">
        <f t="shared" si="240"/>
        <v>44012</v>
      </c>
      <c r="I1811" s="35">
        <f t="shared" si="241"/>
        <v>44019</v>
      </c>
      <c r="J1811" s="35">
        <v>44027</v>
      </c>
      <c r="K1811" s="36" t="s">
        <v>69</v>
      </c>
      <c r="L1811" s="37">
        <f t="shared" si="242"/>
        <v>19029.28</v>
      </c>
      <c r="M1811" s="45">
        <v>19029.28</v>
      </c>
      <c r="N1811" s="45"/>
      <c r="O1811" s="40" t="s">
        <v>719</v>
      </c>
    </row>
    <row r="1812" spans="1:15" s="41" customFormat="1" ht="21" hidden="1">
      <c r="A1812" s="32">
        <v>1807</v>
      </c>
      <c r="B1812" s="33" t="s">
        <v>718</v>
      </c>
      <c r="C1812" s="42" t="s">
        <v>81</v>
      </c>
      <c r="D1812" s="33" t="s">
        <v>446</v>
      </c>
      <c r="E1812" s="44" t="s">
        <v>15</v>
      </c>
      <c r="F1812" s="35">
        <f t="shared" si="243"/>
        <v>43984</v>
      </c>
      <c r="G1812" s="35">
        <f t="shared" si="244"/>
        <v>44005</v>
      </c>
      <c r="H1812" s="35">
        <f t="shared" si="240"/>
        <v>44012</v>
      </c>
      <c r="I1812" s="35">
        <f t="shared" si="241"/>
        <v>44019</v>
      </c>
      <c r="J1812" s="35">
        <v>44027</v>
      </c>
      <c r="K1812" s="36" t="s">
        <v>69</v>
      </c>
      <c r="L1812" s="37">
        <f t="shared" si="242"/>
        <v>6000</v>
      </c>
      <c r="M1812" s="45">
        <v>6000</v>
      </c>
      <c r="N1812" s="45"/>
      <c r="O1812" s="40" t="s">
        <v>719</v>
      </c>
    </row>
    <row r="1813" spans="1:15" s="41" customFormat="1" ht="21" hidden="1">
      <c r="A1813" s="32">
        <v>1808</v>
      </c>
      <c r="B1813" s="33" t="s">
        <v>720</v>
      </c>
      <c r="C1813" s="42" t="s">
        <v>114</v>
      </c>
      <c r="D1813" s="33" t="s">
        <v>446</v>
      </c>
      <c r="E1813" s="44" t="s">
        <v>15</v>
      </c>
      <c r="F1813" s="35">
        <f t="shared" si="243"/>
        <v>43984</v>
      </c>
      <c r="G1813" s="35">
        <f t="shared" si="244"/>
        <v>44005</v>
      </c>
      <c r="H1813" s="35">
        <f t="shared" si="240"/>
        <v>44012</v>
      </c>
      <c r="I1813" s="35">
        <f t="shared" si="241"/>
        <v>44019</v>
      </c>
      <c r="J1813" s="35">
        <v>44027</v>
      </c>
      <c r="K1813" s="36" t="s">
        <v>69</v>
      </c>
      <c r="L1813" s="37">
        <f t="shared" si="242"/>
        <v>326083.5</v>
      </c>
      <c r="M1813" s="45">
        <v>326083.5</v>
      </c>
      <c r="N1813" s="45"/>
      <c r="O1813" s="40" t="s">
        <v>721</v>
      </c>
    </row>
    <row r="1814" spans="1:15" s="41" customFormat="1" ht="21" hidden="1">
      <c r="A1814" s="32">
        <v>1809</v>
      </c>
      <c r="B1814" s="33" t="s">
        <v>720</v>
      </c>
      <c r="C1814" s="42" t="s">
        <v>77</v>
      </c>
      <c r="D1814" s="33" t="s">
        <v>446</v>
      </c>
      <c r="E1814" s="44" t="s">
        <v>15</v>
      </c>
      <c r="F1814" s="35">
        <f t="shared" si="243"/>
        <v>43984</v>
      </c>
      <c r="G1814" s="35">
        <f t="shared" si="244"/>
        <v>44005</v>
      </c>
      <c r="H1814" s="35">
        <f t="shared" si="240"/>
        <v>44012</v>
      </c>
      <c r="I1814" s="35">
        <f t="shared" si="241"/>
        <v>44019</v>
      </c>
      <c r="J1814" s="35">
        <v>44027</v>
      </c>
      <c r="K1814" s="36" t="s">
        <v>69</v>
      </c>
      <c r="L1814" s="37">
        <f t="shared" si="242"/>
        <v>6000</v>
      </c>
      <c r="M1814" s="45">
        <v>6000</v>
      </c>
      <c r="N1814" s="45"/>
      <c r="O1814" s="40" t="s">
        <v>721</v>
      </c>
    </row>
    <row r="1815" spans="1:15" s="41" customFormat="1" ht="21" hidden="1">
      <c r="A1815" s="32">
        <v>1810</v>
      </c>
      <c r="B1815" s="33" t="s">
        <v>720</v>
      </c>
      <c r="C1815" s="42" t="s">
        <v>78</v>
      </c>
      <c r="D1815" s="33" t="s">
        <v>446</v>
      </c>
      <c r="E1815" s="44" t="s">
        <v>15</v>
      </c>
      <c r="F1815" s="35">
        <f t="shared" si="243"/>
        <v>43984</v>
      </c>
      <c r="G1815" s="35">
        <f t="shared" si="244"/>
        <v>44005</v>
      </c>
      <c r="H1815" s="35">
        <f t="shared" si="240"/>
        <v>44012</v>
      </c>
      <c r="I1815" s="35">
        <f t="shared" si="241"/>
        <v>44019</v>
      </c>
      <c r="J1815" s="35">
        <v>44027</v>
      </c>
      <c r="K1815" s="36" t="s">
        <v>69</v>
      </c>
      <c r="L1815" s="37">
        <f t="shared" si="242"/>
        <v>19029.28</v>
      </c>
      <c r="M1815" s="45">
        <v>19029.28</v>
      </c>
      <c r="N1815" s="45"/>
      <c r="O1815" s="40" t="s">
        <v>721</v>
      </c>
    </row>
    <row r="1816" spans="1:15" s="41" customFormat="1" ht="21" hidden="1">
      <c r="A1816" s="32">
        <v>1811</v>
      </c>
      <c r="B1816" s="33" t="s">
        <v>720</v>
      </c>
      <c r="C1816" s="42" t="s">
        <v>81</v>
      </c>
      <c r="D1816" s="33" t="s">
        <v>446</v>
      </c>
      <c r="E1816" s="44" t="s">
        <v>15</v>
      </c>
      <c r="F1816" s="35">
        <f t="shared" si="243"/>
        <v>43984</v>
      </c>
      <c r="G1816" s="35">
        <f t="shared" si="244"/>
        <v>44005</v>
      </c>
      <c r="H1816" s="35">
        <f t="shared" si="240"/>
        <v>44012</v>
      </c>
      <c r="I1816" s="35">
        <f t="shared" si="241"/>
        <v>44019</v>
      </c>
      <c r="J1816" s="35">
        <v>44027</v>
      </c>
      <c r="K1816" s="36" t="s">
        <v>69</v>
      </c>
      <c r="L1816" s="37">
        <f t="shared" si="242"/>
        <v>6000</v>
      </c>
      <c r="M1816" s="45">
        <v>6000</v>
      </c>
      <c r="N1816" s="45"/>
      <c r="O1816" s="40" t="s">
        <v>721</v>
      </c>
    </row>
    <row r="1817" spans="1:15" s="41" customFormat="1" ht="21" hidden="1">
      <c r="A1817" s="32">
        <v>1812</v>
      </c>
      <c r="B1817" s="33" t="s">
        <v>712</v>
      </c>
      <c r="C1817" s="42" t="s">
        <v>114</v>
      </c>
      <c r="D1817" s="33" t="s">
        <v>446</v>
      </c>
      <c r="E1817" s="44" t="s">
        <v>15</v>
      </c>
      <c r="F1817" s="35">
        <f t="shared" si="243"/>
        <v>43984</v>
      </c>
      <c r="G1817" s="35">
        <f t="shared" si="244"/>
        <v>44005</v>
      </c>
      <c r="H1817" s="35">
        <f t="shared" si="240"/>
        <v>44012</v>
      </c>
      <c r="I1817" s="35">
        <f t="shared" si="241"/>
        <v>44019</v>
      </c>
      <c r="J1817" s="35">
        <v>44027</v>
      </c>
      <c r="K1817" s="36" t="s">
        <v>69</v>
      </c>
      <c r="L1817" s="37">
        <f t="shared" si="242"/>
        <v>551696</v>
      </c>
      <c r="M1817" s="45">
        <v>551696</v>
      </c>
      <c r="N1817" s="45"/>
      <c r="O1817" s="40" t="s">
        <v>713</v>
      </c>
    </row>
    <row r="1818" spans="1:15" s="41" customFormat="1" ht="21" hidden="1">
      <c r="A1818" s="32">
        <v>1813</v>
      </c>
      <c r="B1818" s="33" t="s">
        <v>712</v>
      </c>
      <c r="C1818" s="42" t="s">
        <v>77</v>
      </c>
      <c r="D1818" s="33" t="s">
        <v>446</v>
      </c>
      <c r="E1818" s="44" t="s">
        <v>15</v>
      </c>
      <c r="F1818" s="35">
        <f t="shared" si="243"/>
        <v>43984</v>
      </c>
      <c r="G1818" s="35">
        <f t="shared" si="244"/>
        <v>44005</v>
      </c>
      <c r="H1818" s="35">
        <f t="shared" si="240"/>
        <v>44012</v>
      </c>
      <c r="I1818" s="35">
        <f t="shared" si="241"/>
        <v>44019</v>
      </c>
      <c r="J1818" s="35">
        <v>44027</v>
      </c>
      <c r="K1818" s="36" t="s">
        <v>69</v>
      </c>
      <c r="L1818" s="37">
        <f t="shared" si="242"/>
        <v>1200</v>
      </c>
      <c r="M1818" s="45">
        <v>1200</v>
      </c>
      <c r="N1818" s="45"/>
      <c r="O1818" s="40" t="s">
        <v>713</v>
      </c>
    </row>
    <row r="1819" spans="1:15" s="41" customFormat="1" ht="21" hidden="1">
      <c r="A1819" s="32">
        <v>1814</v>
      </c>
      <c r="B1819" s="33" t="s">
        <v>712</v>
      </c>
      <c r="C1819" s="42" t="s">
        <v>78</v>
      </c>
      <c r="D1819" s="33" t="s">
        <v>446</v>
      </c>
      <c r="E1819" s="44" t="s">
        <v>15</v>
      </c>
      <c r="F1819" s="35">
        <f t="shared" si="243"/>
        <v>43984</v>
      </c>
      <c r="G1819" s="35">
        <f t="shared" si="244"/>
        <v>44005</v>
      </c>
      <c r="H1819" s="35">
        <f t="shared" si="240"/>
        <v>44012</v>
      </c>
      <c r="I1819" s="35">
        <f t="shared" si="241"/>
        <v>44019</v>
      </c>
      <c r="J1819" s="35">
        <v>44027</v>
      </c>
      <c r="K1819" s="36" t="s">
        <v>69</v>
      </c>
      <c r="L1819" s="37">
        <f t="shared" si="242"/>
        <v>8300</v>
      </c>
      <c r="M1819" s="45">
        <v>8300</v>
      </c>
      <c r="N1819" s="45"/>
      <c r="O1819" s="40" t="s">
        <v>713</v>
      </c>
    </row>
    <row r="1820" spans="1:15" s="41" customFormat="1" ht="31.5" hidden="1">
      <c r="A1820" s="32">
        <v>1815</v>
      </c>
      <c r="B1820" s="33" t="s">
        <v>714</v>
      </c>
      <c r="C1820" s="42" t="s">
        <v>114</v>
      </c>
      <c r="D1820" s="33" t="s">
        <v>446</v>
      </c>
      <c r="E1820" s="44" t="s">
        <v>15</v>
      </c>
      <c r="F1820" s="35">
        <f t="shared" si="243"/>
        <v>43984</v>
      </c>
      <c r="G1820" s="35">
        <f t="shared" si="244"/>
        <v>44005</v>
      </c>
      <c r="H1820" s="35">
        <f t="shared" si="240"/>
        <v>44012</v>
      </c>
      <c r="I1820" s="35">
        <f t="shared" si="241"/>
        <v>44019</v>
      </c>
      <c r="J1820" s="35">
        <v>44027</v>
      </c>
      <c r="K1820" s="36" t="s">
        <v>69</v>
      </c>
      <c r="L1820" s="37">
        <f t="shared" si="242"/>
        <v>359733.4</v>
      </c>
      <c r="M1820" s="45">
        <v>359733.4</v>
      </c>
      <c r="N1820" s="45"/>
      <c r="O1820" s="40" t="s">
        <v>715</v>
      </c>
    </row>
    <row r="1821" spans="1:15" s="41" customFormat="1" ht="31.5" hidden="1">
      <c r="A1821" s="32">
        <v>1816</v>
      </c>
      <c r="B1821" s="33" t="s">
        <v>714</v>
      </c>
      <c r="C1821" s="42" t="s">
        <v>77</v>
      </c>
      <c r="D1821" s="33" t="s">
        <v>446</v>
      </c>
      <c r="E1821" s="44" t="s">
        <v>15</v>
      </c>
      <c r="F1821" s="35">
        <f t="shared" si="243"/>
        <v>43984</v>
      </c>
      <c r="G1821" s="35">
        <f t="shared" si="244"/>
        <v>44005</v>
      </c>
      <c r="H1821" s="35">
        <f t="shared" si="240"/>
        <v>44012</v>
      </c>
      <c r="I1821" s="35">
        <f t="shared" si="241"/>
        <v>44019</v>
      </c>
      <c r="J1821" s="35">
        <v>44027</v>
      </c>
      <c r="K1821" s="36" t="s">
        <v>69</v>
      </c>
      <c r="L1821" s="37">
        <f t="shared" si="242"/>
        <v>2400</v>
      </c>
      <c r="M1821" s="45">
        <v>2400</v>
      </c>
      <c r="N1821" s="45"/>
      <c r="O1821" s="40" t="s">
        <v>715</v>
      </c>
    </row>
    <row r="1822" spans="1:15" s="41" customFormat="1" ht="31.5" hidden="1">
      <c r="A1822" s="32">
        <v>1817</v>
      </c>
      <c r="B1822" s="33" t="s">
        <v>714</v>
      </c>
      <c r="C1822" s="42" t="s">
        <v>78</v>
      </c>
      <c r="D1822" s="33" t="s">
        <v>446</v>
      </c>
      <c r="E1822" s="44" t="s">
        <v>15</v>
      </c>
      <c r="F1822" s="35">
        <f t="shared" si="243"/>
        <v>43984</v>
      </c>
      <c r="G1822" s="35">
        <f t="shared" si="244"/>
        <v>44005</v>
      </c>
      <c r="H1822" s="35">
        <f t="shared" si="240"/>
        <v>44012</v>
      </c>
      <c r="I1822" s="35">
        <f t="shared" si="241"/>
        <v>44019</v>
      </c>
      <c r="J1822" s="35">
        <v>44027</v>
      </c>
      <c r="K1822" s="36" t="s">
        <v>69</v>
      </c>
      <c r="L1822" s="37">
        <f t="shared" si="242"/>
        <v>11140.61</v>
      </c>
      <c r="M1822" s="45">
        <v>11140.61</v>
      </c>
      <c r="N1822" s="45"/>
      <c r="O1822" s="40" t="s">
        <v>715</v>
      </c>
    </row>
    <row r="1823" spans="1:15" s="41" customFormat="1" ht="21" hidden="1">
      <c r="A1823" s="32">
        <v>1818</v>
      </c>
      <c r="B1823" s="33" t="s">
        <v>711</v>
      </c>
      <c r="C1823" s="42" t="s">
        <v>114</v>
      </c>
      <c r="D1823" s="33" t="s">
        <v>446</v>
      </c>
      <c r="E1823" s="44" t="s">
        <v>15</v>
      </c>
      <c r="F1823" s="35">
        <f t="shared" si="243"/>
        <v>43984</v>
      </c>
      <c r="G1823" s="35">
        <f t="shared" si="244"/>
        <v>44005</v>
      </c>
      <c r="H1823" s="35">
        <f t="shared" si="240"/>
        <v>44012</v>
      </c>
      <c r="I1823" s="35">
        <f t="shared" si="241"/>
        <v>44019</v>
      </c>
      <c r="J1823" s="35">
        <v>44027</v>
      </c>
      <c r="K1823" s="36" t="s">
        <v>69</v>
      </c>
      <c r="L1823" s="37">
        <f t="shared" si="242"/>
        <v>311181.59999999998</v>
      </c>
      <c r="M1823" s="45">
        <v>311181.59999999998</v>
      </c>
      <c r="N1823" s="45"/>
      <c r="O1823" s="40" t="s">
        <v>710</v>
      </c>
    </row>
    <row r="1824" spans="1:15" s="41" customFormat="1" ht="21" hidden="1">
      <c r="A1824" s="32">
        <v>1819</v>
      </c>
      <c r="B1824" s="33" t="s">
        <v>711</v>
      </c>
      <c r="C1824" s="42" t="s">
        <v>77</v>
      </c>
      <c r="D1824" s="33" t="s">
        <v>446</v>
      </c>
      <c r="E1824" s="44" t="s">
        <v>15</v>
      </c>
      <c r="F1824" s="35">
        <f t="shared" si="243"/>
        <v>43984</v>
      </c>
      <c r="G1824" s="35">
        <f t="shared" si="244"/>
        <v>44005</v>
      </c>
      <c r="H1824" s="35">
        <f t="shared" si="240"/>
        <v>44012</v>
      </c>
      <c r="I1824" s="35">
        <f t="shared" si="241"/>
        <v>44019</v>
      </c>
      <c r="J1824" s="35">
        <v>44027</v>
      </c>
      <c r="K1824" s="36" t="s">
        <v>69</v>
      </c>
      <c r="L1824" s="37">
        <f t="shared" si="242"/>
        <v>1500</v>
      </c>
      <c r="M1824" s="45">
        <v>1500</v>
      </c>
      <c r="N1824" s="45"/>
      <c r="O1824" s="40" t="s">
        <v>710</v>
      </c>
    </row>
    <row r="1825" spans="1:15" s="41" customFormat="1" ht="21" hidden="1">
      <c r="A1825" s="32">
        <v>1820</v>
      </c>
      <c r="B1825" s="33" t="s">
        <v>711</v>
      </c>
      <c r="C1825" s="42" t="s">
        <v>78</v>
      </c>
      <c r="D1825" s="33" t="s">
        <v>446</v>
      </c>
      <c r="E1825" s="44" t="s">
        <v>15</v>
      </c>
      <c r="F1825" s="35">
        <f t="shared" si="243"/>
        <v>43984</v>
      </c>
      <c r="G1825" s="35">
        <f t="shared" si="244"/>
        <v>44005</v>
      </c>
      <c r="H1825" s="35">
        <f t="shared" si="240"/>
        <v>44012</v>
      </c>
      <c r="I1825" s="35">
        <f t="shared" si="241"/>
        <v>44019</v>
      </c>
      <c r="J1825" s="35">
        <v>44027</v>
      </c>
      <c r="K1825" s="36" t="s">
        <v>69</v>
      </c>
      <c r="L1825" s="37">
        <f t="shared" si="242"/>
        <v>3500</v>
      </c>
      <c r="M1825" s="45">
        <v>3500</v>
      </c>
      <c r="N1825" s="45"/>
      <c r="O1825" s="40" t="s">
        <v>710</v>
      </c>
    </row>
    <row r="1826" spans="1:15" s="41" customFormat="1" ht="31.5" hidden="1">
      <c r="A1826" s="32">
        <v>1821</v>
      </c>
      <c r="B1826" s="33" t="s">
        <v>708</v>
      </c>
      <c r="C1826" s="42" t="s">
        <v>592</v>
      </c>
      <c r="D1826" s="33" t="s">
        <v>446</v>
      </c>
      <c r="E1826" s="44" t="s">
        <v>15</v>
      </c>
      <c r="F1826" s="35">
        <f t="shared" si="243"/>
        <v>43804</v>
      </c>
      <c r="G1826" s="35">
        <f t="shared" si="244"/>
        <v>43825</v>
      </c>
      <c r="H1826" s="35">
        <f t="shared" si="240"/>
        <v>43832</v>
      </c>
      <c r="I1826" s="35">
        <f t="shared" si="241"/>
        <v>43839</v>
      </c>
      <c r="J1826" s="35">
        <v>43847</v>
      </c>
      <c r="K1826" s="36" t="s">
        <v>69</v>
      </c>
      <c r="L1826" s="37">
        <f t="shared" si="242"/>
        <v>6000000</v>
      </c>
      <c r="M1826" s="45">
        <v>6000000</v>
      </c>
      <c r="N1826" s="45"/>
      <c r="O1826" s="40" t="s">
        <v>709</v>
      </c>
    </row>
    <row r="1827" spans="1:15" s="41" customFormat="1" ht="31.5" hidden="1">
      <c r="A1827" s="32">
        <v>1822</v>
      </c>
      <c r="B1827" s="33" t="s">
        <v>706</v>
      </c>
      <c r="C1827" s="42" t="s">
        <v>592</v>
      </c>
      <c r="D1827" s="33" t="s">
        <v>446</v>
      </c>
      <c r="E1827" s="44" t="s">
        <v>15</v>
      </c>
      <c r="F1827" s="35">
        <f t="shared" si="243"/>
        <v>43893</v>
      </c>
      <c r="G1827" s="35">
        <f t="shared" si="244"/>
        <v>43914</v>
      </c>
      <c r="H1827" s="35">
        <f t="shared" si="240"/>
        <v>43921</v>
      </c>
      <c r="I1827" s="35">
        <f t="shared" si="241"/>
        <v>43928</v>
      </c>
      <c r="J1827" s="35">
        <v>43936</v>
      </c>
      <c r="K1827" s="36" t="s">
        <v>69</v>
      </c>
      <c r="L1827" s="37">
        <f t="shared" si="242"/>
        <v>6000000</v>
      </c>
      <c r="M1827" s="45">
        <v>6000000</v>
      </c>
      <c r="N1827" s="45"/>
      <c r="O1827" s="40" t="s">
        <v>707</v>
      </c>
    </row>
    <row r="1828" spans="1:15" s="41" customFormat="1" ht="12.75" hidden="1">
      <c r="A1828" s="32">
        <v>1823</v>
      </c>
      <c r="B1828" s="33" t="s">
        <v>724</v>
      </c>
      <c r="C1828" s="42" t="s">
        <v>114</v>
      </c>
      <c r="D1828" s="33" t="s">
        <v>446</v>
      </c>
      <c r="E1828" s="44" t="s">
        <v>15</v>
      </c>
      <c r="F1828" s="35">
        <f t="shared" si="243"/>
        <v>44076</v>
      </c>
      <c r="G1828" s="35">
        <f t="shared" si="244"/>
        <v>44097</v>
      </c>
      <c r="H1828" s="35">
        <f t="shared" si="240"/>
        <v>44104</v>
      </c>
      <c r="I1828" s="35">
        <f t="shared" si="241"/>
        <v>44111</v>
      </c>
      <c r="J1828" s="35">
        <v>44119</v>
      </c>
      <c r="K1828" s="36" t="s">
        <v>69</v>
      </c>
      <c r="L1828" s="37">
        <f t="shared" si="242"/>
        <v>475065.44</v>
      </c>
      <c r="M1828" s="45"/>
      <c r="N1828" s="45">
        <v>475065.44</v>
      </c>
      <c r="O1828" s="40" t="s">
        <v>731</v>
      </c>
    </row>
    <row r="1829" spans="1:15" s="41" customFormat="1" ht="12.75" hidden="1">
      <c r="A1829" s="32">
        <v>1824</v>
      </c>
      <c r="B1829" s="33" t="s">
        <v>724</v>
      </c>
      <c r="C1829" s="42" t="s">
        <v>77</v>
      </c>
      <c r="D1829" s="33" t="s">
        <v>446</v>
      </c>
      <c r="E1829" s="44" t="s">
        <v>15</v>
      </c>
      <c r="F1829" s="35">
        <f t="shared" si="243"/>
        <v>44076</v>
      </c>
      <c r="G1829" s="35">
        <f t="shared" si="244"/>
        <v>44097</v>
      </c>
      <c r="H1829" s="35">
        <f t="shared" si="240"/>
        <v>44104</v>
      </c>
      <c r="I1829" s="35">
        <f t="shared" si="241"/>
        <v>44111</v>
      </c>
      <c r="J1829" s="35">
        <v>44119</v>
      </c>
      <c r="K1829" s="36" t="s">
        <v>69</v>
      </c>
      <c r="L1829" s="37">
        <f t="shared" si="242"/>
        <v>5000</v>
      </c>
      <c r="M1829" s="45"/>
      <c r="N1829" s="45">
        <v>5000</v>
      </c>
      <c r="O1829" s="40" t="s">
        <v>731</v>
      </c>
    </row>
    <row r="1830" spans="1:15" s="41" customFormat="1" ht="12.75" hidden="1">
      <c r="A1830" s="32">
        <v>1825</v>
      </c>
      <c r="B1830" s="33" t="s">
        <v>724</v>
      </c>
      <c r="C1830" s="42" t="s">
        <v>78</v>
      </c>
      <c r="D1830" s="33" t="s">
        <v>446</v>
      </c>
      <c r="E1830" s="44" t="s">
        <v>15</v>
      </c>
      <c r="F1830" s="35">
        <f t="shared" si="243"/>
        <v>44076</v>
      </c>
      <c r="G1830" s="35">
        <f t="shared" si="244"/>
        <v>44097</v>
      </c>
      <c r="H1830" s="35">
        <f t="shared" si="240"/>
        <v>44104</v>
      </c>
      <c r="I1830" s="35">
        <f t="shared" si="241"/>
        <v>44111</v>
      </c>
      <c r="J1830" s="35">
        <v>44119</v>
      </c>
      <c r="K1830" s="36" t="s">
        <v>69</v>
      </c>
      <c r="L1830" s="37">
        <f t="shared" si="242"/>
        <v>53528.12</v>
      </c>
      <c r="M1830" s="45"/>
      <c r="N1830" s="45">
        <v>53528.12</v>
      </c>
      <c r="O1830" s="40" t="s">
        <v>731</v>
      </c>
    </row>
    <row r="1831" spans="1:15" s="41" customFormat="1" ht="12.75" hidden="1">
      <c r="A1831" s="32">
        <v>1826</v>
      </c>
      <c r="B1831" s="33" t="s">
        <v>724</v>
      </c>
      <c r="C1831" s="42" t="s">
        <v>81</v>
      </c>
      <c r="D1831" s="33" t="s">
        <v>446</v>
      </c>
      <c r="E1831" s="44" t="s">
        <v>15</v>
      </c>
      <c r="F1831" s="35">
        <f t="shared" ref="F1831:F1862" si="245">G1831-21</f>
        <v>44076</v>
      </c>
      <c r="G1831" s="35">
        <f t="shared" ref="G1831:G1862" si="246">H1831-7</f>
        <v>44097</v>
      </c>
      <c r="H1831" s="35">
        <f t="shared" si="240"/>
        <v>44104</v>
      </c>
      <c r="I1831" s="35">
        <f t="shared" si="241"/>
        <v>44111</v>
      </c>
      <c r="J1831" s="35">
        <v>44119</v>
      </c>
      <c r="K1831" s="36" t="s">
        <v>69</v>
      </c>
      <c r="L1831" s="37">
        <f t="shared" si="242"/>
        <v>14000</v>
      </c>
      <c r="M1831" s="45"/>
      <c r="N1831" s="45">
        <v>14000</v>
      </c>
      <c r="O1831" s="40" t="s">
        <v>731</v>
      </c>
    </row>
    <row r="1832" spans="1:15" s="41" customFormat="1" ht="21" hidden="1">
      <c r="A1832" s="32">
        <v>1827</v>
      </c>
      <c r="B1832" s="33" t="s">
        <v>725</v>
      </c>
      <c r="C1832" s="42" t="s">
        <v>114</v>
      </c>
      <c r="D1832" s="33" t="s">
        <v>446</v>
      </c>
      <c r="E1832" s="44" t="s">
        <v>15</v>
      </c>
      <c r="F1832" s="35">
        <f t="shared" si="245"/>
        <v>43984</v>
      </c>
      <c r="G1832" s="35">
        <f t="shared" si="246"/>
        <v>44005</v>
      </c>
      <c r="H1832" s="35">
        <f t="shared" si="240"/>
        <v>44012</v>
      </c>
      <c r="I1832" s="35">
        <f t="shared" si="241"/>
        <v>44019</v>
      </c>
      <c r="J1832" s="35">
        <v>44027</v>
      </c>
      <c r="K1832" s="36" t="s">
        <v>69</v>
      </c>
      <c r="L1832" s="37">
        <f t="shared" si="242"/>
        <v>326083.5</v>
      </c>
      <c r="M1832" s="45"/>
      <c r="N1832" s="45">
        <v>326083.5</v>
      </c>
      <c r="O1832" s="40" t="s">
        <v>730</v>
      </c>
    </row>
    <row r="1833" spans="1:15" s="41" customFormat="1" ht="21" hidden="1">
      <c r="A1833" s="32">
        <v>1828</v>
      </c>
      <c r="B1833" s="33" t="s">
        <v>725</v>
      </c>
      <c r="C1833" s="42" t="s">
        <v>77</v>
      </c>
      <c r="D1833" s="33" t="s">
        <v>446</v>
      </c>
      <c r="E1833" s="44" t="s">
        <v>15</v>
      </c>
      <c r="F1833" s="35">
        <f t="shared" si="245"/>
        <v>43984</v>
      </c>
      <c r="G1833" s="35">
        <f t="shared" si="246"/>
        <v>44005</v>
      </c>
      <c r="H1833" s="35">
        <f t="shared" si="240"/>
        <v>44012</v>
      </c>
      <c r="I1833" s="35">
        <f t="shared" si="241"/>
        <v>44019</v>
      </c>
      <c r="J1833" s="35">
        <v>44027</v>
      </c>
      <c r="K1833" s="36" t="s">
        <v>69</v>
      </c>
      <c r="L1833" s="37">
        <f t="shared" si="242"/>
        <v>6000</v>
      </c>
      <c r="M1833" s="45"/>
      <c r="N1833" s="45">
        <v>6000</v>
      </c>
      <c r="O1833" s="40" t="s">
        <v>730</v>
      </c>
    </row>
    <row r="1834" spans="1:15" s="41" customFormat="1" ht="21" hidden="1">
      <c r="A1834" s="32">
        <v>1829</v>
      </c>
      <c r="B1834" s="33" t="s">
        <v>725</v>
      </c>
      <c r="C1834" s="42" t="s">
        <v>78</v>
      </c>
      <c r="D1834" s="33" t="s">
        <v>446</v>
      </c>
      <c r="E1834" s="44" t="s">
        <v>15</v>
      </c>
      <c r="F1834" s="35">
        <f t="shared" si="245"/>
        <v>43984</v>
      </c>
      <c r="G1834" s="35">
        <f t="shared" si="246"/>
        <v>44005</v>
      </c>
      <c r="H1834" s="35">
        <f t="shared" si="240"/>
        <v>44012</v>
      </c>
      <c r="I1834" s="35">
        <f t="shared" si="241"/>
        <v>44019</v>
      </c>
      <c r="J1834" s="35">
        <v>44027</v>
      </c>
      <c r="K1834" s="36" t="s">
        <v>69</v>
      </c>
      <c r="L1834" s="37">
        <f t="shared" si="242"/>
        <v>19029.28</v>
      </c>
      <c r="M1834" s="45"/>
      <c r="N1834" s="45">
        <v>19029.28</v>
      </c>
      <c r="O1834" s="40" t="s">
        <v>730</v>
      </c>
    </row>
    <row r="1835" spans="1:15" s="41" customFormat="1" ht="21" hidden="1">
      <c r="A1835" s="32">
        <v>1830</v>
      </c>
      <c r="B1835" s="33" t="s">
        <v>725</v>
      </c>
      <c r="C1835" s="42" t="s">
        <v>81</v>
      </c>
      <c r="D1835" s="33" t="s">
        <v>446</v>
      </c>
      <c r="E1835" s="44" t="s">
        <v>15</v>
      </c>
      <c r="F1835" s="35">
        <f t="shared" si="245"/>
        <v>43984</v>
      </c>
      <c r="G1835" s="35">
        <f t="shared" si="246"/>
        <v>44005</v>
      </c>
      <c r="H1835" s="35">
        <f t="shared" si="240"/>
        <v>44012</v>
      </c>
      <c r="I1835" s="35">
        <f t="shared" si="241"/>
        <v>44019</v>
      </c>
      <c r="J1835" s="35">
        <v>44027</v>
      </c>
      <c r="K1835" s="36" t="s">
        <v>69</v>
      </c>
      <c r="L1835" s="37">
        <f t="shared" si="242"/>
        <v>6000</v>
      </c>
      <c r="M1835" s="45"/>
      <c r="N1835" s="45">
        <v>6000</v>
      </c>
      <c r="O1835" s="40" t="s">
        <v>730</v>
      </c>
    </row>
    <row r="1836" spans="1:15" s="41" customFormat="1" ht="31.5" hidden="1">
      <c r="A1836" s="32">
        <v>1831</v>
      </c>
      <c r="B1836" s="33" t="s">
        <v>728</v>
      </c>
      <c r="C1836" s="42" t="s">
        <v>114</v>
      </c>
      <c r="D1836" s="33" t="s">
        <v>446</v>
      </c>
      <c r="E1836" s="44" t="s">
        <v>15</v>
      </c>
      <c r="F1836" s="35">
        <f t="shared" si="245"/>
        <v>44076</v>
      </c>
      <c r="G1836" s="35">
        <f t="shared" si="246"/>
        <v>44097</v>
      </c>
      <c r="H1836" s="35">
        <f t="shared" si="240"/>
        <v>44104</v>
      </c>
      <c r="I1836" s="35">
        <f t="shared" si="241"/>
        <v>44111</v>
      </c>
      <c r="J1836" s="35">
        <v>44119</v>
      </c>
      <c r="K1836" s="36" t="s">
        <v>69</v>
      </c>
      <c r="L1836" s="37">
        <f t="shared" si="242"/>
        <v>1137933.68</v>
      </c>
      <c r="M1836" s="45">
        <v>1137933.68</v>
      </c>
      <c r="N1836" s="45"/>
      <c r="O1836" s="40" t="s">
        <v>729</v>
      </c>
    </row>
    <row r="1837" spans="1:15" s="41" customFormat="1" ht="31.5" hidden="1">
      <c r="A1837" s="32">
        <v>1832</v>
      </c>
      <c r="B1837" s="33" t="s">
        <v>728</v>
      </c>
      <c r="C1837" s="42" t="s">
        <v>77</v>
      </c>
      <c r="D1837" s="33" t="s">
        <v>446</v>
      </c>
      <c r="E1837" s="44" t="s">
        <v>15</v>
      </c>
      <c r="F1837" s="35">
        <f t="shared" si="245"/>
        <v>43893</v>
      </c>
      <c r="G1837" s="35">
        <f t="shared" si="246"/>
        <v>43914</v>
      </c>
      <c r="H1837" s="35">
        <f t="shared" si="240"/>
        <v>43921</v>
      </c>
      <c r="I1837" s="35">
        <f t="shared" si="241"/>
        <v>43928</v>
      </c>
      <c r="J1837" s="35">
        <v>43936</v>
      </c>
      <c r="K1837" s="36" t="s">
        <v>69</v>
      </c>
      <c r="L1837" s="37">
        <f t="shared" si="242"/>
        <v>3000</v>
      </c>
      <c r="M1837" s="45">
        <v>3000</v>
      </c>
      <c r="N1837" s="45"/>
      <c r="O1837" s="40" t="s">
        <v>729</v>
      </c>
    </row>
    <row r="1838" spans="1:15" s="41" customFormat="1" ht="31.5" hidden="1">
      <c r="A1838" s="32">
        <v>1833</v>
      </c>
      <c r="B1838" s="33" t="s">
        <v>728</v>
      </c>
      <c r="C1838" s="42" t="s">
        <v>78</v>
      </c>
      <c r="D1838" s="33" t="s">
        <v>446</v>
      </c>
      <c r="E1838" s="44" t="s">
        <v>15</v>
      </c>
      <c r="F1838" s="35">
        <f t="shared" si="245"/>
        <v>43893</v>
      </c>
      <c r="G1838" s="35">
        <f t="shared" si="246"/>
        <v>43914</v>
      </c>
      <c r="H1838" s="35">
        <f t="shared" si="240"/>
        <v>43921</v>
      </c>
      <c r="I1838" s="35">
        <f t="shared" si="241"/>
        <v>43928</v>
      </c>
      <c r="J1838" s="35">
        <v>43936</v>
      </c>
      <c r="K1838" s="36" t="s">
        <v>69</v>
      </c>
      <c r="L1838" s="37">
        <f t="shared" si="242"/>
        <v>17000</v>
      </c>
      <c r="M1838" s="45">
        <v>17000</v>
      </c>
      <c r="N1838" s="45"/>
      <c r="O1838" s="40" t="s">
        <v>729</v>
      </c>
    </row>
    <row r="1839" spans="1:15" s="41" customFormat="1" ht="21" hidden="1">
      <c r="A1839" s="32">
        <v>1834</v>
      </c>
      <c r="B1839" s="33" t="s">
        <v>726</v>
      </c>
      <c r="C1839" s="42" t="s">
        <v>114</v>
      </c>
      <c r="D1839" s="33" t="s">
        <v>446</v>
      </c>
      <c r="E1839" s="44" t="s">
        <v>15</v>
      </c>
      <c r="F1839" s="35">
        <f t="shared" si="245"/>
        <v>43893</v>
      </c>
      <c r="G1839" s="35">
        <f t="shared" si="246"/>
        <v>43914</v>
      </c>
      <c r="H1839" s="35">
        <f t="shared" si="240"/>
        <v>43921</v>
      </c>
      <c r="I1839" s="35">
        <f t="shared" si="241"/>
        <v>43928</v>
      </c>
      <c r="J1839" s="35">
        <v>43936</v>
      </c>
      <c r="K1839" s="36" t="s">
        <v>69</v>
      </c>
      <c r="L1839" s="37">
        <f t="shared" si="242"/>
        <v>1020351.42</v>
      </c>
      <c r="M1839" s="45">
        <v>1020351.42</v>
      </c>
      <c r="N1839" s="45"/>
      <c r="O1839" s="40" t="s">
        <v>727</v>
      </c>
    </row>
    <row r="1840" spans="1:15" s="41" customFormat="1" ht="21" hidden="1">
      <c r="A1840" s="32">
        <v>1835</v>
      </c>
      <c r="B1840" s="33" t="s">
        <v>726</v>
      </c>
      <c r="C1840" s="42" t="s">
        <v>77</v>
      </c>
      <c r="D1840" s="33" t="s">
        <v>446</v>
      </c>
      <c r="E1840" s="44" t="s">
        <v>15</v>
      </c>
      <c r="F1840" s="35">
        <f t="shared" si="245"/>
        <v>43893</v>
      </c>
      <c r="G1840" s="35">
        <f t="shared" si="246"/>
        <v>43914</v>
      </c>
      <c r="H1840" s="35">
        <f t="shared" si="240"/>
        <v>43921</v>
      </c>
      <c r="I1840" s="35">
        <f t="shared" si="241"/>
        <v>43928</v>
      </c>
      <c r="J1840" s="35">
        <v>43936</v>
      </c>
      <c r="K1840" s="36" t="s">
        <v>69</v>
      </c>
      <c r="L1840" s="37">
        <f t="shared" si="242"/>
        <v>3500</v>
      </c>
      <c r="M1840" s="45">
        <v>3500</v>
      </c>
      <c r="N1840" s="45"/>
      <c r="O1840" s="40" t="s">
        <v>727</v>
      </c>
    </row>
    <row r="1841" spans="1:15" s="41" customFormat="1" ht="21" hidden="1">
      <c r="A1841" s="32">
        <v>1836</v>
      </c>
      <c r="B1841" s="33" t="s">
        <v>726</v>
      </c>
      <c r="C1841" s="42" t="s">
        <v>78</v>
      </c>
      <c r="D1841" s="33" t="s">
        <v>446</v>
      </c>
      <c r="E1841" s="44" t="s">
        <v>15</v>
      </c>
      <c r="F1841" s="35">
        <f t="shared" si="245"/>
        <v>43893</v>
      </c>
      <c r="G1841" s="35">
        <f t="shared" si="246"/>
        <v>43914</v>
      </c>
      <c r="H1841" s="35">
        <f t="shared" si="240"/>
        <v>43921</v>
      </c>
      <c r="I1841" s="35">
        <f t="shared" si="241"/>
        <v>43928</v>
      </c>
      <c r="J1841" s="35">
        <v>43936</v>
      </c>
      <c r="K1841" s="36" t="s">
        <v>69</v>
      </c>
      <c r="L1841" s="37">
        <f t="shared" si="242"/>
        <v>10040.61</v>
      </c>
      <c r="M1841" s="45">
        <v>10040.61</v>
      </c>
      <c r="N1841" s="45"/>
      <c r="O1841" s="40" t="s">
        <v>727</v>
      </c>
    </row>
    <row r="1842" spans="1:15" s="41" customFormat="1" ht="21" hidden="1">
      <c r="A1842" s="32">
        <v>1837</v>
      </c>
      <c r="B1842" s="33" t="s">
        <v>734</v>
      </c>
      <c r="C1842" s="42" t="s">
        <v>114</v>
      </c>
      <c r="D1842" s="33" t="s">
        <v>446</v>
      </c>
      <c r="E1842" s="44" t="s">
        <v>15</v>
      </c>
      <c r="F1842" s="35">
        <f t="shared" si="245"/>
        <v>43984</v>
      </c>
      <c r="G1842" s="35">
        <f t="shared" si="246"/>
        <v>44005</v>
      </c>
      <c r="H1842" s="35">
        <f t="shared" si="240"/>
        <v>44012</v>
      </c>
      <c r="I1842" s="35">
        <f t="shared" si="241"/>
        <v>44019</v>
      </c>
      <c r="J1842" s="35">
        <v>44027</v>
      </c>
      <c r="K1842" s="36" t="s">
        <v>69</v>
      </c>
      <c r="L1842" s="37">
        <f t="shared" si="242"/>
        <v>331153.90000000002</v>
      </c>
      <c r="M1842" s="45"/>
      <c r="N1842" s="45">
        <v>331153.90000000002</v>
      </c>
      <c r="O1842" s="40" t="s">
        <v>735</v>
      </c>
    </row>
    <row r="1843" spans="1:15" s="41" customFormat="1" ht="21" hidden="1">
      <c r="A1843" s="32">
        <v>1838</v>
      </c>
      <c r="B1843" s="33" t="s">
        <v>734</v>
      </c>
      <c r="C1843" s="42" t="s">
        <v>77</v>
      </c>
      <c r="D1843" s="33" t="s">
        <v>446</v>
      </c>
      <c r="E1843" s="44" t="s">
        <v>15</v>
      </c>
      <c r="F1843" s="35">
        <f t="shared" si="245"/>
        <v>43984</v>
      </c>
      <c r="G1843" s="35">
        <f t="shared" si="246"/>
        <v>44005</v>
      </c>
      <c r="H1843" s="35">
        <f t="shared" si="240"/>
        <v>44012</v>
      </c>
      <c r="I1843" s="35">
        <f t="shared" si="241"/>
        <v>44019</v>
      </c>
      <c r="J1843" s="35">
        <v>44027</v>
      </c>
      <c r="K1843" s="36" t="s">
        <v>69</v>
      </c>
      <c r="L1843" s="37">
        <f t="shared" si="242"/>
        <v>3600</v>
      </c>
      <c r="M1843" s="45"/>
      <c r="N1843" s="45">
        <v>3600</v>
      </c>
      <c r="O1843" s="40" t="s">
        <v>735</v>
      </c>
    </row>
    <row r="1844" spans="1:15" s="41" customFormat="1" ht="21" hidden="1">
      <c r="A1844" s="32">
        <v>1839</v>
      </c>
      <c r="B1844" s="33" t="s">
        <v>734</v>
      </c>
      <c r="C1844" s="42" t="s">
        <v>78</v>
      </c>
      <c r="D1844" s="33" t="s">
        <v>446</v>
      </c>
      <c r="E1844" s="44" t="s">
        <v>15</v>
      </c>
      <c r="F1844" s="35">
        <f t="shared" si="245"/>
        <v>43984</v>
      </c>
      <c r="G1844" s="35">
        <f t="shared" si="246"/>
        <v>44005</v>
      </c>
      <c r="H1844" s="35">
        <f t="shared" si="240"/>
        <v>44012</v>
      </c>
      <c r="I1844" s="35">
        <f t="shared" si="241"/>
        <v>44019</v>
      </c>
      <c r="J1844" s="35">
        <v>44027</v>
      </c>
      <c r="K1844" s="36" t="s">
        <v>69</v>
      </c>
      <c r="L1844" s="37">
        <f t="shared" si="242"/>
        <v>12400</v>
      </c>
      <c r="M1844" s="45"/>
      <c r="N1844" s="45">
        <v>12400</v>
      </c>
      <c r="O1844" s="40" t="s">
        <v>735</v>
      </c>
    </row>
    <row r="1845" spans="1:15" s="41" customFormat="1" ht="21" hidden="1">
      <c r="A1845" s="32">
        <v>1840</v>
      </c>
      <c r="B1845" s="33" t="s">
        <v>734</v>
      </c>
      <c r="C1845" s="42" t="s">
        <v>81</v>
      </c>
      <c r="D1845" s="33" t="s">
        <v>446</v>
      </c>
      <c r="E1845" s="44" t="s">
        <v>15</v>
      </c>
      <c r="F1845" s="35">
        <f t="shared" si="245"/>
        <v>43984</v>
      </c>
      <c r="G1845" s="35">
        <f t="shared" si="246"/>
        <v>44005</v>
      </c>
      <c r="H1845" s="35">
        <f t="shared" si="240"/>
        <v>44012</v>
      </c>
      <c r="I1845" s="35">
        <f t="shared" si="241"/>
        <v>44019</v>
      </c>
      <c r="J1845" s="35">
        <v>44027</v>
      </c>
      <c r="K1845" s="36" t="s">
        <v>69</v>
      </c>
      <c r="L1845" s="37">
        <f t="shared" si="242"/>
        <v>4000</v>
      </c>
      <c r="M1845" s="45"/>
      <c r="N1845" s="45">
        <v>4000</v>
      </c>
      <c r="O1845" s="40" t="s">
        <v>735</v>
      </c>
    </row>
    <row r="1846" spans="1:15" s="41" customFormat="1" ht="21" hidden="1">
      <c r="A1846" s="32">
        <v>1841</v>
      </c>
      <c r="B1846" s="33" t="s">
        <v>732</v>
      </c>
      <c r="C1846" s="42" t="s">
        <v>114</v>
      </c>
      <c r="D1846" s="33" t="s">
        <v>446</v>
      </c>
      <c r="E1846" s="44" t="s">
        <v>15</v>
      </c>
      <c r="F1846" s="35">
        <f t="shared" si="245"/>
        <v>44076</v>
      </c>
      <c r="G1846" s="35">
        <f t="shared" si="246"/>
        <v>44097</v>
      </c>
      <c r="H1846" s="35">
        <f t="shared" si="240"/>
        <v>44104</v>
      </c>
      <c r="I1846" s="35">
        <f t="shared" si="241"/>
        <v>44111</v>
      </c>
      <c r="J1846" s="35">
        <v>44119</v>
      </c>
      <c r="K1846" s="36" t="s">
        <v>69</v>
      </c>
      <c r="L1846" s="37">
        <f t="shared" si="242"/>
        <v>473007.6</v>
      </c>
      <c r="M1846" s="45"/>
      <c r="N1846" s="45">
        <v>473007.6</v>
      </c>
      <c r="O1846" s="40" t="s">
        <v>733</v>
      </c>
    </row>
    <row r="1847" spans="1:15" s="41" customFormat="1" ht="21" hidden="1">
      <c r="A1847" s="32">
        <v>1842</v>
      </c>
      <c r="B1847" s="33" t="s">
        <v>732</v>
      </c>
      <c r="C1847" s="42" t="s">
        <v>77</v>
      </c>
      <c r="D1847" s="33" t="s">
        <v>446</v>
      </c>
      <c r="E1847" s="44" t="s">
        <v>15</v>
      </c>
      <c r="F1847" s="35">
        <f t="shared" si="245"/>
        <v>44076</v>
      </c>
      <c r="G1847" s="35">
        <f t="shared" si="246"/>
        <v>44097</v>
      </c>
      <c r="H1847" s="35">
        <f t="shared" si="240"/>
        <v>44104</v>
      </c>
      <c r="I1847" s="35">
        <f t="shared" si="241"/>
        <v>44111</v>
      </c>
      <c r="J1847" s="35">
        <v>44119</v>
      </c>
      <c r="K1847" s="36" t="s">
        <v>69</v>
      </c>
      <c r="L1847" s="37">
        <f t="shared" si="242"/>
        <v>10000</v>
      </c>
      <c r="M1847" s="45"/>
      <c r="N1847" s="45">
        <v>10000</v>
      </c>
      <c r="O1847" s="40" t="s">
        <v>733</v>
      </c>
    </row>
    <row r="1848" spans="1:15" s="41" customFormat="1" ht="21" hidden="1">
      <c r="A1848" s="32">
        <v>1843</v>
      </c>
      <c r="B1848" s="33" t="s">
        <v>732</v>
      </c>
      <c r="C1848" s="42" t="s">
        <v>78</v>
      </c>
      <c r="D1848" s="33" t="s">
        <v>446</v>
      </c>
      <c r="E1848" s="44" t="s">
        <v>15</v>
      </c>
      <c r="F1848" s="35">
        <f t="shared" si="245"/>
        <v>44076</v>
      </c>
      <c r="G1848" s="35">
        <f t="shared" si="246"/>
        <v>44097</v>
      </c>
      <c r="H1848" s="35">
        <f t="shared" si="240"/>
        <v>44104</v>
      </c>
      <c r="I1848" s="35">
        <f t="shared" si="241"/>
        <v>44111</v>
      </c>
      <c r="J1848" s="35">
        <v>44119</v>
      </c>
      <c r="K1848" s="36" t="s">
        <v>69</v>
      </c>
      <c r="L1848" s="37">
        <f t="shared" si="242"/>
        <v>22000</v>
      </c>
      <c r="M1848" s="45"/>
      <c r="N1848" s="45">
        <v>22000</v>
      </c>
      <c r="O1848" s="40" t="s">
        <v>733</v>
      </c>
    </row>
    <row r="1849" spans="1:15" s="41" customFormat="1" ht="21" hidden="1">
      <c r="A1849" s="32">
        <v>1844</v>
      </c>
      <c r="B1849" s="33" t="s">
        <v>732</v>
      </c>
      <c r="C1849" s="42" t="s">
        <v>81</v>
      </c>
      <c r="D1849" s="33" t="s">
        <v>446</v>
      </c>
      <c r="E1849" s="44" t="s">
        <v>15</v>
      </c>
      <c r="F1849" s="35">
        <f t="shared" si="245"/>
        <v>44076</v>
      </c>
      <c r="G1849" s="35">
        <f t="shared" si="246"/>
        <v>44097</v>
      </c>
      <c r="H1849" s="35">
        <f t="shared" si="240"/>
        <v>44104</v>
      </c>
      <c r="I1849" s="35">
        <f t="shared" si="241"/>
        <v>44111</v>
      </c>
      <c r="J1849" s="35">
        <v>44119</v>
      </c>
      <c r="K1849" s="36" t="s">
        <v>69</v>
      </c>
      <c r="L1849" s="37">
        <f t="shared" si="242"/>
        <v>8000</v>
      </c>
      <c r="M1849" s="45"/>
      <c r="N1849" s="45">
        <v>8000</v>
      </c>
      <c r="O1849" s="40" t="s">
        <v>733</v>
      </c>
    </row>
    <row r="1850" spans="1:15" s="41" customFormat="1" ht="21" hidden="1">
      <c r="A1850" s="32">
        <v>1845</v>
      </c>
      <c r="B1850" s="33" t="s">
        <v>761</v>
      </c>
      <c r="C1850" s="42" t="s">
        <v>114</v>
      </c>
      <c r="D1850" s="33" t="s">
        <v>446</v>
      </c>
      <c r="E1850" s="44" t="s">
        <v>15</v>
      </c>
      <c r="F1850" s="35">
        <f t="shared" si="245"/>
        <v>43804</v>
      </c>
      <c r="G1850" s="35">
        <f t="shared" si="246"/>
        <v>43825</v>
      </c>
      <c r="H1850" s="35">
        <f t="shared" si="240"/>
        <v>43832</v>
      </c>
      <c r="I1850" s="35">
        <f t="shared" si="241"/>
        <v>43839</v>
      </c>
      <c r="J1850" s="35">
        <v>43847</v>
      </c>
      <c r="K1850" s="36" t="s">
        <v>69</v>
      </c>
      <c r="L1850" s="37">
        <f t="shared" si="242"/>
        <v>3194787</v>
      </c>
      <c r="M1850" s="45">
        <v>3194787</v>
      </c>
      <c r="N1850" s="45"/>
      <c r="O1850" s="40" t="s">
        <v>762</v>
      </c>
    </row>
    <row r="1851" spans="1:15" s="41" customFormat="1" ht="21" hidden="1">
      <c r="A1851" s="32">
        <v>1846</v>
      </c>
      <c r="B1851" s="33" t="s">
        <v>761</v>
      </c>
      <c r="C1851" s="42" t="s">
        <v>77</v>
      </c>
      <c r="D1851" s="33" t="s">
        <v>446</v>
      </c>
      <c r="E1851" s="44" t="s">
        <v>15</v>
      </c>
      <c r="F1851" s="35">
        <f t="shared" si="245"/>
        <v>44076</v>
      </c>
      <c r="G1851" s="35">
        <f t="shared" si="246"/>
        <v>44097</v>
      </c>
      <c r="H1851" s="35">
        <f t="shared" si="240"/>
        <v>44104</v>
      </c>
      <c r="I1851" s="35">
        <f t="shared" si="241"/>
        <v>44111</v>
      </c>
      <c r="J1851" s="35">
        <v>44119</v>
      </c>
      <c r="K1851" s="36" t="s">
        <v>69</v>
      </c>
      <c r="L1851" s="37">
        <f t="shared" si="242"/>
        <v>6000</v>
      </c>
      <c r="M1851" s="45">
        <v>6000</v>
      </c>
      <c r="N1851" s="45"/>
      <c r="O1851" s="40" t="s">
        <v>762</v>
      </c>
    </row>
    <row r="1852" spans="1:15" s="41" customFormat="1" ht="21" hidden="1">
      <c r="A1852" s="32">
        <v>1847</v>
      </c>
      <c r="B1852" s="33" t="s">
        <v>761</v>
      </c>
      <c r="C1852" s="42" t="s">
        <v>78</v>
      </c>
      <c r="D1852" s="33" t="s">
        <v>446</v>
      </c>
      <c r="E1852" s="44" t="s">
        <v>15</v>
      </c>
      <c r="F1852" s="35">
        <f t="shared" si="245"/>
        <v>44076</v>
      </c>
      <c r="G1852" s="35">
        <f t="shared" si="246"/>
        <v>44097</v>
      </c>
      <c r="H1852" s="35">
        <f t="shared" si="240"/>
        <v>44104</v>
      </c>
      <c r="I1852" s="35">
        <f t="shared" si="241"/>
        <v>44111</v>
      </c>
      <c r="J1852" s="35">
        <v>44119</v>
      </c>
      <c r="K1852" s="36" t="s">
        <v>69</v>
      </c>
      <c r="L1852" s="37">
        <f t="shared" si="242"/>
        <v>34000</v>
      </c>
      <c r="M1852" s="45">
        <v>34000</v>
      </c>
      <c r="N1852" s="45"/>
      <c r="O1852" s="40" t="s">
        <v>762</v>
      </c>
    </row>
    <row r="1853" spans="1:15" s="41" customFormat="1" ht="21" hidden="1">
      <c r="A1853" s="32">
        <v>1848</v>
      </c>
      <c r="B1853" s="33" t="s">
        <v>761</v>
      </c>
      <c r="C1853" s="42" t="s">
        <v>81</v>
      </c>
      <c r="D1853" s="33" t="s">
        <v>446</v>
      </c>
      <c r="E1853" s="44" t="s">
        <v>15</v>
      </c>
      <c r="F1853" s="35">
        <f t="shared" si="245"/>
        <v>44076</v>
      </c>
      <c r="G1853" s="35">
        <f t="shared" si="246"/>
        <v>44097</v>
      </c>
      <c r="H1853" s="35">
        <f t="shared" si="240"/>
        <v>44104</v>
      </c>
      <c r="I1853" s="35">
        <f t="shared" si="241"/>
        <v>44111</v>
      </c>
      <c r="J1853" s="35">
        <v>44119</v>
      </c>
      <c r="K1853" s="36" t="s">
        <v>69</v>
      </c>
      <c r="L1853" s="37">
        <f t="shared" si="242"/>
        <v>10000</v>
      </c>
      <c r="M1853" s="45">
        <f>1400+7000+1600</f>
        <v>10000</v>
      </c>
      <c r="N1853" s="45"/>
      <c r="O1853" s="40" t="s">
        <v>762</v>
      </c>
    </row>
    <row r="1854" spans="1:15" s="41" customFormat="1" ht="21" hidden="1">
      <c r="A1854" s="32">
        <v>1849</v>
      </c>
      <c r="B1854" s="33" t="s">
        <v>765</v>
      </c>
      <c r="C1854" s="42" t="s">
        <v>114</v>
      </c>
      <c r="D1854" s="33" t="s">
        <v>446</v>
      </c>
      <c r="E1854" s="44" t="s">
        <v>15</v>
      </c>
      <c r="F1854" s="35">
        <f t="shared" si="245"/>
        <v>44076</v>
      </c>
      <c r="G1854" s="35">
        <f t="shared" si="246"/>
        <v>44097</v>
      </c>
      <c r="H1854" s="35">
        <f t="shared" si="240"/>
        <v>44104</v>
      </c>
      <c r="I1854" s="35">
        <f t="shared" si="241"/>
        <v>44111</v>
      </c>
      <c r="J1854" s="35">
        <v>44119</v>
      </c>
      <c r="K1854" s="36" t="s">
        <v>69</v>
      </c>
      <c r="L1854" s="37">
        <f t="shared" si="242"/>
        <v>2595276.12</v>
      </c>
      <c r="M1854" s="45">
        <v>2595276.12</v>
      </c>
      <c r="N1854" s="45"/>
      <c r="O1854" s="40" t="s">
        <v>766</v>
      </c>
    </row>
    <row r="1855" spans="1:15" s="41" customFormat="1" ht="21" hidden="1">
      <c r="A1855" s="32">
        <v>1850</v>
      </c>
      <c r="B1855" s="33" t="s">
        <v>765</v>
      </c>
      <c r="C1855" s="42" t="s">
        <v>77</v>
      </c>
      <c r="D1855" s="33" t="s">
        <v>446</v>
      </c>
      <c r="E1855" s="44" t="s">
        <v>15</v>
      </c>
      <c r="F1855" s="35">
        <f t="shared" si="245"/>
        <v>44076</v>
      </c>
      <c r="G1855" s="35">
        <f t="shared" si="246"/>
        <v>44097</v>
      </c>
      <c r="H1855" s="35">
        <f t="shared" si="240"/>
        <v>44104</v>
      </c>
      <c r="I1855" s="35">
        <f t="shared" si="241"/>
        <v>44111</v>
      </c>
      <c r="J1855" s="35">
        <v>44119</v>
      </c>
      <c r="K1855" s="36" t="s">
        <v>69</v>
      </c>
      <c r="L1855" s="37">
        <f t="shared" si="242"/>
        <v>10000</v>
      </c>
      <c r="M1855" s="45">
        <v>10000</v>
      </c>
      <c r="N1855" s="45"/>
      <c r="O1855" s="40" t="s">
        <v>766</v>
      </c>
    </row>
    <row r="1856" spans="1:15" s="41" customFormat="1" ht="21" hidden="1">
      <c r="A1856" s="32">
        <v>1851</v>
      </c>
      <c r="B1856" s="33" t="s">
        <v>765</v>
      </c>
      <c r="C1856" s="42" t="s">
        <v>78</v>
      </c>
      <c r="D1856" s="33" t="s">
        <v>446</v>
      </c>
      <c r="E1856" s="44" t="s">
        <v>15</v>
      </c>
      <c r="F1856" s="35">
        <f t="shared" si="245"/>
        <v>44076</v>
      </c>
      <c r="G1856" s="35">
        <f t="shared" si="246"/>
        <v>44097</v>
      </c>
      <c r="H1856" s="35">
        <f t="shared" si="240"/>
        <v>44104</v>
      </c>
      <c r="I1856" s="35">
        <f t="shared" si="241"/>
        <v>44111</v>
      </c>
      <c r="J1856" s="35">
        <v>44119</v>
      </c>
      <c r="K1856" s="36" t="s">
        <v>69</v>
      </c>
      <c r="L1856" s="37">
        <f t="shared" si="242"/>
        <v>70000</v>
      </c>
      <c r="M1856" s="45">
        <v>70000</v>
      </c>
      <c r="N1856" s="45"/>
      <c r="O1856" s="40" t="s">
        <v>766</v>
      </c>
    </row>
    <row r="1857" spans="1:15" s="41" customFormat="1" ht="21" hidden="1">
      <c r="A1857" s="32">
        <v>1852</v>
      </c>
      <c r="B1857" s="33" t="s">
        <v>765</v>
      </c>
      <c r="C1857" s="42" t="s">
        <v>81</v>
      </c>
      <c r="D1857" s="33" t="s">
        <v>446</v>
      </c>
      <c r="E1857" s="44" t="s">
        <v>15</v>
      </c>
      <c r="F1857" s="35">
        <f t="shared" si="245"/>
        <v>44076</v>
      </c>
      <c r="G1857" s="35">
        <f t="shared" si="246"/>
        <v>44097</v>
      </c>
      <c r="H1857" s="35">
        <f t="shared" si="240"/>
        <v>44104</v>
      </c>
      <c r="I1857" s="35">
        <f t="shared" si="241"/>
        <v>44111</v>
      </c>
      <c r="J1857" s="35">
        <v>44119</v>
      </c>
      <c r="K1857" s="36" t="s">
        <v>69</v>
      </c>
      <c r="L1857" s="37">
        <f t="shared" si="242"/>
        <v>20000</v>
      </c>
      <c r="M1857" s="45">
        <v>20000</v>
      </c>
      <c r="N1857" s="45"/>
      <c r="O1857" s="40" t="s">
        <v>766</v>
      </c>
    </row>
    <row r="1858" spans="1:15" s="41" customFormat="1" ht="21" hidden="1">
      <c r="A1858" s="32">
        <v>1853</v>
      </c>
      <c r="B1858" s="33" t="s">
        <v>763</v>
      </c>
      <c r="C1858" s="42" t="s">
        <v>213</v>
      </c>
      <c r="D1858" s="33" t="s">
        <v>446</v>
      </c>
      <c r="E1858" s="44" t="s">
        <v>15</v>
      </c>
      <c r="F1858" s="35">
        <f t="shared" si="245"/>
        <v>43804</v>
      </c>
      <c r="G1858" s="35">
        <f t="shared" si="246"/>
        <v>43825</v>
      </c>
      <c r="H1858" s="35">
        <f t="shared" si="240"/>
        <v>43832</v>
      </c>
      <c r="I1858" s="35">
        <f t="shared" si="241"/>
        <v>43839</v>
      </c>
      <c r="J1858" s="35">
        <v>43847</v>
      </c>
      <c r="K1858" s="36" t="s">
        <v>69</v>
      </c>
      <c r="L1858" s="37">
        <f t="shared" si="242"/>
        <v>1200000</v>
      </c>
      <c r="M1858" s="45"/>
      <c r="N1858" s="45">
        <v>1200000</v>
      </c>
      <c r="O1858" s="40" t="s">
        <v>764</v>
      </c>
    </row>
    <row r="1859" spans="1:15" s="41" customFormat="1" ht="21" hidden="1">
      <c r="A1859" s="32">
        <v>1854</v>
      </c>
      <c r="B1859" s="33" t="s">
        <v>759</v>
      </c>
      <c r="C1859" s="42" t="s">
        <v>114</v>
      </c>
      <c r="D1859" s="33" t="s">
        <v>446</v>
      </c>
      <c r="E1859" s="44" t="s">
        <v>15</v>
      </c>
      <c r="F1859" s="35">
        <f t="shared" si="245"/>
        <v>44076</v>
      </c>
      <c r="G1859" s="35">
        <f t="shared" si="246"/>
        <v>44097</v>
      </c>
      <c r="H1859" s="35">
        <f t="shared" si="240"/>
        <v>44104</v>
      </c>
      <c r="I1859" s="35">
        <f t="shared" si="241"/>
        <v>44111</v>
      </c>
      <c r="J1859" s="35">
        <v>44119</v>
      </c>
      <c r="K1859" s="36" t="s">
        <v>69</v>
      </c>
      <c r="L1859" s="37">
        <f t="shared" si="242"/>
        <v>1027972.57</v>
      </c>
      <c r="M1859" s="45"/>
      <c r="N1859" s="45">
        <v>1027972.57</v>
      </c>
      <c r="O1859" s="40" t="s">
        <v>760</v>
      </c>
    </row>
    <row r="1860" spans="1:15" s="41" customFormat="1" ht="21" hidden="1">
      <c r="A1860" s="32">
        <v>1855</v>
      </c>
      <c r="B1860" s="33" t="s">
        <v>759</v>
      </c>
      <c r="C1860" s="42" t="s">
        <v>77</v>
      </c>
      <c r="D1860" s="33" t="s">
        <v>446</v>
      </c>
      <c r="E1860" s="44" t="s">
        <v>15</v>
      </c>
      <c r="F1860" s="35">
        <f t="shared" si="245"/>
        <v>44076</v>
      </c>
      <c r="G1860" s="35">
        <f t="shared" si="246"/>
        <v>44097</v>
      </c>
      <c r="H1860" s="35">
        <f t="shared" si="240"/>
        <v>44104</v>
      </c>
      <c r="I1860" s="35">
        <f t="shared" si="241"/>
        <v>44111</v>
      </c>
      <c r="J1860" s="35">
        <v>44119</v>
      </c>
      <c r="K1860" s="36" t="s">
        <v>69</v>
      </c>
      <c r="L1860" s="37">
        <f t="shared" si="242"/>
        <v>7200</v>
      </c>
      <c r="M1860" s="45"/>
      <c r="N1860" s="45">
        <v>7200</v>
      </c>
      <c r="O1860" s="40" t="s">
        <v>760</v>
      </c>
    </row>
    <row r="1861" spans="1:15" s="41" customFormat="1" ht="21" hidden="1">
      <c r="A1861" s="32">
        <v>1856</v>
      </c>
      <c r="B1861" s="33" t="s">
        <v>759</v>
      </c>
      <c r="C1861" s="42" t="s">
        <v>78</v>
      </c>
      <c r="D1861" s="33" t="s">
        <v>446</v>
      </c>
      <c r="E1861" s="44" t="s">
        <v>15</v>
      </c>
      <c r="F1861" s="35">
        <f t="shared" si="245"/>
        <v>44076</v>
      </c>
      <c r="G1861" s="35">
        <f t="shared" si="246"/>
        <v>44097</v>
      </c>
      <c r="H1861" s="35">
        <f t="shared" si="240"/>
        <v>44104</v>
      </c>
      <c r="I1861" s="35">
        <f t="shared" si="241"/>
        <v>44111</v>
      </c>
      <c r="J1861" s="35">
        <v>44119</v>
      </c>
      <c r="K1861" s="36" t="s">
        <v>69</v>
      </c>
      <c r="L1861" s="37">
        <f t="shared" si="242"/>
        <v>16800</v>
      </c>
      <c r="M1861" s="45"/>
      <c r="N1861" s="45">
        <v>16800</v>
      </c>
      <c r="O1861" s="40" t="s">
        <v>760</v>
      </c>
    </row>
    <row r="1862" spans="1:15" s="41" customFormat="1" ht="21" hidden="1">
      <c r="A1862" s="32">
        <v>1857</v>
      </c>
      <c r="B1862" s="33" t="s">
        <v>759</v>
      </c>
      <c r="C1862" s="42" t="s">
        <v>81</v>
      </c>
      <c r="D1862" s="33" t="s">
        <v>446</v>
      </c>
      <c r="E1862" s="44" t="s">
        <v>15</v>
      </c>
      <c r="F1862" s="35">
        <f t="shared" si="245"/>
        <v>44076</v>
      </c>
      <c r="G1862" s="35">
        <f t="shared" si="246"/>
        <v>44097</v>
      </c>
      <c r="H1862" s="35">
        <f t="shared" ref="H1862:H1921" si="247">J1862-15</f>
        <v>44104</v>
      </c>
      <c r="I1862" s="35">
        <f t="shared" ref="I1862:I1921" si="248">H1862+7</f>
        <v>44111</v>
      </c>
      <c r="J1862" s="35">
        <v>44119</v>
      </c>
      <c r="K1862" s="36" t="s">
        <v>69</v>
      </c>
      <c r="L1862" s="37">
        <f t="shared" ref="L1862:L1921" si="249">SUM(M1862:N1862)</f>
        <v>6000</v>
      </c>
      <c r="M1862" s="45"/>
      <c r="N1862" s="45">
        <v>6000</v>
      </c>
      <c r="O1862" s="40" t="s">
        <v>760</v>
      </c>
    </row>
    <row r="1863" spans="1:15" s="41" customFormat="1" ht="31.5" hidden="1">
      <c r="A1863" s="32">
        <v>1858</v>
      </c>
      <c r="B1863" s="33" t="s">
        <v>757</v>
      </c>
      <c r="C1863" s="42" t="s">
        <v>114</v>
      </c>
      <c r="D1863" s="33" t="s">
        <v>446</v>
      </c>
      <c r="E1863" s="44" t="s">
        <v>15</v>
      </c>
      <c r="F1863" s="35">
        <f t="shared" ref="F1863:F1868" si="250">G1863-21</f>
        <v>43893</v>
      </c>
      <c r="G1863" s="35">
        <f t="shared" ref="G1863:G1868" si="251">H1863-7</f>
        <v>43914</v>
      </c>
      <c r="H1863" s="35">
        <f t="shared" si="247"/>
        <v>43921</v>
      </c>
      <c r="I1863" s="35">
        <f t="shared" si="248"/>
        <v>43928</v>
      </c>
      <c r="J1863" s="35">
        <v>43936</v>
      </c>
      <c r="K1863" s="36" t="s">
        <v>69</v>
      </c>
      <c r="L1863" s="37">
        <f t="shared" si="249"/>
        <v>204325.3</v>
      </c>
      <c r="M1863" s="45">
        <v>204325.3</v>
      </c>
      <c r="N1863" s="45"/>
      <c r="O1863" s="40" t="s">
        <v>758</v>
      </c>
    </row>
    <row r="1864" spans="1:15" s="41" customFormat="1" ht="31.5" hidden="1">
      <c r="A1864" s="32">
        <v>1859</v>
      </c>
      <c r="B1864" s="33" t="s">
        <v>757</v>
      </c>
      <c r="C1864" s="42" t="s">
        <v>77</v>
      </c>
      <c r="D1864" s="33" t="s">
        <v>446</v>
      </c>
      <c r="E1864" s="44" t="s">
        <v>15</v>
      </c>
      <c r="F1864" s="35">
        <f t="shared" si="250"/>
        <v>43893</v>
      </c>
      <c r="G1864" s="35">
        <f t="shared" si="251"/>
        <v>43914</v>
      </c>
      <c r="H1864" s="35">
        <f t="shared" si="247"/>
        <v>43921</v>
      </c>
      <c r="I1864" s="35">
        <f t="shared" si="248"/>
        <v>43928</v>
      </c>
      <c r="J1864" s="35">
        <v>43936</v>
      </c>
      <c r="K1864" s="36" t="s">
        <v>69</v>
      </c>
      <c r="L1864" s="37">
        <f t="shared" si="249"/>
        <v>6000</v>
      </c>
      <c r="M1864" s="45">
        <v>6000</v>
      </c>
      <c r="N1864" s="45"/>
      <c r="O1864" s="40" t="s">
        <v>758</v>
      </c>
    </row>
    <row r="1865" spans="1:15" s="41" customFormat="1" ht="31.5" hidden="1">
      <c r="A1865" s="32">
        <v>1860</v>
      </c>
      <c r="B1865" s="33" t="s">
        <v>757</v>
      </c>
      <c r="C1865" s="42" t="s">
        <v>78</v>
      </c>
      <c r="D1865" s="33" t="s">
        <v>446</v>
      </c>
      <c r="E1865" s="44" t="s">
        <v>15</v>
      </c>
      <c r="F1865" s="35">
        <f t="shared" si="250"/>
        <v>43893</v>
      </c>
      <c r="G1865" s="35">
        <f t="shared" si="251"/>
        <v>43914</v>
      </c>
      <c r="H1865" s="35">
        <f t="shared" si="247"/>
        <v>43921</v>
      </c>
      <c r="I1865" s="35">
        <f t="shared" si="248"/>
        <v>43928</v>
      </c>
      <c r="J1865" s="35">
        <v>43936</v>
      </c>
      <c r="K1865" s="36" t="s">
        <v>69</v>
      </c>
      <c r="L1865" s="37">
        <f t="shared" si="249"/>
        <v>50563</v>
      </c>
      <c r="M1865" s="45">
        <v>50563</v>
      </c>
      <c r="N1865" s="45"/>
      <c r="O1865" s="40" t="s">
        <v>758</v>
      </c>
    </row>
    <row r="1866" spans="1:15" s="41" customFormat="1" ht="31.5" hidden="1">
      <c r="A1866" s="32">
        <v>1861</v>
      </c>
      <c r="B1866" s="33" t="s">
        <v>757</v>
      </c>
      <c r="C1866" s="42" t="s">
        <v>81</v>
      </c>
      <c r="D1866" s="33" t="s">
        <v>446</v>
      </c>
      <c r="E1866" s="44" t="s">
        <v>15</v>
      </c>
      <c r="F1866" s="35">
        <f t="shared" si="250"/>
        <v>43893</v>
      </c>
      <c r="G1866" s="35">
        <f t="shared" si="251"/>
        <v>43914</v>
      </c>
      <c r="H1866" s="35">
        <f t="shared" si="247"/>
        <v>43921</v>
      </c>
      <c r="I1866" s="35">
        <f t="shared" si="248"/>
        <v>43928</v>
      </c>
      <c r="J1866" s="35">
        <v>43936</v>
      </c>
      <c r="K1866" s="36" t="s">
        <v>69</v>
      </c>
      <c r="L1866" s="37">
        <f t="shared" si="249"/>
        <v>13000</v>
      </c>
      <c r="M1866" s="45">
        <v>13000</v>
      </c>
      <c r="N1866" s="45"/>
      <c r="O1866" s="40" t="s">
        <v>758</v>
      </c>
    </row>
    <row r="1867" spans="1:15" s="41" customFormat="1" ht="12.75" hidden="1">
      <c r="A1867" s="32">
        <v>1862</v>
      </c>
      <c r="B1867" s="33" t="s">
        <v>767</v>
      </c>
      <c r="C1867" s="42" t="s">
        <v>89</v>
      </c>
      <c r="D1867" s="33" t="s">
        <v>192</v>
      </c>
      <c r="E1867" s="44" t="s">
        <v>15</v>
      </c>
      <c r="F1867" s="35">
        <f t="shared" si="250"/>
        <v>43804</v>
      </c>
      <c r="G1867" s="35">
        <f t="shared" si="251"/>
        <v>43825</v>
      </c>
      <c r="H1867" s="35">
        <f t="shared" si="247"/>
        <v>43832</v>
      </c>
      <c r="I1867" s="35">
        <f t="shared" si="248"/>
        <v>43839</v>
      </c>
      <c r="J1867" s="35">
        <v>43847</v>
      </c>
      <c r="K1867" s="36" t="s">
        <v>69</v>
      </c>
      <c r="L1867" s="37">
        <f t="shared" si="249"/>
        <v>30080</v>
      </c>
      <c r="M1867" s="45">
        <v>30080</v>
      </c>
      <c r="N1867" s="45"/>
      <c r="O1867" s="40" t="s">
        <v>768</v>
      </c>
    </row>
    <row r="1868" spans="1:15" s="41" customFormat="1" ht="12.75" hidden="1">
      <c r="A1868" s="32">
        <v>1863</v>
      </c>
      <c r="B1868" s="33" t="s">
        <v>767</v>
      </c>
      <c r="C1868" s="42" t="s">
        <v>89</v>
      </c>
      <c r="D1868" s="33" t="s">
        <v>192</v>
      </c>
      <c r="E1868" s="44" t="s">
        <v>15</v>
      </c>
      <c r="F1868" s="35">
        <f t="shared" si="250"/>
        <v>43893</v>
      </c>
      <c r="G1868" s="35">
        <f t="shared" si="251"/>
        <v>43914</v>
      </c>
      <c r="H1868" s="35">
        <f t="shared" si="247"/>
        <v>43921</v>
      </c>
      <c r="I1868" s="35">
        <f t="shared" si="248"/>
        <v>43928</v>
      </c>
      <c r="J1868" s="35">
        <v>43936</v>
      </c>
      <c r="K1868" s="36" t="s">
        <v>69</v>
      </c>
      <c r="L1868" s="37">
        <f t="shared" si="249"/>
        <v>29920</v>
      </c>
      <c r="M1868" s="45">
        <v>29920</v>
      </c>
      <c r="N1868" s="45"/>
      <c r="O1868" s="40" t="s">
        <v>768</v>
      </c>
    </row>
    <row r="1869" spans="1:15" s="41" customFormat="1" ht="18" hidden="1">
      <c r="A1869" s="32">
        <v>1864</v>
      </c>
      <c r="B1869" s="33" t="s">
        <v>767</v>
      </c>
      <c r="C1869" s="42" t="s">
        <v>110</v>
      </c>
      <c r="D1869" s="33" t="s">
        <v>192</v>
      </c>
      <c r="E1869" s="44" t="s">
        <v>29</v>
      </c>
      <c r="F1869" s="33" t="str">
        <f>IF(E1869="","",IF((OR(E1869=data_validation!A$1,E1869=data_validation!A$2,E1869=data_validation!A$5,E1869=data_validation!A$6,E1869=data_validation!A$14,E1869=data_validation!A$16)),"Indicate Date","N/A"))</f>
        <v>N/A</v>
      </c>
      <c r="G1869" s="33" t="str">
        <f>IF(E1869="","",IF((OR(E1869=data_validation!A$1,E1869=data_validation!A$2)),"Indicate Date","N/A"))</f>
        <v>N/A</v>
      </c>
      <c r="H1869" s="35">
        <f t="shared" si="247"/>
        <v>43832</v>
      </c>
      <c r="I1869" s="35">
        <f t="shared" si="248"/>
        <v>43839</v>
      </c>
      <c r="J1869" s="35">
        <v>43847</v>
      </c>
      <c r="K1869" s="36" t="s">
        <v>69</v>
      </c>
      <c r="L1869" s="37">
        <f t="shared" si="249"/>
        <v>15000</v>
      </c>
      <c r="M1869" s="45">
        <v>15000</v>
      </c>
      <c r="N1869" s="45"/>
      <c r="O1869" s="162" t="s">
        <v>768</v>
      </c>
    </row>
    <row r="1870" spans="1:15" s="41" customFormat="1" ht="12.75" hidden="1">
      <c r="A1870" s="32">
        <v>1865</v>
      </c>
      <c r="B1870" s="33" t="s">
        <v>741</v>
      </c>
      <c r="C1870" s="42" t="s">
        <v>114</v>
      </c>
      <c r="D1870" s="33" t="s">
        <v>163</v>
      </c>
      <c r="E1870" s="44" t="s">
        <v>15</v>
      </c>
      <c r="F1870" s="35">
        <f t="shared" ref="F1870:F1901" si="252">G1870-21</f>
        <v>43893</v>
      </c>
      <c r="G1870" s="35">
        <f t="shared" ref="G1870:G1901" si="253">H1870-7</f>
        <v>43914</v>
      </c>
      <c r="H1870" s="35">
        <f t="shared" si="247"/>
        <v>43921</v>
      </c>
      <c r="I1870" s="35">
        <f t="shared" si="248"/>
        <v>43928</v>
      </c>
      <c r="J1870" s="35">
        <v>43936</v>
      </c>
      <c r="K1870" s="36" t="s">
        <v>69</v>
      </c>
      <c r="L1870" s="37">
        <f t="shared" si="249"/>
        <v>67655</v>
      </c>
      <c r="M1870" s="45">
        <v>67655</v>
      </c>
      <c r="N1870" s="45"/>
      <c r="O1870" s="40" t="s">
        <v>742</v>
      </c>
    </row>
    <row r="1871" spans="1:15" s="41" customFormat="1" ht="12.75" hidden="1">
      <c r="A1871" s="32">
        <v>1866</v>
      </c>
      <c r="B1871" s="33" t="s">
        <v>741</v>
      </c>
      <c r="C1871" s="42" t="s">
        <v>77</v>
      </c>
      <c r="D1871" s="33" t="s">
        <v>163</v>
      </c>
      <c r="E1871" s="44" t="s">
        <v>15</v>
      </c>
      <c r="F1871" s="35">
        <f t="shared" si="252"/>
        <v>43893</v>
      </c>
      <c r="G1871" s="35">
        <f t="shared" si="253"/>
        <v>43914</v>
      </c>
      <c r="H1871" s="35">
        <f t="shared" si="247"/>
        <v>43921</v>
      </c>
      <c r="I1871" s="35">
        <f t="shared" si="248"/>
        <v>43928</v>
      </c>
      <c r="J1871" s="35">
        <v>43936</v>
      </c>
      <c r="K1871" s="36" t="s">
        <v>69</v>
      </c>
      <c r="L1871" s="37">
        <f t="shared" si="249"/>
        <v>1400</v>
      </c>
      <c r="M1871" s="45">
        <v>1400</v>
      </c>
      <c r="N1871" s="45"/>
      <c r="O1871" s="40" t="s">
        <v>742</v>
      </c>
    </row>
    <row r="1872" spans="1:15" s="41" customFormat="1" ht="12.75" hidden="1">
      <c r="A1872" s="32">
        <v>1867</v>
      </c>
      <c r="B1872" s="33" t="s">
        <v>741</v>
      </c>
      <c r="C1872" s="42" t="s">
        <v>78</v>
      </c>
      <c r="D1872" s="33" t="s">
        <v>163</v>
      </c>
      <c r="E1872" s="44" t="s">
        <v>15</v>
      </c>
      <c r="F1872" s="35">
        <f t="shared" si="252"/>
        <v>43893</v>
      </c>
      <c r="G1872" s="35">
        <f t="shared" si="253"/>
        <v>43914</v>
      </c>
      <c r="H1872" s="35">
        <f t="shared" si="247"/>
        <v>43921</v>
      </c>
      <c r="I1872" s="35">
        <f t="shared" si="248"/>
        <v>43928</v>
      </c>
      <c r="J1872" s="35">
        <v>43936</v>
      </c>
      <c r="K1872" s="36" t="s">
        <v>69</v>
      </c>
      <c r="L1872" s="37">
        <f t="shared" si="249"/>
        <v>3000</v>
      </c>
      <c r="M1872" s="45">
        <v>3000</v>
      </c>
      <c r="N1872" s="45"/>
      <c r="O1872" s="40" t="s">
        <v>742</v>
      </c>
    </row>
    <row r="1873" spans="1:15" s="41" customFormat="1" ht="12.75" hidden="1">
      <c r="A1873" s="32">
        <v>1868</v>
      </c>
      <c r="B1873" s="33" t="s">
        <v>741</v>
      </c>
      <c r="C1873" s="42" t="s">
        <v>81</v>
      </c>
      <c r="D1873" s="33" t="s">
        <v>163</v>
      </c>
      <c r="E1873" s="44" t="s">
        <v>15</v>
      </c>
      <c r="F1873" s="35">
        <f t="shared" si="252"/>
        <v>43893</v>
      </c>
      <c r="G1873" s="35">
        <f t="shared" si="253"/>
        <v>43914</v>
      </c>
      <c r="H1873" s="35">
        <f t="shared" si="247"/>
        <v>43921</v>
      </c>
      <c r="I1873" s="35">
        <f t="shared" si="248"/>
        <v>43928</v>
      </c>
      <c r="J1873" s="35">
        <v>43936</v>
      </c>
      <c r="K1873" s="36" t="s">
        <v>69</v>
      </c>
      <c r="L1873" s="37">
        <f t="shared" si="249"/>
        <v>600</v>
      </c>
      <c r="M1873" s="45">
        <v>600</v>
      </c>
      <c r="N1873" s="45"/>
      <c r="O1873" s="40" t="s">
        <v>742</v>
      </c>
    </row>
    <row r="1874" spans="1:15" s="41" customFormat="1" ht="12.75" hidden="1">
      <c r="A1874" s="32">
        <v>1869</v>
      </c>
      <c r="B1874" s="33" t="s">
        <v>747</v>
      </c>
      <c r="C1874" s="42" t="s">
        <v>114</v>
      </c>
      <c r="D1874" s="33" t="s">
        <v>163</v>
      </c>
      <c r="E1874" s="44" t="s">
        <v>15</v>
      </c>
      <c r="F1874" s="35">
        <f t="shared" si="252"/>
        <v>43893</v>
      </c>
      <c r="G1874" s="35">
        <f t="shared" si="253"/>
        <v>43914</v>
      </c>
      <c r="H1874" s="35">
        <f t="shared" si="247"/>
        <v>43921</v>
      </c>
      <c r="I1874" s="35">
        <f t="shared" si="248"/>
        <v>43928</v>
      </c>
      <c r="J1874" s="35">
        <v>43936</v>
      </c>
      <c r="K1874" s="36" t="s">
        <v>69</v>
      </c>
      <c r="L1874" s="37">
        <f t="shared" si="249"/>
        <v>69715</v>
      </c>
      <c r="M1874" s="45">
        <v>69715</v>
      </c>
      <c r="N1874" s="45"/>
      <c r="O1874" s="40" t="s">
        <v>748</v>
      </c>
    </row>
    <row r="1875" spans="1:15" s="41" customFormat="1" ht="12.75" hidden="1">
      <c r="A1875" s="32">
        <v>1870</v>
      </c>
      <c r="B1875" s="33" t="s">
        <v>747</v>
      </c>
      <c r="C1875" s="42" t="s">
        <v>77</v>
      </c>
      <c r="D1875" s="33" t="s">
        <v>163</v>
      </c>
      <c r="E1875" s="44" t="s">
        <v>15</v>
      </c>
      <c r="F1875" s="35">
        <f t="shared" si="252"/>
        <v>43893</v>
      </c>
      <c r="G1875" s="35">
        <f t="shared" si="253"/>
        <v>43914</v>
      </c>
      <c r="H1875" s="35">
        <f t="shared" si="247"/>
        <v>43921</v>
      </c>
      <c r="I1875" s="35">
        <f t="shared" si="248"/>
        <v>43928</v>
      </c>
      <c r="J1875" s="35">
        <v>43936</v>
      </c>
      <c r="K1875" s="36" t="s">
        <v>69</v>
      </c>
      <c r="L1875" s="37">
        <f t="shared" si="249"/>
        <v>700</v>
      </c>
      <c r="M1875" s="45">
        <v>700</v>
      </c>
      <c r="N1875" s="45"/>
      <c r="O1875" s="40" t="s">
        <v>748</v>
      </c>
    </row>
    <row r="1876" spans="1:15" s="41" customFormat="1" ht="12.75" hidden="1">
      <c r="A1876" s="32">
        <v>1871</v>
      </c>
      <c r="B1876" s="33" t="s">
        <v>747</v>
      </c>
      <c r="C1876" s="42" t="s">
        <v>78</v>
      </c>
      <c r="D1876" s="33" t="s">
        <v>163</v>
      </c>
      <c r="E1876" s="44" t="s">
        <v>15</v>
      </c>
      <c r="F1876" s="35">
        <f t="shared" si="252"/>
        <v>43893</v>
      </c>
      <c r="G1876" s="35">
        <f t="shared" si="253"/>
        <v>43914</v>
      </c>
      <c r="H1876" s="35">
        <f t="shared" si="247"/>
        <v>43921</v>
      </c>
      <c r="I1876" s="35">
        <f t="shared" si="248"/>
        <v>43928</v>
      </c>
      <c r="J1876" s="35">
        <v>43936</v>
      </c>
      <c r="K1876" s="36" t="s">
        <v>69</v>
      </c>
      <c r="L1876" s="37">
        <f t="shared" si="249"/>
        <v>1300</v>
      </c>
      <c r="M1876" s="45">
        <v>1300</v>
      </c>
      <c r="N1876" s="45"/>
      <c r="O1876" s="40" t="s">
        <v>748</v>
      </c>
    </row>
    <row r="1877" spans="1:15" s="41" customFormat="1" ht="12.75" hidden="1">
      <c r="A1877" s="32">
        <v>1872</v>
      </c>
      <c r="B1877" s="33" t="s">
        <v>755</v>
      </c>
      <c r="C1877" s="42" t="s">
        <v>114</v>
      </c>
      <c r="D1877" s="33" t="s">
        <v>163</v>
      </c>
      <c r="E1877" s="44" t="s">
        <v>15</v>
      </c>
      <c r="F1877" s="35">
        <f t="shared" si="252"/>
        <v>43893</v>
      </c>
      <c r="G1877" s="35">
        <f t="shared" si="253"/>
        <v>43914</v>
      </c>
      <c r="H1877" s="35">
        <f t="shared" si="247"/>
        <v>43921</v>
      </c>
      <c r="I1877" s="35">
        <f t="shared" si="248"/>
        <v>43928</v>
      </c>
      <c r="J1877" s="35">
        <v>43936</v>
      </c>
      <c r="K1877" s="36" t="s">
        <v>69</v>
      </c>
      <c r="L1877" s="37">
        <f t="shared" si="249"/>
        <v>71174.67</v>
      </c>
      <c r="M1877" s="45">
        <v>71174.67</v>
      </c>
      <c r="N1877" s="45"/>
      <c r="O1877" s="40" t="s">
        <v>756</v>
      </c>
    </row>
    <row r="1878" spans="1:15" s="41" customFormat="1" ht="12.75" hidden="1">
      <c r="A1878" s="32">
        <v>1873</v>
      </c>
      <c r="B1878" s="33" t="s">
        <v>755</v>
      </c>
      <c r="C1878" s="42" t="s">
        <v>77</v>
      </c>
      <c r="D1878" s="33" t="s">
        <v>163</v>
      </c>
      <c r="E1878" s="44" t="s">
        <v>15</v>
      </c>
      <c r="F1878" s="35">
        <f t="shared" si="252"/>
        <v>43893</v>
      </c>
      <c r="G1878" s="35">
        <f t="shared" si="253"/>
        <v>43914</v>
      </c>
      <c r="H1878" s="35">
        <f t="shared" si="247"/>
        <v>43921</v>
      </c>
      <c r="I1878" s="35">
        <f t="shared" si="248"/>
        <v>43928</v>
      </c>
      <c r="J1878" s="35">
        <v>43936</v>
      </c>
      <c r="K1878" s="36" t="s">
        <v>69</v>
      </c>
      <c r="L1878" s="37">
        <f t="shared" si="249"/>
        <v>650</v>
      </c>
      <c r="M1878" s="45">
        <v>650</v>
      </c>
      <c r="N1878" s="45"/>
      <c r="O1878" s="40" t="s">
        <v>756</v>
      </c>
    </row>
    <row r="1879" spans="1:15" s="41" customFormat="1" ht="12.75" hidden="1">
      <c r="A1879" s="32">
        <v>1874</v>
      </c>
      <c r="B1879" s="33" t="s">
        <v>755</v>
      </c>
      <c r="C1879" s="42" t="s">
        <v>78</v>
      </c>
      <c r="D1879" s="33" t="s">
        <v>163</v>
      </c>
      <c r="E1879" s="44" t="s">
        <v>15</v>
      </c>
      <c r="F1879" s="35">
        <f t="shared" si="252"/>
        <v>43893</v>
      </c>
      <c r="G1879" s="35">
        <f t="shared" si="253"/>
        <v>43914</v>
      </c>
      <c r="H1879" s="35">
        <f t="shared" si="247"/>
        <v>43921</v>
      </c>
      <c r="I1879" s="35">
        <f t="shared" si="248"/>
        <v>43928</v>
      </c>
      <c r="J1879" s="35">
        <v>43936</v>
      </c>
      <c r="K1879" s="36" t="s">
        <v>69</v>
      </c>
      <c r="L1879" s="37">
        <f t="shared" si="249"/>
        <v>1350</v>
      </c>
      <c r="M1879" s="45">
        <v>1350</v>
      </c>
      <c r="N1879" s="45"/>
      <c r="O1879" s="40" t="s">
        <v>756</v>
      </c>
    </row>
    <row r="1880" spans="1:15" s="41" customFormat="1" ht="12.75" hidden="1">
      <c r="A1880" s="32">
        <v>1875</v>
      </c>
      <c r="B1880" s="33" t="s">
        <v>753</v>
      </c>
      <c r="C1880" s="42" t="s">
        <v>114</v>
      </c>
      <c r="D1880" s="33" t="s">
        <v>163</v>
      </c>
      <c r="E1880" s="44" t="s">
        <v>15</v>
      </c>
      <c r="F1880" s="35">
        <f t="shared" si="252"/>
        <v>43893</v>
      </c>
      <c r="G1880" s="35">
        <f t="shared" si="253"/>
        <v>43914</v>
      </c>
      <c r="H1880" s="35">
        <f t="shared" si="247"/>
        <v>43921</v>
      </c>
      <c r="I1880" s="35">
        <f t="shared" si="248"/>
        <v>43928</v>
      </c>
      <c r="J1880" s="35">
        <v>43936</v>
      </c>
      <c r="K1880" s="36" t="s">
        <v>69</v>
      </c>
      <c r="L1880" s="37">
        <f t="shared" si="249"/>
        <v>205953.67</v>
      </c>
      <c r="M1880" s="45">
        <v>205953.67</v>
      </c>
      <c r="N1880" s="45"/>
      <c r="O1880" s="40" t="s">
        <v>754</v>
      </c>
    </row>
    <row r="1881" spans="1:15" s="41" customFormat="1" ht="12.75" hidden="1">
      <c r="A1881" s="32">
        <v>1876</v>
      </c>
      <c r="B1881" s="33" t="s">
        <v>753</v>
      </c>
      <c r="C1881" s="42" t="s">
        <v>77</v>
      </c>
      <c r="D1881" s="33" t="s">
        <v>163</v>
      </c>
      <c r="E1881" s="44" t="s">
        <v>15</v>
      </c>
      <c r="F1881" s="35">
        <f t="shared" si="252"/>
        <v>43893</v>
      </c>
      <c r="G1881" s="35">
        <f t="shared" si="253"/>
        <v>43914</v>
      </c>
      <c r="H1881" s="35">
        <f t="shared" si="247"/>
        <v>43921</v>
      </c>
      <c r="I1881" s="35">
        <f t="shared" si="248"/>
        <v>43928</v>
      </c>
      <c r="J1881" s="35">
        <v>43936</v>
      </c>
      <c r="K1881" s="36" t="s">
        <v>69</v>
      </c>
      <c r="L1881" s="37">
        <f t="shared" si="249"/>
        <v>2345</v>
      </c>
      <c r="M1881" s="45">
        <v>2345</v>
      </c>
      <c r="N1881" s="45"/>
      <c r="O1881" s="40" t="s">
        <v>754</v>
      </c>
    </row>
    <row r="1882" spans="1:15" s="41" customFormat="1" ht="12.75" hidden="1">
      <c r="A1882" s="32">
        <v>1877</v>
      </c>
      <c r="B1882" s="33" t="s">
        <v>753</v>
      </c>
      <c r="C1882" s="42" t="s">
        <v>78</v>
      </c>
      <c r="D1882" s="33" t="s">
        <v>163</v>
      </c>
      <c r="E1882" s="44" t="s">
        <v>15</v>
      </c>
      <c r="F1882" s="35">
        <f t="shared" si="252"/>
        <v>43893</v>
      </c>
      <c r="G1882" s="35">
        <f t="shared" si="253"/>
        <v>43914</v>
      </c>
      <c r="H1882" s="35">
        <f t="shared" si="247"/>
        <v>43921</v>
      </c>
      <c r="I1882" s="35">
        <f t="shared" si="248"/>
        <v>43928</v>
      </c>
      <c r="J1882" s="35">
        <v>43936</v>
      </c>
      <c r="K1882" s="36" t="s">
        <v>69</v>
      </c>
      <c r="L1882" s="37">
        <f t="shared" si="249"/>
        <v>6500</v>
      </c>
      <c r="M1882" s="45">
        <v>6500</v>
      </c>
      <c r="N1882" s="45"/>
      <c r="O1882" s="40" t="s">
        <v>754</v>
      </c>
    </row>
    <row r="1883" spans="1:15" s="41" customFormat="1" ht="12.75" hidden="1">
      <c r="A1883" s="32">
        <v>1878</v>
      </c>
      <c r="B1883" s="33" t="s">
        <v>753</v>
      </c>
      <c r="C1883" s="42" t="s">
        <v>81</v>
      </c>
      <c r="D1883" s="33" t="s">
        <v>163</v>
      </c>
      <c r="E1883" s="44" t="s">
        <v>15</v>
      </c>
      <c r="F1883" s="35">
        <f t="shared" si="252"/>
        <v>43893</v>
      </c>
      <c r="G1883" s="35">
        <f t="shared" si="253"/>
        <v>43914</v>
      </c>
      <c r="H1883" s="35">
        <f t="shared" si="247"/>
        <v>43921</v>
      </c>
      <c r="I1883" s="35">
        <f t="shared" si="248"/>
        <v>43928</v>
      </c>
      <c r="J1883" s="35">
        <v>43936</v>
      </c>
      <c r="K1883" s="36" t="s">
        <v>69</v>
      </c>
      <c r="L1883" s="37">
        <f t="shared" si="249"/>
        <v>1155</v>
      </c>
      <c r="M1883" s="45">
        <v>1155</v>
      </c>
      <c r="N1883" s="45"/>
      <c r="O1883" s="40" t="s">
        <v>754</v>
      </c>
    </row>
    <row r="1884" spans="1:15" s="41" customFormat="1" ht="12.75" hidden="1">
      <c r="A1884" s="32">
        <v>1879</v>
      </c>
      <c r="B1884" s="33" t="s">
        <v>751</v>
      </c>
      <c r="C1884" s="42" t="s">
        <v>114</v>
      </c>
      <c r="D1884" s="33" t="s">
        <v>163</v>
      </c>
      <c r="E1884" s="44" t="s">
        <v>15</v>
      </c>
      <c r="F1884" s="35">
        <f t="shared" si="252"/>
        <v>43984</v>
      </c>
      <c r="G1884" s="35">
        <f t="shared" si="253"/>
        <v>44005</v>
      </c>
      <c r="H1884" s="35">
        <f t="shared" si="247"/>
        <v>44012</v>
      </c>
      <c r="I1884" s="35">
        <f t="shared" si="248"/>
        <v>44019</v>
      </c>
      <c r="J1884" s="35">
        <v>44027</v>
      </c>
      <c r="K1884" s="36" t="s">
        <v>69</v>
      </c>
      <c r="L1884" s="37">
        <f t="shared" si="249"/>
        <v>198538</v>
      </c>
      <c r="M1884" s="45">
        <v>198538</v>
      </c>
      <c r="N1884" s="45"/>
      <c r="O1884" s="40" t="s">
        <v>752</v>
      </c>
    </row>
    <row r="1885" spans="1:15" s="41" customFormat="1" ht="12.75" hidden="1">
      <c r="A1885" s="32">
        <v>1880</v>
      </c>
      <c r="B1885" s="33" t="s">
        <v>751</v>
      </c>
      <c r="C1885" s="42" t="s">
        <v>77</v>
      </c>
      <c r="D1885" s="33" t="s">
        <v>163</v>
      </c>
      <c r="E1885" s="44" t="s">
        <v>15</v>
      </c>
      <c r="F1885" s="35">
        <f t="shared" si="252"/>
        <v>43984</v>
      </c>
      <c r="G1885" s="35">
        <f t="shared" si="253"/>
        <v>44005</v>
      </c>
      <c r="H1885" s="35">
        <f t="shared" si="247"/>
        <v>44012</v>
      </c>
      <c r="I1885" s="35">
        <f t="shared" si="248"/>
        <v>44019</v>
      </c>
      <c r="J1885" s="35">
        <v>44027</v>
      </c>
      <c r="K1885" s="36" t="s">
        <v>69</v>
      </c>
      <c r="L1885" s="37">
        <f t="shared" si="249"/>
        <v>1745</v>
      </c>
      <c r="M1885" s="45">
        <v>1745</v>
      </c>
      <c r="N1885" s="45"/>
      <c r="O1885" s="40" t="s">
        <v>752</v>
      </c>
    </row>
    <row r="1886" spans="1:15" s="41" customFormat="1" ht="12.75" hidden="1">
      <c r="A1886" s="32">
        <v>1881</v>
      </c>
      <c r="B1886" s="33" t="s">
        <v>751</v>
      </c>
      <c r="C1886" s="42" t="s">
        <v>78</v>
      </c>
      <c r="D1886" s="33" t="s">
        <v>163</v>
      </c>
      <c r="E1886" s="44" t="s">
        <v>15</v>
      </c>
      <c r="F1886" s="35">
        <f t="shared" si="252"/>
        <v>43984</v>
      </c>
      <c r="G1886" s="35">
        <f t="shared" si="253"/>
        <v>44005</v>
      </c>
      <c r="H1886" s="35">
        <f t="shared" si="247"/>
        <v>44012</v>
      </c>
      <c r="I1886" s="35">
        <f t="shared" si="248"/>
        <v>44019</v>
      </c>
      <c r="J1886" s="35">
        <v>44027</v>
      </c>
      <c r="K1886" s="36" t="s">
        <v>69</v>
      </c>
      <c r="L1886" s="37">
        <f t="shared" si="249"/>
        <v>6500</v>
      </c>
      <c r="M1886" s="45">
        <v>6500</v>
      </c>
      <c r="N1886" s="45"/>
      <c r="O1886" s="40" t="s">
        <v>752</v>
      </c>
    </row>
    <row r="1887" spans="1:15" s="41" customFormat="1" ht="12.75" hidden="1">
      <c r="A1887" s="32">
        <v>1882</v>
      </c>
      <c r="B1887" s="33" t="s">
        <v>751</v>
      </c>
      <c r="C1887" s="42" t="s">
        <v>81</v>
      </c>
      <c r="D1887" s="33" t="s">
        <v>163</v>
      </c>
      <c r="E1887" s="44" t="s">
        <v>15</v>
      </c>
      <c r="F1887" s="35">
        <f t="shared" si="252"/>
        <v>43984</v>
      </c>
      <c r="G1887" s="35">
        <f t="shared" si="253"/>
        <v>44005</v>
      </c>
      <c r="H1887" s="35">
        <f t="shared" si="247"/>
        <v>44012</v>
      </c>
      <c r="I1887" s="35">
        <f t="shared" si="248"/>
        <v>44019</v>
      </c>
      <c r="J1887" s="35">
        <v>44027</v>
      </c>
      <c r="K1887" s="36" t="s">
        <v>69</v>
      </c>
      <c r="L1887" s="37">
        <f t="shared" si="249"/>
        <v>1755</v>
      </c>
      <c r="M1887" s="45">
        <v>1755</v>
      </c>
      <c r="N1887" s="45"/>
      <c r="O1887" s="40" t="s">
        <v>752</v>
      </c>
    </row>
    <row r="1888" spans="1:15" s="41" customFormat="1" ht="12.75" hidden="1">
      <c r="A1888" s="32">
        <v>1883</v>
      </c>
      <c r="B1888" s="33" t="s">
        <v>737</v>
      </c>
      <c r="C1888" s="42" t="s">
        <v>114</v>
      </c>
      <c r="D1888" s="33" t="s">
        <v>163</v>
      </c>
      <c r="E1888" s="44" t="s">
        <v>15</v>
      </c>
      <c r="F1888" s="35">
        <f t="shared" si="252"/>
        <v>43984</v>
      </c>
      <c r="G1888" s="35">
        <f t="shared" si="253"/>
        <v>44005</v>
      </c>
      <c r="H1888" s="35">
        <f t="shared" si="247"/>
        <v>44012</v>
      </c>
      <c r="I1888" s="35">
        <f t="shared" si="248"/>
        <v>44019</v>
      </c>
      <c r="J1888" s="35">
        <v>44027</v>
      </c>
      <c r="K1888" s="36" t="s">
        <v>69</v>
      </c>
      <c r="L1888" s="37">
        <f t="shared" si="249"/>
        <v>198013.67</v>
      </c>
      <c r="M1888" s="45">
        <v>198013.67</v>
      </c>
      <c r="N1888" s="45"/>
      <c r="O1888" s="40" t="s">
        <v>738</v>
      </c>
    </row>
    <row r="1889" spans="1:15" s="41" customFormat="1" ht="12.75" hidden="1">
      <c r="A1889" s="32">
        <v>1884</v>
      </c>
      <c r="B1889" s="33" t="s">
        <v>737</v>
      </c>
      <c r="C1889" s="42" t="s">
        <v>77</v>
      </c>
      <c r="D1889" s="33" t="s">
        <v>163</v>
      </c>
      <c r="E1889" s="44" t="s">
        <v>15</v>
      </c>
      <c r="F1889" s="35">
        <f t="shared" si="252"/>
        <v>43984</v>
      </c>
      <c r="G1889" s="35">
        <f t="shared" si="253"/>
        <v>44005</v>
      </c>
      <c r="H1889" s="35">
        <f t="shared" si="247"/>
        <v>44012</v>
      </c>
      <c r="I1889" s="35">
        <f t="shared" si="248"/>
        <v>44019</v>
      </c>
      <c r="J1889" s="35">
        <v>44027</v>
      </c>
      <c r="K1889" s="36" t="s">
        <v>69</v>
      </c>
      <c r="L1889" s="37">
        <f t="shared" si="249"/>
        <v>2095</v>
      </c>
      <c r="M1889" s="45">
        <v>2095</v>
      </c>
      <c r="N1889" s="45"/>
      <c r="O1889" s="40" t="s">
        <v>738</v>
      </c>
    </row>
    <row r="1890" spans="1:15" s="41" customFormat="1" ht="12.75" hidden="1">
      <c r="A1890" s="32">
        <v>1885</v>
      </c>
      <c r="B1890" s="33" t="s">
        <v>737</v>
      </c>
      <c r="C1890" s="42" t="s">
        <v>78</v>
      </c>
      <c r="D1890" s="33" t="s">
        <v>163</v>
      </c>
      <c r="E1890" s="44" t="s">
        <v>15</v>
      </c>
      <c r="F1890" s="35">
        <f t="shared" si="252"/>
        <v>43984</v>
      </c>
      <c r="G1890" s="35">
        <f t="shared" si="253"/>
        <v>44005</v>
      </c>
      <c r="H1890" s="35">
        <f t="shared" si="247"/>
        <v>44012</v>
      </c>
      <c r="I1890" s="35">
        <f t="shared" si="248"/>
        <v>44019</v>
      </c>
      <c r="J1890" s="35">
        <v>44027</v>
      </c>
      <c r="K1890" s="36" t="s">
        <v>69</v>
      </c>
      <c r="L1890" s="37">
        <f t="shared" si="249"/>
        <v>6750</v>
      </c>
      <c r="M1890" s="45">
        <v>6750</v>
      </c>
      <c r="N1890" s="45"/>
      <c r="O1890" s="40" t="s">
        <v>738</v>
      </c>
    </row>
    <row r="1891" spans="1:15" s="41" customFormat="1" ht="12.75" hidden="1">
      <c r="A1891" s="32">
        <v>1886</v>
      </c>
      <c r="B1891" s="33" t="s">
        <v>737</v>
      </c>
      <c r="C1891" s="42" t="s">
        <v>81</v>
      </c>
      <c r="D1891" s="33" t="s">
        <v>163</v>
      </c>
      <c r="E1891" s="44" t="s">
        <v>15</v>
      </c>
      <c r="F1891" s="35">
        <f t="shared" si="252"/>
        <v>43984</v>
      </c>
      <c r="G1891" s="35">
        <f t="shared" si="253"/>
        <v>44005</v>
      </c>
      <c r="H1891" s="35">
        <f t="shared" si="247"/>
        <v>44012</v>
      </c>
      <c r="I1891" s="35">
        <f t="shared" si="248"/>
        <v>44019</v>
      </c>
      <c r="J1891" s="35">
        <v>44027</v>
      </c>
      <c r="K1891" s="36" t="s">
        <v>69</v>
      </c>
      <c r="L1891" s="37">
        <f t="shared" si="249"/>
        <v>1155</v>
      </c>
      <c r="M1891" s="45">
        <v>1155</v>
      </c>
      <c r="N1891" s="45"/>
      <c r="O1891" s="40" t="s">
        <v>738</v>
      </c>
    </row>
    <row r="1892" spans="1:15" s="41" customFormat="1" ht="12.75" hidden="1">
      <c r="A1892" s="32">
        <v>1887</v>
      </c>
      <c r="B1892" s="33" t="s">
        <v>739</v>
      </c>
      <c r="C1892" s="42" t="s">
        <v>114</v>
      </c>
      <c r="D1892" s="33" t="s">
        <v>163</v>
      </c>
      <c r="E1892" s="44" t="s">
        <v>15</v>
      </c>
      <c r="F1892" s="35">
        <f t="shared" si="252"/>
        <v>44076</v>
      </c>
      <c r="G1892" s="35">
        <f t="shared" si="253"/>
        <v>44097</v>
      </c>
      <c r="H1892" s="35">
        <f t="shared" si="247"/>
        <v>44104</v>
      </c>
      <c r="I1892" s="35">
        <f t="shared" si="248"/>
        <v>44111</v>
      </c>
      <c r="J1892" s="35">
        <v>44119</v>
      </c>
      <c r="K1892" s="36" t="s">
        <v>69</v>
      </c>
      <c r="L1892" s="37">
        <f t="shared" si="249"/>
        <v>198538</v>
      </c>
      <c r="M1892" s="45">
        <v>198538</v>
      </c>
      <c r="N1892" s="45"/>
      <c r="O1892" s="40" t="s">
        <v>740</v>
      </c>
    </row>
    <row r="1893" spans="1:15" s="41" customFormat="1" ht="12.75" hidden="1">
      <c r="A1893" s="32">
        <v>1888</v>
      </c>
      <c r="B1893" s="33" t="s">
        <v>739</v>
      </c>
      <c r="C1893" s="42" t="s">
        <v>77</v>
      </c>
      <c r="D1893" s="33" t="s">
        <v>163</v>
      </c>
      <c r="E1893" s="44" t="s">
        <v>15</v>
      </c>
      <c r="F1893" s="35">
        <f t="shared" si="252"/>
        <v>44076</v>
      </c>
      <c r="G1893" s="35">
        <f t="shared" si="253"/>
        <v>44097</v>
      </c>
      <c r="H1893" s="35">
        <f t="shared" si="247"/>
        <v>44104</v>
      </c>
      <c r="I1893" s="35">
        <f t="shared" si="248"/>
        <v>44111</v>
      </c>
      <c r="J1893" s="35">
        <v>44119</v>
      </c>
      <c r="K1893" s="36" t="s">
        <v>69</v>
      </c>
      <c r="L1893" s="37">
        <f t="shared" si="249"/>
        <v>1745</v>
      </c>
      <c r="M1893" s="45">
        <v>1745</v>
      </c>
      <c r="N1893" s="45"/>
      <c r="O1893" s="40" t="s">
        <v>740</v>
      </c>
    </row>
    <row r="1894" spans="1:15" s="41" customFormat="1" ht="12.75" hidden="1">
      <c r="A1894" s="32">
        <v>1889</v>
      </c>
      <c r="B1894" s="33" t="s">
        <v>739</v>
      </c>
      <c r="C1894" s="42" t="s">
        <v>78</v>
      </c>
      <c r="D1894" s="33" t="s">
        <v>163</v>
      </c>
      <c r="E1894" s="44" t="s">
        <v>15</v>
      </c>
      <c r="F1894" s="35">
        <f t="shared" si="252"/>
        <v>44076</v>
      </c>
      <c r="G1894" s="35">
        <f t="shared" si="253"/>
        <v>44097</v>
      </c>
      <c r="H1894" s="35">
        <f t="shared" si="247"/>
        <v>44104</v>
      </c>
      <c r="I1894" s="35">
        <f t="shared" si="248"/>
        <v>44111</v>
      </c>
      <c r="J1894" s="35">
        <v>44119</v>
      </c>
      <c r="K1894" s="36" t="s">
        <v>69</v>
      </c>
      <c r="L1894" s="37">
        <f t="shared" si="249"/>
        <v>8500</v>
      </c>
      <c r="M1894" s="45">
        <v>8500</v>
      </c>
      <c r="N1894" s="45"/>
      <c r="O1894" s="40" t="s">
        <v>740</v>
      </c>
    </row>
    <row r="1895" spans="1:15" s="41" customFormat="1" ht="12.75" hidden="1">
      <c r="A1895" s="32">
        <v>1890</v>
      </c>
      <c r="B1895" s="33" t="s">
        <v>739</v>
      </c>
      <c r="C1895" s="42" t="s">
        <v>81</v>
      </c>
      <c r="D1895" s="33" t="s">
        <v>163</v>
      </c>
      <c r="E1895" s="44" t="s">
        <v>15</v>
      </c>
      <c r="F1895" s="35">
        <f t="shared" si="252"/>
        <v>44076</v>
      </c>
      <c r="G1895" s="35">
        <f t="shared" si="253"/>
        <v>44097</v>
      </c>
      <c r="H1895" s="35">
        <f t="shared" si="247"/>
        <v>44104</v>
      </c>
      <c r="I1895" s="35">
        <f t="shared" si="248"/>
        <v>44111</v>
      </c>
      <c r="J1895" s="35">
        <v>44119</v>
      </c>
      <c r="K1895" s="36" t="s">
        <v>69</v>
      </c>
      <c r="L1895" s="37">
        <f t="shared" si="249"/>
        <v>1755</v>
      </c>
      <c r="M1895" s="45">
        <v>1755</v>
      </c>
      <c r="N1895" s="45"/>
      <c r="O1895" s="40" t="s">
        <v>740</v>
      </c>
    </row>
    <row r="1896" spans="1:15" s="41" customFormat="1" ht="12.75" hidden="1">
      <c r="A1896" s="32">
        <v>1891</v>
      </c>
      <c r="B1896" s="33" t="s">
        <v>745</v>
      </c>
      <c r="C1896" s="42" t="s">
        <v>114</v>
      </c>
      <c r="D1896" s="33" t="s">
        <v>163</v>
      </c>
      <c r="E1896" s="44" t="s">
        <v>15</v>
      </c>
      <c r="F1896" s="35">
        <f t="shared" si="252"/>
        <v>44076</v>
      </c>
      <c r="G1896" s="35">
        <f t="shared" si="253"/>
        <v>44097</v>
      </c>
      <c r="H1896" s="35">
        <f t="shared" si="247"/>
        <v>44104</v>
      </c>
      <c r="I1896" s="35">
        <f t="shared" si="248"/>
        <v>44111</v>
      </c>
      <c r="J1896" s="35">
        <v>44119</v>
      </c>
      <c r="K1896" s="36" t="s">
        <v>69</v>
      </c>
      <c r="L1896" s="37">
        <f t="shared" si="249"/>
        <v>205953.67</v>
      </c>
      <c r="M1896" s="45">
        <v>205953.67</v>
      </c>
      <c r="N1896" s="45"/>
      <c r="O1896" s="40" t="s">
        <v>746</v>
      </c>
    </row>
    <row r="1897" spans="1:15" s="41" customFormat="1" ht="12.75" hidden="1">
      <c r="A1897" s="32">
        <v>1892</v>
      </c>
      <c r="B1897" s="33" t="s">
        <v>745</v>
      </c>
      <c r="C1897" s="42" t="s">
        <v>77</v>
      </c>
      <c r="D1897" s="33" t="s">
        <v>163</v>
      </c>
      <c r="E1897" s="44" t="s">
        <v>15</v>
      </c>
      <c r="F1897" s="35">
        <f t="shared" si="252"/>
        <v>44076</v>
      </c>
      <c r="G1897" s="35">
        <f t="shared" si="253"/>
        <v>44097</v>
      </c>
      <c r="H1897" s="35">
        <f t="shared" si="247"/>
        <v>44104</v>
      </c>
      <c r="I1897" s="35">
        <f t="shared" si="248"/>
        <v>44111</v>
      </c>
      <c r="J1897" s="35">
        <v>44119</v>
      </c>
      <c r="K1897" s="36" t="s">
        <v>69</v>
      </c>
      <c r="L1897" s="37">
        <f t="shared" si="249"/>
        <v>1345</v>
      </c>
      <c r="M1897" s="45">
        <v>1345</v>
      </c>
      <c r="N1897" s="45"/>
      <c r="O1897" s="40" t="s">
        <v>746</v>
      </c>
    </row>
    <row r="1898" spans="1:15" s="41" customFormat="1" ht="12.75" hidden="1">
      <c r="A1898" s="32">
        <v>1893</v>
      </c>
      <c r="B1898" s="33" t="s">
        <v>745</v>
      </c>
      <c r="C1898" s="42" t="s">
        <v>78</v>
      </c>
      <c r="D1898" s="33" t="s">
        <v>163</v>
      </c>
      <c r="E1898" s="44" t="s">
        <v>15</v>
      </c>
      <c r="F1898" s="35">
        <f t="shared" si="252"/>
        <v>44076</v>
      </c>
      <c r="G1898" s="35">
        <f t="shared" si="253"/>
        <v>44097</v>
      </c>
      <c r="H1898" s="35">
        <f t="shared" si="247"/>
        <v>44104</v>
      </c>
      <c r="I1898" s="35">
        <f t="shared" si="248"/>
        <v>44111</v>
      </c>
      <c r="J1898" s="35">
        <v>44119</v>
      </c>
      <c r="K1898" s="36" t="s">
        <v>69</v>
      </c>
      <c r="L1898" s="37">
        <f t="shared" si="249"/>
        <v>7500</v>
      </c>
      <c r="M1898" s="45">
        <v>7500</v>
      </c>
      <c r="N1898" s="45"/>
      <c r="O1898" s="40" t="s">
        <v>746</v>
      </c>
    </row>
    <row r="1899" spans="1:15" s="41" customFormat="1" ht="12.75" hidden="1">
      <c r="A1899" s="32">
        <v>1894</v>
      </c>
      <c r="B1899" s="33" t="s">
        <v>745</v>
      </c>
      <c r="C1899" s="42" t="s">
        <v>81</v>
      </c>
      <c r="D1899" s="33" t="s">
        <v>163</v>
      </c>
      <c r="E1899" s="44" t="s">
        <v>15</v>
      </c>
      <c r="F1899" s="35">
        <f t="shared" si="252"/>
        <v>44076</v>
      </c>
      <c r="G1899" s="35">
        <f t="shared" si="253"/>
        <v>44097</v>
      </c>
      <c r="H1899" s="35">
        <f t="shared" si="247"/>
        <v>44104</v>
      </c>
      <c r="I1899" s="35">
        <f t="shared" si="248"/>
        <v>44111</v>
      </c>
      <c r="J1899" s="35">
        <v>44119</v>
      </c>
      <c r="K1899" s="36" t="s">
        <v>69</v>
      </c>
      <c r="L1899" s="37">
        <f t="shared" si="249"/>
        <v>1155</v>
      </c>
      <c r="M1899" s="45">
        <v>1155</v>
      </c>
      <c r="N1899" s="45"/>
      <c r="O1899" s="40" t="s">
        <v>746</v>
      </c>
    </row>
    <row r="1900" spans="1:15" s="41" customFormat="1" ht="12.75" hidden="1">
      <c r="A1900" s="32">
        <v>1895</v>
      </c>
      <c r="B1900" s="33" t="s">
        <v>743</v>
      </c>
      <c r="C1900" s="42" t="s">
        <v>114</v>
      </c>
      <c r="D1900" s="33" t="s">
        <v>163</v>
      </c>
      <c r="E1900" s="44" t="s">
        <v>15</v>
      </c>
      <c r="F1900" s="35">
        <f t="shared" si="252"/>
        <v>43893</v>
      </c>
      <c r="G1900" s="35">
        <f t="shared" si="253"/>
        <v>43914</v>
      </c>
      <c r="H1900" s="35">
        <f t="shared" si="247"/>
        <v>43921</v>
      </c>
      <c r="I1900" s="35">
        <f t="shared" si="248"/>
        <v>43928</v>
      </c>
      <c r="J1900" s="35">
        <v>43936</v>
      </c>
      <c r="K1900" s="36" t="s">
        <v>69</v>
      </c>
      <c r="L1900" s="37">
        <f t="shared" si="249"/>
        <v>182305</v>
      </c>
      <c r="M1900" s="45"/>
      <c r="N1900" s="45">
        <v>182305</v>
      </c>
      <c r="O1900" s="40" t="s">
        <v>744</v>
      </c>
    </row>
    <row r="1901" spans="1:15" s="41" customFormat="1" ht="12.75" hidden="1">
      <c r="A1901" s="32">
        <v>1896</v>
      </c>
      <c r="B1901" s="33" t="s">
        <v>743</v>
      </c>
      <c r="C1901" s="42" t="s">
        <v>77</v>
      </c>
      <c r="D1901" s="33" t="s">
        <v>163</v>
      </c>
      <c r="E1901" s="44" t="s">
        <v>15</v>
      </c>
      <c r="F1901" s="35">
        <f t="shared" si="252"/>
        <v>43893</v>
      </c>
      <c r="G1901" s="35">
        <f t="shared" si="253"/>
        <v>43914</v>
      </c>
      <c r="H1901" s="35">
        <f t="shared" si="247"/>
        <v>43921</v>
      </c>
      <c r="I1901" s="35">
        <f t="shared" si="248"/>
        <v>43928</v>
      </c>
      <c r="J1901" s="35">
        <v>43936</v>
      </c>
      <c r="K1901" s="36" t="s">
        <v>69</v>
      </c>
      <c r="L1901" s="37">
        <f t="shared" si="249"/>
        <v>600</v>
      </c>
      <c r="M1901" s="45"/>
      <c r="N1901" s="45">
        <v>600</v>
      </c>
      <c r="O1901" s="40" t="s">
        <v>744</v>
      </c>
    </row>
    <row r="1902" spans="1:15" s="41" customFormat="1" ht="12.75" hidden="1">
      <c r="A1902" s="32">
        <v>1897</v>
      </c>
      <c r="B1902" s="33" t="s">
        <v>743</v>
      </c>
      <c r="C1902" s="42" t="s">
        <v>78</v>
      </c>
      <c r="D1902" s="33" t="s">
        <v>163</v>
      </c>
      <c r="E1902" s="44" t="s">
        <v>15</v>
      </c>
      <c r="F1902" s="35">
        <f t="shared" ref="F1902:F1920" si="254">G1902-21</f>
        <v>43893</v>
      </c>
      <c r="G1902" s="35">
        <f t="shared" ref="G1902:G1920" si="255">H1902-7</f>
        <v>43914</v>
      </c>
      <c r="H1902" s="35">
        <f t="shared" si="247"/>
        <v>43921</v>
      </c>
      <c r="I1902" s="35">
        <f t="shared" si="248"/>
        <v>43928</v>
      </c>
      <c r="J1902" s="35">
        <v>43936</v>
      </c>
      <c r="K1902" s="36" t="s">
        <v>69</v>
      </c>
      <c r="L1902" s="37">
        <f t="shared" si="249"/>
        <v>1800</v>
      </c>
      <c r="M1902" s="45"/>
      <c r="N1902" s="45">
        <v>1800</v>
      </c>
      <c r="O1902" s="40" t="s">
        <v>744</v>
      </c>
    </row>
    <row r="1903" spans="1:15" s="41" customFormat="1" ht="12.75" hidden="1">
      <c r="A1903" s="32">
        <v>1898</v>
      </c>
      <c r="B1903" s="33" t="s">
        <v>743</v>
      </c>
      <c r="C1903" s="42" t="s">
        <v>81</v>
      </c>
      <c r="D1903" s="33" t="s">
        <v>163</v>
      </c>
      <c r="E1903" s="44" t="s">
        <v>15</v>
      </c>
      <c r="F1903" s="35">
        <f t="shared" si="254"/>
        <v>43893</v>
      </c>
      <c r="G1903" s="35">
        <f t="shared" si="255"/>
        <v>43914</v>
      </c>
      <c r="H1903" s="35">
        <f t="shared" si="247"/>
        <v>43921</v>
      </c>
      <c r="I1903" s="35">
        <f t="shared" si="248"/>
        <v>43928</v>
      </c>
      <c r="J1903" s="35">
        <v>43936</v>
      </c>
      <c r="K1903" s="36" t="s">
        <v>69</v>
      </c>
      <c r="L1903" s="37">
        <f t="shared" si="249"/>
        <v>600</v>
      </c>
      <c r="M1903" s="45"/>
      <c r="N1903" s="45">
        <v>600</v>
      </c>
      <c r="O1903" s="40" t="s">
        <v>744</v>
      </c>
    </row>
    <row r="1904" spans="1:15" s="41" customFormat="1" ht="21" hidden="1">
      <c r="A1904" s="32">
        <v>1899</v>
      </c>
      <c r="B1904" s="33" t="s">
        <v>749</v>
      </c>
      <c r="C1904" s="42" t="s">
        <v>437</v>
      </c>
      <c r="D1904" s="33" t="s">
        <v>446</v>
      </c>
      <c r="E1904" s="44" t="s">
        <v>15</v>
      </c>
      <c r="F1904" s="35">
        <f t="shared" si="254"/>
        <v>43804</v>
      </c>
      <c r="G1904" s="35">
        <f t="shared" si="255"/>
        <v>43825</v>
      </c>
      <c r="H1904" s="35">
        <f t="shared" si="247"/>
        <v>43832</v>
      </c>
      <c r="I1904" s="35">
        <f t="shared" si="248"/>
        <v>43839</v>
      </c>
      <c r="J1904" s="35">
        <v>43847</v>
      </c>
      <c r="K1904" s="36" t="s">
        <v>69</v>
      </c>
      <c r="L1904" s="37">
        <f t="shared" si="249"/>
        <v>100000000</v>
      </c>
      <c r="M1904" s="45"/>
      <c r="N1904" s="45">
        <v>100000000</v>
      </c>
      <c r="O1904" s="40" t="s">
        <v>750</v>
      </c>
    </row>
    <row r="1905" spans="1:15" s="41" customFormat="1" ht="21" hidden="1">
      <c r="A1905" s="32">
        <v>1900</v>
      </c>
      <c r="B1905" s="33" t="s">
        <v>769</v>
      </c>
      <c r="C1905" s="42" t="s">
        <v>114</v>
      </c>
      <c r="D1905" s="33" t="s">
        <v>163</v>
      </c>
      <c r="E1905" s="44" t="s">
        <v>15</v>
      </c>
      <c r="F1905" s="35">
        <f t="shared" si="254"/>
        <v>43804</v>
      </c>
      <c r="G1905" s="35">
        <f t="shared" si="255"/>
        <v>43825</v>
      </c>
      <c r="H1905" s="35">
        <f t="shared" si="247"/>
        <v>43832</v>
      </c>
      <c r="I1905" s="35">
        <f t="shared" si="248"/>
        <v>43839</v>
      </c>
      <c r="J1905" s="35">
        <v>43847</v>
      </c>
      <c r="K1905" s="36" t="s">
        <v>69</v>
      </c>
      <c r="L1905" s="37">
        <f t="shared" si="249"/>
        <v>297120</v>
      </c>
      <c r="M1905" s="45">
        <v>297120</v>
      </c>
      <c r="N1905" s="45"/>
      <c r="O1905" s="40" t="s">
        <v>770</v>
      </c>
    </row>
    <row r="1906" spans="1:15" s="41" customFormat="1" ht="21" hidden="1">
      <c r="A1906" s="32">
        <v>1901</v>
      </c>
      <c r="B1906" s="33" t="s">
        <v>769</v>
      </c>
      <c r="C1906" s="42" t="s">
        <v>77</v>
      </c>
      <c r="D1906" s="33" t="s">
        <v>163</v>
      </c>
      <c r="E1906" s="44" t="s">
        <v>15</v>
      </c>
      <c r="F1906" s="35">
        <f t="shared" si="254"/>
        <v>43804</v>
      </c>
      <c r="G1906" s="35">
        <f t="shared" si="255"/>
        <v>43825</v>
      </c>
      <c r="H1906" s="35">
        <f t="shared" si="247"/>
        <v>43832</v>
      </c>
      <c r="I1906" s="35">
        <f t="shared" si="248"/>
        <v>43839</v>
      </c>
      <c r="J1906" s="35">
        <v>43847</v>
      </c>
      <c r="K1906" s="36" t="s">
        <v>69</v>
      </c>
      <c r="L1906" s="37">
        <f t="shared" si="249"/>
        <v>3345</v>
      </c>
      <c r="M1906" s="45">
        <v>3345</v>
      </c>
      <c r="N1906" s="45"/>
      <c r="O1906" s="40" t="s">
        <v>770</v>
      </c>
    </row>
    <row r="1907" spans="1:15" s="41" customFormat="1" ht="21" hidden="1">
      <c r="A1907" s="32">
        <v>1902</v>
      </c>
      <c r="B1907" s="33" t="s">
        <v>769</v>
      </c>
      <c r="C1907" s="42" t="s">
        <v>78</v>
      </c>
      <c r="D1907" s="33" t="s">
        <v>163</v>
      </c>
      <c r="E1907" s="44" t="s">
        <v>15</v>
      </c>
      <c r="F1907" s="35">
        <f t="shared" si="254"/>
        <v>43804</v>
      </c>
      <c r="G1907" s="35">
        <f t="shared" si="255"/>
        <v>43825</v>
      </c>
      <c r="H1907" s="35">
        <f t="shared" si="247"/>
        <v>43832</v>
      </c>
      <c r="I1907" s="35">
        <f t="shared" si="248"/>
        <v>43839</v>
      </c>
      <c r="J1907" s="35">
        <v>43847</v>
      </c>
      <c r="K1907" s="36" t="s">
        <v>69</v>
      </c>
      <c r="L1907" s="37">
        <f t="shared" si="249"/>
        <v>7500</v>
      </c>
      <c r="M1907" s="45">
        <v>7500</v>
      </c>
      <c r="N1907" s="45"/>
      <c r="O1907" s="40" t="s">
        <v>770</v>
      </c>
    </row>
    <row r="1908" spans="1:15" s="41" customFormat="1" ht="21" hidden="1">
      <c r="A1908" s="32">
        <v>1903</v>
      </c>
      <c r="B1908" s="33" t="s">
        <v>769</v>
      </c>
      <c r="C1908" s="42" t="s">
        <v>81</v>
      </c>
      <c r="D1908" s="33" t="s">
        <v>163</v>
      </c>
      <c r="E1908" s="44" t="s">
        <v>15</v>
      </c>
      <c r="F1908" s="35">
        <f t="shared" si="254"/>
        <v>43804</v>
      </c>
      <c r="G1908" s="35">
        <f t="shared" si="255"/>
        <v>43825</v>
      </c>
      <c r="H1908" s="35">
        <f t="shared" si="247"/>
        <v>43832</v>
      </c>
      <c r="I1908" s="35">
        <f t="shared" si="248"/>
        <v>43839</v>
      </c>
      <c r="J1908" s="35">
        <v>43847</v>
      </c>
      <c r="K1908" s="36" t="s">
        <v>69</v>
      </c>
      <c r="L1908" s="37">
        <f t="shared" si="249"/>
        <v>1155</v>
      </c>
      <c r="M1908" s="45">
        <v>1155</v>
      </c>
      <c r="N1908" s="45"/>
      <c r="O1908" s="40" t="s">
        <v>770</v>
      </c>
    </row>
    <row r="1909" spans="1:15" s="41" customFormat="1" ht="21" hidden="1">
      <c r="A1909" s="32">
        <v>1904</v>
      </c>
      <c r="B1909" s="33" t="s">
        <v>804</v>
      </c>
      <c r="C1909" s="42" t="s">
        <v>114</v>
      </c>
      <c r="D1909" s="33" t="s">
        <v>446</v>
      </c>
      <c r="E1909" s="44" t="s">
        <v>15</v>
      </c>
      <c r="F1909" s="35">
        <f t="shared" si="254"/>
        <v>43984</v>
      </c>
      <c r="G1909" s="35">
        <f t="shared" si="255"/>
        <v>44005</v>
      </c>
      <c r="H1909" s="35">
        <f t="shared" si="247"/>
        <v>44012</v>
      </c>
      <c r="I1909" s="35">
        <f t="shared" si="248"/>
        <v>44019</v>
      </c>
      <c r="J1909" s="35">
        <v>44027</v>
      </c>
      <c r="K1909" s="36" t="s">
        <v>69</v>
      </c>
      <c r="L1909" s="37">
        <f t="shared" si="249"/>
        <v>445242.8</v>
      </c>
      <c r="M1909" s="45">
        <v>445242.8</v>
      </c>
      <c r="N1909" s="45"/>
      <c r="O1909" s="40" t="s">
        <v>805</v>
      </c>
    </row>
    <row r="1910" spans="1:15" s="41" customFormat="1" ht="21" hidden="1">
      <c r="A1910" s="32">
        <v>1905</v>
      </c>
      <c r="B1910" s="33" t="s">
        <v>804</v>
      </c>
      <c r="C1910" s="42" t="s">
        <v>77</v>
      </c>
      <c r="D1910" s="33" t="s">
        <v>446</v>
      </c>
      <c r="E1910" s="44" t="s">
        <v>15</v>
      </c>
      <c r="F1910" s="35">
        <f t="shared" si="254"/>
        <v>43984</v>
      </c>
      <c r="G1910" s="35">
        <f t="shared" si="255"/>
        <v>44005</v>
      </c>
      <c r="H1910" s="35">
        <f t="shared" si="247"/>
        <v>44012</v>
      </c>
      <c r="I1910" s="35">
        <f t="shared" si="248"/>
        <v>44019</v>
      </c>
      <c r="J1910" s="35">
        <v>44027</v>
      </c>
      <c r="K1910" s="36" t="s">
        <v>69</v>
      </c>
      <c r="L1910" s="37">
        <f t="shared" si="249"/>
        <v>2400</v>
      </c>
      <c r="M1910" s="45">
        <v>2400</v>
      </c>
      <c r="N1910" s="45"/>
      <c r="O1910" s="40" t="s">
        <v>805</v>
      </c>
    </row>
    <row r="1911" spans="1:15" s="41" customFormat="1" ht="21" hidden="1">
      <c r="A1911" s="32">
        <v>1906</v>
      </c>
      <c r="B1911" s="33" t="s">
        <v>804</v>
      </c>
      <c r="C1911" s="42" t="s">
        <v>78</v>
      </c>
      <c r="D1911" s="33" t="s">
        <v>446</v>
      </c>
      <c r="E1911" s="44" t="s">
        <v>15</v>
      </c>
      <c r="F1911" s="35">
        <f t="shared" si="254"/>
        <v>43984</v>
      </c>
      <c r="G1911" s="35">
        <f t="shared" si="255"/>
        <v>44005</v>
      </c>
      <c r="H1911" s="35">
        <f t="shared" si="247"/>
        <v>44012</v>
      </c>
      <c r="I1911" s="35">
        <f t="shared" si="248"/>
        <v>44019</v>
      </c>
      <c r="J1911" s="35">
        <v>44027</v>
      </c>
      <c r="K1911" s="36" t="s">
        <v>69</v>
      </c>
      <c r="L1911" s="37">
        <f t="shared" si="249"/>
        <v>4600</v>
      </c>
      <c r="M1911" s="45">
        <v>4600</v>
      </c>
      <c r="N1911" s="45"/>
      <c r="O1911" s="40" t="s">
        <v>805</v>
      </c>
    </row>
    <row r="1912" spans="1:15" s="41" customFormat="1" ht="21" hidden="1">
      <c r="A1912" s="32">
        <v>1907</v>
      </c>
      <c r="B1912" s="33" t="s">
        <v>803</v>
      </c>
      <c r="C1912" s="42" t="s">
        <v>114</v>
      </c>
      <c r="D1912" s="33" t="s">
        <v>446</v>
      </c>
      <c r="E1912" s="44" t="s">
        <v>15</v>
      </c>
      <c r="F1912" s="35">
        <f t="shared" si="254"/>
        <v>44076</v>
      </c>
      <c r="G1912" s="35">
        <f t="shared" si="255"/>
        <v>44097</v>
      </c>
      <c r="H1912" s="35">
        <f t="shared" si="247"/>
        <v>44104</v>
      </c>
      <c r="I1912" s="35">
        <f t="shared" si="248"/>
        <v>44111</v>
      </c>
      <c r="J1912" s="35">
        <v>44119</v>
      </c>
      <c r="K1912" s="36" t="s">
        <v>69</v>
      </c>
      <c r="L1912" s="37">
        <f t="shared" si="249"/>
        <v>171030.9</v>
      </c>
      <c r="M1912" s="45">
        <v>171030.9</v>
      </c>
      <c r="N1912" s="45"/>
      <c r="O1912" s="40" t="s">
        <v>802</v>
      </c>
    </row>
    <row r="1913" spans="1:15" s="41" customFormat="1" ht="21" hidden="1">
      <c r="A1913" s="32">
        <v>1908</v>
      </c>
      <c r="B1913" s="33" t="s">
        <v>803</v>
      </c>
      <c r="C1913" s="42" t="s">
        <v>77</v>
      </c>
      <c r="D1913" s="33" t="s">
        <v>446</v>
      </c>
      <c r="E1913" s="44" t="s">
        <v>15</v>
      </c>
      <c r="F1913" s="35">
        <f t="shared" si="254"/>
        <v>44076</v>
      </c>
      <c r="G1913" s="35">
        <f t="shared" si="255"/>
        <v>44097</v>
      </c>
      <c r="H1913" s="35">
        <f t="shared" si="247"/>
        <v>44104</v>
      </c>
      <c r="I1913" s="35">
        <f t="shared" si="248"/>
        <v>44111</v>
      </c>
      <c r="J1913" s="35">
        <v>44119</v>
      </c>
      <c r="K1913" s="36" t="s">
        <v>69</v>
      </c>
      <c r="L1913" s="37">
        <f t="shared" si="249"/>
        <v>3200</v>
      </c>
      <c r="M1913" s="45">
        <v>3200</v>
      </c>
      <c r="N1913" s="45"/>
      <c r="O1913" s="40" t="s">
        <v>802</v>
      </c>
    </row>
    <row r="1914" spans="1:15" s="41" customFormat="1" ht="21" hidden="1">
      <c r="A1914" s="32">
        <v>1909</v>
      </c>
      <c r="B1914" s="33" t="s">
        <v>803</v>
      </c>
      <c r="C1914" s="42" t="s">
        <v>78</v>
      </c>
      <c r="D1914" s="33" t="s">
        <v>446</v>
      </c>
      <c r="E1914" s="44" t="s">
        <v>15</v>
      </c>
      <c r="F1914" s="35">
        <f t="shared" si="254"/>
        <v>44076</v>
      </c>
      <c r="G1914" s="35">
        <f t="shared" si="255"/>
        <v>44097</v>
      </c>
      <c r="H1914" s="35">
        <f t="shared" si="247"/>
        <v>44104</v>
      </c>
      <c r="I1914" s="35">
        <f t="shared" si="248"/>
        <v>44111</v>
      </c>
      <c r="J1914" s="35">
        <v>44119</v>
      </c>
      <c r="K1914" s="36" t="s">
        <v>69</v>
      </c>
      <c r="L1914" s="37">
        <f t="shared" si="249"/>
        <v>12800</v>
      </c>
      <c r="M1914" s="45">
        <v>12800</v>
      </c>
      <c r="N1914" s="45"/>
      <c r="O1914" s="40" t="s">
        <v>802</v>
      </c>
    </row>
    <row r="1915" spans="1:15" s="41" customFormat="1" ht="21" hidden="1">
      <c r="A1915" s="32">
        <v>1910</v>
      </c>
      <c r="B1915" s="33" t="s">
        <v>803</v>
      </c>
      <c r="C1915" s="42" t="s">
        <v>81</v>
      </c>
      <c r="D1915" s="33" t="s">
        <v>446</v>
      </c>
      <c r="E1915" s="44" t="s">
        <v>15</v>
      </c>
      <c r="F1915" s="35">
        <f t="shared" si="254"/>
        <v>44076</v>
      </c>
      <c r="G1915" s="35">
        <f t="shared" si="255"/>
        <v>44097</v>
      </c>
      <c r="H1915" s="35">
        <f t="shared" si="247"/>
        <v>44104</v>
      </c>
      <c r="I1915" s="35">
        <f t="shared" si="248"/>
        <v>44111</v>
      </c>
      <c r="J1915" s="35">
        <v>44119</v>
      </c>
      <c r="K1915" s="36" t="s">
        <v>69</v>
      </c>
      <c r="L1915" s="37">
        <f t="shared" si="249"/>
        <v>4000</v>
      </c>
      <c r="M1915" s="45">
        <v>4000</v>
      </c>
      <c r="N1915" s="45"/>
      <c r="O1915" s="40" t="s">
        <v>802</v>
      </c>
    </row>
    <row r="1916" spans="1:15" s="41" customFormat="1" ht="21" hidden="1">
      <c r="A1916" s="32">
        <v>1911</v>
      </c>
      <c r="B1916" s="33" t="s">
        <v>806</v>
      </c>
      <c r="C1916" s="42" t="s">
        <v>114</v>
      </c>
      <c r="D1916" s="33" t="s">
        <v>446</v>
      </c>
      <c r="E1916" s="44" t="s">
        <v>15</v>
      </c>
      <c r="F1916" s="35">
        <f t="shared" si="254"/>
        <v>44076</v>
      </c>
      <c r="G1916" s="35">
        <f t="shared" si="255"/>
        <v>44097</v>
      </c>
      <c r="H1916" s="35">
        <f t="shared" si="247"/>
        <v>44104</v>
      </c>
      <c r="I1916" s="35">
        <f t="shared" si="248"/>
        <v>44111</v>
      </c>
      <c r="J1916" s="35">
        <v>44119</v>
      </c>
      <c r="K1916" s="36" t="s">
        <v>69</v>
      </c>
      <c r="L1916" s="37">
        <f t="shared" si="249"/>
        <v>500000</v>
      </c>
      <c r="M1916" s="45"/>
      <c r="N1916" s="45">
        <v>500000</v>
      </c>
      <c r="O1916" s="40" t="s">
        <v>807</v>
      </c>
    </row>
    <row r="1917" spans="1:15" s="41" customFormat="1" ht="21" hidden="1">
      <c r="A1917" s="32">
        <v>1912</v>
      </c>
      <c r="B1917" s="33" t="s">
        <v>808</v>
      </c>
      <c r="C1917" s="42" t="s">
        <v>437</v>
      </c>
      <c r="D1917" s="33" t="s">
        <v>192</v>
      </c>
      <c r="E1917" s="44" t="s">
        <v>15</v>
      </c>
      <c r="F1917" s="35">
        <f>G1917-21</f>
        <v>43984</v>
      </c>
      <c r="G1917" s="35">
        <f>H1917-7</f>
        <v>44005</v>
      </c>
      <c r="H1917" s="35">
        <f>J1917-15</f>
        <v>44012</v>
      </c>
      <c r="I1917" s="35">
        <f>H1917+7</f>
        <v>44019</v>
      </c>
      <c r="J1917" s="35">
        <v>44027</v>
      </c>
      <c r="K1917" s="36" t="s">
        <v>69</v>
      </c>
      <c r="L1917" s="37">
        <f>SUM(M1917:N1917)</f>
        <v>3878571.43</v>
      </c>
      <c r="M1917" s="45"/>
      <c r="N1917" s="45">
        <v>3878571.43</v>
      </c>
      <c r="O1917" s="40" t="s">
        <v>814</v>
      </c>
    </row>
    <row r="1918" spans="1:15" s="41" customFormat="1" ht="12.75" hidden="1">
      <c r="A1918" s="32">
        <v>1913</v>
      </c>
      <c r="B1918" s="33" t="s">
        <v>817</v>
      </c>
      <c r="C1918" s="42" t="s">
        <v>92</v>
      </c>
      <c r="D1918" s="33" t="s">
        <v>818</v>
      </c>
      <c r="E1918" s="44" t="s">
        <v>15</v>
      </c>
      <c r="F1918" s="35">
        <f>G1918-21</f>
        <v>43984</v>
      </c>
      <c r="G1918" s="35">
        <f>H1918-7</f>
        <v>44005</v>
      </c>
      <c r="H1918" s="35">
        <f>J1918-15</f>
        <v>44012</v>
      </c>
      <c r="I1918" s="35">
        <f>H1918+7</f>
        <v>44019</v>
      </c>
      <c r="J1918" s="35">
        <v>44027</v>
      </c>
      <c r="K1918" s="36" t="s">
        <v>69</v>
      </c>
      <c r="L1918" s="37">
        <f>SUM(M1918:N1918)</f>
        <v>36175</v>
      </c>
      <c r="M1918" s="45">
        <f>2475+16200+17500</f>
        <v>36175</v>
      </c>
      <c r="N1918" s="45"/>
      <c r="O1918" s="40" t="s">
        <v>819</v>
      </c>
    </row>
    <row r="1919" spans="1:15" s="41" customFormat="1" ht="12.75" hidden="1">
      <c r="A1919" s="32">
        <v>1914</v>
      </c>
      <c r="B1919" s="33" t="s">
        <v>817</v>
      </c>
      <c r="C1919" s="42" t="s">
        <v>116</v>
      </c>
      <c r="D1919" s="33" t="s">
        <v>818</v>
      </c>
      <c r="E1919" s="44" t="s">
        <v>15</v>
      </c>
      <c r="F1919" s="35">
        <f>G1919-21</f>
        <v>43984</v>
      </c>
      <c r="G1919" s="35">
        <f>H1919-7</f>
        <v>44005</v>
      </c>
      <c r="H1919" s="35">
        <f>J1919-15</f>
        <v>44012</v>
      </c>
      <c r="I1919" s="35">
        <f>H1919+7</f>
        <v>44019</v>
      </c>
      <c r="J1919" s="35">
        <v>44027</v>
      </c>
      <c r="K1919" s="36" t="s">
        <v>69</v>
      </c>
      <c r="L1919" s="37">
        <f>SUM(M1919:N1919)</f>
        <v>5000</v>
      </c>
      <c r="M1919" s="45">
        <v>5000</v>
      </c>
      <c r="N1919" s="45"/>
      <c r="O1919" s="40" t="s">
        <v>819</v>
      </c>
    </row>
    <row r="1920" spans="1:15" s="41" customFormat="1" ht="12.75" hidden="1">
      <c r="A1920" s="32">
        <v>1915</v>
      </c>
      <c r="B1920" s="33" t="s">
        <v>817</v>
      </c>
      <c r="C1920" s="42" t="s">
        <v>89</v>
      </c>
      <c r="D1920" s="33" t="s">
        <v>818</v>
      </c>
      <c r="E1920" s="44" t="s">
        <v>15</v>
      </c>
      <c r="F1920" s="35">
        <f t="shared" si="254"/>
        <v>43984</v>
      </c>
      <c r="G1920" s="35">
        <f t="shared" si="255"/>
        <v>44005</v>
      </c>
      <c r="H1920" s="35">
        <f t="shared" si="247"/>
        <v>44012</v>
      </c>
      <c r="I1920" s="35">
        <f t="shared" si="248"/>
        <v>44019</v>
      </c>
      <c r="J1920" s="35">
        <v>44027</v>
      </c>
      <c r="K1920" s="36" t="s">
        <v>69</v>
      </c>
      <c r="L1920" s="37">
        <f t="shared" si="249"/>
        <v>6880</v>
      </c>
      <c r="M1920" s="45">
        <f>5160+1720</f>
        <v>6880</v>
      </c>
      <c r="N1920" s="45"/>
      <c r="O1920" s="40" t="s">
        <v>819</v>
      </c>
    </row>
    <row r="1921" spans="1:15" s="41" customFormat="1" ht="12.75">
      <c r="A1921" s="32">
        <v>1916</v>
      </c>
      <c r="B1921" s="33" t="s">
        <v>817</v>
      </c>
      <c r="C1921" s="34" t="s">
        <v>76</v>
      </c>
      <c r="D1921" s="33" t="s">
        <v>818</v>
      </c>
      <c r="E1921" s="44" t="s">
        <v>24</v>
      </c>
      <c r="F1921" s="33" t="str">
        <f>IF(E1921="","",IF((OR(E1921=data_validation!A$1,E1921=data_validation!A$2,E1921=data_validation!A$5,E1921=data_validation!A$6,E1921=data_validation!A$14,E1921=data_validation!A$16)),"Indicate Date","N/A"))</f>
        <v>N/A</v>
      </c>
      <c r="G1921" s="33" t="str">
        <f>IF(E1921="","",IF((OR(E1921=data_validation!A$1,E1921=data_validation!A$2)),"Indicate Date","N/A"))</f>
        <v>N/A</v>
      </c>
      <c r="H1921" s="35">
        <f t="shared" si="247"/>
        <v>44012</v>
      </c>
      <c r="I1921" s="35">
        <f t="shared" si="248"/>
        <v>44019</v>
      </c>
      <c r="J1921" s="35">
        <v>44027</v>
      </c>
      <c r="K1921" s="36" t="s">
        <v>69</v>
      </c>
      <c r="L1921" s="37">
        <f t="shared" si="249"/>
        <v>4835</v>
      </c>
      <c r="M1921" s="38">
        <v>4835</v>
      </c>
      <c r="N1921" s="39"/>
      <c r="O1921" s="40" t="s">
        <v>819</v>
      </c>
    </row>
    <row r="1922" spans="1:15" s="41" customFormat="1" ht="12.75" hidden="1">
      <c r="A1922" s="32">
        <v>1917</v>
      </c>
      <c r="B1922" s="33" t="s">
        <v>817</v>
      </c>
      <c r="C1922" s="42" t="s">
        <v>78</v>
      </c>
      <c r="D1922" s="33" t="s">
        <v>818</v>
      </c>
      <c r="E1922" s="44" t="s">
        <v>15</v>
      </c>
      <c r="F1922" s="35">
        <f>G1922-21</f>
        <v>43984</v>
      </c>
      <c r="G1922" s="35">
        <f>H1922-7</f>
        <v>44005</v>
      </c>
      <c r="H1922" s="35">
        <f>J1922-15</f>
        <v>44012</v>
      </c>
      <c r="I1922" s="35">
        <f>H1922+7</f>
        <v>44019</v>
      </c>
      <c r="J1922" s="35">
        <v>44027</v>
      </c>
      <c r="K1922" s="36" t="s">
        <v>69</v>
      </c>
      <c r="L1922" s="37">
        <f>SUM(M1922:N1922)</f>
        <v>20100</v>
      </c>
      <c r="M1922" s="45">
        <v>20100</v>
      </c>
      <c r="N1922" s="45"/>
      <c r="O1922" s="40" t="s">
        <v>819</v>
      </c>
    </row>
    <row r="1923" spans="1:15" s="41" customFormat="1" ht="12.75" hidden="1">
      <c r="A1923" s="32">
        <v>1918</v>
      </c>
      <c r="B1923" s="33" t="s">
        <v>820</v>
      </c>
      <c r="C1923" s="42" t="s">
        <v>92</v>
      </c>
      <c r="D1923" s="33" t="s">
        <v>818</v>
      </c>
      <c r="E1923" s="44" t="s">
        <v>15</v>
      </c>
      <c r="F1923" s="35">
        <f>G1923-21</f>
        <v>43893</v>
      </c>
      <c r="G1923" s="35">
        <f>H1923-7</f>
        <v>43914</v>
      </c>
      <c r="H1923" s="35">
        <f>J1923-15</f>
        <v>43921</v>
      </c>
      <c r="I1923" s="35">
        <f>H1923+7</f>
        <v>43928</v>
      </c>
      <c r="J1923" s="35">
        <v>43936</v>
      </c>
      <c r="K1923" s="36" t="s">
        <v>69</v>
      </c>
      <c r="L1923" s="37">
        <f>SUM(M1923:N1923)</f>
        <v>24000</v>
      </c>
      <c r="M1923" s="45">
        <v>24000</v>
      </c>
      <c r="N1923" s="45"/>
      <c r="O1923" s="40" t="s">
        <v>821</v>
      </c>
    </row>
    <row r="1924" spans="1:15" s="65" customFormat="1" ht="18" hidden="1">
      <c r="A1924" s="59"/>
      <c r="B1924" s="62"/>
      <c r="C1924" s="62"/>
      <c r="D1924" s="62"/>
      <c r="E1924" s="62"/>
      <c r="F1924" s="62"/>
      <c r="G1924" s="62"/>
      <c r="H1924" s="62"/>
      <c r="I1924" s="62"/>
      <c r="J1924" s="62"/>
      <c r="K1924" s="62"/>
      <c r="L1924" s="62"/>
      <c r="M1924" s="164"/>
      <c r="N1924" s="164"/>
      <c r="O1924" s="62"/>
    </row>
    <row r="1925" spans="1:15" s="158" customFormat="1" ht="12.75" hidden="1">
      <c r="A1925" s="155"/>
      <c r="B1925" s="63" t="s">
        <v>206</v>
      </c>
      <c r="C1925" s="156"/>
      <c r="D1925" s="156"/>
      <c r="E1925" s="63" t="s">
        <v>199</v>
      </c>
      <c r="F1925" s="156"/>
      <c r="G1925" s="156"/>
      <c r="H1925" s="156"/>
      <c r="I1925" s="156"/>
      <c r="J1925" s="156"/>
      <c r="K1925" s="63" t="s">
        <v>203</v>
      </c>
      <c r="L1925" s="156"/>
      <c r="M1925" s="157"/>
      <c r="N1925" s="156"/>
      <c r="O1925" s="156"/>
    </row>
    <row r="1926" spans="1:15" s="65" customFormat="1" ht="12.75">
      <c r="A1926" s="60"/>
      <c r="B1926" s="62"/>
      <c r="C1926" s="62"/>
      <c r="D1926" s="62"/>
      <c r="E1926" s="62"/>
      <c r="F1926" s="62"/>
      <c r="G1926" s="62"/>
      <c r="H1926" s="62"/>
      <c r="I1926" s="62"/>
      <c r="J1926" s="62"/>
      <c r="K1926" s="62"/>
      <c r="L1926" s="161"/>
      <c r="M1926" s="64"/>
      <c r="N1926" s="62"/>
      <c r="O1926" s="62"/>
    </row>
    <row r="1927" spans="1:15" s="65" customFormat="1" ht="12.75">
      <c r="A1927" s="60"/>
      <c r="B1927" s="62"/>
      <c r="C1927" s="62"/>
      <c r="D1927" s="62"/>
      <c r="E1927" s="62"/>
      <c r="F1927" s="62"/>
      <c r="G1927" s="62"/>
      <c r="H1927" s="62"/>
      <c r="I1927" s="62"/>
      <c r="J1927" s="62"/>
      <c r="K1927" s="62"/>
      <c r="L1927" s="62"/>
      <c r="M1927" s="64"/>
      <c r="N1927" s="62"/>
      <c r="O1927" s="62"/>
    </row>
    <row r="1928" spans="1:15" s="65" customFormat="1" ht="12.75">
      <c r="A1928" s="60"/>
      <c r="B1928" s="63" t="s">
        <v>200</v>
      </c>
      <c r="C1928" s="62"/>
      <c r="D1928" s="62"/>
      <c r="E1928" s="63" t="s">
        <v>207</v>
      </c>
      <c r="F1928" s="62"/>
      <c r="G1928" s="62"/>
      <c r="H1928" s="62"/>
      <c r="I1928" s="62"/>
      <c r="J1928" s="62"/>
      <c r="K1928" s="63" t="s">
        <v>204</v>
      </c>
      <c r="L1928" s="62"/>
      <c r="M1928" s="64"/>
      <c r="N1928" s="62"/>
      <c r="O1928" s="62"/>
    </row>
    <row r="1929" spans="1:15" s="65" customFormat="1" ht="12.75">
      <c r="A1929" s="60"/>
      <c r="B1929" s="61" t="s">
        <v>201</v>
      </c>
      <c r="C1929" s="62"/>
      <c r="D1929" s="62"/>
      <c r="E1929" s="61" t="s">
        <v>202</v>
      </c>
      <c r="F1929" s="62"/>
      <c r="G1929" s="62"/>
      <c r="H1929" s="62"/>
      <c r="I1929" s="62"/>
      <c r="J1929" s="62"/>
      <c r="K1929" s="61" t="s">
        <v>205</v>
      </c>
      <c r="L1929" s="62"/>
      <c r="M1929" s="64"/>
      <c r="N1929" s="62"/>
      <c r="O1929" s="62"/>
    </row>
    <row r="1930" spans="1:15" s="65" customFormat="1" ht="12.75">
      <c r="A1930" s="60"/>
      <c r="B1930" s="62"/>
      <c r="C1930" s="62"/>
      <c r="D1930" s="62"/>
      <c r="E1930" s="62"/>
      <c r="F1930" s="62"/>
      <c r="G1930" s="62"/>
      <c r="H1930" s="62"/>
      <c r="I1930" s="62"/>
      <c r="J1930" s="62"/>
      <c r="K1930" s="62"/>
      <c r="L1930" s="62"/>
      <c r="M1930" s="64"/>
      <c r="N1930" s="62"/>
      <c r="O1930" s="62"/>
    </row>
    <row r="1931" spans="1:15" s="65" customFormat="1" ht="12.75">
      <c r="A1931" s="60"/>
      <c r="B1931" s="66" t="s">
        <v>816</v>
      </c>
      <c r="C1931" s="62"/>
      <c r="D1931" s="62"/>
      <c r="E1931" s="62"/>
      <c r="F1931" s="62"/>
      <c r="G1931" s="62"/>
      <c r="H1931" s="62"/>
      <c r="I1931" s="62"/>
      <c r="J1931" s="62"/>
      <c r="K1931" s="62"/>
      <c r="L1931" s="62"/>
      <c r="M1931" s="64"/>
      <c r="N1931" s="62"/>
      <c r="O1931" s="62"/>
    </row>
  </sheetData>
  <mergeCells count="10">
    <mergeCell ref="B1:O1"/>
    <mergeCell ref="M1924:N1924"/>
    <mergeCell ref="K3:K4"/>
    <mergeCell ref="B3:B4"/>
    <mergeCell ref="C3:C4"/>
    <mergeCell ref="D3:D4"/>
    <mergeCell ref="E3:E4"/>
    <mergeCell ref="F3:I3"/>
    <mergeCell ref="L3:N3"/>
    <mergeCell ref="O3:O4"/>
  </mergeCells>
  <phoneticPr fontId="8" type="noConversion"/>
  <conditionalFormatting sqref="F614 F620 F888 F722 F572 F579 F588 F1262 F635 F531 F535 F600 F876 F1415 F1430 F1438 F1405:F1408 F622:F627 F769:F770 F786:F789 F920 F943:F944 F1040 F1042 F1044 F1046 F1099 F1103 F1107 F1238 F1245 F1274 F1303 F1307 F1311 F1315 F1319 F1323 F1327 F1329 F1333 F1337 F1341 F1345 F1349 F1503 F1507 F1514 F1546 F1552 F1613 F1615 F1617 F1634 F1637 F1639 F1643 F1647 F1651 F1655 F1659 F1671:F1672 F1676 F1679 F1682 F1685 F1688 F1692 F1696 F1700 F1703 F1706 F1709 F1712 F1716 F1720 F1723 F1727 F1731 F1734 F1738 F1743 F1747 F1750 F1754 F1758 F1761 F1765 F1769 F1773 F1777 F1781 F1784 F1787 F1790 F1794 F1798 F1802 F1806 F1809 F1813 F1817 F1820 F1823 F1828 F1832 F1836 F1839 F1842 F1846 F1850 F1854 F1859 F1863 F1870 F1874 F1877 F1880 F1884 F1888 F1892 F1896 F1900 F1905 F1909 F1912 F1916 F937 F669 F581 F1101 F629:F633 F1548">
    <cfRule type="cellIs" dxfId="1400" priority="1102" stopIfTrue="1" operator="equal">
      <formula>"Indicate Date"</formula>
    </cfRule>
  </conditionalFormatting>
  <conditionalFormatting sqref="G1424 G1415">
    <cfRule type="cellIs" dxfId="1399" priority="1095" stopIfTrue="1" operator="equal">
      <formula>"Indicate Date"</formula>
    </cfRule>
  </conditionalFormatting>
  <conditionalFormatting sqref="F1415 F1430 F1438 F937 F943 F1405:F1408">
    <cfRule type="cellIs" dxfId="1398" priority="1096" stopIfTrue="1" operator="equal">
      <formula>"Indicate Date"</formula>
    </cfRule>
  </conditionalFormatting>
  <conditionalFormatting sqref="F613">
    <cfRule type="cellIs" dxfId="1397" priority="1072" stopIfTrue="1" operator="equal">
      <formula>"Indicate Date"</formula>
    </cfRule>
  </conditionalFormatting>
  <conditionalFormatting sqref="F620">
    <cfRule type="cellIs" dxfId="1396" priority="1067" stopIfTrue="1" operator="equal">
      <formula>"Indicate Date"</formula>
    </cfRule>
  </conditionalFormatting>
  <conditionalFormatting sqref="F621">
    <cfRule type="cellIs" dxfId="1395" priority="1065" stopIfTrue="1" operator="equal">
      <formula>"Indicate Date"</formula>
    </cfRule>
  </conditionalFormatting>
  <conditionalFormatting sqref="F621">
    <cfRule type="cellIs" dxfId="1394" priority="1066" stopIfTrue="1" operator="equal">
      <formula>"Indicate Date"</formula>
    </cfRule>
  </conditionalFormatting>
  <conditionalFormatting sqref="F822">
    <cfRule type="cellIs" dxfId="1393" priority="1052" stopIfTrue="1" operator="equal">
      <formula>"Indicate Date"</formula>
    </cfRule>
  </conditionalFormatting>
  <conditionalFormatting sqref="F937">
    <cfRule type="cellIs" dxfId="1392" priority="1041" stopIfTrue="1" operator="equal">
      <formula>"Indicate Date"</formula>
    </cfRule>
  </conditionalFormatting>
  <conditionalFormatting sqref="F829">
    <cfRule type="cellIs" dxfId="1391" priority="1046" stopIfTrue="1" operator="equal">
      <formula>"Indicate Date"</formula>
    </cfRule>
  </conditionalFormatting>
  <conditionalFormatting sqref="F881">
    <cfRule type="cellIs" dxfId="1390" priority="1014" stopIfTrue="1" operator="equal">
      <formula>"Indicate Date"</formula>
    </cfRule>
  </conditionalFormatting>
  <conditionalFormatting sqref="F872">
    <cfRule type="cellIs" dxfId="1389" priority="1018" stopIfTrue="1" operator="equal">
      <formula>"Indicate Date"</formula>
    </cfRule>
  </conditionalFormatting>
  <conditionalFormatting sqref="F872">
    <cfRule type="cellIs" dxfId="1388" priority="1017" stopIfTrue="1" operator="equal">
      <formula>"Indicate Date"</formula>
    </cfRule>
  </conditionalFormatting>
  <conditionalFormatting sqref="F880">
    <cfRule type="cellIs" dxfId="1387" priority="1015" stopIfTrue="1" operator="equal">
      <formula>"Indicate Date"</formula>
    </cfRule>
  </conditionalFormatting>
  <conditionalFormatting sqref="F675 F679:F682 F1117:F1118 F1123:F1124 F1140:F1141 F1172:F1173 F1176:F1179 F1181:F1184 F1188:F1189 F1193 F1221 F1223:F1224">
    <cfRule type="cellIs" dxfId="1386" priority="963" stopIfTrue="1" operator="equal">
      <formula>"Indicate Date"</formula>
    </cfRule>
  </conditionalFormatting>
  <conditionalFormatting sqref="F481 F638:F641 F925">
    <cfRule type="cellIs" dxfId="1385" priority="949" stopIfTrue="1" operator="equal">
      <formula>"Indicate Date"</formula>
    </cfRule>
  </conditionalFormatting>
  <conditionalFormatting sqref="F720">
    <cfRule type="cellIs" dxfId="1384" priority="926" stopIfTrue="1" operator="equal">
      <formula>"Indicate Date"</formula>
    </cfRule>
  </conditionalFormatting>
  <conditionalFormatting sqref="F721">
    <cfRule type="cellIs" dxfId="1383" priority="925" stopIfTrue="1" operator="equal">
      <formula>"Indicate Date"</formula>
    </cfRule>
  </conditionalFormatting>
  <conditionalFormatting sqref="F729">
    <cfRule type="cellIs" dxfId="1382" priority="923" stopIfTrue="1" operator="equal">
      <formula>"Indicate Date"</formula>
    </cfRule>
  </conditionalFormatting>
  <conditionalFormatting sqref="F1274">
    <cfRule type="cellIs" dxfId="1381" priority="897" stopIfTrue="1" operator="equal">
      <formula>"Indicate Date"</formula>
    </cfRule>
  </conditionalFormatting>
  <conditionalFormatting sqref="F546">
    <cfRule type="cellIs" dxfId="1380" priority="880" stopIfTrue="1" operator="equal">
      <formula>"Indicate Date"</formula>
    </cfRule>
  </conditionalFormatting>
  <conditionalFormatting sqref="F550">
    <cfRule type="cellIs" dxfId="1379" priority="877" stopIfTrue="1" operator="equal">
      <formula>"Indicate Date"</formula>
    </cfRule>
  </conditionalFormatting>
  <conditionalFormatting sqref="F546">
    <cfRule type="cellIs" dxfId="1378" priority="881" stopIfTrue="1" operator="equal">
      <formula>"Indicate Date"</formula>
    </cfRule>
  </conditionalFormatting>
  <conditionalFormatting sqref="F550">
    <cfRule type="cellIs" dxfId="1377" priority="878" stopIfTrue="1" operator="equal">
      <formula>"Indicate Date"</formula>
    </cfRule>
  </conditionalFormatting>
  <conditionalFormatting sqref="F555:F557 F1424">
    <cfRule type="cellIs" dxfId="1376" priority="871" stopIfTrue="1" operator="equal">
      <formula>"Indicate Date"</formula>
    </cfRule>
  </conditionalFormatting>
  <conditionalFormatting sqref="F571">
    <cfRule type="cellIs" dxfId="1375" priority="857" stopIfTrue="1" operator="equal">
      <formula>"Indicate Date"</formula>
    </cfRule>
  </conditionalFormatting>
  <conditionalFormatting sqref="F577">
    <cfRule type="cellIs" dxfId="1374" priority="855" stopIfTrue="1" operator="equal">
      <formula>"Indicate Date"</formula>
    </cfRule>
  </conditionalFormatting>
  <conditionalFormatting sqref="F562">
    <cfRule type="cellIs" dxfId="1373" priority="858" stopIfTrue="1" operator="equal">
      <formula>"Indicate Date"</formula>
    </cfRule>
  </conditionalFormatting>
  <conditionalFormatting sqref="F578">
    <cfRule type="cellIs" dxfId="1372" priority="854" stopIfTrue="1" operator="equal">
      <formula>"Indicate Date"</formula>
    </cfRule>
  </conditionalFormatting>
  <conditionalFormatting sqref="F1265">
    <cfRule type="cellIs" dxfId="1371" priority="846" stopIfTrue="1" operator="equal">
      <formula>"Indicate Date"</formula>
    </cfRule>
  </conditionalFormatting>
  <conditionalFormatting sqref="F1266">
    <cfRule type="cellIs" dxfId="1370" priority="845" stopIfTrue="1" operator="equal">
      <formula>"Indicate Date"</formula>
    </cfRule>
  </conditionalFormatting>
  <conditionalFormatting sqref="F587">
    <cfRule type="cellIs" dxfId="1369" priority="850" stopIfTrue="1" operator="equal">
      <formula>"Indicate Date"</formula>
    </cfRule>
  </conditionalFormatting>
  <conditionalFormatting sqref="F1267">
    <cfRule type="cellIs" dxfId="1368" priority="844" stopIfTrue="1" operator="equal">
      <formula>"Indicate Date"</formula>
    </cfRule>
  </conditionalFormatting>
  <conditionalFormatting sqref="F1415 F1430 F1405:F1408">
    <cfRule type="cellIs" dxfId="1367" priority="790" stopIfTrue="1" operator="equal">
      <formula>"Indicate Date"</formula>
    </cfRule>
  </conditionalFormatting>
  <conditionalFormatting sqref="G1424 G1415">
    <cfRule type="cellIs" dxfId="1366" priority="789" stopIfTrue="1" operator="equal">
      <formula>"Indicate Date"</formula>
    </cfRule>
  </conditionalFormatting>
  <conditionalFormatting sqref="F1415 F1430 F1405:F1408">
    <cfRule type="cellIs" dxfId="1365" priority="791" stopIfTrue="1" operator="equal">
      <formula>"Indicate Date"</formula>
    </cfRule>
  </conditionalFormatting>
  <conditionalFormatting sqref="F1559">
    <cfRule type="cellIs" dxfId="1364" priority="735" stopIfTrue="1" operator="equal">
      <formula>"Indicate Date"</formula>
    </cfRule>
  </conditionalFormatting>
  <conditionalFormatting sqref="F1558">
    <cfRule type="cellIs" dxfId="1363" priority="734" stopIfTrue="1" operator="equal">
      <formula>"Indicate Date"</formula>
    </cfRule>
  </conditionalFormatting>
  <conditionalFormatting sqref="F1564">
    <cfRule type="cellIs" dxfId="1362" priority="728" stopIfTrue="1" operator="equal">
      <formula>"Indicate Date"</formula>
    </cfRule>
  </conditionalFormatting>
  <conditionalFormatting sqref="F1565">
    <cfRule type="cellIs" dxfId="1361" priority="727" stopIfTrue="1" operator="equal">
      <formula>"Indicate Date"</formula>
    </cfRule>
  </conditionalFormatting>
  <conditionalFormatting sqref="F1659">
    <cfRule type="cellIs" dxfId="1360" priority="714" stopIfTrue="1" operator="equal">
      <formula>"Indicate Date"</formula>
    </cfRule>
  </conditionalFormatting>
  <conditionalFormatting sqref="F1585">
    <cfRule type="cellIs" dxfId="1359" priority="707" stopIfTrue="1" operator="equal">
      <formula>"Indicate Date"</formula>
    </cfRule>
  </conditionalFormatting>
  <conditionalFormatting sqref="F1545">
    <cfRule type="cellIs" dxfId="1358" priority="702" stopIfTrue="1" operator="equal">
      <formula>"Indicate Date"</formula>
    </cfRule>
  </conditionalFormatting>
  <conditionalFormatting sqref="F1544">
    <cfRule type="cellIs" dxfId="1357" priority="701" stopIfTrue="1" operator="equal">
      <formula>"Indicate Date"</formula>
    </cfRule>
  </conditionalFormatting>
  <conditionalFormatting sqref="G1166">
    <cfRule type="cellIs" dxfId="1356" priority="699" stopIfTrue="1" operator="equal">
      <formula>"Indicate Date"</formula>
    </cfRule>
  </conditionalFormatting>
  <conditionalFormatting sqref="F1584">
    <cfRule type="cellIs" dxfId="1355" priority="708" stopIfTrue="1" operator="equal">
      <formula>"Indicate Date"</formula>
    </cfRule>
  </conditionalFormatting>
  <conditionalFormatting sqref="G1163">
    <cfRule type="cellIs" dxfId="1354" priority="696" stopIfTrue="1" operator="equal">
      <formula>"Indicate Date"</formula>
    </cfRule>
  </conditionalFormatting>
  <conditionalFormatting sqref="F1543">
    <cfRule type="cellIs" dxfId="1353" priority="700" stopIfTrue="1" operator="equal">
      <formula>"Indicate Date"</formula>
    </cfRule>
  </conditionalFormatting>
  <conditionalFormatting sqref="G1165">
    <cfRule type="cellIs" dxfId="1352" priority="698" stopIfTrue="1" operator="equal">
      <formula>"Indicate Date"</formula>
    </cfRule>
  </conditionalFormatting>
  <conditionalFormatting sqref="G1164">
    <cfRule type="cellIs" dxfId="1351" priority="697" stopIfTrue="1" operator="equal">
      <formula>"Indicate Date"</formula>
    </cfRule>
  </conditionalFormatting>
  <conditionalFormatting sqref="F1191">
    <cfRule type="cellIs" dxfId="1350" priority="662" stopIfTrue="1" operator="equal">
      <formula>"Indicate Date"</formula>
    </cfRule>
  </conditionalFormatting>
  <conditionalFormatting sqref="F1192">
    <cfRule type="cellIs" dxfId="1349" priority="660" stopIfTrue="1" operator="equal">
      <formula>"Indicate Date"</formula>
    </cfRule>
  </conditionalFormatting>
  <conditionalFormatting sqref="F1192">
    <cfRule type="cellIs" dxfId="1348" priority="659" stopIfTrue="1" operator="equal">
      <formula>"Indicate Date"</formula>
    </cfRule>
  </conditionalFormatting>
  <conditionalFormatting sqref="F1191">
    <cfRule type="cellIs" dxfId="1347" priority="661" stopIfTrue="1" operator="equal">
      <formula>"Indicate Date"</formula>
    </cfRule>
  </conditionalFormatting>
  <conditionalFormatting sqref="F1206">
    <cfRule type="cellIs" dxfId="1346" priority="636" stopIfTrue="1" operator="equal">
      <formula>"Indicate Date"</formula>
    </cfRule>
  </conditionalFormatting>
  <conditionalFormatting sqref="F1204">
    <cfRule type="cellIs" dxfId="1345" priority="632" stopIfTrue="1" operator="equal">
      <formula>"Indicate Date"</formula>
    </cfRule>
  </conditionalFormatting>
  <conditionalFormatting sqref="F1204">
    <cfRule type="cellIs" dxfId="1344" priority="631" stopIfTrue="1" operator="equal">
      <formula>"Indicate Date"</formula>
    </cfRule>
  </conditionalFormatting>
  <conditionalFormatting sqref="F1206">
    <cfRule type="cellIs" dxfId="1343" priority="635" stopIfTrue="1" operator="equal">
      <formula>"Indicate Date"</formula>
    </cfRule>
  </conditionalFormatting>
  <conditionalFormatting sqref="F1205">
    <cfRule type="cellIs" dxfId="1342" priority="634" stopIfTrue="1" operator="equal">
      <formula>"Indicate Date"</formula>
    </cfRule>
  </conditionalFormatting>
  <conditionalFormatting sqref="F1205">
    <cfRule type="cellIs" dxfId="1341" priority="633" stopIfTrue="1" operator="equal">
      <formula>"Indicate Date"</formula>
    </cfRule>
  </conditionalFormatting>
  <conditionalFormatting sqref="F1207">
    <cfRule type="cellIs" dxfId="1340" priority="630" stopIfTrue="1" operator="equal">
      <formula>"Indicate Date"</formula>
    </cfRule>
  </conditionalFormatting>
  <conditionalFormatting sqref="F1207">
    <cfRule type="cellIs" dxfId="1339" priority="629" stopIfTrue="1" operator="equal">
      <formula>"Indicate Date"</formula>
    </cfRule>
  </conditionalFormatting>
  <conditionalFormatting sqref="F634">
    <cfRule type="cellIs" dxfId="1338" priority="538" stopIfTrue="1" operator="equal">
      <formula>"Indicate Date"</formula>
    </cfRule>
  </conditionalFormatting>
  <conditionalFormatting sqref="F1742">
    <cfRule type="cellIs" dxfId="1337" priority="521" stopIfTrue="1" operator="equal">
      <formula>"Indicate Date"</formula>
    </cfRule>
  </conditionalFormatting>
  <conditionalFormatting sqref="F1742">
    <cfRule type="cellIs" dxfId="1336" priority="520" stopIfTrue="1" operator="equal">
      <formula>"Indicate Date"</formula>
    </cfRule>
  </conditionalFormatting>
  <conditionalFormatting sqref="F1622">
    <cfRule type="cellIs" dxfId="1335" priority="379" stopIfTrue="1" operator="equal">
      <formula>"Indicate Date"</formula>
    </cfRule>
  </conditionalFormatting>
  <conditionalFormatting sqref="F1622">
    <cfRule type="cellIs" dxfId="1334" priority="378" stopIfTrue="1" operator="equal">
      <formula>"Indicate Date"</formula>
    </cfRule>
  </conditionalFormatting>
  <conditionalFormatting sqref="F1596">
    <cfRule type="cellIs" dxfId="1333" priority="305" stopIfTrue="1" operator="equal">
      <formula>"Indicate Date"</formula>
    </cfRule>
  </conditionalFormatting>
  <conditionalFormatting sqref="F1596">
    <cfRule type="cellIs" dxfId="1332" priority="304" stopIfTrue="1" operator="equal">
      <formula>"Indicate Date"</formula>
    </cfRule>
  </conditionalFormatting>
  <conditionalFormatting sqref="F1597">
    <cfRule type="cellIs" dxfId="1331" priority="300" stopIfTrue="1" operator="equal">
      <formula>"Indicate Date"</formula>
    </cfRule>
  </conditionalFormatting>
  <conditionalFormatting sqref="F1595">
    <cfRule type="cellIs" dxfId="1330" priority="299" stopIfTrue="1" operator="equal">
      <formula>"Indicate Date"</formula>
    </cfRule>
  </conditionalFormatting>
  <conditionalFormatting sqref="F1592">
    <cfRule type="cellIs" dxfId="1329" priority="296" stopIfTrue="1" operator="equal">
      <formula>"Indicate Date"</formula>
    </cfRule>
  </conditionalFormatting>
  <conditionalFormatting sqref="F1594">
    <cfRule type="cellIs" dxfId="1328" priority="295" stopIfTrue="1" operator="equal">
      <formula>"Indicate Date"</formula>
    </cfRule>
  </conditionalFormatting>
  <conditionalFormatting sqref="F1594">
    <cfRule type="cellIs" dxfId="1327" priority="294" stopIfTrue="1" operator="equal">
      <formula>"Indicate Date"</formula>
    </cfRule>
  </conditionalFormatting>
  <conditionalFormatting sqref="F1593">
    <cfRule type="cellIs" dxfId="1326" priority="293" stopIfTrue="1" operator="equal">
      <formula>"Indicate Date"</formula>
    </cfRule>
  </conditionalFormatting>
  <conditionalFormatting sqref="F1595">
    <cfRule type="cellIs" dxfId="1325" priority="298" stopIfTrue="1" operator="equal">
      <formula>"Indicate Date"</formula>
    </cfRule>
  </conditionalFormatting>
  <conditionalFormatting sqref="F1592">
    <cfRule type="cellIs" dxfId="1324" priority="297" stopIfTrue="1" operator="equal">
      <formula>"Indicate Date"</formula>
    </cfRule>
  </conditionalFormatting>
  <conditionalFormatting sqref="F1598">
    <cfRule type="cellIs" dxfId="1323" priority="288" stopIfTrue="1" operator="equal">
      <formula>"Indicate Date"</formula>
    </cfRule>
  </conditionalFormatting>
  <conditionalFormatting sqref="F1597">
    <cfRule type="cellIs" dxfId="1322" priority="301" stopIfTrue="1" operator="equal">
      <formula>"Indicate Date"</formula>
    </cfRule>
  </conditionalFormatting>
  <conditionalFormatting sqref="F1599">
    <cfRule type="cellIs" dxfId="1321" priority="291" stopIfTrue="1" operator="equal">
      <formula>"Indicate Date"</formula>
    </cfRule>
  </conditionalFormatting>
  <conditionalFormatting sqref="F1599">
    <cfRule type="cellIs" dxfId="1320" priority="290" stopIfTrue="1" operator="equal">
      <formula>"Indicate Date"</formula>
    </cfRule>
  </conditionalFormatting>
  <conditionalFormatting sqref="F1593">
    <cfRule type="cellIs" dxfId="1319" priority="292" stopIfTrue="1" operator="equal">
      <formula>"Indicate Date"</formula>
    </cfRule>
  </conditionalFormatting>
  <conditionalFormatting sqref="F1598">
    <cfRule type="cellIs" dxfId="1318" priority="289" stopIfTrue="1" operator="equal">
      <formula>"Indicate Date"</formula>
    </cfRule>
  </conditionalFormatting>
  <conditionalFormatting sqref="F1621">
    <cfRule type="cellIs" dxfId="1317" priority="259" stopIfTrue="1" operator="equal">
      <formula>"Indicate Date"</formula>
    </cfRule>
  </conditionalFormatting>
  <conditionalFormatting sqref="F1620">
    <cfRule type="cellIs" dxfId="1316" priority="256" stopIfTrue="1" operator="equal">
      <formula>"Indicate Date"</formula>
    </cfRule>
  </conditionalFormatting>
  <conditionalFormatting sqref="F1619">
    <cfRule type="cellIs" dxfId="1315" priority="255" stopIfTrue="1" operator="equal">
      <formula>"Indicate Date"</formula>
    </cfRule>
  </conditionalFormatting>
  <conditionalFormatting sqref="F1619">
    <cfRule type="cellIs" dxfId="1314" priority="254" stopIfTrue="1" operator="equal">
      <formula>"Indicate Date"</formula>
    </cfRule>
  </conditionalFormatting>
  <conditionalFormatting sqref="F1612">
    <cfRule type="cellIs" dxfId="1313" priority="267" stopIfTrue="1" operator="equal">
      <formula>"Indicate Date"</formula>
    </cfRule>
  </conditionalFormatting>
  <conditionalFormatting sqref="F1612">
    <cfRule type="cellIs" dxfId="1312" priority="266" stopIfTrue="1" operator="equal">
      <formula>"Indicate Date"</formula>
    </cfRule>
  </conditionalFormatting>
  <conditionalFormatting sqref="F1633">
    <cfRule type="cellIs" dxfId="1311" priority="247" stopIfTrue="1" operator="equal">
      <formula>"Indicate Date"</formula>
    </cfRule>
  </conditionalFormatting>
  <conditionalFormatting sqref="F1621">
    <cfRule type="cellIs" dxfId="1310" priority="258" stopIfTrue="1" operator="equal">
      <formula>"Indicate Date"</formula>
    </cfRule>
  </conditionalFormatting>
  <conditionalFormatting sqref="F1611">
    <cfRule type="cellIs" dxfId="1309" priority="265" stopIfTrue="1" operator="equal">
      <formula>"Indicate Date"</formula>
    </cfRule>
  </conditionalFormatting>
  <conditionalFormatting sqref="F1611">
    <cfRule type="cellIs" dxfId="1308" priority="264" stopIfTrue="1" operator="equal">
      <formula>"Indicate Date"</formula>
    </cfRule>
  </conditionalFormatting>
  <conditionalFormatting sqref="F1630">
    <cfRule type="cellIs" dxfId="1307" priority="240" stopIfTrue="1" operator="equal">
      <formula>"Indicate Date"</formula>
    </cfRule>
  </conditionalFormatting>
  <conditionalFormatting sqref="F1629">
    <cfRule type="cellIs" dxfId="1306" priority="239" stopIfTrue="1" operator="equal">
      <formula>"Indicate Date"</formula>
    </cfRule>
  </conditionalFormatting>
  <conditionalFormatting sqref="F1632">
    <cfRule type="cellIs" dxfId="1305" priority="245" stopIfTrue="1" operator="equal">
      <formula>"Indicate Date"</formula>
    </cfRule>
  </conditionalFormatting>
  <conditionalFormatting sqref="F1632">
    <cfRule type="cellIs" dxfId="1304" priority="244" stopIfTrue="1" operator="equal">
      <formula>"Indicate Date"</formula>
    </cfRule>
  </conditionalFormatting>
  <conditionalFormatting sqref="F1620">
    <cfRule type="cellIs" dxfId="1303" priority="257" stopIfTrue="1" operator="equal">
      <formula>"Indicate Date"</formula>
    </cfRule>
  </conditionalFormatting>
  <conditionalFormatting sqref="F1633">
    <cfRule type="cellIs" dxfId="1302" priority="246" stopIfTrue="1" operator="equal">
      <formula>"Indicate Date"</formula>
    </cfRule>
  </conditionalFormatting>
  <conditionalFormatting sqref="F1631">
    <cfRule type="cellIs" dxfId="1301" priority="243" stopIfTrue="1" operator="equal">
      <formula>"Indicate Date"</formula>
    </cfRule>
  </conditionalFormatting>
  <conditionalFormatting sqref="F1631">
    <cfRule type="cellIs" dxfId="1300" priority="242" stopIfTrue="1" operator="equal">
      <formula>"Indicate Date"</formula>
    </cfRule>
  </conditionalFormatting>
  <conditionalFormatting sqref="F1627">
    <cfRule type="cellIs" dxfId="1299" priority="235" stopIfTrue="1" operator="equal">
      <formula>"Indicate Date"</formula>
    </cfRule>
  </conditionalFormatting>
  <conditionalFormatting sqref="F1627">
    <cfRule type="cellIs" dxfId="1298" priority="234" stopIfTrue="1" operator="equal">
      <formula>"Indicate Date"</formula>
    </cfRule>
  </conditionalFormatting>
  <conditionalFormatting sqref="F1630">
    <cfRule type="cellIs" dxfId="1297" priority="241" stopIfTrue="1" operator="equal">
      <formula>"Indicate Date"</formula>
    </cfRule>
  </conditionalFormatting>
  <conditionalFormatting sqref="F1629">
    <cfRule type="cellIs" dxfId="1296" priority="238" stopIfTrue="1" operator="equal">
      <formula>"Indicate Date"</formula>
    </cfRule>
  </conditionalFormatting>
  <conditionalFormatting sqref="F1628">
    <cfRule type="cellIs" dxfId="1295" priority="237" stopIfTrue="1" operator="equal">
      <formula>"Indicate Date"</formula>
    </cfRule>
  </conditionalFormatting>
  <conditionalFormatting sqref="F1628">
    <cfRule type="cellIs" dxfId="1294" priority="236" stopIfTrue="1" operator="equal">
      <formula>"Indicate Date"</formula>
    </cfRule>
  </conditionalFormatting>
  <conditionalFormatting sqref="F1626">
    <cfRule type="cellIs" dxfId="1293" priority="233" stopIfTrue="1" operator="equal">
      <formula>"Indicate Date"</formula>
    </cfRule>
  </conditionalFormatting>
  <conditionalFormatting sqref="F1626">
    <cfRule type="cellIs" dxfId="1292" priority="232" stopIfTrue="1" operator="equal">
      <formula>"Indicate Date"</formula>
    </cfRule>
  </conditionalFormatting>
  <conditionalFormatting sqref="F1827">
    <cfRule type="cellIs" dxfId="1291" priority="231" stopIfTrue="1" operator="equal">
      <formula>"Indicate Date"</formula>
    </cfRule>
  </conditionalFormatting>
  <conditionalFormatting sqref="F1827">
    <cfRule type="cellIs" dxfId="1290" priority="230" stopIfTrue="1" operator="equal">
      <formula>"Indicate Date"</formula>
    </cfRule>
  </conditionalFormatting>
  <conditionalFormatting sqref="F1826">
    <cfRule type="cellIs" dxfId="1289" priority="229" stopIfTrue="1" operator="equal">
      <formula>"Indicate Date"</formula>
    </cfRule>
  </conditionalFormatting>
  <conditionalFormatting sqref="F1826">
    <cfRule type="cellIs" dxfId="1288" priority="228" stopIfTrue="1" operator="equal">
      <formula>"Indicate Date"</formula>
    </cfRule>
  </conditionalFormatting>
  <conditionalFormatting sqref="F1904">
    <cfRule type="cellIs" dxfId="1287" priority="144" stopIfTrue="1" operator="equal">
      <formula>"Indicate Date"</formula>
    </cfRule>
  </conditionalFormatting>
  <conditionalFormatting sqref="F1904">
    <cfRule type="cellIs" dxfId="1286" priority="145" stopIfTrue="1" operator="equal">
      <formula>"Indicate Date"</formula>
    </cfRule>
  </conditionalFormatting>
  <conditionalFormatting sqref="F1438">
    <cfRule type="cellIs" dxfId="1285" priority="22" stopIfTrue="1" operator="equal">
      <formula>"Indicate Date"</formula>
    </cfRule>
  </conditionalFormatting>
  <conditionalFormatting sqref="F1387:F1390 F1373:F1376 F60">
    <cfRule type="cellIs" dxfId="1284" priority="21" stopIfTrue="1" operator="equal">
      <formula>"Indicate Date"</formula>
    </cfRule>
  </conditionalFormatting>
  <conditionalFormatting sqref="F1438">
    <cfRule type="cellIs" dxfId="1283" priority="23" stopIfTrue="1" operator="equal">
      <formula>"Indicate Date"</formula>
    </cfRule>
  </conditionalFormatting>
  <conditionalFormatting sqref="F1145:F1146 F933:F935 F885 F551:F554 F488:F491 F176:F177">
    <cfRule type="cellIs" dxfId="1282" priority="16" stopIfTrue="1" operator="equal">
      <formula>"Indicate Date"</formula>
    </cfRule>
  </conditionalFormatting>
  <conditionalFormatting sqref="F1493 F1474:F1475 F1416:F1419 F1379:F1382">
    <cfRule type="cellIs" dxfId="1281" priority="15" stopIfTrue="1" operator="equal">
      <formula>"Indicate Date"</formula>
    </cfRule>
  </conditionalFormatting>
  <conditionalFormatting sqref="F1387:F1390 F1373:F1376 F943 F937 F60">
    <cfRule type="cellIs" dxfId="1280" priority="18" stopIfTrue="1" operator="equal">
      <formula>"Indicate Date"</formula>
    </cfRule>
  </conditionalFormatting>
  <conditionalFormatting sqref="F1145:F1146 F933:F935 F885 F551:F554 F488:F491 F176:F177">
    <cfRule type="cellIs" dxfId="1279" priority="17" stopIfTrue="1" operator="equal">
      <formula>"Indicate Date"</formula>
    </cfRule>
  </conditionalFormatting>
  <conditionalFormatting sqref="F6:F9 F30:F35 F63:F67 F75:F76 F85 F91:F94 F106:F111 F129:F132 F189:F191 F204:F206 F219:F220 F225:F228 F234:F236 F291:F293 F310:F313 F331:F334 F407:F410 F521 F589:F592 F653:F654 F702:F704 F793:F797 F945:F947 F1048 F1052:F1053 F1056:F1057 F1068 F1081:F1082 F1091:F1096 F1246:F1249 F1295:F1296 F1353:F1356 F1518:F1519 F1588">
    <cfRule type="cellIs" dxfId="1278" priority="10" stopIfTrue="1" operator="equal">
      <formula>"Indicate Date"</formula>
    </cfRule>
  </conditionalFormatting>
  <conditionalFormatting sqref="F6:F9 F30:F35 F63:F67 F75:F76 F85 F91:F94 F106:F111 F129:F132 F189:F191 F204:F206 F219:F220 F225:F228 F234:F236 F291:F293 F310:F313 F331:F334 F407:F410 F521 F589:F592 F653:F654 F702:F704 F793:F797 F945:F947 F1048 F1052:F1053 F1056:F1057 F1068 F1081:F1082 F1091:F1096 F1246:F1249 F1295:F1296 F1353:F1356 F1518:F1519 F1588">
    <cfRule type="cellIs" dxfId="1277" priority="9" stopIfTrue="1" operator="equal">
      <formula>"Indicate Date"</formula>
    </cfRule>
  </conditionalFormatting>
  <conditionalFormatting sqref="F1869 F1662:F1665 F1499:F1502 F1471:F1473 F1454:F1456 F1433:F1434 F1401:F1404 F1392 F1244 F1226 F1186:F1187 F1027 F992 F972 F927 F917:F919 F898 F866:F869 F854:F857 F785 F772 F765:F766 F745 F693 F569 F567 F565 F563 F519 F508:F510 F482 F470:F471 F451:F454 F442:F443 F437:F438 F393 F373 F364 F354:F356 F285:F287 F170:F173 F161:F162 F147:F149">
    <cfRule type="cellIs" dxfId="1276" priority="4" stopIfTrue="1" operator="equal">
      <formula>"Indicate Date"</formula>
    </cfRule>
  </conditionalFormatting>
  <conditionalFormatting sqref="F1869 F1662:F1665 F1499:F1502 F1471:F1473 F1454:F1456 F1433:F1434 F1401:F1404 F1392 F1244 F1226 F1186:F1187 F1027 F992 F972 F927 F917:F919 F898 F866:F869 F854:F857 F785 F772 F765:F766 F745 F693 F569 F567 F565 F563 F519 F508:F510 F482 F470:F471 F451:F454 F442:F443 F437:F438 F393 F373 F364 F354:F356 F285:F287 F170:F173 F161:F162 F147:F149">
    <cfRule type="cellIs" dxfId="1275" priority="3" stopIfTrue="1" operator="equal">
      <formula>"Indicate Date"</formula>
    </cfRule>
  </conditionalFormatting>
  <conditionalFormatting sqref="F1387:F1390 F1373:F1376 F60">
    <cfRule type="cellIs" dxfId="1274" priority="20" stopIfTrue="1" operator="equal">
      <formula>"Indicate Date"</formula>
    </cfRule>
  </conditionalFormatting>
  <conditionalFormatting sqref="F1387:F1390 F1373:F1376 F943 F937 F60">
    <cfRule type="cellIs" dxfId="1273" priority="19" stopIfTrue="1" operator="equal">
      <formula>"Indicate Date"</formula>
    </cfRule>
  </conditionalFormatting>
  <conditionalFormatting sqref="F1493 F1474:F1475 F1416:F1419 F1379:F1382">
    <cfRule type="cellIs" dxfId="1272" priority="14" stopIfTrue="1" operator="equal">
      <formula>"Indicate Date"</formula>
    </cfRule>
  </conditionalFormatting>
  <conditionalFormatting sqref="F759:F761">
    <cfRule type="cellIs" dxfId="1271" priority="13" stopIfTrue="1" operator="equal">
      <formula>"Indicate Date"</formula>
    </cfRule>
  </conditionalFormatting>
  <conditionalFormatting sqref="F1383:F1386 F1163:F1166 F547:F549">
    <cfRule type="cellIs" dxfId="1270" priority="12" stopIfTrue="1" operator="equal">
      <formula>"Indicate Date"</formula>
    </cfRule>
  </conditionalFormatting>
  <conditionalFormatting sqref="F1383:F1386 F1163:F1166 F547:F549">
    <cfRule type="cellIs" dxfId="1269" priority="11" stopIfTrue="1" operator="equal">
      <formula>"Indicate Date"</formula>
    </cfRule>
  </conditionalFormatting>
  <conditionalFormatting sqref="F1409 F1115:F1116 F973 F939 F926 F908 F884 F850:F853 F764 F568 F566 F564">
    <cfRule type="cellIs" dxfId="1268" priority="8" stopIfTrue="1" operator="equal">
      <formula>"Indicate Date"</formula>
    </cfRule>
  </conditionalFormatting>
  <conditionalFormatting sqref="F1921">
    <cfRule type="cellIs" dxfId="1267" priority="2" stopIfTrue="1" operator="equal">
      <formula>"Indicate Date"</formula>
    </cfRule>
  </conditionalFormatting>
  <conditionalFormatting sqref="F1921">
    <cfRule type="cellIs" dxfId="1266" priority="1" stopIfTrue="1" operator="equal">
      <formula>"Indicate Date"</formula>
    </cfRule>
  </conditionalFormatting>
  <printOptions horizontalCentered="1"/>
  <pageMargins left="0.15748031496063" right="0.15748031496063" top="0.5" bottom="0.5" header="0.23622047244094499" footer="0.23622047244094499"/>
  <pageSetup paperSize="10000" scale="84" firstPageNumber="0" pageOrder="overThenDown" orientation="landscape" blackAndWhite="1" r:id="rId1"/>
  <headerFooter alignWithMargins="0">
    <oddFooter>&amp;L2020 Bayawan City Annual Procurement Plan&amp;RPage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5"/>
  <sheetViews>
    <sheetView view="pageBreakPreview" topLeftCell="A16" zoomScale="145" zoomScaleSheetLayoutView="145" workbookViewId="0">
      <selection activeCell="D12" sqref="D12"/>
    </sheetView>
  </sheetViews>
  <sheetFormatPr defaultColWidth="1.875" defaultRowHeight="14.25"/>
  <cols>
    <col min="1" max="1" width="4.25" style="29" customWidth="1"/>
    <col min="2" max="2" width="13.5" style="67" customWidth="1"/>
    <col min="3" max="3" width="24.5" style="67" customWidth="1"/>
    <col min="4" max="4" width="15.875" style="67" customWidth="1"/>
    <col min="5" max="5" width="15.25" style="67" customWidth="1"/>
    <col min="6" max="6" width="8.875" style="67" customWidth="1"/>
    <col min="7" max="9" width="10.375" style="67" customWidth="1"/>
    <col min="10" max="10" width="10.75" style="67" hidden="1" customWidth="1"/>
    <col min="11" max="11" width="7.625" style="67" customWidth="1"/>
    <col min="12" max="12" width="9.125" style="29" customWidth="1"/>
    <col min="13" max="13" width="9.5" style="27" customWidth="1"/>
    <col min="14" max="14" width="9.875" style="28" customWidth="1"/>
    <col min="15" max="15" width="25" style="29" customWidth="1"/>
    <col min="16" max="44" width="8.375" style="67" customWidth="1"/>
    <col min="45" max="16384" width="1.875" style="67"/>
  </cols>
  <sheetData>
    <row r="1" spans="1:15" s="23" customFormat="1" ht="18">
      <c r="A1" s="57"/>
      <c r="B1" s="163" t="s">
        <v>276</v>
      </c>
      <c r="C1" s="163"/>
      <c r="D1" s="163"/>
      <c r="E1" s="163"/>
      <c r="F1" s="163"/>
      <c r="G1" s="163"/>
      <c r="H1" s="163"/>
      <c r="I1" s="163"/>
      <c r="J1" s="163"/>
      <c r="K1" s="163"/>
      <c r="L1" s="163"/>
      <c r="M1" s="163"/>
      <c r="N1" s="163"/>
      <c r="O1" s="163"/>
    </row>
    <row r="2" spans="1:15" s="159" customFormat="1" ht="15.75">
      <c r="B2" s="167" t="s">
        <v>810</v>
      </c>
      <c r="C2" s="167"/>
      <c r="D2" s="167"/>
      <c r="E2" s="167"/>
      <c r="F2" s="167"/>
      <c r="G2" s="167"/>
      <c r="H2" s="167"/>
      <c r="I2" s="167"/>
      <c r="J2" s="167"/>
      <c r="K2" s="167"/>
      <c r="L2" s="167"/>
      <c r="M2" s="167"/>
      <c r="N2" s="167"/>
      <c r="O2" s="167"/>
    </row>
    <row r="4" spans="1:15" s="24" customFormat="1" ht="12.75">
      <c r="A4" s="29"/>
      <c r="B4" s="25"/>
      <c r="L4" s="26"/>
      <c r="M4" s="27"/>
      <c r="N4" s="28"/>
      <c r="O4" s="29"/>
    </row>
    <row r="5" spans="1:15" s="30" customFormat="1" ht="12">
      <c r="A5" s="58"/>
      <c r="B5" s="165" t="s">
        <v>0</v>
      </c>
      <c r="C5" s="165" t="s">
        <v>1</v>
      </c>
      <c r="D5" s="165" t="s">
        <v>145</v>
      </c>
      <c r="E5" s="165" t="s">
        <v>2</v>
      </c>
      <c r="F5" s="165" t="s">
        <v>3</v>
      </c>
      <c r="G5" s="165"/>
      <c r="H5" s="165"/>
      <c r="I5" s="165"/>
      <c r="J5" s="145"/>
      <c r="K5" s="165" t="s">
        <v>4</v>
      </c>
      <c r="L5" s="166" t="s">
        <v>5</v>
      </c>
      <c r="M5" s="166"/>
      <c r="N5" s="166"/>
      <c r="O5" s="166" t="s">
        <v>6</v>
      </c>
    </row>
    <row r="6" spans="1:15" s="31" customFormat="1" ht="27">
      <c r="A6" s="29"/>
      <c r="B6" s="165"/>
      <c r="C6" s="165"/>
      <c r="D6" s="165"/>
      <c r="E6" s="165"/>
      <c r="F6" s="154" t="s">
        <v>7</v>
      </c>
      <c r="G6" s="146" t="s">
        <v>8</v>
      </c>
      <c r="H6" s="146" t="s">
        <v>9</v>
      </c>
      <c r="I6" s="146" t="s">
        <v>10</v>
      </c>
      <c r="J6" s="146" t="s">
        <v>209</v>
      </c>
      <c r="K6" s="165"/>
      <c r="L6" s="146" t="s">
        <v>11</v>
      </c>
      <c r="M6" s="22" t="s">
        <v>12</v>
      </c>
      <c r="N6" s="22" t="s">
        <v>13</v>
      </c>
      <c r="O6" s="166"/>
    </row>
    <row r="7" spans="1:15" s="31" customFormat="1" ht="12">
      <c r="A7" s="29"/>
      <c r="B7" s="145"/>
      <c r="C7" s="145"/>
      <c r="D7" s="145"/>
      <c r="E7" s="145"/>
      <c r="F7" s="146"/>
      <c r="G7" s="146"/>
      <c r="H7" s="146"/>
      <c r="I7" s="146"/>
      <c r="J7" s="146"/>
      <c r="K7" s="145"/>
      <c r="L7" s="146"/>
      <c r="M7" s="21"/>
      <c r="N7" s="22"/>
      <c r="O7" s="146"/>
    </row>
    <row r="8" spans="1:15" s="41" customFormat="1" ht="21">
      <c r="A8" s="32">
        <v>56</v>
      </c>
      <c r="B8" s="33" t="s">
        <v>352</v>
      </c>
      <c r="C8" s="42" t="s">
        <v>89</v>
      </c>
      <c r="D8" s="33" t="s">
        <v>98</v>
      </c>
      <c r="E8" s="44" t="s">
        <v>15</v>
      </c>
      <c r="F8" s="35">
        <f t="shared" ref="F8:F39" si="0">G8-21</f>
        <v>43984</v>
      </c>
      <c r="G8" s="35">
        <f t="shared" ref="G8:G39" si="1">H8-7</f>
        <v>44005</v>
      </c>
      <c r="H8" s="35">
        <f t="shared" ref="H8:H39" si="2">J8-15</f>
        <v>44012</v>
      </c>
      <c r="I8" s="35">
        <f t="shared" ref="I8:I39" si="3">H8+7</f>
        <v>44019</v>
      </c>
      <c r="J8" s="35">
        <v>44027</v>
      </c>
      <c r="K8" s="36" t="s">
        <v>69</v>
      </c>
      <c r="L8" s="37">
        <f t="shared" ref="L8:L39" si="4">SUM(M8:N8)</f>
        <v>5600</v>
      </c>
      <c r="M8" s="43">
        <v>5600</v>
      </c>
      <c r="N8" s="39"/>
      <c r="O8" s="40" t="s">
        <v>100</v>
      </c>
    </row>
    <row r="9" spans="1:15" s="41" customFormat="1" ht="21">
      <c r="A9" s="32">
        <v>138</v>
      </c>
      <c r="B9" s="33" t="s">
        <v>374</v>
      </c>
      <c r="C9" s="34" t="s">
        <v>89</v>
      </c>
      <c r="D9" s="33" t="s">
        <v>144</v>
      </c>
      <c r="E9" s="44" t="s">
        <v>15</v>
      </c>
      <c r="F9" s="35">
        <f t="shared" si="0"/>
        <v>43804</v>
      </c>
      <c r="G9" s="35">
        <f t="shared" si="1"/>
        <v>43825</v>
      </c>
      <c r="H9" s="35">
        <f t="shared" si="2"/>
        <v>43832</v>
      </c>
      <c r="I9" s="35">
        <f t="shared" si="3"/>
        <v>43839</v>
      </c>
      <c r="J9" s="35">
        <v>43847</v>
      </c>
      <c r="K9" s="36" t="s">
        <v>69</v>
      </c>
      <c r="L9" s="37">
        <f t="shared" si="4"/>
        <v>51200</v>
      </c>
      <c r="M9" s="38">
        <v>51200</v>
      </c>
      <c r="N9" s="39"/>
      <c r="O9" s="40" t="s">
        <v>245</v>
      </c>
    </row>
    <row r="10" spans="1:15" s="41" customFormat="1" ht="21">
      <c r="A10" s="32">
        <v>139</v>
      </c>
      <c r="B10" s="33" t="s">
        <v>374</v>
      </c>
      <c r="C10" s="34" t="s">
        <v>89</v>
      </c>
      <c r="D10" s="33" t="s">
        <v>144</v>
      </c>
      <c r="E10" s="44" t="s">
        <v>15</v>
      </c>
      <c r="F10" s="35">
        <f t="shared" si="0"/>
        <v>43893</v>
      </c>
      <c r="G10" s="35">
        <f t="shared" si="1"/>
        <v>43914</v>
      </c>
      <c r="H10" s="35">
        <f t="shared" si="2"/>
        <v>43921</v>
      </c>
      <c r="I10" s="35">
        <f t="shared" si="3"/>
        <v>43928</v>
      </c>
      <c r="J10" s="35">
        <v>43936</v>
      </c>
      <c r="K10" s="36" t="s">
        <v>69</v>
      </c>
      <c r="L10" s="37">
        <f t="shared" si="4"/>
        <v>51200</v>
      </c>
      <c r="M10" s="38">
        <v>51200</v>
      </c>
      <c r="N10" s="39"/>
      <c r="O10" s="40" t="s">
        <v>245</v>
      </c>
    </row>
    <row r="11" spans="1:15" s="41" customFormat="1" ht="21">
      <c r="A11" s="32">
        <v>140</v>
      </c>
      <c r="B11" s="33" t="s">
        <v>374</v>
      </c>
      <c r="C11" s="34" t="s">
        <v>89</v>
      </c>
      <c r="D11" s="33" t="s">
        <v>144</v>
      </c>
      <c r="E11" s="44" t="s">
        <v>15</v>
      </c>
      <c r="F11" s="35">
        <f t="shared" si="0"/>
        <v>43984</v>
      </c>
      <c r="G11" s="35">
        <f t="shared" si="1"/>
        <v>44005</v>
      </c>
      <c r="H11" s="35">
        <f t="shared" si="2"/>
        <v>44012</v>
      </c>
      <c r="I11" s="35">
        <f t="shared" si="3"/>
        <v>44019</v>
      </c>
      <c r="J11" s="35">
        <v>44027</v>
      </c>
      <c r="K11" s="36" t="s">
        <v>69</v>
      </c>
      <c r="L11" s="37">
        <f t="shared" si="4"/>
        <v>31200</v>
      </c>
      <c r="M11" s="38">
        <v>31200</v>
      </c>
      <c r="N11" s="39"/>
      <c r="O11" s="40" t="s">
        <v>245</v>
      </c>
    </row>
    <row r="12" spans="1:15" s="41" customFormat="1" ht="21">
      <c r="A12" s="32">
        <v>141</v>
      </c>
      <c r="B12" s="33" t="s">
        <v>374</v>
      </c>
      <c r="C12" s="34" t="s">
        <v>89</v>
      </c>
      <c r="D12" s="33" t="s">
        <v>144</v>
      </c>
      <c r="E12" s="44" t="s">
        <v>15</v>
      </c>
      <c r="F12" s="35">
        <f t="shared" si="0"/>
        <v>44076</v>
      </c>
      <c r="G12" s="35">
        <f t="shared" si="1"/>
        <v>44097</v>
      </c>
      <c r="H12" s="35">
        <f t="shared" si="2"/>
        <v>44104</v>
      </c>
      <c r="I12" s="35">
        <f t="shared" si="3"/>
        <v>44111</v>
      </c>
      <c r="J12" s="35">
        <v>44119</v>
      </c>
      <c r="K12" s="36" t="s">
        <v>69</v>
      </c>
      <c r="L12" s="37">
        <f t="shared" si="4"/>
        <v>18400</v>
      </c>
      <c r="M12" s="38">
        <v>18400</v>
      </c>
      <c r="N12" s="39"/>
      <c r="O12" s="40" t="s">
        <v>245</v>
      </c>
    </row>
    <row r="13" spans="1:15" s="41" customFormat="1" ht="21">
      <c r="A13" s="32">
        <v>148</v>
      </c>
      <c r="B13" s="33" t="s">
        <v>375</v>
      </c>
      <c r="C13" s="34" t="s">
        <v>89</v>
      </c>
      <c r="D13" s="33" t="s">
        <v>144</v>
      </c>
      <c r="E13" s="44" t="s">
        <v>15</v>
      </c>
      <c r="F13" s="35">
        <f t="shared" si="0"/>
        <v>43804</v>
      </c>
      <c r="G13" s="35">
        <f t="shared" si="1"/>
        <v>43825</v>
      </c>
      <c r="H13" s="35">
        <f t="shared" si="2"/>
        <v>43832</v>
      </c>
      <c r="I13" s="35">
        <f t="shared" si="3"/>
        <v>43839</v>
      </c>
      <c r="J13" s="35">
        <v>43847</v>
      </c>
      <c r="K13" s="36" t="s">
        <v>69</v>
      </c>
      <c r="L13" s="37">
        <f t="shared" si="4"/>
        <v>11520</v>
      </c>
      <c r="M13" s="38">
        <v>11520</v>
      </c>
      <c r="N13" s="39"/>
      <c r="O13" s="40" t="s">
        <v>246</v>
      </c>
    </row>
    <row r="14" spans="1:15" s="41" customFormat="1" ht="21">
      <c r="A14" s="32">
        <v>149</v>
      </c>
      <c r="B14" s="33" t="s">
        <v>375</v>
      </c>
      <c r="C14" s="34" t="s">
        <v>89</v>
      </c>
      <c r="D14" s="33" t="s">
        <v>144</v>
      </c>
      <c r="E14" s="44" t="s">
        <v>15</v>
      </c>
      <c r="F14" s="35">
        <f t="shared" si="0"/>
        <v>43893</v>
      </c>
      <c r="G14" s="35">
        <f t="shared" si="1"/>
        <v>43914</v>
      </c>
      <c r="H14" s="35">
        <f t="shared" si="2"/>
        <v>43921</v>
      </c>
      <c r="I14" s="35">
        <f t="shared" si="3"/>
        <v>43928</v>
      </c>
      <c r="J14" s="35">
        <v>43936</v>
      </c>
      <c r="K14" s="36" t="s">
        <v>69</v>
      </c>
      <c r="L14" s="37">
        <f t="shared" si="4"/>
        <v>8320</v>
      </c>
      <c r="M14" s="38">
        <v>8320</v>
      </c>
      <c r="N14" s="39"/>
      <c r="O14" s="40" t="s">
        <v>246</v>
      </c>
    </row>
    <row r="15" spans="1:15" s="41" customFormat="1" ht="21">
      <c r="A15" s="32">
        <v>150</v>
      </c>
      <c r="B15" s="33" t="s">
        <v>375</v>
      </c>
      <c r="C15" s="34" t="s">
        <v>89</v>
      </c>
      <c r="D15" s="33" t="s">
        <v>144</v>
      </c>
      <c r="E15" s="44" t="s">
        <v>15</v>
      </c>
      <c r="F15" s="35">
        <f t="shared" si="0"/>
        <v>43984</v>
      </c>
      <c r="G15" s="35">
        <f t="shared" si="1"/>
        <v>44005</v>
      </c>
      <c r="H15" s="35">
        <f t="shared" si="2"/>
        <v>44012</v>
      </c>
      <c r="I15" s="35">
        <f t="shared" si="3"/>
        <v>44019</v>
      </c>
      <c r="J15" s="35">
        <v>44027</v>
      </c>
      <c r="K15" s="36" t="s">
        <v>69</v>
      </c>
      <c r="L15" s="37">
        <f t="shared" si="4"/>
        <v>11520</v>
      </c>
      <c r="M15" s="38">
        <v>11520</v>
      </c>
      <c r="N15" s="39"/>
      <c r="O15" s="40" t="s">
        <v>246</v>
      </c>
    </row>
    <row r="16" spans="1:15" s="41" customFormat="1" ht="21">
      <c r="A16" s="32">
        <v>151</v>
      </c>
      <c r="B16" s="33" t="s">
        <v>375</v>
      </c>
      <c r="C16" s="34" t="s">
        <v>89</v>
      </c>
      <c r="D16" s="33" t="s">
        <v>144</v>
      </c>
      <c r="E16" s="44" t="s">
        <v>15</v>
      </c>
      <c r="F16" s="35">
        <f t="shared" si="0"/>
        <v>44076</v>
      </c>
      <c r="G16" s="35">
        <f t="shared" si="1"/>
        <v>44097</v>
      </c>
      <c r="H16" s="35">
        <f t="shared" si="2"/>
        <v>44104</v>
      </c>
      <c r="I16" s="35">
        <f t="shared" si="3"/>
        <v>44111</v>
      </c>
      <c r="J16" s="35">
        <v>44119</v>
      </c>
      <c r="K16" s="36" t="s">
        <v>69</v>
      </c>
      <c r="L16" s="37">
        <f t="shared" si="4"/>
        <v>8320</v>
      </c>
      <c r="M16" s="38">
        <v>8320</v>
      </c>
      <c r="N16" s="39"/>
      <c r="O16" s="40" t="s">
        <v>246</v>
      </c>
    </row>
    <row r="17" spans="1:15" s="41" customFormat="1" ht="12.75">
      <c r="A17" s="32">
        <v>152</v>
      </c>
      <c r="B17" s="33" t="s">
        <v>376</v>
      </c>
      <c r="C17" s="34" t="s">
        <v>89</v>
      </c>
      <c r="D17" s="33" t="s">
        <v>144</v>
      </c>
      <c r="E17" s="44" t="s">
        <v>15</v>
      </c>
      <c r="F17" s="35">
        <f t="shared" si="0"/>
        <v>43804</v>
      </c>
      <c r="G17" s="35">
        <f t="shared" si="1"/>
        <v>43825</v>
      </c>
      <c r="H17" s="35">
        <f t="shared" si="2"/>
        <v>43832</v>
      </c>
      <c r="I17" s="35">
        <f t="shared" si="3"/>
        <v>43839</v>
      </c>
      <c r="J17" s="35">
        <v>43847</v>
      </c>
      <c r="K17" s="36" t="s">
        <v>69</v>
      </c>
      <c r="L17" s="37">
        <f t="shared" si="4"/>
        <v>29000</v>
      </c>
      <c r="M17" s="38">
        <v>29000</v>
      </c>
      <c r="N17" s="39"/>
      <c r="O17" s="40" t="s">
        <v>247</v>
      </c>
    </row>
    <row r="18" spans="1:15" s="41" customFormat="1" ht="12.75">
      <c r="A18" s="32">
        <v>153</v>
      </c>
      <c r="B18" s="33" t="s">
        <v>376</v>
      </c>
      <c r="C18" s="34" t="s">
        <v>89</v>
      </c>
      <c r="D18" s="33" t="s">
        <v>144</v>
      </c>
      <c r="E18" s="44" t="s">
        <v>15</v>
      </c>
      <c r="F18" s="35">
        <f t="shared" si="0"/>
        <v>43893</v>
      </c>
      <c r="G18" s="35">
        <f t="shared" si="1"/>
        <v>43914</v>
      </c>
      <c r="H18" s="35">
        <f t="shared" si="2"/>
        <v>43921</v>
      </c>
      <c r="I18" s="35">
        <f t="shared" si="3"/>
        <v>43928</v>
      </c>
      <c r="J18" s="35">
        <v>43936</v>
      </c>
      <c r="K18" s="36" t="s">
        <v>69</v>
      </c>
      <c r="L18" s="37">
        <f t="shared" si="4"/>
        <v>23600</v>
      </c>
      <c r="M18" s="38">
        <v>23600</v>
      </c>
      <c r="N18" s="39"/>
      <c r="O18" s="40" t="s">
        <v>247</v>
      </c>
    </row>
    <row r="19" spans="1:15" s="41" customFormat="1" ht="12.75">
      <c r="A19" s="32">
        <v>154</v>
      </c>
      <c r="B19" s="33" t="s">
        <v>376</v>
      </c>
      <c r="C19" s="34" t="s">
        <v>89</v>
      </c>
      <c r="D19" s="33" t="s">
        <v>144</v>
      </c>
      <c r="E19" s="44" t="s">
        <v>15</v>
      </c>
      <c r="F19" s="35">
        <f t="shared" si="0"/>
        <v>43984</v>
      </c>
      <c r="G19" s="35">
        <f t="shared" si="1"/>
        <v>44005</v>
      </c>
      <c r="H19" s="35">
        <f t="shared" si="2"/>
        <v>44012</v>
      </c>
      <c r="I19" s="35">
        <f t="shared" si="3"/>
        <v>44019</v>
      </c>
      <c r="J19" s="35">
        <v>44027</v>
      </c>
      <c r="K19" s="36" t="s">
        <v>69</v>
      </c>
      <c r="L19" s="37">
        <f t="shared" si="4"/>
        <v>23600</v>
      </c>
      <c r="M19" s="38">
        <v>23600</v>
      </c>
      <c r="N19" s="39"/>
      <c r="O19" s="40" t="s">
        <v>247</v>
      </c>
    </row>
    <row r="20" spans="1:15" s="41" customFormat="1" ht="12.75">
      <c r="A20" s="32">
        <v>155</v>
      </c>
      <c r="B20" s="33" t="s">
        <v>376</v>
      </c>
      <c r="C20" s="34" t="s">
        <v>89</v>
      </c>
      <c r="D20" s="33" t="s">
        <v>144</v>
      </c>
      <c r="E20" s="44" t="s">
        <v>15</v>
      </c>
      <c r="F20" s="35">
        <f t="shared" si="0"/>
        <v>44076</v>
      </c>
      <c r="G20" s="35">
        <f t="shared" si="1"/>
        <v>44097</v>
      </c>
      <c r="H20" s="35">
        <f t="shared" si="2"/>
        <v>44104</v>
      </c>
      <c r="I20" s="35">
        <f t="shared" si="3"/>
        <v>44111</v>
      </c>
      <c r="J20" s="35">
        <v>44119</v>
      </c>
      <c r="K20" s="36" t="s">
        <v>69</v>
      </c>
      <c r="L20" s="37">
        <f t="shared" si="4"/>
        <v>28400</v>
      </c>
      <c r="M20" s="38">
        <v>28400</v>
      </c>
      <c r="N20" s="39"/>
      <c r="O20" s="40" t="s">
        <v>247</v>
      </c>
    </row>
    <row r="21" spans="1:15" s="41" customFormat="1" ht="21">
      <c r="A21" s="32">
        <v>161</v>
      </c>
      <c r="B21" s="33" t="s">
        <v>377</v>
      </c>
      <c r="C21" s="34" t="s">
        <v>89</v>
      </c>
      <c r="D21" s="33" t="s">
        <v>144</v>
      </c>
      <c r="E21" s="44" t="s">
        <v>15</v>
      </c>
      <c r="F21" s="35">
        <f t="shared" si="0"/>
        <v>43804</v>
      </c>
      <c r="G21" s="35">
        <f t="shared" si="1"/>
        <v>43825</v>
      </c>
      <c r="H21" s="35">
        <f t="shared" si="2"/>
        <v>43832</v>
      </c>
      <c r="I21" s="35">
        <f t="shared" si="3"/>
        <v>43839</v>
      </c>
      <c r="J21" s="35">
        <v>43847</v>
      </c>
      <c r="K21" s="36" t="s">
        <v>69</v>
      </c>
      <c r="L21" s="37">
        <f t="shared" si="4"/>
        <v>38400</v>
      </c>
      <c r="M21" s="38">
        <v>38400</v>
      </c>
      <c r="N21" s="39"/>
      <c r="O21" s="40" t="s">
        <v>248</v>
      </c>
    </row>
    <row r="22" spans="1:15" s="41" customFormat="1" ht="21">
      <c r="A22" s="32">
        <v>162</v>
      </c>
      <c r="B22" s="33" t="s">
        <v>377</v>
      </c>
      <c r="C22" s="34" t="s">
        <v>89</v>
      </c>
      <c r="D22" s="33" t="s">
        <v>144</v>
      </c>
      <c r="E22" s="44" t="s">
        <v>15</v>
      </c>
      <c r="F22" s="35">
        <f t="shared" si="0"/>
        <v>43893</v>
      </c>
      <c r="G22" s="35">
        <f t="shared" si="1"/>
        <v>43914</v>
      </c>
      <c r="H22" s="35">
        <f t="shared" si="2"/>
        <v>43921</v>
      </c>
      <c r="I22" s="35">
        <f t="shared" si="3"/>
        <v>43928</v>
      </c>
      <c r="J22" s="35">
        <v>43936</v>
      </c>
      <c r="K22" s="36" t="s">
        <v>69</v>
      </c>
      <c r="L22" s="37">
        <f t="shared" si="4"/>
        <v>41600</v>
      </c>
      <c r="M22" s="38">
        <v>41600</v>
      </c>
      <c r="N22" s="39"/>
      <c r="O22" s="40" t="s">
        <v>248</v>
      </c>
    </row>
    <row r="23" spans="1:15" s="41" customFormat="1" ht="21">
      <c r="A23" s="32">
        <v>163</v>
      </c>
      <c r="B23" s="33" t="s">
        <v>377</v>
      </c>
      <c r="C23" s="34" t="s">
        <v>89</v>
      </c>
      <c r="D23" s="33" t="s">
        <v>144</v>
      </c>
      <c r="E23" s="44" t="s">
        <v>15</v>
      </c>
      <c r="F23" s="35">
        <f t="shared" si="0"/>
        <v>43984</v>
      </c>
      <c r="G23" s="35">
        <f t="shared" si="1"/>
        <v>44005</v>
      </c>
      <c r="H23" s="35">
        <f t="shared" si="2"/>
        <v>44012</v>
      </c>
      <c r="I23" s="35">
        <f t="shared" si="3"/>
        <v>44019</v>
      </c>
      <c r="J23" s="35">
        <v>44027</v>
      </c>
      <c r="K23" s="36" t="s">
        <v>69</v>
      </c>
      <c r="L23" s="37">
        <f t="shared" si="4"/>
        <v>24200</v>
      </c>
      <c r="M23" s="38">
        <v>24200</v>
      </c>
      <c r="N23" s="39"/>
      <c r="O23" s="40" t="s">
        <v>248</v>
      </c>
    </row>
    <row r="24" spans="1:15" s="41" customFormat="1" ht="21">
      <c r="A24" s="32">
        <v>164</v>
      </c>
      <c r="B24" s="33" t="s">
        <v>377</v>
      </c>
      <c r="C24" s="34" t="s">
        <v>89</v>
      </c>
      <c r="D24" s="33" t="s">
        <v>144</v>
      </c>
      <c r="E24" s="44" t="s">
        <v>15</v>
      </c>
      <c r="F24" s="35">
        <f t="shared" si="0"/>
        <v>44076</v>
      </c>
      <c r="G24" s="35">
        <f t="shared" si="1"/>
        <v>44097</v>
      </c>
      <c r="H24" s="35">
        <f t="shared" si="2"/>
        <v>44104</v>
      </c>
      <c r="I24" s="35">
        <f t="shared" si="3"/>
        <v>44111</v>
      </c>
      <c r="J24" s="35">
        <v>44119</v>
      </c>
      <c r="K24" s="36" t="s">
        <v>69</v>
      </c>
      <c r="L24" s="37">
        <f t="shared" si="4"/>
        <v>26000</v>
      </c>
      <c r="M24" s="38">
        <v>26000</v>
      </c>
      <c r="N24" s="39"/>
      <c r="O24" s="40" t="s">
        <v>248</v>
      </c>
    </row>
    <row r="25" spans="1:15" s="41" customFormat="1" ht="12.75">
      <c r="A25" s="32">
        <v>275</v>
      </c>
      <c r="B25" s="33" t="s">
        <v>282</v>
      </c>
      <c r="C25" s="34" t="s">
        <v>89</v>
      </c>
      <c r="D25" s="33" t="s">
        <v>158</v>
      </c>
      <c r="E25" s="44" t="s">
        <v>15</v>
      </c>
      <c r="F25" s="35">
        <f t="shared" si="0"/>
        <v>43804</v>
      </c>
      <c r="G25" s="35">
        <f t="shared" si="1"/>
        <v>43825</v>
      </c>
      <c r="H25" s="35">
        <f t="shared" si="2"/>
        <v>43832</v>
      </c>
      <c r="I25" s="35">
        <f t="shared" si="3"/>
        <v>43839</v>
      </c>
      <c r="J25" s="35">
        <v>43847</v>
      </c>
      <c r="K25" s="36" t="s">
        <v>69</v>
      </c>
      <c r="L25" s="37">
        <f t="shared" si="4"/>
        <v>28000</v>
      </c>
      <c r="M25" s="38">
        <v>28000</v>
      </c>
      <c r="N25" s="39"/>
      <c r="O25" s="40" t="s">
        <v>162</v>
      </c>
    </row>
    <row r="26" spans="1:15" s="41" customFormat="1" ht="12.75">
      <c r="A26" s="32">
        <v>276</v>
      </c>
      <c r="B26" s="33" t="s">
        <v>282</v>
      </c>
      <c r="C26" s="34" t="s">
        <v>89</v>
      </c>
      <c r="D26" s="33" t="s">
        <v>158</v>
      </c>
      <c r="E26" s="44" t="s">
        <v>15</v>
      </c>
      <c r="F26" s="35">
        <f t="shared" si="0"/>
        <v>43893</v>
      </c>
      <c r="G26" s="35">
        <f t="shared" si="1"/>
        <v>43914</v>
      </c>
      <c r="H26" s="35">
        <f t="shared" si="2"/>
        <v>43921</v>
      </c>
      <c r="I26" s="35">
        <f t="shared" si="3"/>
        <v>43928</v>
      </c>
      <c r="J26" s="35">
        <v>43936</v>
      </c>
      <c r="K26" s="36" t="s">
        <v>69</v>
      </c>
      <c r="L26" s="37">
        <f t="shared" si="4"/>
        <v>50000</v>
      </c>
      <c r="M26" s="38">
        <v>50000</v>
      </c>
      <c r="N26" s="39"/>
      <c r="O26" s="40" t="s">
        <v>162</v>
      </c>
    </row>
    <row r="27" spans="1:15" s="41" customFormat="1" ht="12.75">
      <c r="A27" s="32">
        <v>277</v>
      </c>
      <c r="B27" s="33" t="s">
        <v>282</v>
      </c>
      <c r="C27" s="34" t="s">
        <v>89</v>
      </c>
      <c r="D27" s="33" t="s">
        <v>158</v>
      </c>
      <c r="E27" s="44" t="s">
        <v>15</v>
      </c>
      <c r="F27" s="35">
        <f t="shared" si="0"/>
        <v>43984</v>
      </c>
      <c r="G27" s="35">
        <f t="shared" si="1"/>
        <v>44005</v>
      </c>
      <c r="H27" s="35">
        <f t="shared" si="2"/>
        <v>44012</v>
      </c>
      <c r="I27" s="35">
        <f t="shared" si="3"/>
        <v>44019</v>
      </c>
      <c r="J27" s="35">
        <v>44027</v>
      </c>
      <c r="K27" s="36" t="s">
        <v>69</v>
      </c>
      <c r="L27" s="37">
        <f t="shared" si="4"/>
        <v>30000</v>
      </c>
      <c r="M27" s="38">
        <v>30000</v>
      </c>
      <c r="N27" s="39"/>
      <c r="O27" s="40" t="s">
        <v>162</v>
      </c>
    </row>
    <row r="28" spans="1:15" s="41" customFormat="1" ht="12.75">
      <c r="A28" s="32">
        <v>278</v>
      </c>
      <c r="B28" s="33" t="s">
        <v>282</v>
      </c>
      <c r="C28" s="34" t="s">
        <v>89</v>
      </c>
      <c r="D28" s="33" t="s">
        <v>158</v>
      </c>
      <c r="E28" s="44" t="s">
        <v>15</v>
      </c>
      <c r="F28" s="35">
        <f t="shared" si="0"/>
        <v>44076</v>
      </c>
      <c r="G28" s="35">
        <f t="shared" si="1"/>
        <v>44097</v>
      </c>
      <c r="H28" s="35">
        <f t="shared" si="2"/>
        <v>44104</v>
      </c>
      <c r="I28" s="35">
        <f t="shared" si="3"/>
        <v>44111</v>
      </c>
      <c r="J28" s="35">
        <v>44119</v>
      </c>
      <c r="K28" s="36" t="s">
        <v>69</v>
      </c>
      <c r="L28" s="37">
        <f t="shared" si="4"/>
        <v>20000</v>
      </c>
      <c r="M28" s="38">
        <v>20000</v>
      </c>
      <c r="N28" s="39"/>
      <c r="O28" s="40" t="s">
        <v>162</v>
      </c>
    </row>
    <row r="29" spans="1:15" s="41" customFormat="1" ht="12.75">
      <c r="A29" s="32">
        <v>346</v>
      </c>
      <c r="B29" s="33" t="s">
        <v>420</v>
      </c>
      <c r="C29" s="42" t="s">
        <v>89</v>
      </c>
      <c r="D29" s="33" t="s">
        <v>105</v>
      </c>
      <c r="E29" s="44" t="s">
        <v>15</v>
      </c>
      <c r="F29" s="35">
        <f t="shared" si="0"/>
        <v>43862</v>
      </c>
      <c r="G29" s="35">
        <f t="shared" si="1"/>
        <v>43883</v>
      </c>
      <c r="H29" s="35">
        <f t="shared" si="2"/>
        <v>43890</v>
      </c>
      <c r="I29" s="35">
        <f t="shared" si="3"/>
        <v>43897</v>
      </c>
      <c r="J29" s="35">
        <v>43905</v>
      </c>
      <c r="K29" s="36" t="s">
        <v>69</v>
      </c>
      <c r="L29" s="37">
        <f t="shared" si="4"/>
        <v>10000</v>
      </c>
      <c r="M29" s="43">
        <v>10000</v>
      </c>
      <c r="N29" s="39"/>
      <c r="O29" s="40" t="s">
        <v>214</v>
      </c>
    </row>
    <row r="30" spans="1:15" s="41" customFormat="1" ht="12.75">
      <c r="A30" s="32">
        <v>347</v>
      </c>
      <c r="B30" s="33" t="s">
        <v>420</v>
      </c>
      <c r="C30" s="42" t="s">
        <v>89</v>
      </c>
      <c r="D30" s="33" t="s">
        <v>105</v>
      </c>
      <c r="E30" s="44" t="s">
        <v>15</v>
      </c>
      <c r="F30" s="35">
        <f t="shared" si="0"/>
        <v>43984</v>
      </c>
      <c r="G30" s="35">
        <f t="shared" si="1"/>
        <v>44005</v>
      </c>
      <c r="H30" s="35">
        <f t="shared" si="2"/>
        <v>44012</v>
      </c>
      <c r="I30" s="35">
        <f t="shared" si="3"/>
        <v>44019</v>
      </c>
      <c r="J30" s="35">
        <v>44027</v>
      </c>
      <c r="K30" s="36" t="s">
        <v>69</v>
      </c>
      <c r="L30" s="37">
        <f t="shared" si="4"/>
        <v>10000</v>
      </c>
      <c r="M30" s="43">
        <v>10000</v>
      </c>
      <c r="N30" s="39"/>
      <c r="O30" s="40" t="s">
        <v>214</v>
      </c>
    </row>
    <row r="31" spans="1:15" s="41" customFormat="1" ht="12.75">
      <c r="A31" s="32">
        <v>348</v>
      </c>
      <c r="B31" s="33" t="s">
        <v>420</v>
      </c>
      <c r="C31" s="42" t="s">
        <v>89</v>
      </c>
      <c r="D31" s="33" t="s">
        <v>105</v>
      </c>
      <c r="E31" s="44" t="s">
        <v>15</v>
      </c>
      <c r="F31" s="35">
        <f t="shared" si="0"/>
        <v>44107</v>
      </c>
      <c r="G31" s="35">
        <f t="shared" si="1"/>
        <v>44128</v>
      </c>
      <c r="H31" s="35">
        <f t="shared" si="2"/>
        <v>44135</v>
      </c>
      <c r="I31" s="35">
        <f t="shared" si="3"/>
        <v>44142</v>
      </c>
      <c r="J31" s="35">
        <v>44150</v>
      </c>
      <c r="K31" s="36" t="s">
        <v>69</v>
      </c>
      <c r="L31" s="37">
        <f t="shared" si="4"/>
        <v>56000</v>
      </c>
      <c r="M31" s="43">
        <v>56000</v>
      </c>
      <c r="N31" s="39"/>
      <c r="O31" s="40" t="s">
        <v>214</v>
      </c>
    </row>
    <row r="32" spans="1:15" s="41" customFormat="1" ht="12.75">
      <c r="A32" s="32">
        <v>356</v>
      </c>
      <c r="B32" s="33" t="s">
        <v>421</v>
      </c>
      <c r="C32" s="42" t="s">
        <v>89</v>
      </c>
      <c r="D32" s="33" t="s">
        <v>105</v>
      </c>
      <c r="E32" s="44" t="s">
        <v>15</v>
      </c>
      <c r="F32" s="35">
        <f t="shared" si="0"/>
        <v>43893</v>
      </c>
      <c r="G32" s="35">
        <f t="shared" si="1"/>
        <v>43914</v>
      </c>
      <c r="H32" s="35">
        <f t="shared" si="2"/>
        <v>43921</v>
      </c>
      <c r="I32" s="35">
        <f t="shared" si="3"/>
        <v>43928</v>
      </c>
      <c r="J32" s="35">
        <v>43936</v>
      </c>
      <c r="K32" s="36" t="s">
        <v>69</v>
      </c>
      <c r="L32" s="37">
        <f t="shared" si="4"/>
        <v>10000</v>
      </c>
      <c r="M32" s="43">
        <v>10000</v>
      </c>
      <c r="N32" s="39"/>
      <c r="O32" s="40" t="s">
        <v>113</v>
      </c>
    </row>
    <row r="33" spans="1:15" s="41" customFormat="1" ht="12.75">
      <c r="A33" s="32">
        <v>357</v>
      </c>
      <c r="B33" s="33" t="s">
        <v>421</v>
      </c>
      <c r="C33" s="42" t="s">
        <v>89</v>
      </c>
      <c r="D33" s="33" t="s">
        <v>105</v>
      </c>
      <c r="E33" s="44" t="s">
        <v>15</v>
      </c>
      <c r="F33" s="35">
        <f t="shared" si="0"/>
        <v>44015</v>
      </c>
      <c r="G33" s="35">
        <f t="shared" si="1"/>
        <v>44036</v>
      </c>
      <c r="H33" s="35">
        <f t="shared" si="2"/>
        <v>44043</v>
      </c>
      <c r="I33" s="35">
        <f t="shared" si="3"/>
        <v>44050</v>
      </c>
      <c r="J33" s="35">
        <v>44058</v>
      </c>
      <c r="K33" s="36" t="s">
        <v>69</v>
      </c>
      <c r="L33" s="37">
        <f t="shared" si="4"/>
        <v>10000</v>
      </c>
      <c r="M33" s="43">
        <v>10000</v>
      </c>
      <c r="N33" s="39"/>
      <c r="O33" s="40" t="s">
        <v>113</v>
      </c>
    </row>
    <row r="34" spans="1:15" s="41" customFormat="1" ht="12.75">
      <c r="A34" s="32">
        <v>358</v>
      </c>
      <c r="B34" s="33" t="s">
        <v>421</v>
      </c>
      <c r="C34" s="42" t="s">
        <v>89</v>
      </c>
      <c r="D34" s="33" t="s">
        <v>105</v>
      </c>
      <c r="E34" s="44" t="s">
        <v>15</v>
      </c>
      <c r="F34" s="35">
        <f t="shared" si="0"/>
        <v>44076</v>
      </c>
      <c r="G34" s="35">
        <f t="shared" si="1"/>
        <v>44097</v>
      </c>
      <c r="H34" s="35">
        <f t="shared" si="2"/>
        <v>44104</v>
      </c>
      <c r="I34" s="35">
        <f t="shared" si="3"/>
        <v>44111</v>
      </c>
      <c r="J34" s="35">
        <v>44119</v>
      </c>
      <c r="K34" s="36" t="s">
        <v>69</v>
      </c>
      <c r="L34" s="37">
        <f t="shared" si="4"/>
        <v>28000</v>
      </c>
      <c r="M34" s="43">
        <v>28000</v>
      </c>
      <c r="N34" s="39"/>
      <c r="O34" s="40" t="s">
        <v>113</v>
      </c>
    </row>
    <row r="35" spans="1:15" s="41" customFormat="1" ht="12.75">
      <c r="A35" s="32">
        <v>365</v>
      </c>
      <c r="B35" s="33" t="s">
        <v>422</v>
      </c>
      <c r="C35" s="42" t="s">
        <v>89</v>
      </c>
      <c r="D35" s="33" t="s">
        <v>105</v>
      </c>
      <c r="E35" s="44" t="s">
        <v>15</v>
      </c>
      <c r="F35" s="35">
        <f t="shared" si="0"/>
        <v>43862</v>
      </c>
      <c r="G35" s="35">
        <f t="shared" si="1"/>
        <v>43883</v>
      </c>
      <c r="H35" s="35">
        <f t="shared" si="2"/>
        <v>43890</v>
      </c>
      <c r="I35" s="35">
        <f t="shared" si="3"/>
        <v>43897</v>
      </c>
      <c r="J35" s="35">
        <v>43905</v>
      </c>
      <c r="K35" s="36" t="s">
        <v>69</v>
      </c>
      <c r="L35" s="37">
        <f t="shared" si="4"/>
        <v>6600</v>
      </c>
      <c r="M35" s="43">
        <v>6600</v>
      </c>
      <c r="N35" s="39"/>
      <c r="O35" s="40" t="s">
        <v>112</v>
      </c>
    </row>
    <row r="36" spans="1:15" s="41" customFormat="1" ht="12.75">
      <c r="A36" s="32">
        <v>366</v>
      </c>
      <c r="B36" s="33" t="s">
        <v>422</v>
      </c>
      <c r="C36" s="42" t="s">
        <v>89</v>
      </c>
      <c r="D36" s="33" t="s">
        <v>105</v>
      </c>
      <c r="E36" s="44" t="s">
        <v>15</v>
      </c>
      <c r="F36" s="35">
        <f t="shared" si="0"/>
        <v>43923</v>
      </c>
      <c r="G36" s="35">
        <f t="shared" si="1"/>
        <v>43944</v>
      </c>
      <c r="H36" s="35">
        <f t="shared" si="2"/>
        <v>43951</v>
      </c>
      <c r="I36" s="35">
        <f t="shared" si="3"/>
        <v>43958</v>
      </c>
      <c r="J36" s="35">
        <v>43966</v>
      </c>
      <c r="K36" s="36" t="s">
        <v>69</v>
      </c>
      <c r="L36" s="37">
        <f t="shared" si="4"/>
        <v>10000</v>
      </c>
      <c r="M36" s="43">
        <v>10000</v>
      </c>
      <c r="N36" s="39"/>
      <c r="O36" s="40" t="s">
        <v>112</v>
      </c>
    </row>
    <row r="37" spans="1:15" s="41" customFormat="1" ht="12.75">
      <c r="A37" s="32">
        <v>367</v>
      </c>
      <c r="B37" s="33" t="s">
        <v>422</v>
      </c>
      <c r="C37" s="42" t="s">
        <v>89</v>
      </c>
      <c r="D37" s="33" t="s">
        <v>105</v>
      </c>
      <c r="E37" s="44" t="s">
        <v>15</v>
      </c>
      <c r="F37" s="35">
        <f t="shared" si="0"/>
        <v>44046</v>
      </c>
      <c r="G37" s="35">
        <f t="shared" si="1"/>
        <v>44067</v>
      </c>
      <c r="H37" s="35">
        <f t="shared" si="2"/>
        <v>44074</v>
      </c>
      <c r="I37" s="35">
        <f t="shared" si="3"/>
        <v>44081</v>
      </c>
      <c r="J37" s="35">
        <v>44089</v>
      </c>
      <c r="K37" s="36" t="s">
        <v>69</v>
      </c>
      <c r="L37" s="37">
        <f t="shared" si="4"/>
        <v>8000</v>
      </c>
      <c r="M37" s="43">
        <v>8000</v>
      </c>
      <c r="N37" s="39"/>
      <c r="O37" s="40" t="s">
        <v>112</v>
      </c>
    </row>
    <row r="38" spans="1:15" s="41" customFormat="1" ht="21">
      <c r="A38" s="32">
        <v>373</v>
      </c>
      <c r="B38" s="33" t="s">
        <v>423</v>
      </c>
      <c r="C38" s="42" t="s">
        <v>89</v>
      </c>
      <c r="D38" s="33" t="s">
        <v>105</v>
      </c>
      <c r="E38" s="44" t="s">
        <v>15</v>
      </c>
      <c r="F38" s="35">
        <f t="shared" si="0"/>
        <v>43862</v>
      </c>
      <c r="G38" s="35">
        <f t="shared" si="1"/>
        <v>43883</v>
      </c>
      <c r="H38" s="35">
        <f t="shared" si="2"/>
        <v>43890</v>
      </c>
      <c r="I38" s="35">
        <f t="shared" si="3"/>
        <v>43897</v>
      </c>
      <c r="J38" s="35">
        <v>43905</v>
      </c>
      <c r="K38" s="36" t="s">
        <v>69</v>
      </c>
      <c r="L38" s="37">
        <f t="shared" si="4"/>
        <v>4000</v>
      </c>
      <c r="M38" s="43">
        <v>4000</v>
      </c>
      <c r="N38" s="39"/>
      <c r="O38" s="40" t="s">
        <v>111</v>
      </c>
    </row>
    <row r="39" spans="1:15" s="41" customFormat="1" ht="21">
      <c r="A39" s="32">
        <v>374</v>
      </c>
      <c r="B39" s="33" t="s">
        <v>423</v>
      </c>
      <c r="C39" s="42" t="s">
        <v>89</v>
      </c>
      <c r="D39" s="33" t="s">
        <v>105</v>
      </c>
      <c r="E39" s="44" t="s">
        <v>15</v>
      </c>
      <c r="F39" s="35">
        <f t="shared" si="0"/>
        <v>43923</v>
      </c>
      <c r="G39" s="35">
        <f t="shared" si="1"/>
        <v>43944</v>
      </c>
      <c r="H39" s="35">
        <f t="shared" si="2"/>
        <v>43951</v>
      </c>
      <c r="I39" s="35">
        <f t="shared" si="3"/>
        <v>43958</v>
      </c>
      <c r="J39" s="35">
        <v>43966</v>
      </c>
      <c r="K39" s="36" t="s">
        <v>69</v>
      </c>
      <c r="L39" s="37">
        <f t="shared" si="4"/>
        <v>10400</v>
      </c>
      <c r="M39" s="43">
        <v>10400</v>
      </c>
      <c r="N39" s="39"/>
      <c r="O39" s="40" t="s">
        <v>111</v>
      </c>
    </row>
    <row r="40" spans="1:15" s="41" customFormat="1" ht="21">
      <c r="A40" s="32">
        <v>375</v>
      </c>
      <c r="B40" s="33" t="s">
        <v>423</v>
      </c>
      <c r="C40" s="42" t="s">
        <v>89</v>
      </c>
      <c r="D40" s="33" t="s">
        <v>105</v>
      </c>
      <c r="E40" s="44" t="s">
        <v>15</v>
      </c>
      <c r="F40" s="35">
        <f t="shared" ref="F40:F71" si="5">G40-21</f>
        <v>44015</v>
      </c>
      <c r="G40" s="35">
        <f t="shared" ref="G40:G71" si="6">H40-7</f>
        <v>44036</v>
      </c>
      <c r="H40" s="35">
        <f t="shared" ref="H40:H71" si="7">J40-15</f>
        <v>44043</v>
      </c>
      <c r="I40" s="35">
        <f t="shared" ref="I40:I71" si="8">H40+7</f>
        <v>44050</v>
      </c>
      <c r="J40" s="35">
        <v>44058</v>
      </c>
      <c r="K40" s="36" t="s">
        <v>69</v>
      </c>
      <c r="L40" s="37">
        <f t="shared" ref="L40:L71" si="9">SUM(M40:N40)</f>
        <v>4000</v>
      </c>
      <c r="M40" s="43">
        <v>4000</v>
      </c>
      <c r="N40" s="39"/>
      <c r="O40" s="40" t="s">
        <v>111</v>
      </c>
    </row>
    <row r="41" spans="1:15" s="41" customFormat="1" ht="21">
      <c r="A41" s="32">
        <v>376</v>
      </c>
      <c r="B41" s="33" t="s">
        <v>423</v>
      </c>
      <c r="C41" s="42" t="s">
        <v>89</v>
      </c>
      <c r="D41" s="33" t="s">
        <v>105</v>
      </c>
      <c r="E41" s="44" t="s">
        <v>15</v>
      </c>
      <c r="F41" s="35">
        <f t="shared" si="5"/>
        <v>44076</v>
      </c>
      <c r="G41" s="35">
        <f t="shared" si="6"/>
        <v>44097</v>
      </c>
      <c r="H41" s="35">
        <f t="shared" si="7"/>
        <v>44104</v>
      </c>
      <c r="I41" s="35">
        <f t="shared" si="8"/>
        <v>44111</v>
      </c>
      <c r="J41" s="35">
        <v>44119</v>
      </c>
      <c r="K41" s="36" t="s">
        <v>69</v>
      </c>
      <c r="L41" s="37">
        <f t="shared" si="9"/>
        <v>9600</v>
      </c>
      <c r="M41" s="43">
        <v>9600</v>
      </c>
      <c r="N41" s="39"/>
      <c r="O41" s="40" t="s">
        <v>111</v>
      </c>
    </row>
    <row r="42" spans="1:15" s="41" customFormat="1" ht="21">
      <c r="A42" s="32">
        <v>378</v>
      </c>
      <c r="B42" s="33" t="s">
        <v>424</v>
      </c>
      <c r="C42" s="42" t="s">
        <v>89</v>
      </c>
      <c r="D42" s="33" t="s">
        <v>105</v>
      </c>
      <c r="E42" s="44" t="s">
        <v>15</v>
      </c>
      <c r="F42" s="35">
        <f t="shared" si="5"/>
        <v>43954</v>
      </c>
      <c r="G42" s="35">
        <f t="shared" si="6"/>
        <v>43975</v>
      </c>
      <c r="H42" s="35">
        <f t="shared" si="7"/>
        <v>43982</v>
      </c>
      <c r="I42" s="35">
        <f t="shared" si="8"/>
        <v>43989</v>
      </c>
      <c r="J42" s="35">
        <v>43997</v>
      </c>
      <c r="K42" s="36" t="s">
        <v>69</v>
      </c>
      <c r="L42" s="37">
        <f t="shared" si="9"/>
        <v>8000</v>
      </c>
      <c r="M42" s="43">
        <v>8000</v>
      </c>
      <c r="N42" s="39"/>
      <c r="O42" s="40" t="s">
        <v>215</v>
      </c>
    </row>
    <row r="43" spans="1:15" s="41" customFormat="1" ht="21">
      <c r="A43" s="32">
        <v>379</v>
      </c>
      <c r="B43" s="33" t="s">
        <v>424</v>
      </c>
      <c r="C43" s="42" t="s">
        <v>89</v>
      </c>
      <c r="D43" s="33" t="s">
        <v>105</v>
      </c>
      <c r="E43" s="44" t="s">
        <v>15</v>
      </c>
      <c r="F43" s="35">
        <f t="shared" si="5"/>
        <v>44046</v>
      </c>
      <c r="G43" s="35">
        <f t="shared" si="6"/>
        <v>44067</v>
      </c>
      <c r="H43" s="35">
        <f t="shared" si="7"/>
        <v>44074</v>
      </c>
      <c r="I43" s="35">
        <f t="shared" si="8"/>
        <v>44081</v>
      </c>
      <c r="J43" s="35">
        <v>44089</v>
      </c>
      <c r="K43" s="36" t="s">
        <v>69</v>
      </c>
      <c r="L43" s="37">
        <f t="shared" si="9"/>
        <v>8000</v>
      </c>
      <c r="M43" s="43">
        <v>8000</v>
      </c>
      <c r="N43" s="39"/>
      <c r="O43" s="40" t="s">
        <v>215</v>
      </c>
    </row>
    <row r="44" spans="1:15" s="41" customFormat="1" ht="21">
      <c r="A44" s="32">
        <v>385</v>
      </c>
      <c r="B44" s="33" t="s">
        <v>425</v>
      </c>
      <c r="C44" s="42" t="s">
        <v>89</v>
      </c>
      <c r="D44" s="33" t="s">
        <v>105</v>
      </c>
      <c r="E44" s="44" t="s">
        <v>15</v>
      </c>
      <c r="F44" s="35">
        <f t="shared" si="5"/>
        <v>43862</v>
      </c>
      <c r="G44" s="35">
        <f t="shared" si="6"/>
        <v>43883</v>
      </c>
      <c r="H44" s="35">
        <f t="shared" si="7"/>
        <v>43890</v>
      </c>
      <c r="I44" s="35">
        <f t="shared" si="8"/>
        <v>43897</v>
      </c>
      <c r="J44" s="35">
        <v>43905</v>
      </c>
      <c r="K44" s="36" t="s">
        <v>69</v>
      </c>
      <c r="L44" s="37">
        <f t="shared" si="9"/>
        <v>11200</v>
      </c>
      <c r="M44" s="43">
        <v>11200</v>
      </c>
      <c r="N44" s="39"/>
      <c r="O44" s="40" t="s">
        <v>109</v>
      </c>
    </row>
    <row r="45" spans="1:15" s="41" customFormat="1" ht="21">
      <c r="A45" s="32">
        <v>386</v>
      </c>
      <c r="B45" s="33" t="s">
        <v>425</v>
      </c>
      <c r="C45" s="42" t="s">
        <v>89</v>
      </c>
      <c r="D45" s="33" t="s">
        <v>105</v>
      </c>
      <c r="E45" s="44" t="s">
        <v>15</v>
      </c>
      <c r="F45" s="35">
        <f t="shared" si="5"/>
        <v>44046</v>
      </c>
      <c r="G45" s="35">
        <f t="shared" si="6"/>
        <v>44067</v>
      </c>
      <c r="H45" s="35">
        <f t="shared" si="7"/>
        <v>44074</v>
      </c>
      <c r="I45" s="35">
        <f t="shared" si="8"/>
        <v>44081</v>
      </c>
      <c r="J45" s="35">
        <v>44089</v>
      </c>
      <c r="K45" s="36" t="s">
        <v>69</v>
      </c>
      <c r="L45" s="37">
        <f t="shared" si="9"/>
        <v>11200</v>
      </c>
      <c r="M45" s="43">
        <v>11200</v>
      </c>
      <c r="N45" s="39"/>
      <c r="O45" s="40" t="s">
        <v>109</v>
      </c>
    </row>
    <row r="46" spans="1:15" s="41" customFormat="1" ht="21">
      <c r="A46" s="32">
        <v>387</v>
      </c>
      <c r="B46" s="33" t="s">
        <v>425</v>
      </c>
      <c r="C46" s="42" t="s">
        <v>89</v>
      </c>
      <c r="D46" s="33" t="s">
        <v>105</v>
      </c>
      <c r="E46" s="44" t="s">
        <v>15</v>
      </c>
      <c r="F46" s="35">
        <f t="shared" si="5"/>
        <v>44107</v>
      </c>
      <c r="G46" s="35">
        <f t="shared" si="6"/>
        <v>44128</v>
      </c>
      <c r="H46" s="35">
        <f t="shared" si="7"/>
        <v>44135</v>
      </c>
      <c r="I46" s="35">
        <f t="shared" si="8"/>
        <v>44142</v>
      </c>
      <c r="J46" s="35">
        <v>44150</v>
      </c>
      <c r="K46" s="36" t="s">
        <v>69</v>
      </c>
      <c r="L46" s="37">
        <f t="shared" si="9"/>
        <v>11200</v>
      </c>
      <c r="M46" s="43">
        <v>11200</v>
      </c>
      <c r="N46" s="39"/>
      <c r="O46" s="40" t="s">
        <v>109</v>
      </c>
    </row>
    <row r="47" spans="1:15" s="41" customFormat="1" ht="21">
      <c r="A47" s="32">
        <v>391</v>
      </c>
      <c r="B47" s="33" t="s">
        <v>557</v>
      </c>
      <c r="C47" s="42" t="s">
        <v>89</v>
      </c>
      <c r="D47" s="33" t="s">
        <v>105</v>
      </c>
      <c r="E47" s="44" t="s">
        <v>15</v>
      </c>
      <c r="F47" s="35">
        <f t="shared" si="5"/>
        <v>43833</v>
      </c>
      <c r="G47" s="35">
        <f t="shared" si="6"/>
        <v>43854</v>
      </c>
      <c r="H47" s="35">
        <f t="shared" si="7"/>
        <v>43861</v>
      </c>
      <c r="I47" s="35">
        <f t="shared" si="8"/>
        <v>43868</v>
      </c>
      <c r="J47" s="35">
        <v>43876</v>
      </c>
      <c r="K47" s="36" t="s">
        <v>69</v>
      </c>
      <c r="L47" s="37">
        <f t="shared" si="9"/>
        <v>8800</v>
      </c>
      <c r="M47" s="43">
        <v>8800</v>
      </c>
      <c r="N47" s="39"/>
      <c r="O47" s="40" t="s">
        <v>108</v>
      </c>
    </row>
    <row r="48" spans="1:15" s="41" customFormat="1" ht="21">
      <c r="A48" s="32">
        <v>392</v>
      </c>
      <c r="B48" s="33" t="s">
        <v>557</v>
      </c>
      <c r="C48" s="42" t="s">
        <v>89</v>
      </c>
      <c r="D48" s="33" t="s">
        <v>105</v>
      </c>
      <c r="E48" s="44" t="s">
        <v>15</v>
      </c>
      <c r="F48" s="35">
        <f t="shared" si="5"/>
        <v>44046</v>
      </c>
      <c r="G48" s="35">
        <f t="shared" si="6"/>
        <v>44067</v>
      </c>
      <c r="H48" s="35">
        <f t="shared" si="7"/>
        <v>44074</v>
      </c>
      <c r="I48" s="35">
        <f t="shared" si="8"/>
        <v>44081</v>
      </c>
      <c r="J48" s="35">
        <v>44089</v>
      </c>
      <c r="K48" s="36" t="s">
        <v>69</v>
      </c>
      <c r="L48" s="37">
        <f t="shared" si="9"/>
        <v>8800</v>
      </c>
      <c r="M48" s="43">
        <v>8800</v>
      </c>
      <c r="N48" s="39"/>
      <c r="O48" s="40" t="s">
        <v>108</v>
      </c>
    </row>
    <row r="49" spans="1:15" s="41" customFormat="1" ht="12.75">
      <c r="A49" s="32">
        <v>396</v>
      </c>
      <c r="B49" s="33" t="s">
        <v>558</v>
      </c>
      <c r="C49" s="42" t="s">
        <v>89</v>
      </c>
      <c r="D49" s="33" t="s">
        <v>105</v>
      </c>
      <c r="E49" s="44" t="s">
        <v>15</v>
      </c>
      <c r="F49" s="35">
        <f t="shared" si="5"/>
        <v>43804</v>
      </c>
      <c r="G49" s="35">
        <f t="shared" si="6"/>
        <v>43825</v>
      </c>
      <c r="H49" s="35">
        <f t="shared" si="7"/>
        <v>43832</v>
      </c>
      <c r="I49" s="35">
        <f t="shared" si="8"/>
        <v>43839</v>
      </c>
      <c r="J49" s="35">
        <v>43847</v>
      </c>
      <c r="K49" s="36" t="s">
        <v>69</v>
      </c>
      <c r="L49" s="37">
        <f t="shared" si="9"/>
        <v>84000</v>
      </c>
      <c r="M49" s="43">
        <v>84000</v>
      </c>
      <c r="N49" s="39"/>
      <c r="O49" s="40" t="s">
        <v>106</v>
      </c>
    </row>
    <row r="50" spans="1:15" s="41" customFormat="1" ht="12.75">
      <c r="A50" s="32">
        <v>397</v>
      </c>
      <c r="B50" s="33" t="s">
        <v>558</v>
      </c>
      <c r="C50" s="42" t="s">
        <v>89</v>
      </c>
      <c r="D50" s="33" t="s">
        <v>105</v>
      </c>
      <c r="E50" s="44" t="s">
        <v>15</v>
      </c>
      <c r="F50" s="35">
        <f t="shared" si="5"/>
        <v>43984</v>
      </c>
      <c r="G50" s="35">
        <f t="shared" si="6"/>
        <v>44005</v>
      </c>
      <c r="H50" s="35">
        <f t="shared" si="7"/>
        <v>44012</v>
      </c>
      <c r="I50" s="35">
        <f t="shared" si="8"/>
        <v>44019</v>
      </c>
      <c r="J50" s="35">
        <v>44027</v>
      </c>
      <c r="K50" s="36" t="s">
        <v>69</v>
      </c>
      <c r="L50" s="37">
        <f t="shared" si="9"/>
        <v>84000</v>
      </c>
      <c r="M50" s="43">
        <v>84000</v>
      </c>
      <c r="N50" s="39"/>
      <c r="O50" s="40" t="s">
        <v>106</v>
      </c>
    </row>
    <row r="51" spans="1:15" s="41" customFormat="1" ht="12.75">
      <c r="A51" s="32">
        <v>398</v>
      </c>
      <c r="B51" s="33" t="s">
        <v>558</v>
      </c>
      <c r="C51" s="42" t="s">
        <v>89</v>
      </c>
      <c r="D51" s="33" t="s">
        <v>105</v>
      </c>
      <c r="E51" s="44" t="s">
        <v>15</v>
      </c>
      <c r="F51" s="35">
        <f t="shared" si="5"/>
        <v>44137</v>
      </c>
      <c r="G51" s="35">
        <f t="shared" si="6"/>
        <v>44158</v>
      </c>
      <c r="H51" s="35">
        <f t="shared" si="7"/>
        <v>44165</v>
      </c>
      <c r="I51" s="35">
        <f t="shared" si="8"/>
        <v>44172</v>
      </c>
      <c r="J51" s="35">
        <v>44180</v>
      </c>
      <c r="K51" s="36" t="s">
        <v>69</v>
      </c>
      <c r="L51" s="37">
        <f t="shared" si="9"/>
        <v>84000</v>
      </c>
      <c r="M51" s="43">
        <v>84000</v>
      </c>
      <c r="N51" s="39"/>
      <c r="O51" s="40" t="s">
        <v>106</v>
      </c>
    </row>
    <row r="52" spans="1:15" s="41" customFormat="1" ht="12.75">
      <c r="A52" s="32">
        <v>400</v>
      </c>
      <c r="B52" s="33" t="s">
        <v>559</v>
      </c>
      <c r="C52" s="42" t="s">
        <v>89</v>
      </c>
      <c r="D52" s="33" t="s">
        <v>105</v>
      </c>
      <c r="E52" s="44" t="s">
        <v>15</v>
      </c>
      <c r="F52" s="35">
        <f t="shared" si="5"/>
        <v>43954</v>
      </c>
      <c r="G52" s="35">
        <f t="shared" si="6"/>
        <v>43975</v>
      </c>
      <c r="H52" s="35">
        <f t="shared" si="7"/>
        <v>43982</v>
      </c>
      <c r="I52" s="35">
        <f t="shared" si="8"/>
        <v>43989</v>
      </c>
      <c r="J52" s="35">
        <v>43997</v>
      </c>
      <c r="K52" s="36" t="s">
        <v>69</v>
      </c>
      <c r="L52" s="37">
        <f t="shared" si="9"/>
        <v>5000</v>
      </c>
      <c r="M52" s="43">
        <v>5000</v>
      </c>
      <c r="N52" s="39"/>
      <c r="O52" s="40" t="s">
        <v>426</v>
      </c>
    </row>
    <row r="53" spans="1:15" s="41" customFormat="1" ht="12.75">
      <c r="A53" s="32">
        <v>401</v>
      </c>
      <c r="B53" s="33" t="s">
        <v>559</v>
      </c>
      <c r="C53" s="42" t="s">
        <v>89</v>
      </c>
      <c r="D53" s="33" t="s">
        <v>105</v>
      </c>
      <c r="E53" s="44" t="s">
        <v>15</v>
      </c>
      <c r="F53" s="35">
        <f t="shared" si="5"/>
        <v>44076</v>
      </c>
      <c r="G53" s="35">
        <f t="shared" si="6"/>
        <v>44097</v>
      </c>
      <c r="H53" s="35">
        <f t="shared" si="7"/>
        <v>44104</v>
      </c>
      <c r="I53" s="35">
        <f t="shared" si="8"/>
        <v>44111</v>
      </c>
      <c r="J53" s="35">
        <v>44119</v>
      </c>
      <c r="K53" s="36" t="s">
        <v>69</v>
      </c>
      <c r="L53" s="37">
        <f t="shared" si="9"/>
        <v>5000</v>
      </c>
      <c r="M53" s="43">
        <v>5000</v>
      </c>
      <c r="N53" s="39"/>
      <c r="O53" s="40" t="s">
        <v>426</v>
      </c>
    </row>
    <row r="54" spans="1:15" s="41" customFormat="1" ht="24">
      <c r="A54" s="32">
        <v>428</v>
      </c>
      <c r="B54" s="33" t="s">
        <v>562</v>
      </c>
      <c r="C54" s="42" t="s">
        <v>89</v>
      </c>
      <c r="D54" s="33" t="s">
        <v>79</v>
      </c>
      <c r="E54" s="44" t="s">
        <v>15</v>
      </c>
      <c r="F54" s="35">
        <f t="shared" si="5"/>
        <v>43804</v>
      </c>
      <c r="G54" s="35">
        <f t="shared" si="6"/>
        <v>43825</v>
      </c>
      <c r="H54" s="35">
        <f t="shared" si="7"/>
        <v>43832</v>
      </c>
      <c r="I54" s="35">
        <f t="shared" si="8"/>
        <v>43839</v>
      </c>
      <c r="J54" s="35">
        <v>43847</v>
      </c>
      <c r="K54" s="36" t="s">
        <v>69</v>
      </c>
      <c r="L54" s="37">
        <f t="shared" si="9"/>
        <v>25200</v>
      </c>
      <c r="M54" s="45">
        <v>25200</v>
      </c>
      <c r="N54" s="39"/>
      <c r="O54" s="34" t="s">
        <v>136</v>
      </c>
    </row>
    <row r="55" spans="1:15" s="41" customFormat="1" ht="24">
      <c r="A55" s="32">
        <v>429</v>
      </c>
      <c r="B55" s="33" t="s">
        <v>562</v>
      </c>
      <c r="C55" s="42" t="s">
        <v>89</v>
      </c>
      <c r="D55" s="33" t="s">
        <v>79</v>
      </c>
      <c r="E55" s="44" t="s">
        <v>15</v>
      </c>
      <c r="F55" s="35">
        <f t="shared" si="5"/>
        <v>43893</v>
      </c>
      <c r="G55" s="35">
        <f t="shared" si="6"/>
        <v>43914</v>
      </c>
      <c r="H55" s="35">
        <f t="shared" si="7"/>
        <v>43921</v>
      </c>
      <c r="I55" s="35">
        <f t="shared" si="8"/>
        <v>43928</v>
      </c>
      <c r="J55" s="35">
        <v>43936</v>
      </c>
      <c r="K55" s="36" t="s">
        <v>69</v>
      </c>
      <c r="L55" s="37">
        <f t="shared" si="9"/>
        <v>33600</v>
      </c>
      <c r="M55" s="45">
        <v>33600</v>
      </c>
      <c r="N55" s="39"/>
      <c r="O55" s="34" t="s">
        <v>136</v>
      </c>
    </row>
    <row r="56" spans="1:15" s="41" customFormat="1" ht="24">
      <c r="A56" s="32">
        <v>430</v>
      </c>
      <c r="B56" s="33" t="s">
        <v>562</v>
      </c>
      <c r="C56" s="42" t="s">
        <v>89</v>
      </c>
      <c r="D56" s="33" t="s">
        <v>79</v>
      </c>
      <c r="E56" s="44" t="s">
        <v>15</v>
      </c>
      <c r="F56" s="35">
        <f t="shared" si="5"/>
        <v>43984</v>
      </c>
      <c r="G56" s="35">
        <f t="shared" si="6"/>
        <v>44005</v>
      </c>
      <c r="H56" s="35">
        <f t="shared" si="7"/>
        <v>44012</v>
      </c>
      <c r="I56" s="35">
        <f t="shared" si="8"/>
        <v>44019</v>
      </c>
      <c r="J56" s="35">
        <v>44027</v>
      </c>
      <c r="K56" s="36" t="s">
        <v>69</v>
      </c>
      <c r="L56" s="37">
        <f t="shared" si="9"/>
        <v>198400</v>
      </c>
      <c r="M56" s="45">
        <v>198400</v>
      </c>
      <c r="N56" s="39"/>
      <c r="O56" s="34" t="s">
        <v>136</v>
      </c>
    </row>
    <row r="57" spans="1:15" s="41" customFormat="1" ht="24">
      <c r="A57" s="32">
        <v>431</v>
      </c>
      <c r="B57" s="33" t="s">
        <v>562</v>
      </c>
      <c r="C57" s="42" t="s">
        <v>89</v>
      </c>
      <c r="D57" s="33" t="s">
        <v>79</v>
      </c>
      <c r="E57" s="44" t="s">
        <v>15</v>
      </c>
      <c r="F57" s="35">
        <f t="shared" si="5"/>
        <v>44076</v>
      </c>
      <c r="G57" s="35">
        <f t="shared" si="6"/>
        <v>44097</v>
      </c>
      <c r="H57" s="35">
        <f t="shared" si="7"/>
        <v>44104</v>
      </c>
      <c r="I57" s="35">
        <f t="shared" si="8"/>
        <v>44111</v>
      </c>
      <c r="J57" s="35">
        <v>44119</v>
      </c>
      <c r="K57" s="36" t="s">
        <v>69</v>
      </c>
      <c r="L57" s="37">
        <f t="shared" si="9"/>
        <v>37200</v>
      </c>
      <c r="M57" s="45">
        <v>37200</v>
      </c>
      <c r="N57" s="39"/>
      <c r="O57" s="34" t="s">
        <v>136</v>
      </c>
    </row>
    <row r="58" spans="1:15" s="41" customFormat="1" ht="12.75">
      <c r="A58" s="32">
        <v>435</v>
      </c>
      <c r="B58" s="33" t="s">
        <v>563</v>
      </c>
      <c r="C58" s="42" t="s">
        <v>89</v>
      </c>
      <c r="D58" s="33" t="s">
        <v>79</v>
      </c>
      <c r="E58" s="44" t="s">
        <v>15</v>
      </c>
      <c r="F58" s="35">
        <f t="shared" si="5"/>
        <v>43893</v>
      </c>
      <c r="G58" s="35">
        <f t="shared" si="6"/>
        <v>43914</v>
      </c>
      <c r="H58" s="35">
        <f t="shared" si="7"/>
        <v>43921</v>
      </c>
      <c r="I58" s="35">
        <f t="shared" si="8"/>
        <v>43928</v>
      </c>
      <c r="J58" s="35">
        <v>43936</v>
      </c>
      <c r="K58" s="36" t="s">
        <v>69</v>
      </c>
      <c r="L58" s="37">
        <f t="shared" si="9"/>
        <v>9600</v>
      </c>
      <c r="M58" s="45">
        <v>9600</v>
      </c>
      <c r="N58" s="39"/>
      <c r="O58" s="34" t="s">
        <v>137</v>
      </c>
    </row>
    <row r="59" spans="1:15" s="41" customFormat="1" ht="12.75">
      <c r="A59" s="32">
        <v>436</v>
      </c>
      <c r="B59" s="33" t="s">
        <v>563</v>
      </c>
      <c r="C59" s="42" t="s">
        <v>89</v>
      </c>
      <c r="D59" s="33" t="s">
        <v>79</v>
      </c>
      <c r="E59" s="44" t="s">
        <v>15</v>
      </c>
      <c r="F59" s="35">
        <f t="shared" si="5"/>
        <v>43984</v>
      </c>
      <c r="G59" s="35">
        <f t="shared" si="6"/>
        <v>44005</v>
      </c>
      <c r="H59" s="35">
        <f t="shared" si="7"/>
        <v>44012</v>
      </c>
      <c r="I59" s="35">
        <f t="shared" si="8"/>
        <v>44019</v>
      </c>
      <c r="J59" s="35">
        <v>44027</v>
      </c>
      <c r="K59" s="36" t="s">
        <v>69</v>
      </c>
      <c r="L59" s="37">
        <f t="shared" si="9"/>
        <v>12000</v>
      </c>
      <c r="M59" s="45">
        <v>12000</v>
      </c>
      <c r="N59" s="39"/>
      <c r="O59" s="34" t="s">
        <v>137</v>
      </c>
    </row>
    <row r="60" spans="1:15" s="41" customFormat="1" ht="12.75">
      <c r="A60" s="32">
        <v>442</v>
      </c>
      <c r="B60" s="33" t="s">
        <v>564</v>
      </c>
      <c r="C60" s="42" t="s">
        <v>89</v>
      </c>
      <c r="D60" s="33" t="s">
        <v>79</v>
      </c>
      <c r="E60" s="44" t="s">
        <v>15</v>
      </c>
      <c r="F60" s="35">
        <f t="shared" si="5"/>
        <v>43804</v>
      </c>
      <c r="G60" s="35">
        <f t="shared" si="6"/>
        <v>43825</v>
      </c>
      <c r="H60" s="35">
        <f t="shared" si="7"/>
        <v>43832</v>
      </c>
      <c r="I60" s="35">
        <f t="shared" si="8"/>
        <v>43839</v>
      </c>
      <c r="J60" s="35">
        <v>43847</v>
      </c>
      <c r="K60" s="36" t="s">
        <v>69</v>
      </c>
      <c r="L60" s="37">
        <f t="shared" si="9"/>
        <v>87800</v>
      </c>
      <c r="M60" s="45">
        <v>87800</v>
      </c>
      <c r="N60" s="39"/>
      <c r="O60" s="34" t="s">
        <v>138</v>
      </c>
    </row>
    <row r="61" spans="1:15" s="41" customFormat="1" ht="12.75">
      <c r="A61" s="32">
        <v>443</v>
      </c>
      <c r="B61" s="33" t="s">
        <v>564</v>
      </c>
      <c r="C61" s="42" t="s">
        <v>89</v>
      </c>
      <c r="D61" s="33" t="s">
        <v>79</v>
      </c>
      <c r="E61" s="44" t="s">
        <v>15</v>
      </c>
      <c r="F61" s="35">
        <f t="shared" si="5"/>
        <v>43893</v>
      </c>
      <c r="G61" s="35">
        <f t="shared" si="6"/>
        <v>43914</v>
      </c>
      <c r="H61" s="35">
        <f t="shared" si="7"/>
        <v>43921</v>
      </c>
      <c r="I61" s="35">
        <f t="shared" si="8"/>
        <v>43928</v>
      </c>
      <c r="J61" s="35">
        <v>43936</v>
      </c>
      <c r="K61" s="36" t="s">
        <v>69</v>
      </c>
      <c r="L61" s="37">
        <f t="shared" si="9"/>
        <v>9800</v>
      </c>
      <c r="M61" s="45">
        <v>9800</v>
      </c>
      <c r="N61" s="39"/>
      <c r="O61" s="34" t="s">
        <v>138</v>
      </c>
    </row>
    <row r="62" spans="1:15" s="41" customFormat="1" ht="12.75">
      <c r="A62" s="32">
        <v>444</v>
      </c>
      <c r="B62" s="33" t="s">
        <v>564</v>
      </c>
      <c r="C62" s="42" t="s">
        <v>89</v>
      </c>
      <c r="D62" s="33" t="s">
        <v>79</v>
      </c>
      <c r="E62" s="44" t="s">
        <v>15</v>
      </c>
      <c r="F62" s="35">
        <f t="shared" si="5"/>
        <v>43984</v>
      </c>
      <c r="G62" s="35">
        <f t="shared" si="6"/>
        <v>44005</v>
      </c>
      <c r="H62" s="35">
        <f t="shared" si="7"/>
        <v>44012</v>
      </c>
      <c r="I62" s="35">
        <f t="shared" si="8"/>
        <v>44019</v>
      </c>
      <c r="J62" s="35">
        <v>44027</v>
      </c>
      <c r="K62" s="36" t="s">
        <v>69</v>
      </c>
      <c r="L62" s="37">
        <f t="shared" si="9"/>
        <v>9800</v>
      </c>
      <c r="M62" s="45">
        <v>9800</v>
      </c>
      <c r="N62" s="39"/>
      <c r="O62" s="34" t="s">
        <v>138</v>
      </c>
    </row>
    <row r="63" spans="1:15" s="41" customFormat="1" ht="12.75">
      <c r="A63" s="32">
        <v>445</v>
      </c>
      <c r="B63" s="33" t="s">
        <v>564</v>
      </c>
      <c r="C63" s="42" t="s">
        <v>89</v>
      </c>
      <c r="D63" s="33" t="s">
        <v>79</v>
      </c>
      <c r="E63" s="44" t="s">
        <v>15</v>
      </c>
      <c r="F63" s="35">
        <f t="shared" si="5"/>
        <v>44076</v>
      </c>
      <c r="G63" s="35">
        <f t="shared" si="6"/>
        <v>44097</v>
      </c>
      <c r="H63" s="35">
        <f t="shared" si="7"/>
        <v>44104</v>
      </c>
      <c r="I63" s="35">
        <f t="shared" si="8"/>
        <v>44111</v>
      </c>
      <c r="J63" s="35">
        <v>44119</v>
      </c>
      <c r="K63" s="36" t="s">
        <v>69</v>
      </c>
      <c r="L63" s="37">
        <f t="shared" si="9"/>
        <v>45800</v>
      </c>
      <c r="M63" s="45">
        <v>45800</v>
      </c>
      <c r="N63" s="39"/>
      <c r="O63" s="34" t="s">
        <v>138</v>
      </c>
    </row>
    <row r="64" spans="1:15" s="41" customFormat="1" ht="12.75">
      <c r="A64" s="32">
        <v>463</v>
      </c>
      <c r="B64" s="33" t="s">
        <v>565</v>
      </c>
      <c r="C64" s="42" t="s">
        <v>89</v>
      </c>
      <c r="D64" s="33" t="s">
        <v>79</v>
      </c>
      <c r="E64" s="44" t="s">
        <v>15</v>
      </c>
      <c r="F64" s="35">
        <f t="shared" si="5"/>
        <v>43893</v>
      </c>
      <c r="G64" s="35">
        <f t="shared" si="6"/>
        <v>43914</v>
      </c>
      <c r="H64" s="35">
        <f t="shared" si="7"/>
        <v>43921</v>
      </c>
      <c r="I64" s="35">
        <f t="shared" si="8"/>
        <v>43928</v>
      </c>
      <c r="J64" s="35">
        <v>43936</v>
      </c>
      <c r="K64" s="36" t="s">
        <v>69</v>
      </c>
      <c r="L64" s="37">
        <f t="shared" si="9"/>
        <v>15000</v>
      </c>
      <c r="M64" s="45">
        <v>15000</v>
      </c>
      <c r="N64" s="39"/>
      <c r="O64" s="34" t="s">
        <v>139</v>
      </c>
    </row>
    <row r="65" spans="1:15" s="41" customFormat="1" ht="12.75">
      <c r="A65" s="32">
        <v>464</v>
      </c>
      <c r="B65" s="33" t="s">
        <v>565</v>
      </c>
      <c r="C65" s="42" t="s">
        <v>89</v>
      </c>
      <c r="D65" s="33" t="s">
        <v>79</v>
      </c>
      <c r="E65" s="44" t="s">
        <v>15</v>
      </c>
      <c r="F65" s="35">
        <f t="shared" si="5"/>
        <v>44076</v>
      </c>
      <c r="G65" s="35">
        <f t="shared" si="6"/>
        <v>44097</v>
      </c>
      <c r="H65" s="35">
        <f t="shared" si="7"/>
        <v>44104</v>
      </c>
      <c r="I65" s="35">
        <f t="shared" si="8"/>
        <v>44111</v>
      </c>
      <c r="J65" s="35">
        <v>44119</v>
      </c>
      <c r="K65" s="36" t="s">
        <v>69</v>
      </c>
      <c r="L65" s="37">
        <f t="shared" si="9"/>
        <v>20000</v>
      </c>
      <c r="M65" s="45">
        <v>20000</v>
      </c>
      <c r="N65" s="39"/>
      <c r="O65" s="34" t="s">
        <v>139</v>
      </c>
    </row>
    <row r="66" spans="1:15" s="41" customFormat="1" ht="24">
      <c r="A66" s="32">
        <v>472</v>
      </c>
      <c r="B66" s="33" t="s">
        <v>566</v>
      </c>
      <c r="C66" s="42" t="s">
        <v>89</v>
      </c>
      <c r="D66" s="33" t="s">
        <v>79</v>
      </c>
      <c r="E66" s="44" t="s">
        <v>15</v>
      </c>
      <c r="F66" s="35">
        <f t="shared" si="5"/>
        <v>43804</v>
      </c>
      <c r="G66" s="35">
        <f t="shared" si="6"/>
        <v>43825</v>
      </c>
      <c r="H66" s="35">
        <f t="shared" si="7"/>
        <v>43832</v>
      </c>
      <c r="I66" s="35">
        <f t="shared" si="8"/>
        <v>43839</v>
      </c>
      <c r="J66" s="35">
        <v>43847</v>
      </c>
      <c r="K66" s="36" t="s">
        <v>69</v>
      </c>
      <c r="L66" s="37">
        <f t="shared" si="9"/>
        <v>4000</v>
      </c>
      <c r="M66" s="45">
        <v>4000</v>
      </c>
      <c r="N66" s="39"/>
      <c r="O66" s="34" t="s">
        <v>141</v>
      </c>
    </row>
    <row r="67" spans="1:15" s="41" customFormat="1" ht="24">
      <c r="A67" s="32">
        <v>473</v>
      </c>
      <c r="B67" s="33" t="s">
        <v>566</v>
      </c>
      <c r="C67" s="42" t="s">
        <v>89</v>
      </c>
      <c r="D67" s="33" t="s">
        <v>79</v>
      </c>
      <c r="E67" s="44" t="s">
        <v>15</v>
      </c>
      <c r="F67" s="35">
        <f t="shared" si="5"/>
        <v>43893</v>
      </c>
      <c r="G67" s="35">
        <f t="shared" si="6"/>
        <v>43914</v>
      </c>
      <c r="H67" s="35">
        <f t="shared" si="7"/>
        <v>43921</v>
      </c>
      <c r="I67" s="35">
        <f t="shared" si="8"/>
        <v>43928</v>
      </c>
      <c r="J67" s="35">
        <v>43936</v>
      </c>
      <c r="K67" s="36" t="s">
        <v>69</v>
      </c>
      <c r="L67" s="37">
        <f t="shared" si="9"/>
        <v>16000</v>
      </c>
      <c r="M67" s="45">
        <v>16000</v>
      </c>
      <c r="N67" s="39"/>
      <c r="O67" s="34" t="s">
        <v>141</v>
      </c>
    </row>
    <row r="68" spans="1:15" s="41" customFormat="1" ht="24">
      <c r="A68" s="32">
        <v>474</v>
      </c>
      <c r="B68" s="33" t="s">
        <v>566</v>
      </c>
      <c r="C68" s="42" t="s">
        <v>89</v>
      </c>
      <c r="D68" s="33" t="s">
        <v>79</v>
      </c>
      <c r="E68" s="44" t="s">
        <v>15</v>
      </c>
      <c r="F68" s="35">
        <f t="shared" si="5"/>
        <v>43984</v>
      </c>
      <c r="G68" s="35">
        <f t="shared" si="6"/>
        <v>44005</v>
      </c>
      <c r="H68" s="35">
        <f t="shared" si="7"/>
        <v>44012</v>
      </c>
      <c r="I68" s="35">
        <f t="shared" si="8"/>
        <v>44019</v>
      </c>
      <c r="J68" s="35">
        <v>44027</v>
      </c>
      <c r="K68" s="36" t="s">
        <v>69</v>
      </c>
      <c r="L68" s="37">
        <f t="shared" si="9"/>
        <v>4000</v>
      </c>
      <c r="M68" s="45">
        <v>4000</v>
      </c>
      <c r="N68" s="39"/>
      <c r="O68" s="34" t="s">
        <v>141</v>
      </c>
    </row>
    <row r="69" spans="1:15" s="41" customFormat="1" ht="24">
      <c r="A69" s="32">
        <v>475</v>
      </c>
      <c r="B69" s="33" t="s">
        <v>566</v>
      </c>
      <c r="C69" s="42" t="s">
        <v>89</v>
      </c>
      <c r="D69" s="33" t="s">
        <v>79</v>
      </c>
      <c r="E69" s="44" t="s">
        <v>15</v>
      </c>
      <c r="F69" s="35">
        <f t="shared" si="5"/>
        <v>44076</v>
      </c>
      <c r="G69" s="35">
        <f t="shared" si="6"/>
        <v>44097</v>
      </c>
      <c r="H69" s="35">
        <f t="shared" si="7"/>
        <v>44104</v>
      </c>
      <c r="I69" s="35">
        <f t="shared" si="8"/>
        <v>44111</v>
      </c>
      <c r="J69" s="35">
        <v>44119</v>
      </c>
      <c r="K69" s="36" t="s">
        <v>69</v>
      </c>
      <c r="L69" s="37">
        <f t="shared" si="9"/>
        <v>43800</v>
      </c>
      <c r="M69" s="45">
        <v>43800</v>
      </c>
      <c r="N69" s="39"/>
      <c r="O69" s="34" t="s">
        <v>141</v>
      </c>
    </row>
    <row r="70" spans="1:15" s="41" customFormat="1" ht="12.75">
      <c r="A70" s="32">
        <v>500</v>
      </c>
      <c r="B70" s="33" t="s">
        <v>568</v>
      </c>
      <c r="C70" s="42" t="s">
        <v>89</v>
      </c>
      <c r="D70" s="33" t="s">
        <v>79</v>
      </c>
      <c r="E70" s="44" t="s">
        <v>15</v>
      </c>
      <c r="F70" s="35">
        <f t="shared" si="5"/>
        <v>43804</v>
      </c>
      <c r="G70" s="35">
        <f t="shared" si="6"/>
        <v>43825</v>
      </c>
      <c r="H70" s="35">
        <f t="shared" si="7"/>
        <v>43832</v>
      </c>
      <c r="I70" s="35">
        <f t="shared" si="8"/>
        <v>43839</v>
      </c>
      <c r="J70" s="35">
        <v>43847</v>
      </c>
      <c r="K70" s="36" t="s">
        <v>69</v>
      </c>
      <c r="L70" s="37">
        <f t="shared" si="9"/>
        <v>21600</v>
      </c>
      <c r="M70" s="45">
        <v>21600</v>
      </c>
      <c r="N70" s="39"/>
      <c r="O70" s="34" t="s">
        <v>140</v>
      </c>
    </row>
    <row r="71" spans="1:15" s="41" customFormat="1" ht="12.75">
      <c r="A71" s="32">
        <v>501</v>
      </c>
      <c r="B71" s="33" t="s">
        <v>568</v>
      </c>
      <c r="C71" s="42" t="s">
        <v>89</v>
      </c>
      <c r="D71" s="33" t="s">
        <v>79</v>
      </c>
      <c r="E71" s="44" t="s">
        <v>15</v>
      </c>
      <c r="F71" s="35">
        <f t="shared" si="5"/>
        <v>43893</v>
      </c>
      <c r="G71" s="35">
        <f t="shared" si="6"/>
        <v>43914</v>
      </c>
      <c r="H71" s="35">
        <f t="shared" si="7"/>
        <v>43921</v>
      </c>
      <c r="I71" s="35">
        <f t="shared" si="8"/>
        <v>43928</v>
      </c>
      <c r="J71" s="35">
        <v>43936</v>
      </c>
      <c r="K71" s="36" t="s">
        <v>69</v>
      </c>
      <c r="L71" s="37">
        <f t="shared" si="9"/>
        <v>41000</v>
      </c>
      <c r="M71" s="45">
        <v>41000</v>
      </c>
      <c r="N71" s="39"/>
      <c r="O71" s="34" t="s">
        <v>140</v>
      </c>
    </row>
    <row r="72" spans="1:15" s="41" customFormat="1" ht="12.75">
      <c r="A72" s="32">
        <v>502</v>
      </c>
      <c r="B72" s="33" t="s">
        <v>568</v>
      </c>
      <c r="C72" s="42" t="s">
        <v>89</v>
      </c>
      <c r="D72" s="33" t="s">
        <v>79</v>
      </c>
      <c r="E72" s="44" t="s">
        <v>15</v>
      </c>
      <c r="F72" s="35">
        <f t="shared" ref="F72:F103" si="10">G72-21</f>
        <v>44076</v>
      </c>
      <c r="G72" s="35">
        <f t="shared" ref="G72:G103" si="11">H72-7</f>
        <v>44097</v>
      </c>
      <c r="H72" s="35">
        <f t="shared" ref="H72:H103" si="12">J72-15</f>
        <v>44104</v>
      </c>
      <c r="I72" s="35">
        <f t="shared" ref="I72:I103" si="13">H72+7</f>
        <v>44111</v>
      </c>
      <c r="J72" s="35">
        <v>44119</v>
      </c>
      <c r="K72" s="36" t="s">
        <v>69</v>
      </c>
      <c r="L72" s="37">
        <f t="shared" ref="L72:L103" si="14">SUM(M72:N72)</f>
        <v>20000</v>
      </c>
      <c r="M72" s="45">
        <v>20000</v>
      </c>
      <c r="N72" s="39"/>
      <c r="O72" s="34" t="s">
        <v>140</v>
      </c>
    </row>
    <row r="73" spans="1:15" s="41" customFormat="1" ht="24">
      <c r="A73" s="32">
        <v>512</v>
      </c>
      <c r="B73" s="33" t="s">
        <v>569</v>
      </c>
      <c r="C73" s="42" t="s">
        <v>89</v>
      </c>
      <c r="D73" s="33" t="s">
        <v>79</v>
      </c>
      <c r="E73" s="44" t="s">
        <v>15</v>
      </c>
      <c r="F73" s="35">
        <f t="shared" si="10"/>
        <v>43893</v>
      </c>
      <c r="G73" s="35">
        <f t="shared" si="11"/>
        <v>43914</v>
      </c>
      <c r="H73" s="35">
        <f t="shared" si="12"/>
        <v>43921</v>
      </c>
      <c r="I73" s="35">
        <f t="shared" si="13"/>
        <v>43928</v>
      </c>
      <c r="J73" s="35">
        <v>43936</v>
      </c>
      <c r="K73" s="36" t="s">
        <v>69</v>
      </c>
      <c r="L73" s="37">
        <f t="shared" si="14"/>
        <v>76200</v>
      </c>
      <c r="M73" s="45">
        <v>76200</v>
      </c>
      <c r="N73" s="39"/>
      <c r="O73" s="34" t="s">
        <v>269</v>
      </c>
    </row>
    <row r="74" spans="1:15" s="41" customFormat="1" ht="24">
      <c r="A74" s="32">
        <v>513</v>
      </c>
      <c r="B74" s="33" t="s">
        <v>569</v>
      </c>
      <c r="C74" s="34" t="s">
        <v>89</v>
      </c>
      <c r="D74" s="33" t="s">
        <v>79</v>
      </c>
      <c r="E74" s="44" t="s">
        <v>15</v>
      </c>
      <c r="F74" s="35">
        <f t="shared" si="10"/>
        <v>44076</v>
      </c>
      <c r="G74" s="35">
        <f t="shared" si="11"/>
        <v>44097</v>
      </c>
      <c r="H74" s="35">
        <f t="shared" si="12"/>
        <v>44104</v>
      </c>
      <c r="I74" s="35">
        <f t="shared" si="13"/>
        <v>44111</v>
      </c>
      <c r="J74" s="35">
        <v>44119</v>
      </c>
      <c r="K74" s="36" t="s">
        <v>69</v>
      </c>
      <c r="L74" s="37">
        <f t="shared" si="14"/>
        <v>160000</v>
      </c>
      <c r="M74" s="43">
        <v>160000</v>
      </c>
      <c r="N74" s="39"/>
      <c r="O74" s="34" t="s">
        <v>269</v>
      </c>
    </row>
    <row r="75" spans="1:15" s="41" customFormat="1" ht="12.75">
      <c r="A75" s="32">
        <v>686</v>
      </c>
      <c r="B75" s="33" t="s">
        <v>371</v>
      </c>
      <c r="C75" s="34" t="s">
        <v>89</v>
      </c>
      <c r="D75" s="33" t="s">
        <v>128</v>
      </c>
      <c r="E75" s="44" t="s">
        <v>15</v>
      </c>
      <c r="F75" s="35">
        <f t="shared" si="10"/>
        <v>43804</v>
      </c>
      <c r="G75" s="35">
        <f t="shared" si="11"/>
        <v>43825</v>
      </c>
      <c r="H75" s="35">
        <f t="shared" si="12"/>
        <v>43832</v>
      </c>
      <c r="I75" s="35">
        <f t="shared" si="13"/>
        <v>43839</v>
      </c>
      <c r="J75" s="35">
        <v>43847</v>
      </c>
      <c r="K75" s="36" t="s">
        <v>69</v>
      </c>
      <c r="L75" s="37">
        <f t="shared" si="14"/>
        <v>7600</v>
      </c>
      <c r="M75" s="38">
        <v>7600</v>
      </c>
      <c r="N75" s="39"/>
      <c r="O75" s="40" t="s">
        <v>133</v>
      </c>
    </row>
    <row r="76" spans="1:15" s="41" customFormat="1" ht="12.75">
      <c r="A76" s="32">
        <v>687</v>
      </c>
      <c r="B76" s="33" t="s">
        <v>371</v>
      </c>
      <c r="C76" s="34" t="s">
        <v>89</v>
      </c>
      <c r="D76" s="33" t="s">
        <v>128</v>
      </c>
      <c r="E76" s="44" t="s">
        <v>15</v>
      </c>
      <c r="F76" s="35">
        <f t="shared" si="10"/>
        <v>43893</v>
      </c>
      <c r="G76" s="35">
        <f t="shared" si="11"/>
        <v>43914</v>
      </c>
      <c r="H76" s="35">
        <f t="shared" si="12"/>
        <v>43921</v>
      </c>
      <c r="I76" s="35">
        <f t="shared" si="13"/>
        <v>43928</v>
      </c>
      <c r="J76" s="35">
        <v>43936</v>
      </c>
      <c r="K76" s="36" t="s">
        <v>69</v>
      </c>
      <c r="L76" s="37">
        <f t="shared" si="14"/>
        <v>38800</v>
      </c>
      <c r="M76" s="38">
        <f>27600+11200</f>
        <v>38800</v>
      </c>
      <c r="N76" s="39"/>
      <c r="O76" s="40" t="s">
        <v>133</v>
      </c>
    </row>
    <row r="77" spans="1:15" s="41" customFormat="1" ht="21">
      <c r="A77" s="32">
        <v>731</v>
      </c>
      <c r="B77" s="33" t="s">
        <v>388</v>
      </c>
      <c r="C77" s="34" t="s">
        <v>89</v>
      </c>
      <c r="D77" s="33" t="s">
        <v>169</v>
      </c>
      <c r="E77" s="44" t="s">
        <v>15</v>
      </c>
      <c r="F77" s="35">
        <f t="shared" si="10"/>
        <v>43804</v>
      </c>
      <c r="G77" s="35">
        <f t="shared" si="11"/>
        <v>43825</v>
      </c>
      <c r="H77" s="35">
        <f t="shared" si="12"/>
        <v>43832</v>
      </c>
      <c r="I77" s="35">
        <f t="shared" si="13"/>
        <v>43839</v>
      </c>
      <c r="J77" s="35">
        <v>43847</v>
      </c>
      <c r="K77" s="36" t="s">
        <v>69</v>
      </c>
      <c r="L77" s="37">
        <f t="shared" si="14"/>
        <v>12800</v>
      </c>
      <c r="M77" s="38">
        <v>12800</v>
      </c>
      <c r="N77" s="39"/>
      <c r="O77" s="40" t="s">
        <v>177</v>
      </c>
    </row>
    <row r="78" spans="1:15" s="41" customFormat="1" ht="21">
      <c r="A78" s="32">
        <v>732</v>
      </c>
      <c r="B78" s="33" t="s">
        <v>388</v>
      </c>
      <c r="C78" s="34" t="s">
        <v>89</v>
      </c>
      <c r="D78" s="33" t="s">
        <v>169</v>
      </c>
      <c r="E78" s="44" t="s">
        <v>15</v>
      </c>
      <c r="F78" s="35">
        <f t="shared" si="10"/>
        <v>43893</v>
      </c>
      <c r="G78" s="35">
        <f t="shared" si="11"/>
        <v>43914</v>
      </c>
      <c r="H78" s="35">
        <f t="shared" si="12"/>
        <v>43921</v>
      </c>
      <c r="I78" s="35">
        <f t="shared" si="13"/>
        <v>43928</v>
      </c>
      <c r="J78" s="35">
        <v>43936</v>
      </c>
      <c r="K78" s="36" t="s">
        <v>69</v>
      </c>
      <c r="L78" s="37">
        <f t="shared" si="14"/>
        <v>21200</v>
      </c>
      <c r="M78" s="38">
        <v>21200</v>
      </c>
      <c r="N78" s="39"/>
      <c r="O78" s="40" t="s">
        <v>177</v>
      </c>
    </row>
    <row r="79" spans="1:15" s="41" customFormat="1" ht="21">
      <c r="A79" s="32">
        <v>733</v>
      </c>
      <c r="B79" s="33" t="s">
        <v>388</v>
      </c>
      <c r="C79" s="34" t="s">
        <v>89</v>
      </c>
      <c r="D79" s="33" t="s">
        <v>169</v>
      </c>
      <c r="E79" s="44" t="s">
        <v>15</v>
      </c>
      <c r="F79" s="35">
        <f t="shared" si="10"/>
        <v>43984</v>
      </c>
      <c r="G79" s="35">
        <f t="shared" si="11"/>
        <v>44005</v>
      </c>
      <c r="H79" s="35">
        <f t="shared" si="12"/>
        <v>44012</v>
      </c>
      <c r="I79" s="35">
        <f t="shared" si="13"/>
        <v>44019</v>
      </c>
      <c r="J79" s="35">
        <v>44027</v>
      </c>
      <c r="K79" s="36" t="s">
        <v>69</v>
      </c>
      <c r="L79" s="37">
        <f t="shared" si="14"/>
        <v>16000</v>
      </c>
      <c r="M79" s="38">
        <v>16000</v>
      </c>
      <c r="N79" s="39"/>
      <c r="O79" s="40" t="s">
        <v>177</v>
      </c>
    </row>
    <row r="80" spans="1:15" s="41" customFormat="1" ht="21">
      <c r="A80" s="32">
        <v>734</v>
      </c>
      <c r="B80" s="33" t="s">
        <v>388</v>
      </c>
      <c r="C80" s="34" t="s">
        <v>89</v>
      </c>
      <c r="D80" s="33" t="s">
        <v>169</v>
      </c>
      <c r="E80" s="44" t="s">
        <v>15</v>
      </c>
      <c r="F80" s="35">
        <f t="shared" si="10"/>
        <v>44076</v>
      </c>
      <c r="G80" s="35">
        <f t="shared" si="11"/>
        <v>44097</v>
      </c>
      <c r="H80" s="35">
        <f t="shared" si="12"/>
        <v>44104</v>
      </c>
      <c r="I80" s="35">
        <f t="shared" si="13"/>
        <v>44111</v>
      </c>
      <c r="J80" s="35">
        <v>44119</v>
      </c>
      <c r="K80" s="36" t="s">
        <v>69</v>
      </c>
      <c r="L80" s="37">
        <f t="shared" si="14"/>
        <v>21200</v>
      </c>
      <c r="M80" s="38">
        <v>21200</v>
      </c>
      <c r="N80" s="39"/>
      <c r="O80" s="40" t="s">
        <v>177</v>
      </c>
    </row>
    <row r="81" spans="1:15" s="41" customFormat="1" ht="12.75">
      <c r="A81" s="32">
        <v>739</v>
      </c>
      <c r="B81" s="33" t="s">
        <v>390</v>
      </c>
      <c r="C81" s="34" t="s">
        <v>89</v>
      </c>
      <c r="D81" s="33" t="s">
        <v>169</v>
      </c>
      <c r="E81" s="44" t="s">
        <v>15</v>
      </c>
      <c r="F81" s="35">
        <f t="shared" si="10"/>
        <v>43893</v>
      </c>
      <c r="G81" s="35">
        <f t="shared" si="11"/>
        <v>43914</v>
      </c>
      <c r="H81" s="35">
        <f t="shared" si="12"/>
        <v>43921</v>
      </c>
      <c r="I81" s="35">
        <f t="shared" si="13"/>
        <v>43928</v>
      </c>
      <c r="J81" s="35">
        <v>43936</v>
      </c>
      <c r="K81" s="36" t="s">
        <v>69</v>
      </c>
      <c r="L81" s="37">
        <f t="shared" si="14"/>
        <v>29700</v>
      </c>
      <c r="M81" s="45">
        <v>29700</v>
      </c>
      <c r="N81" s="39"/>
      <c r="O81" s="40" t="s">
        <v>180</v>
      </c>
    </row>
    <row r="82" spans="1:15" s="41" customFormat="1" ht="21">
      <c r="A82" s="32">
        <v>744</v>
      </c>
      <c r="B82" s="33" t="s">
        <v>391</v>
      </c>
      <c r="C82" s="34" t="s">
        <v>89</v>
      </c>
      <c r="D82" s="33" t="s">
        <v>169</v>
      </c>
      <c r="E82" s="44" t="s">
        <v>15</v>
      </c>
      <c r="F82" s="35">
        <f t="shared" si="10"/>
        <v>43804</v>
      </c>
      <c r="G82" s="35">
        <f t="shared" si="11"/>
        <v>43825</v>
      </c>
      <c r="H82" s="35">
        <f t="shared" si="12"/>
        <v>43832</v>
      </c>
      <c r="I82" s="35">
        <f t="shared" si="13"/>
        <v>43839</v>
      </c>
      <c r="J82" s="35">
        <v>43847</v>
      </c>
      <c r="K82" s="36" t="s">
        <v>69</v>
      </c>
      <c r="L82" s="37">
        <f t="shared" si="14"/>
        <v>39333</v>
      </c>
      <c r="M82" s="38">
        <v>39333</v>
      </c>
      <c r="N82" s="39"/>
      <c r="O82" s="40" t="s">
        <v>172</v>
      </c>
    </row>
    <row r="83" spans="1:15" s="41" customFormat="1" ht="21">
      <c r="A83" s="32">
        <v>745</v>
      </c>
      <c r="B83" s="33" t="s">
        <v>391</v>
      </c>
      <c r="C83" s="34" t="s">
        <v>89</v>
      </c>
      <c r="D83" s="33" t="s">
        <v>169</v>
      </c>
      <c r="E83" s="44" t="s">
        <v>15</v>
      </c>
      <c r="F83" s="35">
        <f t="shared" si="10"/>
        <v>43984</v>
      </c>
      <c r="G83" s="35">
        <f t="shared" si="11"/>
        <v>44005</v>
      </c>
      <c r="H83" s="35">
        <f t="shared" si="12"/>
        <v>44012</v>
      </c>
      <c r="I83" s="35">
        <f t="shared" si="13"/>
        <v>44019</v>
      </c>
      <c r="J83" s="35">
        <v>44027</v>
      </c>
      <c r="K83" s="36" t="s">
        <v>69</v>
      </c>
      <c r="L83" s="37">
        <f t="shared" si="14"/>
        <v>25000</v>
      </c>
      <c r="M83" s="38">
        <v>25000</v>
      </c>
      <c r="N83" s="39"/>
      <c r="O83" s="40" t="s">
        <v>172</v>
      </c>
    </row>
    <row r="84" spans="1:15" s="41" customFormat="1" ht="12.75">
      <c r="A84" s="32">
        <v>762</v>
      </c>
      <c r="B84" s="33" t="s">
        <v>393</v>
      </c>
      <c r="C84" s="34" t="s">
        <v>89</v>
      </c>
      <c r="D84" s="33" t="s">
        <v>169</v>
      </c>
      <c r="E84" s="44" t="s">
        <v>15</v>
      </c>
      <c r="F84" s="35">
        <f t="shared" si="10"/>
        <v>43804</v>
      </c>
      <c r="G84" s="35">
        <f t="shared" si="11"/>
        <v>43825</v>
      </c>
      <c r="H84" s="35">
        <f t="shared" si="12"/>
        <v>43832</v>
      </c>
      <c r="I84" s="35">
        <f t="shared" si="13"/>
        <v>43839</v>
      </c>
      <c r="J84" s="35">
        <v>43847</v>
      </c>
      <c r="K84" s="36" t="s">
        <v>69</v>
      </c>
      <c r="L84" s="37">
        <f t="shared" si="14"/>
        <v>40000</v>
      </c>
      <c r="M84" s="38">
        <v>40000</v>
      </c>
      <c r="N84" s="39"/>
      <c r="O84" s="40" t="s">
        <v>174</v>
      </c>
    </row>
    <row r="85" spans="1:15" s="41" customFormat="1" ht="12.75">
      <c r="A85" s="32">
        <v>763</v>
      </c>
      <c r="B85" s="33" t="s">
        <v>393</v>
      </c>
      <c r="C85" s="34" t="s">
        <v>89</v>
      </c>
      <c r="D85" s="33" t="s">
        <v>169</v>
      </c>
      <c r="E85" s="44" t="s">
        <v>15</v>
      </c>
      <c r="F85" s="35">
        <f t="shared" si="10"/>
        <v>43893</v>
      </c>
      <c r="G85" s="35">
        <f t="shared" si="11"/>
        <v>43914</v>
      </c>
      <c r="H85" s="35">
        <f t="shared" si="12"/>
        <v>43921</v>
      </c>
      <c r="I85" s="35">
        <f t="shared" si="13"/>
        <v>43928</v>
      </c>
      <c r="J85" s="35">
        <v>43936</v>
      </c>
      <c r="K85" s="36" t="s">
        <v>69</v>
      </c>
      <c r="L85" s="37">
        <f t="shared" si="14"/>
        <v>40000</v>
      </c>
      <c r="M85" s="38">
        <v>40000</v>
      </c>
      <c r="N85" s="39"/>
      <c r="O85" s="40" t="s">
        <v>174</v>
      </c>
    </row>
    <row r="86" spans="1:15" s="41" customFormat="1" ht="12.75">
      <c r="A86" s="32">
        <v>768</v>
      </c>
      <c r="B86" s="33" t="s">
        <v>394</v>
      </c>
      <c r="C86" s="34" t="s">
        <v>89</v>
      </c>
      <c r="D86" s="33" t="s">
        <v>169</v>
      </c>
      <c r="E86" s="44" t="s">
        <v>15</v>
      </c>
      <c r="F86" s="35">
        <f t="shared" si="10"/>
        <v>43893</v>
      </c>
      <c r="G86" s="35">
        <f t="shared" si="11"/>
        <v>43914</v>
      </c>
      <c r="H86" s="35">
        <f t="shared" si="12"/>
        <v>43921</v>
      </c>
      <c r="I86" s="35">
        <f t="shared" si="13"/>
        <v>43928</v>
      </c>
      <c r="J86" s="35">
        <v>43936</v>
      </c>
      <c r="K86" s="36" t="s">
        <v>69</v>
      </c>
      <c r="L86" s="37">
        <f t="shared" si="14"/>
        <v>70800</v>
      </c>
      <c r="M86" s="38">
        <v>70800</v>
      </c>
      <c r="N86" s="39"/>
      <c r="O86" s="40" t="s">
        <v>181</v>
      </c>
    </row>
    <row r="87" spans="1:15" s="41" customFormat="1" ht="12.75">
      <c r="A87" s="32">
        <v>774</v>
      </c>
      <c r="B87" s="33" t="s">
        <v>395</v>
      </c>
      <c r="C87" s="34" t="s">
        <v>89</v>
      </c>
      <c r="D87" s="33" t="s">
        <v>169</v>
      </c>
      <c r="E87" s="44" t="s">
        <v>15</v>
      </c>
      <c r="F87" s="35">
        <f t="shared" si="10"/>
        <v>43804</v>
      </c>
      <c r="G87" s="35">
        <f t="shared" si="11"/>
        <v>43825</v>
      </c>
      <c r="H87" s="35">
        <f t="shared" si="12"/>
        <v>43832</v>
      </c>
      <c r="I87" s="35">
        <f t="shared" si="13"/>
        <v>43839</v>
      </c>
      <c r="J87" s="35">
        <v>43847</v>
      </c>
      <c r="K87" s="36" t="s">
        <v>69</v>
      </c>
      <c r="L87" s="37">
        <f t="shared" si="14"/>
        <v>10000</v>
      </c>
      <c r="M87" s="38">
        <v>10000</v>
      </c>
      <c r="N87" s="39"/>
      <c r="O87" s="40" t="s">
        <v>173</v>
      </c>
    </row>
    <row r="88" spans="1:15" s="41" customFormat="1" ht="12.75">
      <c r="A88" s="32">
        <v>775</v>
      </c>
      <c r="B88" s="33" t="s">
        <v>395</v>
      </c>
      <c r="C88" s="34" t="s">
        <v>89</v>
      </c>
      <c r="D88" s="33" t="s">
        <v>169</v>
      </c>
      <c r="E88" s="44" t="s">
        <v>15</v>
      </c>
      <c r="F88" s="35">
        <f t="shared" si="10"/>
        <v>43893</v>
      </c>
      <c r="G88" s="35">
        <f t="shared" si="11"/>
        <v>43914</v>
      </c>
      <c r="H88" s="35">
        <f t="shared" si="12"/>
        <v>43921</v>
      </c>
      <c r="I88" s="35">
        <f t="shared" si="13"/>
        <v>43928</v>
      </c>
      <c r="J88" s="35">
        <v>43936</v>
      </c>
      <c r="K88" s="36" t="s">
        <v>69</v>
      </c>
      <c r="L88" s="37">
        <f t="shared" si="14"/>
        <v>10000</v>
      </c>
      <c r="M88" s="38">
        <v>10000</v>
      </c>
      <c r="N88" s="39"/>
      <c r="O88" s="40" t="s">
        <v>173</v>
      </c>
    </row>
    <row r="89" spans="1:15" s="41" customFormat="1" ht="12.75">
      <c r="A89" s="32">
        <v>776</v>
      </c>
      <c r="B89" s="33" t="s">
        <v>395</v>
      </c>
      <c r="C89" s="34" t="s">
        <v>89</v>
      </c>
      <c r="D89" s="33" t="s">
        <v>169</v>
      </c>
      <c r="E89" s="44" t="s">
        <v>15</v>
      </c>
      <c r="F89" s="35">
        <f t="shared" si="10"/>
        <v>43984</v>
      </c>
      <c r="G89" s="35">
        <f t="shared" si="11"/>
        <v>44005</v>
      </c>
      <c r="H89" s="35">
        <f t="shared" si="12"/>
        <v>44012</v>
      </c>
      <c r="I89" s="35">
        <f t="shared" si="13"/>
        <v>44019</v>
      </c>
      <c r="J89" s="35">
        <v>44027</v>
      </c>
      <c r="K89" s="36" t="s">
        <v>69</v>
      </c>
      <c r="L89" s="37">
        <f t="shared" si="14"/>
        <v>10000</v>
      </c>
      <c r="M89" s="38">
        <v>10000</v>
      </c>
      <c r="N89" s="39"/>
      <c r="O89" s="40" t="s">
        <v>173</v>
      </c>
    </row>
    <row r="90" spans="1:15" s="41" customFormat="1" ht="21">
      <c r="A90" s="32">
        <v>841</v>
      </c>
      <c r="B90" s="33" t="s">
        <v>348</v>
      </c>
      <c r="C90" s="42" t="s">
        <v>89</v>
      </c>
      <c r="D90" s="33" t="s">
        <v>147</v>
      </c>
      <c r="E90" s="44" t="s">
        <v>15</v>
      </c>
      <c r="F90" s="35">
        <f t="shared" si="10"/>
        <v>43804</v>
      </c>
      <c r="G90" s="35">
        <f t="shared" si="11"/>
        <v>43825</v>
      </c>
      <c r="H90" s="35">
        <f t="shared" si="12"/>
        <v>43832</v>
      </c>
      <c r="I90" s="35">
        <f t="shared" si="13"/>
        <v>43839</v>
      </c>
      <c r="J90" s="35">
        <v>43847</v>
      </c>
      <c r="K90" s="36" t="s">
        <v>69</v>
      </c>
      <c r="L90" s="37">
        <f t="shared" si="14"/>
        <v>30000</v>
      </c>
      <c r="M90" s="43">
        <v>30000</v>
      </c>
      <c r="N90" s="39"/>
      <c r="O90" s="40" t="s">
        <v>238</v>
      </c>
    </row>
    <row r="91" spans="1:15" s="41" customFormat="1" ht="21">
      <c r="A91" s="32">
        <v>842</v>
      </c>
      <c r="B91" s="33" t="s">
        <v>348</v>
      </c>
      <c r="C91" s="34" t="s">
        <v>89</v>
      </c>
      <c r="D91" s="33" t="s">
        <v>147</v>
      </c>
      <c r="E91" s="44" t="s">
        <v>15</v>
      </c>
      <c r="F91" s="35">
        <f t="shared" si="10"/>
        <v>43893</v>
      </c>
      <c r="G91" s="35">
        <f t="shared" si="11"/>
        <v>43914</v>
      </c>
      <c r="H91" s="35">
        <f t="shared" si="12"/>
        <v>43921</v>
      </c>
      <c r="I91" s="35">
        <f t="shared" si="13"/>
        <v>43928</v>
      </c>
      <c r="J91" s="35">
        <v>43936</v>
      </c>
      <c r="K91" s="36" t="s">
        <v>69</v>
      </c>
      <c r="L91" s="37">
        <f t="shared" si="14"/>
        <v>20000</v>
      </c>
      <c r="M91" s="38">
        <v>20000</v>
      </c>
      <c r="N91" s="39"/>
      <c r="O91" s="40" t="s">
        <v>238</v>
      </c>
    </row>
    <row r="92" spans="1:15" s="41" customFormat="1" ht="21">
      <c r="A92" s="32">
        <v>843</v>
      </c>
      <c r="B92" s="33" t="s">
        <v>348</v>
      </c>
      <c r="C92" s="34" t="s">
        <v>89</v>
      </c>
      <c r="D92" s="33" t="s">
        <v>147</v>
      </c>
      <c r="E92" s="44" t="s">
        <v>15</v>
      </c>
      <c r="F92" s="35">
        <f t="shared" si="10"/>
        <v>43984</v>
      </c>
      <c r="G92" s="35">
        <f t="shared" si="11"/>
        <v>44005</v>
      </c>
      <c r="H92" s="35">
        <f t="shared" si="12"/>
        <v>44012</v>
      </c>
      <c r="I92" s="35">
        <f t="shared" si="13"/>
        <v>44019</v>
      </c>
      <c r="J92" s="35">
        <v>44027</v>
      </c>
      <c r="K92" s="36" t="s">
        <v>69</v>
      </c>
      <c r="L92" s="37">
        <f t="shared" si="14"/>
        <v>25000</v>
      </c>
      <c r="M92" s="38">
        <v>25000</v>
      </c>
      <c r="N92" s="39"/>
      <c r="O92" s="40" t="s">
        <v>238</v>
      </c>
    </row>
    <row r="93" spans="1:15" s="41" customFormat="1" ht="21">
      <c r="A93" s="32">
        <v>844</v>
      </c>
      <c r="B93" s="33" t="s">
        <v>348</v>
      </c>
      <c r="C93" s="34" t="s">
        <v>89</v>
      </c>
      <c r="D93" s="33" t="s">
        <v>147</v>
      </c>
      <c r="E93" s="44" t="s">
        <v>15</v>
      </c>
      <c r="F93" s="35">
        <f t="shared" si="10"/>
        <v>44076</v>
      </c>
      <c r="G93" s="35">
        <f t="shared" si="11"/>
        <v>44097</v>
      </c>
      <c r="H93" s="35">
        <f t="shared" si="12"/>
        <v>44104</v>
      </c>
      <c r="I93" s="35">
        <f t="shared" si="13"/>
        <v>44111</v>
      </c>
      <c r="J93" s="35">
        <v>44119</v>
      </c>
      <c r="K93" s="36" t="s">
        <v>69</v>
      </c>
      <c r="L93" s="37">
        <f t="shared" si="14"/>
        <v>25000</v>
      </c>
      <c r="M93" s="38">
        <v>25000</v>
      </c>
      <c r="N93" s="39"/>
      <c r="O93" s="40" t="s">
        <v>238</v>
      </c>
    </row>
    <row r="94" spans="1:15" s="41" customFormat="1" ht="31.5">
      <c r="A94" s="32">
        <v>857</v>
      </c>
      <c r="B94" s="33" t="s">
        <v>348</v>
      </c>
      <c r="C94" s="42" t="s">
        <v>89</v>
      </c>
      <c r="D94" s="33" t="s">
        <v>147</v>
      </c>
      <c r="E94" s="44" t="s">
        <v>15</v>
      </c>
      <c r="F94" s="35">
        <f t="shared" si="10"/>
        <v>43804</v>
      </c>
      <c r="G94" s="35">
        <f t="shared" si="11"/>
        <v>43825</v>
      </c>
      <c r="H94" s="35">
        <f t="shared" si="12"/>
        <v>43832</v>
      </c>
      <c r="I94" s="35">
        <f t="shared" si="13"/>
        <v>43839</v>
      </c>
      <c r="J94" s="35">
        <v>43847</v>
      </c>
      <c r="K94" s="36" t="s">
        <v>69</v>
      </c>
      <c r="L94" s="37">
        <f t="shared" si="14"/>
        <v>35000</v>
      </c>
      <c r="M94" s="43">
        <v>35000</v>
      </c>
      <c r="N94" s="39"/>
      <c r="O94" s="40" t="s">
        <v>239</v>
      </c>
    </row>
    <row r="95" spans="1:15" s="41" customFormat="1" ht="31.5">
      <c r="A95" s="32">
        <v>858</v>
      </c>
      <c r="B95" s="33" t="s">
        <v>348</v>
      </c>
      <c r="C95" s="42" t="s">
        <v>89</v>
      </c>
      <c r="D95" s="33" t="s">
        <v>147</v>
      </c>
      <c r="E95" s="44" t="s">
        <v>15</v>
      </c>
      <c r="F95" s="35">
        <f t="shared" si="10"/>
        <v>43893</v>
      </c>
      <c r="G95" s="35">
        <f t="shared" si="11"/>
        <v>43914</v>
      </c>
      <c r="H95" s="35">
        <f t="shared" si="12"/>
        <v>43921</v>
      </c>
      <c r="I95" s="35">
        <f t="shared" si="13"/>
        <v>43928</v>
      </c>
      <c r="J95" s="35">
        <v>43936</v>
      </c>
      <c r="K95" s="36" t="s">
        <v>69</v>
      </c>
      <c r="L95" s="37">
        <f t="shared" si="14"/>
        <v>35000</v>
      </c>
      <c r="M95" s="43">
        <v>35000</v>
      </c>
      <c r="N95" s="39"/>
      <c r="O95" s="40" t="s">
        <v>239</v>
      </c>
    </row>
    <row r="96" spans="1:15" s="41" customFormat="1" ht="31.5">
      <c r="A96" s="32">
        <v>859</v>
      </c>
      <c r="B96" s="33" t="s">
        <v>348</v>
      </c>
      <c r="C96" s="42" t="s">
        <v>89</v>
      </c>
      <c r="D96" s="33" t="s">
        <v>147</v>
      </c>
      <c r="E96" s="44" t="s">
        <v>15</v>
      </c>
      <c r="F96" s="35">
        <f t="shared" si="10"/>
        <v>43984</v>
      </c>
      <c r="G96" s="35">
        <f t="shared" si="11"/>
        <v>44005</v>
      </c>
      <c r="H96" s="35">
        <f t="shared" si="12"/>
        <v>44012</v>
      </c>
      <c r="I96" s="35">
        <f t="shared" si="13"/>
        <v>44019</v>
      </c>
      <c r="J96" s="35">
        <v>44027</v>
      </c>
      <c r="K96" s="36" t="s">
        <v>69</v>
      </c>
      <c r="L96" s="37">
        <f t="shared" si="14"/>
        <v>35000</v>
      </c>
      <c r="M96" s="43">
        <v>35000</v>
      </c>
      <c r="N96" s="39"/>
      <c r="O96" s="40" t="s">
        <v>239</v>
      </c>
    </row>
    <row r="97" spans="1:15" s="41" customFormat="1" ht="31.5">
      <c r="A97" s="32">
        <v>860</v>
      </c>
      <c r="B97" s="33" t="s">
        <v>348</v>
      </c>
      <c r="C97" s="42" t="s">
        <v>89</v>
      </c>
      <c r="D97" s="33" t="s">
        <v>147</v>
      </c>
      <c r="E97" s="44" t="s">
        <v>15</v>
      </c>
      <c r="F97" s="35">
        <f t="shared" si="10"/>
        <v>44076</v>
      </c>
      <c r="G97" s="35">
        <f t="shared" si="11"/>
        <v>44097</v>
      </c>
      <c r="H97" s="35">
        <f t="shared" si="12"/>
        <v>44104</v>
      </c>
      <c r="I97" s="35">
        <f t="shared" si="13"/>
        <v>44111</v>
      </c>
      <c r="J97" s="35">
        <v>44119</v>
      </c>
      <c r="K97" s="36" t="s">
        <v>69</v>
      </c>
      <c r="L97" s="37">
        <f t="shared" si="14"/>
        <v>45000</v>
      </c>
      <c r="M97" s="43">
        <v>45000</v>
      </c>
      <c r="N97" s="39"/>
      <c r="O97" s="40" t="s">
        <v>239</v>
      </c>
    </row>
    <row r="98" spans="1:15" s="41" customFormat="1" ht="31.5">
      <c r="A98" s="32">
        <v>872</v>
      </c>
      <c r="B98" s="33" t="s">
        <v>338</v>
      </c>
      <c r="C98" s="42" t="s">
        <v>89</v>
      </c>
      <c r="D98" s="33" t="s">
        <v>147</v>
      </c>
      <c r="E98" s="44" t="s">
        <v>15</v>
      </c>
      <c r="F98" s="35">
        <f t="shared" si="10"/>
        <v>43804</v>
      </c>
      <c r="G98" s="35">
        <f t="shared" si="11"/>
        <v>43825</v>
      </c>
      <c r="H98" s="35">
        <f t="shared" si="12"/>
        <v>43832</v>
      </c>
      <c r="I98" s="35">
        <f t="shared" si="13"/>
        <v>43839</v>
      </c>
      <c r="J98" s="35">
        <v>43847</v>
      </c>
      <c r="K98" s="36" t="s">
        <v>69</v>
      </c>
      <c r="L98" s="37">
        <f t="shared" si="14"/>
        <v>12000</v>
      </c>
      <c r="M98" s="43">
        <v>12000</v>
      </c>
      <c r="N98" s="39"/>
      <c r="O98" s="40" t="s">
        <v>235</v>
      </c>
    </row>
    <row r="99" spans="1:15" s="41" customFormat="1" ht="31.5">
      <c r="A99" s="32">
        <v>878</v>
      </c>
      <c r="B99" s="33" t="s">
        <v>339</v>
      </c>
      <c r="C99" s="34" t="s">
        <v>89</v>
      </c>
      <c r="D99" s="33" t="s">
        <v>147</v>
      </c>
      <c r="E99" s="44" t="s">
        <v>15</v>
      </c>
      <c r="F99" s="35">
        <f t="shared" si="10"/>
        <v>43804</v>
      </c>
      <c r="G99" s="35">
        <f t="shared" si="11"/>
        <v>43825</v>
      </c>
      <c r="H99" s="35">
        <f t="shared" si="12"/>
        <v>43832</v>
      </c>
      <c r="I99" s="35">
        <f t="shared" si="13"/>
        <v>43839</v>
      </c>
      <c r="J99" s="35">
        <v>43847</v>
      </c>
      <c r="K99" s="36" t="s">
        <v>69</v>
      </c>
      <c r="L99" s="37">
        <f t="shared" si="14"/>
        <v>206340</v>
      </c>
      <c r="M99" s="38">
        <v>206340</v>
      </c>
      <c r="N99" s="39"/>
      <c r="O99" s="40" t="s">
        <v>234</v>
      </c>
    </row>
    <row r="100" spans="1:15" s="41" customFormat="1" ht="21">
      <c r="A100" s="32">
        <v>894</v>
      </c>
      <c r="B100" s="33" t="s">
        <v>342</v>
      </c>
      <c r="C100" s="42" t="s">
        <v>89</v>
      </c>
      <c r="D100" s="33" t="s">
        <v>147</v>
      </c>
      <c r="E100" s="44" t="s">
        <v>15</v>
      </c>
      <c r="F100" s="35">
        <f t="shared" si="10"/>
        <v>43804</v>
      </c>
      <c r="G100" s="35">
        <f t="shared" si="11"/>
        <v>43825</v>
      </c>
      <c r="H100" s="35">
        <f t="shared" si="12"/>
        <v>43832</v>
      </c>
      <c r="I100" s="35">
        <f t="shared" si="13"/>
        <v>43839</v>
      </c>
      <c r="J100" s="35">
        <v>43847</v>
      </c>
      <c r="K100" s="36" t="s">
        <v>69</v>
      </c>
      <c r="L100" s="37">
        <f t="shared" si="14"/>
        <v>8000</v>
      </c>
      <c r="M100" s="43">
        <v>8000</v>
      </c>
      <c r="N100" s="39"/>
      <c r="O100" s="40" t="s">
        <v>236</v>
      </c>
    </row>
    <row r="101" spans="1:15" s="41" customFormat="1" ht="21">
      <c r="A101" s="32">
        <v>902</v>
      </c>
      <c r="B101" s="33" t="s">
        <v>345</v>
      </c>
      <c r="C101" s="34" t="s">
        <v>89</v>
      </c>
      <c r="D101" s="33" t="s">
        <v>147</v>
      </c>
      <c r="E101" s="44" t="s">
        <v>15</v>
      </c>
      <c r="F101" s="35">
        <f t="shared" si="10"/>
        <v>44032</v>
      </c>
      <c r="G101" s="35">
        <f t="shared" si="11"/>
        <v>44053</v>
      </c>
      <c r="H101" s="35">
        <f t="shared" si="12"/>
        <v>44060</v>
      </c>
      <c r="I101" s="35">
        <f t="shared" si="13"/>
        <v>44067</v>
      </c>
      <c r="J101" s="35">
        <v>44075</v>
      </c>
      <c r="K101" s="36" t="s">
        <v>69</v>
      </c>
      <c r="L101" s="37">
        <f t="shared" si="14"/>
        <v>23200</v>
      </c>
      <c r="M101" s="38">
        <v>23200</v>
      </c>
      <c r="N101" s="39"/>
      <c r="O101" s="40" t="s">
        <v>148</v>
      </c>
    </row>
    <row r="102" spans="1:15" s="41" customFormat="1" ht="21">
      <c r="A102" s="32">
        <v>910</v>
      </c>
      <c r="B102" s="33" t="s">
        <v>346</v>
      </c>
      <c r="C102" s="34" t="s">
        <v>89</v>
      </c>
      <c r="D102" s="33" t="s">
        <v>147</v>
      </c>
      <c r="E102" s="44" t="s">
        <v>15</v>
      </c>
      <c r="F102" s="35">
        <f t="shared" si="10"/>
        <v>43804</v>
      </c>
      <c r="G102" s="35">
        <f t="shared" si="11"/>
        <v>43825</v>
      </c>
      <c r="H102" s="35">
        <f t="shared" si="12"/>
        <v>43832</v>
      </c>
      <c r="I102" s="35">
        <f t="shared" si="13"/>
        <v>43839</v>
      </c>
      <c r="J102" s="35">
        <v>43847</v>
      </c>
      <c r="K102" s="36" t="s">
        <v>69</v>
      </c>
      <c r="L102" s="37">
        <f t="shared" si="14"/>
        <v>100000</v>
      </c>
      <c r="M102" s="38">
        <v>100000</v>
      </c>
      <c r="N102" s="39"/>
      <c r="O102" s="40" t="s">
        <v>151</v>
      </c>
    </row>
    <row r="103" spans="1:15" s="41" customFormat="1" ht="21">
      <c r="A103" s="32">
        <v>911</v>
      </c>
      <c r="B103" s="33" t="s">
        <v>346</v>
      </c>
      <c r="C103" s="34" t="s">
        <v>89</v>
      </c>
      <c r="D103" s="33" t="s">
        <v>147</v>
      </c>
      <c r="E103" s="44" t="s">
        <v>15</v>
      </c>
      <c r="F103" s="35">
        <f t="shared" si="10"/>
        <v>43893</v>
      </c>
      <c r="G103" s="35">
        <f t="shared" si="11"/>
        <v>43914</v>
      </c>
      <c r="H103" s="35">
        <f t="shared" si="12"/>
        <v>43921</v>
      </c>
      <c r="I103" s="35">
        <f t="shared" si="13"/>
        <v>43928</v>
      </c>
      <c r="J103" s="35">
        <v>43936</v>
      </c>
      <c r="K103" s="36" t="s">
        <v>69</v>
      </c>
      <c r="L103" s="37">
        <f t="shared" si="14"/>
        <v>100000</v>
      </c>
      <c r="M103" s="38">
        <v>100000</v>
      </c>
      <c r="N103" s="39"/>
      <c r="O103" s="40" t="s">
        <v>151</v>
      </c>
    </row>
    <row r="104" spans="1:15" s="41" customFormat="1" ht="21">
      <c r="A104" s="32">
        <v>923</v>
      </c>
      <c r="B104" s="33" t="s">
        <v>347</v>
      </c>
      <c r="C104" s="34" t="s">
        <v>89</v>
      </c>
      <c r="D104" s="33" t="s">
        <v>147</v>
      </c>
      <c r="E104" s="44" t="s">
        <v>15</v>
      </c>
      <c r="F104" s="35">
        <f t="shared" ref="F104:F135" si="15">G104-21</f>
        <v>44123</v>
      </c>
      <c r="G104" s="35">
        <f t="shared" ref="G104:G135" si="16">H104-7</f>
        <v>44144</v>
      </c>
      <c r="H104" s="35">
        <f t="shared" ref="H104:H135" si="17">J104-15</f>
        <v>44151</v>
      </c>
      <c r="I104" s="35">
        <f t="shared" ref="I104:I135" si="18">H104+7</f>
        <v>44158</v>
      </c>
      <c r="J104" s="35">
        <v>44166</v>
      </c>
      <c r="K104" s="36" t="s">
        <v>69</v>
      </c>
      <c r="L104" s="37">
        <f t="shared" ref="L104:L135" si="19">SUM(M104:N104)</f>
        <v>79000</v>
      </c>
      <c r="M104" s="38">
        <v>79000</v>
      </c>
      <c r="N104" s="39"/>
      <c r="O104" s="40" t="s">
        <v>154</v>
      </c>
    </row>
    <row r="105" spans="1:15" s="41" customFormat="1" ht="21">
      <c r="A105" s="32">
        <v>931</v>
      </c>
      <c r="B105" s="33" t="s">
        <v>334</v>
      </c>
      <c r="C105" s="42" t="s">
        <v>89</v>
      </c>
      <c r="D105" s="33" t="s">
        <v>147</v>
      </c>
      <c r="E105" s="44" t="s">
        <v>15</v>
      </c>
      <c r="F105" s="35">
        <f t="shared" si="15"/>
        <v>43819</v>
      </c>
      <c r="G105" s="35">
        <f t="shared" si="16"/>
        <v>43840</v>
      </c>
      <c r="H105" s="35">
        <f t="shared" si="17"/>
        <v>43847</v>
      </c>
      <c r="I105" s="35">
        <f t="shared" si="18"/>
        <v>43854</v>
      </c>
      <c r="J105" s="35">
        <v>43862</v>
      </c>
      <c r="K105" s="36" t="s">
        <v>69</v>
      </c>
      <c r="L105" s="37">
        <f t="shared" si="19"/>
        <v>100000</v>
      </c>
      <c r="M105" s="43">
        <v>100000</v>
      </c>
      <c r="N105" s="39"/>
      <c r="O105" s="40" t="s">
        <v>231</v>
      </c>
    </row>
    <row r="106" spans="1:15" s="41" customFormat="1" ht="12.75">
      <c r="A106" s="32">
        <v>963</v>
      </c>
      <c r="B106" s="33" t="s">
        <v>572</v>
      </c>
      <c r="C106" s="34" t="s">
        <v>89</v>
      </c>
      <c r="D106" s="33" t="s">
        <v>183</v>
      </c>
      <c r="E106" s="44" t="s">
        <v>15</v>
      </c>
      <c r="F106" s="35">
        <f t="shared" si="15"/>
        <v>43804</v>
      </c>
      <c r="G106" s="35">
        <f t="shared" si="16"/>
        <v>43825</v>
      </c>
      <c r="H106" s="35">
        <f t="shared" si="17"/>
        <v>43832</v>
      </c>
      <c r="I106" s="35">
        <f t="shared" si="18"/>
        <v>43839</v>
      </c>
      <c r="J106" s="35">
        <v>43847</v>
      </c>
      <c r="K106" s="36" t="s">
        <v>69</v>
      </c>
      <c r="L106" s="37">
        <f t="shared" si="19"/>
        <v>4000</v>
      </c>
      <c r="M106" s="38">
        <v>4000</v>
      </c>
      <c r="N106" s="39"/>
      <c r="O106" s="40" t="s">
        <v>188</v>
      </c>
    </row>
    <row r="107" spans="1:15" s="41" customFormat="1" ht="12.75">
      <c r="A107" s="32">
        <v>964</v>
      </c>
      <c r="B107" s="33" t="s">
        <v>572</v>
      </c>
      <c r="C107" s="34" t="s">
        <v>89</v>
      </c>
      <c r="D107" s="33" t="s">
        <v>183</v>
      </c>
      <c r="E107" s="44" t="s">
        <v>15</v>
      </c>
      <c r="F107" s="35">
        <f t="shared" si="15"/>
        <v>43893</v>
      </c>
      <c r="G107" s="35">
        <f t="shared" si="16"/>
        <v>43914</v>
      </c>
      <c r="H107" s="35">
        <f t="shared" si="17"/>
        <v>43921</v>
      </c>
      <c r="I107" s="35">
        <f t="shared" si="18"/>
        <v>43928</v>
      </c>
      <c r="J107" s="35">
        <v>43936</v>
      </c>
      <c r="K107" s="36" t="s">
        <v>69</v>
      </c>
      <c r="L107" s="37">
        <f t="shared" si="19"/>
        <v>10200</v>
      </c>
      <c r="M107" s="38">
        <v>10200</v>
      </c>
      <c r="N107" s="39"/>
      <c r="O107" s="40" t="s">
        <v>188</v>
      </c>
    </row>
    <row r="108" spans="1:15" s="41" customFormat="1" ht="12.75">
      <c r="A108" s="32">
        <v>965</v>
      </c>
      <c r="B108" s="33" t="s">
        <v>572</v>
      </c>
      <c r="C108" s="34" t="s">
        <v>89</v>
      </c>
      <c r="D108" s="33" t="s">
        <v>183</v>
      </c>
      <c r="E108" s="44" t="s">
        <v>15</v>
      </c>
      <c r="F108" s="35">
        <f t="shared" si="15"/>
        <v>43984</v>
      </c>
      <c r="G108" s="35">
        <f t="shared" si="16"/>
        <v>44005</v>
      </c>
      <c r="H108" s="35">
        <f t="shared" si="17"/>
        <v>44012</v>
      </c>
      <c r="I108" s="35">
        <f t="shared" si="18"/>
        <v>44019</v>
      </c>
      <c r="J108" s="35">
        <v>44027</v>
      </c>
      <c r="K108" s="36" t="s">
        <v>69</v>
      </c>
      <c r="L108" s="37">
        <f t="shared" si="19"/>
        <v>10200</v>
      </c>
      <c r="M108" s="38">
        <v>10200</v>
      </c>
      <c r="N108" s="39"/>
      <c r="O108" s="40" t="s">
        <v>188</v>
      </c>
    </row>
    <row r="109" spans="1:15" s="41" customFormat="1" ht="12.75">
      <c r="A109" s="32">
        <v>966</v>
      </c>
      <c r="B109" s="33" t="s">
        <v>572</v>
      </c>
      <c r="C109" s="34" t="s">
        <v>89</v>
      </c>
      <c r="D109" s="33" t="s">
        <v>183</v>
      </c>
      <c r="E109" s="44" t="s">
        <v>15</v>
      </c>
      <c r="F109" s="35">
        <f t="shared" si="15"/>
        <v>44076</v>
      </c>
      <c r="G109" s="35">
        <f t="shared" si="16"/>
        <v>44097</v>
      </c>
      <c r="H109" s="35">
        <f t="shared" si="17"/>
        <v>44104</v>
      </c>
      <c r="I109" s="35">
        <f t="shared" si="18"/>
        <v>44111</v>
      </c>
      <c r="J109" s="35">
        <v>44119</v>
      </c>
      <c r="K109" s="36" t="s">
        <v>69</v>
      </c>
      <c r="L109" s="37">
        <f t="shared" si="19"/>
        <v>7600</v>
      </c>
      <c r="M109" s="38">
        <v>7600</v>
      </c>
      <c r="N109" s="39"/>
      <c r="O109" s="40" t="s">
        <v>188</v>
      </c>
    </row>
    <row r="110" spans="1:15" s="41" customFormat="1" ht="12.75">
      <c r="A110" s="32">
        <v>986</v>
      </c>
      <c r="B110" s="33" t="s">
        <v>574</v>
      </c>
      <c r="C110" s="42" t="s">
        <v>89</v>
      </c>
      <c r="D110" s="33" t="s">
        <v>183</v>
      </c>
      <c r="E110" s="44" t="s">
        <v>15</v>
      </c>
      <c r="F110" s="35">
        <f t="shared" si="15"/>
        <v>43804</v>
      </c>
      <c r="G110" s="35">
        <f t="shared" si="16"/>
        <v>43825</v>
      </c>
      <c r="H110" s="35">
        <f t="shared" si="17"/>
        <v>43832</v>
      </c>
      <c r="I110" s="35">
        <f t="shared" si="18"/>
        <v>43839</v>
      </c>
      <c r="J110" s="35">
        <v>43847</v>
      </c>
      <c r="K110" s="36" t="s">
        <v>69</v>
      </c>
      <c r="L110" s="37">
        <f t="shared" si="19"/>
        <v>21600</v>
      </c>
      <c r="M110" s="43">
        <v>21600</v>
      </c>
      <c r="N110" s="39"/>
      <c r="O110" s="40" t="s">
        <v>190</v>
      </c>
    </row>
    <row r="111" spans="1:15" s="41" customFormat="1" ht="21">
      <c r="A111" s="32">
        <v>1018</v>
      </c>
      <c r="B111" s="33" t="s">
        <v>578</v>
      </c>
      <c r="C111" s="42" t="s">
        <v>89</v>
      </c>
      <c r="D111" s="33" t="s">
        <v>183</v>
      </c>
      <c r="E111" s="44" t="s">
        <v>15</v>
      </c>
      <c r="F111" s="35">
        <f t="shared" si="15"/>
        <v>43804</v>
      </c>
      <c r="G111" s="35">
        <f t="shared" si="16"/>
        <v>43825</v>
      </c>
      <c r="H111" s="35">
        <f t="shared" si="17"/>
        <v>43832</v>
      </c>
      <c r="I111" s="35">
        <f t="shared" si="18"/>
        <v>43839</v>
      </c>
      <c r="J111" s="35">
        <v>43847</v>
      </c>
      <c r="K111" s="36" t="s">
        <v>69</v>
      </c>
      <c r="L111" s="37">
        <f t="shared" si="19"/>
        <v>8160</v>
      </c>
      <c r="M111" s="43">
        <v>8160</v>
      </c>
      <c r="N111" s="39"/>
      <c r="O111" s="40" t="s">
        <v>186</v>
      </c>
    </row>
    <row r="112" spans="1:15" s="41" customFormat="1" ht="21">
      <c r="A112" s="32">
        <v>1019</v>
      </c>
      <c r="B112" s="33" t="s">
        <v>578</v>
      </c>
      <c r="C112" s="42" t="s">
        <v>89</v>
      </c>
      <c r="D112" s="33" t="s">
        <v>183</v>
      </c>
      <c r="E112" s="44" t="s">
        <v>15</v>
      </c>
      <c r="F112" s="35">
        <f t="shared" si="15"/>
        <v>43893</v>
      </c>
      <c r="G112" s="35">
        <f t="shared" si="16"/>
        <v>43914</v>
      </c>
      <c r="H112" s="35">
        <f t="shared" si="17"/>
        <v>43921</v>
      </c>
      <c r="I112" s="35">
        <f t="shared" si="18"/>
        <v>43928</v>
      </c>
      <c r="J112" s="35">
        <v>43936</v>
      </c>
      <c r="K112" s="36" t="s">
        <v>69</v>
      </c>
      <c r="L112" s="37">
        <f t="shared" si="19"/>
        <v>3360</v>
      </c>
      <c r="M112" s="43">
        <v>3360</v>
      </c>
      <c r="N112" s="39"/>
      <c r="O112" s="40" t="s">
        <v>186</v>
      </c>
    </row>
    <row r="113" spans="1:15" s="41" customFormat="1" ht="21">
      <c r="A113" s="32">
        <v>1020</v>
      </c>
      <c r="B113" s="33" t="s">
        <v>578</v>
      </c>
      <c r="C113" s="42" t="s">
        <v>89</v>
      </c>
      <c r="D113" s="33" t="s">
        <v>183</v>
      </c>
      <c r="E113" s="44" t="s">
        <v>15</v>
      </c>
      <c r="F113" s="35">
        <f t="shared" si="15"/>
        <v>43984</v>
      </c>
      <c r="G113" s="35">
        <f t="shared" si="16"/>
        <v>44005</v>
      </c>
      <c r="H113" s="35">
        <f t="shared" si="17"/>
        <v>44012</v>
      </c>
      <c r="I113" s="35">
        <f t="shared" si="18"/>
        <v>44019</v>
      </c>
      <c r="J113" s="35">
        <v>44027</v>
      </c>
      <c r="K113" s="36" t="s">
        <v>69</v>
      </c>
      <c r="L113" s="37">
        <f t="shared" si="19"/>
        <v>3600</v>
      </c>
      <c r="M113" s="43">
        <v>3600</v>
      </c>
      <c r="N113" s="39"/>
      <c r="O113" s="40" t="s">
        <v>186</v>
      </c>
    </row>
    <row r="114" spans="1:15" s="41" customFormat="1" ht="21">
      <c r="A114" s="32">
        <v>1021</v>
      </c>
      <c r="B114" s="33" t="s">
        <v>578</v>
      </c>
      <c r="C114" s="42" t="s">
        <v>89</v>
      </c>
      <c r="D114" s="33" t="s">
        <v>183</v>
      </c>
      <c r="E114" s="44" t="s">
        <v>15</v>
      </c>
      <c r="F114" s="35">
        <f t="shared" si="15"/>
        <v>44076</v>
      </c>
      <c r="G114" s="35">
        <f t="shared" si="16"/>
        <v>44097</v>
      </c>
      <c r="H114" s="35">
        <f t="shared" si="17"/>
        <v>44104</v>
      </c>
      <c r="I114" s="35">
        <f t="shared" si="18"/>
        <v>44111</v>
      </c>
      <c r="J114" s="35">
        <v>44119</v>
      </c>
      <c r="K114" s="36" t="s">
        <v>69</v>
      </c>
      <c r="L114" s="37">
        <f t="shared" si="19"/>
        <v>49920</v>
      </c>
      <c r="M114" s="43">
        <v>49920</v>
      </c>
      <c r="N114" s="39"/>
      <c r="O114" s="40" t="s">
        <v>186</v>
      </c>
    </row>
    <row r="115" spans="1:15" s="41" customFormat="1" ht="12.75">
      <c r="A115" s="32">
        <v>1108</v>
      </c>
      <c r="B115" s="33" t="s">
        <v>543</v>
      </c>
      <c r="C115" s="42" t="s">
        <v>89</v>
      </c>
      <c r="D115" s="33" t="s">
        <v>163</v>
      </c>
      <c r="E115" s="44" t="s">
        <v>15</v>
      </c>
      <c r="F115" s="35">
        <f t="shared" si="15"/>
        <v>43804</v>
      </c>
      <c r="G115" s="35">
        <f t="shared" si="16"/>
        <v>43825</v>
      </c>
      <c r="H115" s="35">
        <f t="shared" si="17"/>
        <v>43832</v>
      </c>
      <c r="I115" s="35">
        <f t="shared" si="18"/>
        <v>43839</v>
      </c>
      <c r="J115" s="35">
        <v>43847</v>
      </c>
      <c r="K115" s="36" t="s">
        <v>69</v>
      </c>
      <c r="L115" s="37">
        <f t="shared" si="19"/>
        <v>48000</v>
      </c>
      <c r="M115" s="45">
        <v>48000</v>
      </c>
      <c r="N115" s="45"/>
      <c r="O115" s="40" t="s">
        <v>544</v>
      </c>
    </row>
    <row r="116" spans="1:15" s="41" customFormat="1" ht="12.75">
      <c r="A116" s="32">
        <v>1109</v>
      </c>
      <c r="B116" s="33" t="s">
        <v>543</v>
      </c>
      <c r="C116" s="42" t="s">
        <v>89</v>
      </c>
      <c r="D116" s="33" t="s">
        <v>163</v>
      </c>
      <c r="E116" s="44" t="s">
        <v>15</v>
      </c>
      <c r="F116" s="35">
        <f t="shared" si="15"/>
        <v>44015</v>
      </c>
      <c r="G116" s="35">
        <f t="shared" si="16"/>
        <v>44036</v>
      </c>
      <c r="H116" s="35">
        <f t="shared" si="17"/>
        <v>44043</v>
      </c>
      <c r="I116" s="35">
        <f t="shared" si="18"/>
        <v>44050</v>
      </c>
      <c r="J116" s="35">
        <v>44058</v>
      </c>
      <c r="K116" s="36" t="s">
        <v>69</v>
      </c>
      <c r="L116" s="37">
        <f t="shared" si="19"/>
        <v>48000</v>
      </c>
      <c r="M116" s="45">
        <v>48000</v>
      </c>
      <c r="N116" s="45"/>
      <c r="O116" s="40" t="s">
        <v>544</v>
      </c>
    </row>
    <row r="117" spans="1:15" s="41" customFormat="1" ht="12.75">
      <c r="A117" s="32">
        <v>1116</v>
      </c>
      <c r="B117" s="33" t="s">
        <v>441</v>
      </c>
      <c r="C117" s="34" t="s">
        <v>89</v>
      </c>
      <c r="D117" s="33" t="s">
        <v>163</v>
      </c>
      <c r="E117" s="44" t="s">
        <v>15</v>
      </c>
      <c r="F117" s="35">
        <f t="shared" si="15"/>
        <v>43893</v>
      </c>
      <c r="G117" s="35">
        <f t="shared" si="16"/>
        <v>43914</v>
      </c>
      <c r="H117" s="35">
        <f t="shared" si="17"/>
        <v>43921</v>
      </c>
      <c r="I117" s="35">
        <f t="shared" si="18"/>
        <v>43928</v>
      </c>
      <c r="J117" s="35">
        <v>43936</v>
      </c>
      <c r="K117" s="36" t="s">
        <v>69</v>
      </c>
      <c r="L117" s="37">
        <f t="shared" si="19"/>
        <v>22400</v>
      </c>
      <c r="M117" s="38">
        <v>22400</v>
      </c>
      <c r="N117" s="39"/>
      <c r="O117" s="40" t="s">
        <v>166</v>
      </c>
    </row>
    <row r="118" spans="1:15" s="41" customFormat="1" ht="12.75">
      <c r="A118" s="32">
        <v>1117</v>
      </c>
      <c r="B118" s="33" t="s">
        <v>441</v>
      </c>
      <c r="C118" s="34" t="s">
        <v>89</v>
      </c>
      <c r="D118" s="33" t="s">
        <v>163</v>
      </c>
      <c r="E118" s="44" t="s">
        <v>15</v>
      </c>
      <c r="F118" s="35">
        <f t="shared" si="15"/>
        <v>43984</v>
      </c>
      <c r="G118" s="35">
        <f t="shared" si="16"/>
        <v>44005</v>
      </c>
      <c r="H118" s="35">
        <f t="shared" si="17"/>
        <v>44012</v>
      </c>
      <c r="I118" s="35">
        <f t="shared" si="18"/>
        <v>44019</v>
      </c>
      <c r="J118" s="35">
        <v>44027</v>
      </c>
      <c r="K118" s="36" t="s">
        <v>69</v>
      </c>
      <c r="L118" s="37">
        <f t="shared" si="19"/>
        <v>22400</v>
      </c>
      <c r="M118" s="38">
        <v>22400</v>
      </c>
      <c r="N118" s="39"/>
      <c r="O118" s="40" t="s">
        <v>166</v>
      </c>
    </row>
    <row r="119" spans="1:15" s="41" customFormat="1" ht="12.75">
      <c r="A119" s="32">
        <v>1138</v>
      </c>
      <c r="B119" s="33" t="s">
        <v>443</v>
      </c>
      <c r="C119" s="42" t="s">
        <v>89</v>
      </c>
      <c r="D119" s="33" t="s">
        <v>163</v>
      </c>
      <c r="E119" s="44" t="s">
        <v>15</v>
      </c>
      <c r="F119" s="35">
        <f t="shared" si="15"/>
        <v>43893</v>
      </c>
      <c r="G119" s="35">
        <f t="shared" si="16"/>
        <v>43914</v>
      </c>
      <c r="H119" s="35">
        <f t="shared" si="17"/>
        <v>43921</v>
      </c>
      <c r="I119" s="35">
        <f t="shared" si="18"/>
        <v>43928</v>
      </c>
      <c r="J119" s="35">
        <v>43936</v>
      </c>
      <c r="K119" s="36" t="s">
        <v>69</v>
      </c>
      <c r="L119" s="37">
        <f t="shared" si="19"/>
        <v>20000</v>
      </c>
      <c r="M119" s="43">
        <v>20000</v>
      </c>
      <c r="N119" s="39"/>
      <c r="O119" s="40" t="s">
        <v>165</v>
      </c>
    </row>
    <row r="120" spans="1:15" s="41" customFormat="1" ht="12.75">
      <c r="A120" s="32">
        <v>1139</v>
      </c>
      <c r="B120" s="33" t="s">
        <v>443</v>
      </c>
      <c r="C120" s="42" t="s">
        <v>89</v>
      </c>
      <c r="D120" s="33" t="s">
        <v>163</v>
      </c>
      <c r="E120" s="44" t="s">
        <v>15</v>
      </c>
      <c r="F120" s="35">
        <f t="shared" si="15"/>
        <v>43984</v>
      </c>
      <c r="G120" s="35">
        <f t="shared" si="16"/>
        <v>44005</v>
      </c>
      <c r="H120" s="35">
        <f t="shared" si="17"/>
        <v>44012</v>
      </c>
      <c r="I120" s="35">
        <f t="shared" si="18"/>
        <v>44019</v>
      </c>
      <c r="J120" s="35">
        <v>44027</v>
      </c>
      <c r="K120" s="36" t="s">
        <v>69</v>
      </c>
      <c r="L120" s="37">
        <f t="shared" si="19"/>
        <v>20000</v>
      </c>
      <c r="M120" s="43">
        <v>20000</v>
      </c>
      <c r="N120" s="39"/>
      <c r="O120" s="40" t="s">
        <v>165</v>
      </c>
    </row>
    <row r="121" spans="1:15" s="41" customFormat="1" ht="12.75">
      <c r="A121" s="32">
        <v>1153</v>
      </c>
      <c r="B121" s="33" t="s">
        <v>444</v>
      </c>
      <c r="C121" s="34" t="s">
        <v>89</v>
      </c>
      <c r="D121" s="33" t="s">
        <v>163</v>
      </c>
      <c r="E121" s="44" t="s">
        <v>15</v>
      </c>
      <c r="F121" s="35">
        <f t="shared" si="15"/>
        <v>43804</v>
      </c>
      <c r="G121" s="35">
        <f t="shared" si="16"/>
        <v>43825</v>
      </c>
      <c r="H121" s="35">
        <f t="shared" si="17"/>
        <v>43832</v>
      </c>
      <c r="I121" s="35">
        <f t="shared" si="18"/>
        <v>43839</v>
      </c>
      <c r="J121" s="35">
        <v>43847</v>
      </c>
      <c r="K121" s="36" t="s">
        <v>69</v>
      </c>
      <c r="L121" s="37">
        <f t="shared" si="19"/>
        <v>9000</v>
      </c>
      <c r="M121" s="38">
        <v>9000</v>
      </c>
      <c r="N121" s="39"/>
      <c r="O121" s="40" t="s">
        <v>255</v>
      </c>
    </row>
    <row r="122" spans="1:15" s="41" customFormat="1" ht="12.75">
      <c r="A122" s="32">
        <v>1154</v>
      </c>
      <c r="B122" s="33" t="s">
        <v>444</v>
      </c>
      <c r="C122" s="34" t="s">
        <v>89</v>
      </c>
      <c r="D122" s="33" t="s">
        <v>163</v>
      </c>
      <c r="E122" s="44" t="s">
        <v>15</v>
      </c>
      <c r="F122" s="35">
        <f t="shared" si="15"/>
        <v>43893</v>
      </c>
      <c r="G122" s="35">
        <f t="shared" si="16"/>
        <v>43914</v>
      </c>
      <c r="H122" s="35">
        <f t="shared" si="17"/>
        <v>43921</v>
      </c>
      <c r="I122" s="35">
        <f t="shared" si="18"/>
        <v>43928</v>
      </c>
      <c r="J122" s="35">
        <v>43936</v>
      </c>
      <c r="K122" s="36" t="s">
        <v>69</v>
      </c>
      <c r="L122" s="37">
        <f t="shared" si="19"/>
        <v>14000</v>
      </c>
      <c r="M122" s="38">
        <v>14000</v>
      </c>
      <c r="N122" s="39"/>
      <c r="O122" s="40" t="s">
        <v>255</v>
      </c>
    </row>
    <row r="123" spans="1:15" s="41" customFormat="1" ht="12.75">
      <c r="A123" s="32">
        <v>1155</v>
      </c>
      <c r="B123" s="33" t="s">
        <v>444</v>
      </c>
      <c r="C123" s="34" t="s">
        <v>89</v>
      </c>
      <c r="D123" s="33" t="s">
        <v>163</v>
      </c>
      <c r="E123" s="44" t="s">
        <v>15</v>
      </c>
      <c r="F123" s="35">
        <f t="shared" si="15"/>
        <v>43984</v>
      </c>
      <c r="G123" s="35">
        <f t="shared" si="16"/>
        <v>44005</v>
      </c>
      <c r="H123" s="35">
        <f t="shared" si="17"/>
        <v>44012</v>
      </c>
      <c r="I123" s="35">
        <f t="shared" si="18"/>
        <v>44019</v>
      </c>
      <c r="J123" s="35">
        <v>44027</v>
      </c>
      <c r="K123" s="36" t="s">
        <v>69</v>
      </c>
      <c r="L123" s="37">
        <f t="shared" si="19"/>
        <v>9000</v>
      </c>
      <c r="M123" s="38">
        <v>9000</v>
      </c>
      <c r="N123" s="39"/>
      <c r="O123" s="40" t="s">
        <v>255</v>
      </c>
    </row>
    <row r="124" spans="1:15" s="41" customFormat="1" ht="12.75">
      <c r="A124" s="32">
        <v>1156</v>
      </c>
      <c r="B124" s="33" t="s">
        <v>444</v>
      </c>
      <c r="C124" s="34" t="s">
        <v>89</v>
      </c>
      <c r="D124" s="33" t="s">
        <v>163</v>
      </c>
      <c r="E124" s="44" t="s">
        <v>15</v>
      </c>
      <c r="F124" s="35">
        <f t="shared" si="15"/>
        <v>44076</v>
      </c>
      <c r="G124" s="35">
        <f t="shared" si="16"/>
        <v>44097</v>
      </c>
      <c r="H124" s="35">
        <f t="shared" si="17"/>
        <v>44104</v>
      </c>
      <c r="I124" s="35">
        <f t="shared" si="18"/>
        <v>44111</v>
      </c>
      <c r="J124" s="35">
        <v>44119</v>
      </c>
      <c r="K124" s="36" t="s">
        <v>69</v>
      </c>
      <c r="L124" s="37">
        <f t="shared" si="19"/>
        <v>29800</v>
      </c>
      <c r="M124" s="38">
        <v>29800</v>
      </c>
      <c r="N124" s="39"/>
      <c r="O124" s="40" t="s">
        <v>255</v>
      </c>
    </row>
    <row r="125" spans="1:15" s="41" customFormat="1" ht="12.75">
      <c r="A125" s="32">
        <v>1217</v>
      </c>
      <c r="B125" s="33" t="s">
        <v>531</v>
      </c>
      <c r="C125" s="42" t="s">
        <v>89</v>
      </c>
      <c r="D125" s="33" t="s">
        <v>163</v>
      </c>
      <c r="E125" s="44" t="s">
        <v>15</v>
      </c>
      <c r="F125" s="35">
        <f t="shared" si="15"/>
        <v>43804</v>
      </c>
      <c r="G125" s="35">
        <f t="shared" si="16"/>
        <v>43825</v>
      </c>
      <c r="H125" s="35">
        <f t="shared" si="17"/>
        <v>43832</v>
      </c>
      <c r="I125" s="35">
        <f t="shared" si="18"/>
        <v>43839</v>
      </c>
      <c r="J125" s="35">
        <v>43847</v>
      </c>
      <c r="K125" s="36" t="s">
        <v>69</v>
      </c>
      <c r="L125" s="37">
        <f t="shared" si="19"/>
        <v>16000</v>
      </c>
      <c r="M125" s="43">
        <v>16000</v>
      </c>
      <c r="N125" s="39"/>
      <c r="O125" s="40" t="s">
        <v>540</v>
      </c>
    </row>
    <row r="126" spans="1:15" s="41" customFormat="1" ht="12.75">
      <c r="A126" s="32">
        <v>1230</v>
      </c>
      <c r="B126" s="33" t="s">
        <v>545</v>
      </c>
      <c r="C126" s="42" t="s">
        <v>89</v>
      </c>
      <c r="D126" s="33" t="s">
        <v>163</v>
      </c>
      <c r="E126" s="44" t="s">
        <v>15</v>
      </c>
      <c r="F126" s="35">
        <f t="shared" si="15"/>
        <v>43804</v>
      </c>
      <c r="G126" s="35">
        <f t="shared" si="16"/>
        <v>43825</v>
      </c>
      <c r="H126" s="35">
        <f t="shared" si="17"/>
        <v>43832</v>
      </c>
      <c r="I126" s="35">
        <f t="shared" si="18"/>
        <v>43839</v>
      </c>
      <c r="J126" s="35">
        <v>43847</v>
      </c>
      <c r="K126" s="36" t="s">
        <v>69</v>
      </c>
      <c r="L126" s="37">
        <f t="shared" si="19"/>
        <v>14400</v>
      </c>
      <c r="M126" s="43">
        <v>14400</v>
      </c>
      <c r="N126" s="39"/>
      <c r="O126" s="40" t="s">
        <v>546</v>
      </c>
    </row>
    <row r="127" spans="1:15" s="41" customFormat="1" ht="12.75">
      <c r="A127" s="32">
        <v>1231</v>
      </c>
      <c r="B127" s="33" t="s">
        <v>545</v>
      </c>
      <c r="C127" s="42" t="s">
        <v>89</v>
      </c>
      <c r="D127" s="33" t="s">
        <v>163</v>
      </c>
      <c r="E127" s="44" t="s">
        <v>15</v>
      </c>
      <c r="F127" s="35">
        <f t="shared" si="15"/>
        <v>43833</v>
      </c>
      <c r="G127" s="35">
        <f t="shared" si="16"/>
        <v>43854</v>
      </c>
      <c r="H127" s="35">
        <f t="shared" si="17"/>
        <v>43861</v>
      </c>
      <c r="I127" s="35">
        <f t="shared" si="18"/>
        <v>43868</v>
      </c>
      <c r="J127" s="35">
        <v>43876</v>
      </c>
      <c r="K127" s="36" t="s">
        <v>69</v>
      </c>
      <c r="L127" s="37">
        <f t="shared" si="19"/>
        <v>4800</v>
      </c>
      <c r="M127" s="43">
        <v>4800</v>
      </c>
      <c r="N127" s="39"/>
      <c r="O127" s="40" t="s">
        <v>546</v>
      </c>
    </row>
    <row r="128" spans="1:15" s="41" customFormat="1" ht="12.75">
      <c r="A128" s="32">
        <v>1232</v>
      </c>
      <c r="B128" s="33" t="s">
        <v>545</v>
      </c>
      <c r="C128" s="42" t="s">
        <v>89</v>
      </c>
      <c r="D128" s="33" t="s">
        <v>163</v>
      </c>
      <c r="E128" s="44" t="s">
        <v>15</v>
      </c>
      <c r="F128" s="35">
        <f t="shared" si="15"/>
        <v>43893</v>
      </c>
      <c r="G128" s="35">
        <f t="shared" si="16"/>
        <v>43914</v>
      </c>
      <c r="H128" s="35">
        <f t="shared" si="17"/>
        <v>43921</v>
      </c>
      <c r="I128" s="35">
        <f t="shared" si="18"/>
        <v>43928</v>
      </c>
      <c r="J128" s="35">
        <v>43936</v>
      </c>
      <c r="K128" s="36" t="s">
        <v>69</v>
      </c>
      <c r="L128" s="37">
        <f t="shared" si="19"/>
        <v>14400</v>
      </c>
      <c r="M128" s="43">
        <v>14400</v>
      </c>
      <c r="N128" s="39"/>
      <c r="O128" s="40" t="s">
        <v>546</v>
      </c>
    </row>
    <row r="129" spans="1:15" s="41" customFormat="1" ht="12.75">
      <c r="A129" s="32">
        <v>1238</v>
      </c>
      <c r="B129" s="33" t="s">
        <v>538</v>
      </c>
      <c r="C129" s="42" t="s">
        <v>89</v>
      </c>
      <c r="D129" s="33" t="s">
        <v>163</v>
      </c>
      <c r="E129" s="44" t="s">
        <v>15</v>
      </c>
      <c r="F129" s="35">
        <f t="shared" si="15"/>
        <v>43984</v>
      </c>
      <c r="G129" s="35">
        <f t="shared" si="16"/>
        <v>44005</v>
      </c>
      <c r="H129" s="35">
        <f t="shared" si="17"/>
        <v>44012</v>
      </c>
      <c r="I129" s="35">
        <f t="shared" si="18"/>
        <v>44019</v>
      </c>
      <c r="J129" s="35">
        <v>44027</v>
      </c>
      <c r="K129" s="36" t="s">
        <v>69</v>
      </c>
      <c r="L129" s="37">
        <f t="shared" si="19"/>
        <v>20000</v>
      </c>
      <c r="M129" s="43">
        <v>20000</v>
      </c>
      <c r="N129" s="39"/>
      <c r="O129" s="40" t="s">
        <v>539</v>
      </c>
    </row>
    <row r="130" spans="1:15" s="41" customFormat="1" ht="12.75">
      <c r="A130" s="32">
        <v>1386</v>
      </c>
      <c r="B130" s="33" t="s">
        <v>472</v>
      </c>
      <c r="C130" s="34" t="s">
        <v>89</v>
      </c>
      <c r="D130" s="33" t="s">
        <v>192</v>
      </c>
      <c r="E130" s="44" t="s">
        <v>15</v>
      </c>
      <c r="F130" s="35">
        <f t="shared" si="15"/>
        <v>43923</v>
      </c>
      <c r="G130" s="35">
        <f t="shared" si="16"/>
        <v>43944</v>
      </c>
      <c r="H130" s="35">
        <f t="shared" si="17"/>
        <v>43951</v>
      </c>
      <c r="I130" s="35">
        <f t="shared" si="18"/>
        <v>43958</v>
      </c>
      <c r="J130" s="35">
        <v>43966</v>
      </c>
      <c r="K130" s="36" t="s">
        <v>69</v>
      </c>
      <c r="L130" s="37">
        <f t="shared" si="19"/>
        <v>24000</v>
      </c>
      <c r="M130" s="38">
        <v>24000</v>
      </c>
      <c r="N130" s="39"/>
      <c r="O130" s="40" t="s">
        <v>473</v>
      </c>
    </row>
    <row r="131" spans="1:15" s="41" customFormat="1" ht="12.75">
      <c r="A131" s="32">
        <v>1392</v>
      </c>
      <c r="B131" s="33" t="s">
        <v>474</v>
      </c>
      <c r="C131" s="34" t="s">
        <v>89</v>
      </c>
      <c r="D131" s="33" t="s">
        <v>192</v>
      </c>
      <c r="E131" s="44" t="s">
        <v>15</v>
      </c>
      <c r="F131" s="35">
        <f t="shared" si="15"/>
        <v>43804</v>
      </c>
      <c r="G131" s="35">
        <f t="shared" si="16"/>
        <v>43825</v>
      </c>
      <c r="H131" s="35">
        <f t="shared" si="17"/>
        <v>43832</v>
      </c>
      <c r="I131" s="35">
        <f t="shared" si="18"/>
        <v>43839</v>
      </c>
      <c r="J131" s="35">
        <v>43847</v>
      </c>
      <c r="K131" s="36" t="s">
        <v>69</v>
      </c>
      <c r="L131" s="37">
        <f t="shared" si="19"/>
        <v>72800</v>
      </c>
      <c r="M131" s="38">
        <f>4800+68000</f>
        <v>72800</v>
      </c>
      <c r="N131" s="39"/>
      <c r="O131" s="40" t="s">
        <v>194</v>
      </c>
    </row>
    <row r="132" spans="1:15" s="41" customFormat="1" ht="12.75">
      <c r="A132" s="32">
        <v>1393</v>
      </c>
      <c r="B132" s="33" t="s">
        <v>474</v>
      </c>
      <c r="C132" s="34" t="s">
        <v>89</v>
      </c>
      <c r="D132" s="33" t="s">
        <v>192</v>
      </c>
      <c r="E132" s="44" t="s">
        <v>15</v>
      </c>
      <c r="F132" s="35">
        <f t="shared" si="15"/>
        <v>43893</v>
      </c>
      <c r="G132" s="35">
        <f t="shared" si="16"/>
        <v>43914</v>
      </c>
      <c r="H132" s="35">
        <f t="shared" si="17"/>
        <v>43921</v>
      </c>
      <c r="I132" s="35">
        <f t="shared" si="18"/>
        <v>43928</v>
      </c>
      <c r="J132" s="35">
        <v>43936</v>
      </c>
      <c r="K132" s="36" t="s">
        <v>69</v>
      </c>
      <c r="L132" s="37">
        <f t="shared" si="19"/>
        <v>56000</v>
      </c>
      <c r="M132" s="38">
        <v>56000</v>
      </c>
      <c r="N132" s="39"/>
      <c r="O132" s="40" t="s">
        <v>194</v>
      </c>
    </row>
    <row r="133" spans="1:15" s="41" customFormat="1" ht="12.75">
      <c r="A133" s="32">
        <v>1394</v>
      </c>
      <c r="B133" s="33" t="s">
        <v>474</v>
      </c>
      <c r="C133" s="34" t="s">
        <v>89</v>
      </c>
      <c r="D133" s="33" t="s">
        <v>192</v>
      </c>
      <c r="E133" s="44" t="s">
        <v>15</v>
      </c>
      <c r="F133" s="35">
        <f t="shared" si="15"/>
        <v>43984</v>
      </c>
      <c r="G133" s="35">
        <f t="shared" si="16"/>
        <v>44005</v>
      </c>
      <c r="H133" s="35">
        <f t="shared" si="17"/>
        <v>44012</v>
      </c>
      <c r="I133" s="35">
        <f t="shared" si="18"/>
        <v>44019</v>
      </c>
      <c r="J133" s="35">
        <v>44027</v>
      </c>
      <c r="K133" s="36" t="s">
        <v>69</v>
      </c>
      <c r="L133" s="37">
        <f t="shared" si="19"/>
        <v>44800</v>
      </c>
      <c r="M133" s="38">
        <v>44800</v>
      </c>
      <c r="N133" s="39"/>
      <c r="O133" s="40" t="s">
        <v>194</v>
      </c>
    </row>
    <row r="134" spans="1:15" s="41" customFormat="1" ht="12.75">
      <c r="A134" s="32">
        <v>1395</v>
      </c>
      <c r="B134" s="33" t="s">
        <v>474</v>
      </c>
      <c r="C134" s="34" t="s">
        <v>89</v>
      </c>
      <c r="D134" s="33" t="s">
        <v>192</v>
      </c>
      <c r="E134" s="44" t="s">
        <v>15</v>
      </c>
      <c r="F134" s="35">
        <f t="shared" si="15"/>
        <v>44076</v>
      </c>
      <c r="G134" s="35">
        <f t="shared" si="16"/>
        <v>44097</v>
      </c>
      <c r="H134" s="35">
        <f t="shared" si="17"/>
        <v>44104</v>
      </c>
      <c r="I134" s="35">
        <f t="shared" si="18"/>
        <v>44111</v>
      </c>
      <c r="J134" s="35">
        <v>44119</v>
      </c>
      <c r="K134" s="36" t="s">
        <v>69</v>
      </c>
      <c r="L134" s="37">
        <f t="shared" si="19"/>
        <v>67200</v>
      </c>
      <c r="M134" s="38">
        <v>67200</v>
      </c>
      <c r="N134" s="39"/>
      <c r="O134" s="40" t="s">
        <v>194</v>
      </c>
    </row>
    <row r="135" spans="1:15" s="41" customFormat="1" ht="12.75">
      <c r="A135" s="32">
        <v>1415</v>
      </c>
      <c r="B135" s="33" t="s">
        <v>475</v>
      </c>
      <c r="C135" s="34" t="s">
        <v>89</v>
      </c>
      <c r="D135" s="33" t="s">
        <v>192</v>
      </c>
      <c r="E135" s="44" t="s">
        <v>15</v>
      </c>
      <c r="F135" s="35">
        <f t="shared" si="15"/>
        <v>43804</v>
      </c>
      <c r="G135" s="35">
        <f t="shared" si="16"/>
        <v>43825</v>
      </c>
      <c r="H135" s="35">
        <f t="shared" si="17"/>
        <v>43832</v>
      </c>
      <c r="I135" s="35">
        <f t="shared" si="18"/>
        <v>43839</v>
      </c>
      <c r="J135" s="35">
        <v>43847</v>
      </c>
      <c r="K135" s="36" t="s">
        <v>69</v>
      </c>
      <c r="L135" s="37">
        <f t="shared" si="19"/>
        <v>12000</v>
      </c>
      <c r="M135" s="38">
        <v>12000</v>
      </c>
      <c r="N135" s="39"/>
      <c r="O135" s="40" t="s">
        <v>196</v>
      </c>
    </row>
    <row r="136" spans="1:15" s="41" customFormat="1" ht="12.75">
      <c r="A136" s="32">
        <v>1416</v>
      </c>
      <c r="B136" s="33" t="s">
        <v>475</v>
      </c>
      <c r="C136" s="34" t="s">
        <v>89</v>
      </c>
      <c r="D136" s="33" t="s">
        <v>192</v>
      </c>
      <c r="E136" s="44" t="s">
        <v>15</v>
      </c>
      <c r="F136" s="35">
        <f t="shared" ref="F136:F155" si="20">G136-21</f>
        <v>43893</v>
      </c>
      <c r="G136" s="35">
        <f t="shared" ref="G136:G155" si="21">H136-7</f>
        <v>43914</v>
      </c>
      <c r="H136" s="35">
        <f t="shared" ref="H136:H155" si="22">J136-15</f>
        <v>43921</v>
      </c>
      <c r="I136" s="35">
        <f t="shared" ref="I136:I155" si="23">H136+7</f>
        <v>43928</v>
      </c>
      <c r="J136" s="35">
        <v>43936</v>
      </c>
      <c r="K136" s="36" t="s">
        <v>69</v>
      </c>
      <c r="L136" s="37">
        <f t="shared" ref="L136:L155" si="24">SUM(M136:N136)</f>
        <v>12000</v>
      </c>
      <c r="M136" s="38">
        <v>12000</v>
      </c>
      <c r="N136" s="39"/>
      <c r="O136" s="40" t="s">
        <v>196</v>
      </c>
    </row>
    <row r="137" spans="1:15" s="41" customFormat="1" ht="12.75">
      <c r="A137" s="32">
        <v>1417</v>
      </c>
      <c r="B137" s="33" t="s">
        <v>475</v>
      </c>
      <c r="C137" s="34" t="s">
        <v>89</v>
      </c>
      <c r="D137" s="33" t="s">
        <v>192</v>
      </c>
      <c r="E137" s="44" t="s">
        <v>15</v>
      </c>
      <c r="F137" s="35">
        <f t="shared" si="20"/>
        <v>43984</v>
      </c>
      <c r="G137" s="35">
        <f t="shared" si="21"/>
        <v>44005</v>
      </c>
      <c r="H137" s="35">
        <f t="shared" si="22"/>
        <v>44012</v>
      </c>
      <c r="I137" s="35">
        <f t="shared" si="23"/>
        <v>44019</v>
      </c>
      <c r="J137" s="35">
        <v>44027</v>
      </c>
      <c r="K137" s="36" t="s">
        <v>69</v>
      </c>
      <c r="L137" s="37">
        <f t="shared" si="24"/>
        <v>12000</v>
      </c>
      <c r="M137" s="38">
        <v>12000</v>
      </c>
      <c r="N137" s="39"/>
      <c r="O137" s="40" t="s">
        <v>196</v>
      </c>
    </row>
    <row r="138" spans="1:15" s="41" customFormat="1" ht="12.75">
      <c r="A138" s="32">
        <v>1418</v>
      </c>
      <c r="B138" s="33" t="s">
        <v>475</v>
      </c>
      <c r="C138" s="34" t="s">
        <v>89</v>
      </c>
      <c r="D138" s="33" t="s">
        <v>192</v>
      </c>
      <c r="E138" s="44" t="s">
        <v>15</v>
      </c>
      <c r="F138" s="35">
        <f t="shared" si="20"/>
        <v>44076</v>
      </c>
      <c r="G138" s="35">
        <f t="shared" si="21"/>
        <v>44097</v>
      </c>
      <c r="H138" s="35">
        <f t="shared" si="22"/>
        <v>44104</v>
      </c>
      <c r="I138" s="35">
        <f t="shared" si="23"/>
        <v>44111</v>
      </c>
      <c r="J138" s="35">
        <v>44119</v>
      </c>
      <c r="K138" s="36" t="s">
        <v>69</v>
      </c>
      <c r="L138" s="37">
        <f t="shared" si="24"/>
        <v>12000</v>
      </c>
      <c r="M138" s="38">
        <v>12000</v>
      </c>
      <c r="N138" s="39"/>
      <c r="O138" s="40" t="s">
        <v>196</v>
      </c>
    </row>
    <row r="139" spans="1:15" s="41" customFormat="1" ht="12.75">
      <c r="A139" s="32">
        <v>1426</v>
      </c>
      <c r="B139" s="33" t="s">
        <v>476</v>
      </c>
      <c r="C139" s="42" t="s">
        <v>89</v>
      </c>
      <c r="D139" s="33" t="s">
        <v>192</v>
      </c>
      <c r="E139" s="44" t="s">
        <v>15</v>
      </c>
      <c r="F139" s="35">
        <f t="shared" si="20"/>
        <v>43804</v>
      </c>
      <c r="G139" s="35">
        <f t="shared" si="21"/>
        <v>43825</v>
      </c>
      <c r="H139" s="35">
        <f t="shared" si="22"/>
        <v>43832</v>
      </c>
      <c r="I139" s="35">
        <f t="shared" si="23"/>
        <v>43839</v>
      </c>
      <c r="J139" s="35">
        <v>43847</v>
      </c>
      <c r="K139" s="36" t="s">
        <v>69</v>
      </c>
      <c r="L139" s="37">
        <f t="shared" si="24"/>
        <v>20000</v>
      </c>
      <c r="M139" s="43">
        <v>20000</v>
      </c>
      <c r="N139" s="39"/>
      <c r="O139" s="40" t="s">
        <v>195</v>
      </c>
    </row>
    <row r="140" spans="1:15" s="41" customFormat="1" ht="12.75">
      <c r="A140" s="32">
        <v>1427</v>
      </c>
      <c r="B140" s="33" t="s">
        <v>476</v>
      </c>
      <c r="C140" s="42" t="s">
        <v>89</v>
      </c>
      <c r="D140" s="33" t="s">
        <v>192</v>
      </c>
      <c r="E140" s="44" t="s">
        <v>15</v>
      </c>
      <c r="F140" s="35">
        <f t="shared" si="20"/>
        <v>43984</v>
      </c>
      <c r="G140" s="35">
        <f t="shared" si="21"/>
        <v>44005</v>
      </c>
      <c r="H140" s="35">
        <f t="shared" si="22"/>
        <v>44012</v>
      </c>
      <c r="I140" s="35">
        <f t="shared" si="23"/>
        <v>44019</v>
      </c>
      <c r="J140" s="35">
        <v>44027</v>
      </c>
      <c r="K140" s="36" t="s">
        <v>69</v>
      </c>
      <c r="L140" s="37">
        <f t="shared" si="24"/>
        <v>20000</v>
      </c>
      <c r="M140" s="43">
        <v>20000</v>
      </c>
      <c r="N140" s="39"/>
      <c r="O140" s="40" t="s">
        <v>195</v>
      </c>
    </row>
    <row r="141" spans="1:15" s="41" customFormat="1" ht="12.75">
      <c r="A141" s="32">
        <v>1452</v>
      </c>
      <c r="B141" s="33" t="s">
        <v>481</v>
      </c>
      <c r="C141" s="42" t="s">
        <v>89</v>
      </c>
      <c r="D141" s="33" t="s">
        <v>192</v>
      </c>
      <c r="E141" s="44" t="s">
        <v>15</v>
      </c>
      <c r="F141" s="35">
        <f t="shared" si="20"/>
        <v>43804</v>
      </c>
      <c r="G141" s="35">
        <f t="shared" si="21"/>
        <v>43825</v>
      </c>
      <c r="H141" s="35">
        <f t="shared" si="22"/>
        <v>43832</v>
      </c>
      <c r="I141" s="35">
        <f t="shared" si="23"/>
        <v>43839</v>
      </c>
      <c r="J141" s="35">
        <v>43847</v>
      </c>
      <c r="K141" s="36" t="s">
        <v>69</v>
      </c>
      <c r="L141" s="37">
        <f t="shared" si="24"/>
        <v>48800</v>
      </c>
      <c r="M141" s="43">
        <f>34800+14000</f>
        <v>48800</v>
      </c>
      <c r="N141" s="39"/>
      <c r="O141" s="40" t="s">
        <v>480</v>
      </c>
    </row>
    <row r="142" spans="1:15" s="41" customFormat="1" ht="12.75">
      <c r="A142" s="32">
        <v>1453</v>
      </c>
      <c r="B142" s="33" t="s">
        <v>481</v>
      </c>
      <c r="C142" s="42" t="s">
        <v>89</v>
      </c>
      <c r="D142" s="33" t="s">
        <v>192</v>
      </c>
      <c r="E142" s="44" t="s">
        <v>15</v>
      </c>
      <c r="F142" s="35">
        <f t="shared" si="20"/>
        <v>43984</v>
      </c>
      <c r="G142" s="35">
        <f t="shared" si="21"/>
        <v>44005</v>
      </c>
      <c r="H142" s="35">
        <f t="shared" si="22"/>
        <v>44012</v>
      </c>
      <c r="I142" s="35">
        <f t="shared" si="23"/>
        <v>44019</v>
      </c>
      <c r="J142" s="35">
        <v>44027</v>
      </c>
      <c r="K142" s="36" t="s">
        <v>69</v>
      </c>
      <c r="L142" s="37">
        <f t="shared" si="24"/>
        <v>48800</v>
      </c>
      <c r="M142" s="43">
        <f>34800+14000</f>
        <v>48800</v>
      </c>
      <c r="N142" s="39"/>
      <c r="O142" s="40" t="s">
        <v>480</v>
      </c>
    </row>
    <row r="143" spans="1:15" s="41" customFormat="1" ht="12.75">
      <c r="A143" s="32">
        <v>1471</v>
      </c>
      <c r="B143" s="33" t="s">
        <v>482</v>
      </c>
      <c r="C143" s="42" t="s">
        <v>89</v>
      </c>
      <c r="D143" s="33" t="s">
        <v>192</v>
      </c>
      <c r="E143" s="44" t="s">
        <v>15</v>
      </c>
      <c r="F143" s="35">
        <f t="shared" si="20"/>
        <v>43804</v>
      </c>
      <c r="G143" s="35">
        <f t="shared" si="21"/>
        <v>43825</v>
      </c>
      <c r="H143" s="35">
        <f t="shared" si="22"/>
        <v>43832</v>
      </c>
      <c r="I143" s="35">
        <f t="shared" si="23"/>
        <v>43839</v>
      </c>
      <c r="J143" s="35">
        <v>43847</v>
      </c>
      <c r="K143" s="36" t="s">
        <v>69</v>
      </c>
      <c r="L143" s="37">
        <f t="shared" si="24"/>
        <v>89460</v>
      </c>
      <c r="M143" s="43">
        <f>42300+47160</f>
        <v>89460</v>
      </c>
      <c r="N143" s="39"/>
      <c r="O143" s="40" t="s">
        <v>275</v>
      </c>
    </row>
    <row r="144" spans="1:15" s="41" customFormat="1" ht="12.75">
      <c r="A144" s="32">
        <v>1472</v>
      </c>
      <c r="B144" s="33" t="s">
        <v>482</v>
      </c>
      <c r="C144" s="42" t="s">
        <v>89</v>
      </c>
      <c r="D144" s="33" t="s">
        <v>192</v>
      </c>
      <c r="E144" s="44" t="s">
        <v>15</v>
      </c>
      <c r="F144" s="35">
        <f t="shared" si="20"/>
        <v>43893</v>
      </c>
      <c r="G144" s="35">
        <f t="shared" si="21"/>
        <v>43914</v>
      </c>
      <c r="H144" s="35">
        <f t="shared" si="22"/>
        <v>43921</v>
      </c>
      <c r="I144" s="35">
        <f t="shared" si="23"/>
        <v>43928</v>
      </c>
      <c r="J144" s="35">
        <v>43936</v>
      </c>
      <c r="K144" s="36" t="s">
        <v>69</v>
      </c>
      <c r="L144" s="37">
        <f t="shared" si="24"/>
        <v>47160</v>
      </c>
      <c r="M144" s="43">
        <v>47160</v>
      </c>
      <c r="N144" s="39"/>
      <c r="O144" s="40" t="s">
        <v>275</v>
      </c>
    </row>
    <row r="145" spans="1:15" s="41" customFormat="1" ht="12.75">
      <c r="A145" s="32">
        <v>1473</v>
      </c>
      <c r="B145" s="33" t="s">
        <v>482</v>
      </c>
      <c r="C145" s="42" t="s">
        <v>89</v>
      </c>
      <c r="D145" s="33" t="s">
        <v>192</v>
      </c>
      <c r="E145" s="44" t="s">
        <v>15</v>
      </c>
      <c r="F145" s="35">
        <f t="shared" si="20"/>
        <v>43984</v>
      </c>
      <c r="G145" s="35">
        <f t="shared" si="21"/>
        <v>44005</v>
      </c>
      <c r="H145" s="35">
        <f t="shared" si="22"/>
        <v>44012</v>
      </c>
      <c r="I145" s="35">
        <f t="shared" si="23"/>
        <v>44019</v>
      </c>
      <c r="J145" s="35">
        <v>44027</v>
      </c>
      <c r="K145" s="36" t="s">
        <v>69</v>
      </c>
      <c r="L145" s="37">
        <f t="shared" si="24"/>
        <v>47160</v>
      </c>
      <c r="M145" s="43">
        <v>47160</v>
      </c>
      <c r="N145" s="39"/>
      <c r="O145" s="40" t="s">
        <v>275</v>
      </c>
    </row>
    <row r="146" spans="1:15" s="41" customFormat="1" ht="12.75">
      <c r="A146" s="32">
        <v>1474</v>
      </c>
      <c r="B146" s="33" t="s">
        <v>482</v>
      </c>
      <c r="C146" s="42" t="s">
        <v>89</v>
      </c>
      <c r="D146" s="33" t="s">
        <v>192</v>
      </c>
      <c r="E146" s="44" t="s">
        <v>15</v>
      </c>
      <c r="F146" s="35">
        <f t="shared" si="20"/>
        <v>44076</v>
      </c>
      <c r="G146" s="35">
        <f t="shared" si="21"/>
        <v>44097</v>
      </c>
      <c r="H146" s="35">
        <f t="shared" si="22"/>
        <v>44104</v>
      </c>
      <c r="I146" s="35">
        <f t="shared" si="23"/>
        <v>44111</v>
      </c>
      <c r="J146" s="35">
        <v>44119</v>
      </c>
      <c r="K146" s="36" t="s">
        <v>69</v>
      </c>
      <c r="L146" s="37">
        <f t="shared" si="24"/>
        <v>15720</v>
      </c>
      <c r="M146" s="43">
        <v>15720</v>
      </c>
      <c r="N146" s="39"/>
      <c r="O146" s="40" t="s">
        <v>275</v>
      </c>
    </row>
    <row r="147" spans="1:15" s="41" customFormat="1" ht="21">
      <c r="A147" s="32">
        <v>1490</v>
      </c>
      <c r="B147" s="33" t="s">
        <v>486</v>
      </c>
      <c r="C147" s="42" t="s">
        <v>89</v>
      </c>
      <c r="D147" s="33" t="s">
        <v>192</v>
      </c>
      <c r="E147" s="44" t="s">
        <v>15</v>
      </c>
      <c r="F147" s="35">
        <f t="shared" si="20"/>
        <v>43804</v>
      </c>
      <c r="G147" s="35">
        <f t="shared" si="21"/>
        <v>43825</v>
      </c>
      <c r="H147" s="35">
        <f t="shared" si="22"/>
        <v>43832</v>
      </c>
      <c r="I147" s="35">
        <f t="shared" si="23"/>
        <v>43839</v>
      </c>
      <c r="J147" s="35">
        <v>43847</v>
      </c>
      <c r="K147" s="36" t="s">
        <v>69</v>
      </c>
      <c r="L147" s="37">
        <f t="shared" si="24"/>
        <v>100000</v>
      </c>
      <c r="M147" s="45">
        <v>100000</v>
      </c>
      <c r="N147" s="39"/>
      <c r="O147" s="40" t="s">
        <v>487</v>
      </c>
    </row>
    <row r="148" spans="1:15" s="41" customFormat="1" ht="21">
      <c r="A148" s="32">
        <v>1491</v>
      </c>
      <c r="B148" s="33" t="s">
        <v>486</v>
      </c>
      <c r="C148" s="42" t="s">
        <v>89</v>
      </c>
      <c r="D148" s="33" t="s">
        <v>192</v>
      </c>
      <c r="E148" s="44" t="s">
        <v>15</v>
      </c>
      <c r="F148" s="35">
        <f t="shared" si="20"/>
        <v>43893</v>
      </c>
      <c r="G148" s="35">
        <f t="shared" si="21"/>
        <v>43914</v>
      </c>
      <c r="H148" s="35">
        <f t="shared" si="22"/>
        <v>43921</v>
      </c>
      <c r="I148" s="35">
        <f t="shared" si="23"/>
        <v>43928</v>
      </c>
      <c r="J148" s="35">
        <v>43936</v>
      </c>
      <c r="K148" s="36" t="s">
        <v>69</v>
      </c>
      <c r="L148" s="37">
        <f t="shared" si="24"/>
        <v>392000</v>
      </c>
      <c r="M148" s="45">
        <v>392000</v>
      </c>
      <c r="N148" s="39"/>
      <c r="O148" s="40" t="s">
        <v>487</v>
      </c>
    </row>
    <row r="149" spans="1:15" s="41" customFormat="1" ht="21">
      <c r="A149" s="32">
        <v>1492</v>
      </c>
      <c r="B149" s="33" t="s">
        <v>486</v>
      </c>
      <c r="C149" s="42" t="s">
        <v>89</v>
      </c>
      <c r="D149" s="33" t="s">
        <v>192</v>
      </c>
      <c r="E149" s="44" t="s">
        <v>15</v>
      </c>
      <c r="F149" s="35">
        <f t="shared" si="20"/>
        <v>43984</v>
      </c>
      <c r="G149" s="35">
        <f t="shared" si="21"/>
        <v>44005</v>
      </c>
      <c r="H149" s="35">
        <f t="shared" si="22"/>
        <v>44012</v>
      </c>
      <c r="I149" s="35">
        <f t="shared" si="23"/>
        <v>44019</v>
      </c>
      <c r="J149" s="35">
        <v>44027</v>
      </c>
      <c r="K149" s="36" t="s">
        <v>69</v>
      </c>
      <c r="L149" s="37">
        <f t="shared" si="24"/>
        <v>100000</v>
      </c>
      <c r="M149" s="45">
        <v>100000</v>
      </c>
      <c r="N149" s="39"/>
      <c r="O149" s="40" t="s">
        <v>487</v>
      </c>
    </row>
    <row r="150" spans="1:15" s="41" customFormat="1" ht="21">
      <c r="A150" s="32">
        <v>1493</v>
      </c>
      <c r="B150" s="33" t="s">
        <v>486</v>
      </c>
      <c r="C150" s="42" t="s">
        <v>89</v>
      </c>
      <c r="D150" s="33" t="s">
        <v>192</v>
      </c>
      <c r="E150" s="44" t="s">
        <v>15</v>
      </c>
      <c r="F150" s="35">
        <f t="shared" si="20"/>
        <v>44076</v>
      </c>
      <c r="G150" s="35">
        <f t="shared" si="21"/>
        <v>44097</v>
      </c>
      <c r="H150" s="35">
        <f t="shared" si="22"/>
        <v>44104</v>
      </c>
      <c r="I150" s="35">
        <f t="shared" si="23"/>
        <v>44111</v>
      </c>
      <c r="J150" s="35">
        <v>44119</v>
      </c>
      <c r="K150" s="36" t="s">
        <v>69</v>
      </c>
      <c r="L150" s="37">
        <f t="shared" si="24"/>
        <v>300000</v>
      </c>
      <c r="M150" s="45">
        <v>300000</v>
      </c>
      <c r="N150" s="39"/>
      <c r="O150" s="40" t="s">
        <v>487</v>
      </c>
    </row>
    <row r="151" spans="1:15" s="41" customFormat="1" ht="21">
      <c r="A151" s="32">
        <v>1584</v>
      </c>
      <c r="B151" s="33" t="s">
        <v>499</v>
      </c>
      <c r="C151" s="34" t="s">
        <v>89</v>
      </c>
      <c r="D151" s="33" t="s">
        <v>88</v>
      </c>
      <c r="E151" s="44" t="s">
        <v>15</v>
      </c>
      <c r="F151" s="35">
        <f t="shared" si="20"/>
        <v>43893</v>
      </c>
      <c r="G151" s="35">
        <f t="shared" si="21"/>
        <v>43914</v>
      </c>
      <c r="H151" s="35">
        <f t="shared" si="22"/>
        <v>43921</v>
      </c>
      <c r="I151" s="35">
        <f t="shared" si="23"/>
        <v>43928</v>
      </c>
      <c r="J151" s="35">
        <v>43936</v>
      </c>
      <c r="K151" s="36" t="s">
        <v>69</v>
      </c>
      <c r="L151" s="37">
        <f t="shared" si="24"/>
        <v>33920</v>
      </c>
      <c r="M151" s="38">
        <f>15200+15200+3520</f>
        <v>33920</v>
      </c>
      <c r="N151" s="39"/>
      <c r="O151" s="40" t="s">
        <v>253</v>
      </c>
    </row>
    <row r="152" spans="1:15" s="41" customFormat="1" ht="21">
      <c r="A152" s="32">
        <v>1585</v>
      </c>
      <c r="B152" s="33" t="s">
        <v>499</v>
      </c>
      <c r="C152" s="34" t="s">
        <v>89</v>
      </c>
      <c r="D152" s="33" t="s">
        <v>88</v>
      </c>
      <c r="E152" s="44" t="s">
        <v>15</v>
      </c>
      <c r="F152" s="35">
        <f t="shared" si="20"/>
        <v>43984</v>
      </c>
      <c r="G152" s="35">
        <f t="shared" si="21"/>
        <v>44005</v>
      </c>
      <c r="H152" s="35">
        <f t="shared" si="22"/>
        <v>44012</v>
      </c>
      <c r="I152" s="35">
        <f t="shared" si="23"/>
        <v>44019</v>
      </c>
      <c r="J152" s="35">
        <v>44027</v>
      </c>
      <c r="K152" s="36" t="s">
        <v>69</v>
      </c>
      <c r="L152" s="37">
        <f t="shared" si="24"/>
        <v>25400</v>
      </c>
      <c r="M152" s="38">
        <f>11000+14400</f>
        <v>25400</v>
      </c>
      <c r="N152" s="39"/>
      <c r="O152" s="40" t="s">
        <v>253</v>
      </c>
    </row>
    <row r="153" spans="1:15" s="41" customFormat="1" ht="21">
      <c r="A153" s="32">
        <v>1586</v>
      </c>
      <c r="B153" s="33" t="s">
        <v>499</v>
      </c>
      <c r="C153" s="34" t="s">
        <v>89</v>
      </c>
      <c r="D153" s="33" t="s">
        <v>88</v>
      </c>
      <c r="E153" s="44" t="s">
        <v>15</v>
      </c>
      <c r="F153" s="35">
        <f t="shared" si="20"/>
        <v>44076</v>
      </c>
      <c r="G153" s="35">
        <f t="shared" si="21"/>
        <v>44097</v>
      </c>
      <c r="H153" s="35">
        <f t="shared" si="22"/>
        <v>44104</v>
      </c>
      <c r="I153" s="35">
        <f t="shared" si="23"/>
        <v>44111</v>
      </c>
      <c r="J153" s="35">
        <v>44119</v>
      </c>
      <c r="K153" s="36" t="s">
        <v>69</v>
      </c>
      <c r="L153" s="37">
        <f t="shared" si="24"/>
        <v>14400</v>
      </c>
      <c r="M153" s="38">
        <v>14400</v>
      </c>
      <c r="N153" s="39"/>
      <c r="O153" s="40" t="s">
        <v>253</v>
      </c>
    </row>
    <row r="154" spans="1:15" s="41" customFormat="1" ht="12.75">
      <c r="A154" s="32">
        <v>1862</v>
      </c>
      <c r="B154" s="33" t="s">
        <v>767</v>
      </c>
      <c r="C154" s="42" t="s">
        <v>89</v>
      </c>
      <c r="D154" s="33" t="s">
        <v>192</v>
      </c>
      <c r="E154" s="44" t="s">
        <v>15</v>
      </c>
      <c r="F154" s="35">
        <f t="shared" si="20"/>
        <v>43804</v>
      </c>
      <c r="G154" s="35">
        <f t="shared" si="21"/>
        <v>43825</v>
      </c>
      <c r="H154" s="35">
        <f t="shared" si="22"/>
        <v>43832</v>
      </c>
      <c r="I154" s="35">
        <f t="shared" si="23"/>
        <v>43839</v>
      </c>
      <c r="J154" s="35">
        <v>43847</v>
      </c>
      <c r="K154" s="36" t="s">
        <v>69</v>
      </c>
      <c r="L154" s="37">
        <f t="shared" si="24"/>
        <v>30080</v>
      </c>
      <c r="M154" s="45">
        <v>30080</v>
      </c>
      <c r="N154" s="45"/>
      <c r="O154" s="40" t="s">
        <v>768</v>
      </c>
    </row>
    <row r="155" spans="1:15" s="41" customFormat="1" ht="12.75">
      <c r="A155" s="32">
        <v>1863</v>
      </c>
      <c r="B155" s="33" t="s">
        <v>767</v>
      </c>
      <c r="C155" s="42" t="s">
        <v>89</v>
      </c>
      <c r="D155" s="33" t="s">
        <v>192</v>
      </c>
      <c r="E155" s="44" t="s">
        <v>15</v>
      </c>
      <c r="F155" s="35">
        <f t="shared" si="20"/>
        <v>43893</v>
      </c>
      <c r="G155" s="35">
        <f t="shared" si="21"/>
        <v>43914</v>
      </c>
      <c r="H155" s="35">
        <f t="shared" si="22"/>
        <v>43921</v>
      </c>
      <c r="I155" s="35">
        <f t="shared" si="23"/>
        <v>43928</v>
      </c>
      <c r="J155" s="35">
        <v>43936</v>
      </c>
      <c r="K155" s="36" t="s">
        <v>69</v>
      </c>
      <c r="L155" s="37">
        <f t="shared" si="24"/>
        <v>29920</v>
      </c>
      <c r="M155" s="45">
        <v>29920</v>
      </c>
      <c r="N155" s="45"/>
      <c r="O155" s="40" t="s">
        <v>768</v>
      </c>
    </row>
    <row r="156" spans="1:15" s="65" customFormat="1" ht="18">
      <c r="A156" s="59"/>
      <c r="B156" s="62"/>
      <c r="C156" s="62"/>
      <c r="D156" s="62"/>
      <c r="E156" s="62"/>
      <c r="F156" s="62"/>
      <c r="G156" s="62"/>
      <c r="H156" s="62"/>
      <c r="I156" s="62"/>
      <c r="J156" s="62"/>
      <c r="K156" s="62"/>
      <c r="L156" s="160"/>
      <c r="M156" s="164"/>
      <c r="N156" s="164"/>
      <c r="O156" s="62"/>
    </row>
    <row r="157" spans="1:15" s="158" customFormat="1" ht="12.75">
      <c r="A157" s="155"/>
      <c r="B157" s="63" t="s">
        <v>206</v>
      </c>
      <c r="C157" s="156"/>
      <c r="D157" s="156"/>
      <c r="E157" s="63" t="s">
        <v>199</v>
      </c>
      <c r="F157" s="156"/>
      <c r="G157" s="156"/>
      <c r="H157" s="156"/>
      <c r="I157" s="156"/>
      <c r="J157" s="156"/>
      <c r="K157" s="63" t="s">
        <v>203</v>
      </c>
      <c r="L157" s="156"/>
      <c r="M157" s="157"/>
      <c r="N157" s="156"/>
      <c r="O157" s="156"/>
    </row>
    <row r="158" spans="1:15" s="65" customFormat="1" ht="12.75">
      <c r="A158" s="60"/>
      <c r="B158" s="62"/>
      <c r="C158" s="62"/>
      <c r="D158" s="62"/>
      <c r="E158" s="62"/>
      <c r="F158" s="62"/>
      <c r="G158" s="62"/>
      <c r="H158" s="62"/>
      <c r="I158" s="62"/>
      <c r="J158" s="62"/>
      <c r="K158" s="62"/>
      <c r="L158" s="62"/>
      <c r="M158" s="64"/>
      <c r="N158" s="62"/>
      <c r="O158" s="62"/>
    </row>
    <row r="159" spans="1:15" s="65" customFormat="1" ht="12.75">
      <c r="A159" s="60"/>
      <c r="B159" s="62"/>
      <c r="C159" s="62"/>
      <c r="D159" s="62"/>
      <c r="E159" s="62"/>
      <c r="F159" s="62"/>
      <c r="G159" s="62"/>
      <c r="H159" s="62"/>
      <c r="I159" s="62"/>
      <c r="J159" s="62"/>
      <c r="K159" s="62"/>
      <c r="L159" s="62"/>
      <c r="M159" s="64"/>
      <c r="N159" s="62"/>
      <c r="O159" s="62"/>
    </row>
    <row r="160" spans="1:15" s="65" customFormat="1" ht="12.75">
      <c r="A160" s="60"/>
      <c r="B160" s="62"/>
      <c r="C160" s="62"/>
      <c r="D160" s="62"/>
      <c r="E160" s="62"/>
      <c r="F160" s="62"/>
      <c r="G160" s="62"/>
      <c r="H160" s="62"/>
      <c r="I160" s="62"/>
      <c r="J160" s="62"/>
      <c r="K160" s="62"/>
      <c r="L160" s="62"/>
      <c r="M160" s="64"/>
      <c r="N160" s="62"/>
      <c r="O160" s="62"/>
    </row>
    <row r="161" spans="1:15" s="65" customFormat="1" ht="12.75">
      <c r="A161" s="60"/>
      <c r="B161" s="63" t="s">
        <v>200</v>
      </c>
      <c r="C161" s="62"/>
      <c r="D161" s="62"/>
      <c r="E161" s="63" t="s">
        <v>207</v>
      </c>
      <c r="F161" s="62"/>
      <c r="G161" s="62"/>
      <c r="H161" s="62"/>
      <c r="I161" s="62"/>
      <c r="J161" s="62"/>
      <c r="K161" s="63" t="s">
        <v>204</v>
      </c>
      <c r="L161" s="62"/>
      <c r="M161" s="64"/>
      <c r="N161" s="62"/>
      <c r="O161" s="62"/>
    </row>
    <row r="162" spans="1:15" s="65" customFormat="1" ht="12.75">
      <c r="A162" s="60"/>
      <c r="B162" s="61" t="s">
        <v>201</v>
      </c>
      <c r="C162" s="62"/>
      <c r="D162" s="62"/>
      <c r="E162" s="61" t="s">
        <v>202</v>
      </c>
      <c r="F162" s="62"/>
      <c r="G162" s="62"/>
      <c r="H162" s="62"/>
      <c r="I162" s="62"/>
      <c r="J162" s="62"/>
      <c r="K162" s="61" t="s">
        <v>205</v>
      </c>
      <c r="L162" s="62"/>
      <c r="M162" s="64"/>
      <c r="N162" s="62"/>
      <c r="O162" s="62"/>
    </row>
    <row r="163" spans="1:15" s="65" customFormat="1" ht="12.75">
      <c r="A163" s="60"/>
      <c r="B163" s="62"/>
      <c r="C163" s="62"/>
      <c r="D163" s="62"/>
      <c r="E163" s="62"/>
      <c r="F163" s="62"/>
      <c r="G163" s="62"/>
      <c r="H163" s="62"/>
      <c r="I163" s="62"/>
      <c r="J163" s="62"/>
      <c r="K163" s="62"/>
      <c r="L163" s="62"/>
      <c r="M163" s="64"/>
      <c r="N163" s="62"/>
      <c r="O163" s="62"/>
    </row>
    <row r="164" spans="1:15" s="65" customFormat="1" ht="12.75">
      <c r="A164" s="60"/>
      <c r="B164" s="62"/>
      <c r="C164" s="62"/>
      <c r="D164" s="62"/>
      <c r="E164" s="62"/>
      <c r="F164" s="62"/>
      <c r="G164" s="62"/>
      <c r="H164" s="62"/>
      <c r="I164" s="62"/>
      <c r="J164" s="62"/>
      <c r="K164" s="62"/>
      <c r="L164" s="62"/>
      <c r="M164" s="64"/>
      <c r="N164" s="62"/>
      <c r="O164" s="62"/>
    </row>
    <row r="165" spans="1:15" s="65" customFormat="1" ht="12.75">
      <c r="A165" s="60"/>
      <c r="B165" s="66" t="s">
        <v>590</v>
      </c>
      <c r="C165" s="62"/>
      <c r="D165" s="62"/>
      <c r="E165" s="62"/>
      <c r="F165" s="62"/>
      <c r="G165" s="62"/>
      <c r="H165" s="62"/>
      <c r="I165" s="62"/>
      <c r="J165" s="62"/>
      <c r="K165" s="62"/>
      <c r="L165" s="62"/>
      <c r="M165" s="64"/>
      <c r="N165" s="62"/>
      <c r="O165" s="62"/>
    </row>
  </sheetData>
  <mergeCells count="11">
    <mergeCell ref="O5:O6"/>
    <mergeCell ref="M156:N156"/>
    <mergeCell ref="B2:O2"/>
    <mergeCell ref="B1:O1"/>
    <mergeCell ref="B5:B6"/>
    <mergeCell ref="C5:C6"/>
    <mergeCell ref="D5:D6"/>
    <mergeCell ref="E5:E6"/>
    <mergeCell ref="F5:I5"/>
    <mergeCell ref="K5:K6"/>
    <mergeCell ref="L5:N5"/>
  </mergeCells>
  <printOptions horizontalCentered="1" verticalCentered="1"/>
  <pageMargins left="0.15748031496063" right="0.15748031496063" top="0.511811023622047" bottom="0.511811023622047" header="0.23622047244094499" footer="0.23622047244094499"/>
  <pageSetup paperSize="10000" scale="85" firstPageNumber="0" pageOrder="overThenDown" orientation="landscape" blackAndWhite="1" horizontalDpi="300" verticalDpi="300" r:id="rId1"/>
  <headerFooter alignWithMargins="0">
    <oddFooter>&amp;L2020 Bayawan City Annual Procurement Plan (Indicative-Meals and Snacks)&amp;RPage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0"/>
  <sheetViews>
    <sheetView view="pageBreakPreview" zoomScale="145" zoomScaleSheetLayoutView="145" workbookViewId="0">
      <selection activeCell="A2" sqref="A2:IV2"/>
    </sheetView>
  </sheetViews>
  <sheetFormatPr defaultColWidth="1.875" defaultRowHeight="14.25"/>
  <cols>
    <col min="1" max="1" width="4.25" style="29" customWidth="1"/>
    <col min="2" max="2" width="13.5" style="67" customWidth="1"/>
    <col min="3" max="3" width="24.5" style="67" customWidth="1"/>
    <col min="4" max="4" width="15.875" style="67" customWidth="1"/>
    <col min="5" max="5" width="15.25" style="67" customWidth="1"/>
    <col min="6" max="9" width="10" style="67" customWidth="1"/>
    <col min="10" max="10" width="9.75" style="67" hidden="1" customWidth="1"/>
    <col min="11" max="11" width="7.625" style="67" customWidth="1"/>
    <col min="12" max="12" width="9.125" style="29" customWidth="1"/>
    <col min="13" max="13" width="9.5" style="27" customWidth="1"/>
    <col min="14" max="14" width="9.875" style="28" customWidth="1"/>
    <col min="15" max="15" width="25" style="29" customWidth="1"/>
    <col min="16" max="44" width="8.375" style="67" customWidth="1"/>
    <col min="45" max="16384" width="1.875" style="67"/>
  </cols>
  <sheetData>
    <row r="1" spans="1:15" s="23" customFormat="1" ht="18">
      <c r="A1" s="57"/>
      <c r="B1" s="163" t="s">
        <v>276</v>
      </c>
      <c r="C1" s="163"/>
      <c r="D1" s="163"/>
      <c r="E1" s="163"/>
      <c r="F1" s="163"/>
      <c r="G1" s="163"/>
      <c r="H1" s="163"/>
      <c r="I1" s="163"/>
      <c r="J1" s="163"/>
      <c r="K1" s="163"/>
      <c r="L1" s="163"/>
      <c r="M1" s="163"/>
      <c r="N1" s="163"/>
      <c r="O1" s="163"/>
    </row>
    <row r="2" spans="1:15" s="159" customFormat="1" ht="15.75">
      <c r="B2" s="167" t="s">
        <v>809</v>
      </c>
      <c r="C2" s="167"/>
      <c r="D2" s="167"/>
      <c r="E2" s="167"/>
      <c r="F2" s="167"/>
      <c r="G2" s="167"/>
      <c r="H2" s="167"/>
      <c r="I2" s="167"/>
      <c r="J2" s="167"/>
      <c r="K2" s="167"/>
      <c r="L2" s="167"/>
      <c r="M2" s="167"/>
      <c r="N2" s="167"/>
      <c r="O2" s="167"/>
    </row>
    <row r="3" spans="1:15" s="24" customFormat="1" ht="12.75">
      <c r="A3" s="29"/>
      <c r="B3" s="25"/>
      <c r="L3" s="26"/>
      <c r="M3" s="27"/>
      <c r="N3" s="28"/>
      <c r="O3" s="29"/>
    </row>
    <row r="4" spans="1:15" s="30" customFormat="1" ht="12">
      <c r="A4" s="58"/>
      <c r="B4" s="165" t="s">
        <v>0</v>
      </c>
      <c r="C4" s="165" t="s">
        <v>1</v>
      </c>
      <c r="D4" s="165" t="s">
        <v>145</v>
      </c>
      <c r="E4" s="165" t="s">
        <v>2</v>
      </c>
      <c r="F4" s="165" t="s">
        <v>3</v>
      </c>
      <c r="G4" s="165"/>
      <c r="H4" s="165"/>
      <c r="I4" s="165"/>
      <c r="J4" s="145"/>
      <c r="K4" s="165" t="s">
        <v>4</v>
      </c>
      <c r="L4" s="166" t="s">
        <v>5</v>
      </c>
      <c r="M4" s="166"/>
      <c r="N4" s="166"/>
      <c r="O4" s="166" t="s">
        <v>6</v>
      </c>
    </row>
    <row r="5" spans="1:15" s="31" customFormat="1" ht="27">
      <c r="A5" s="29"/>
      <c r="B5" s="165"/>
      <c r="C5" s="165"/>
      <c r="D5" s="165"/>
      <c r="E5" s="165"/>
      <c r="F5" s="154" t="s">
        <v>7</v>
      </c>
      <c r="G5" s="146" t="s">
        <v>8</v>
      </c>
      <c r="H5" s="146" t="s">
        <v>9</v>
      </c>
      <c r="I5" s="146" t="s">
        <v>10</v>
      </c>
      <c r="J5" s="146" t="s">
        <v>209</v>
      </c>
      <c r="K5" s="165"/>
      <c r="L5" s="146" t="s">
        <v>11</v>
      </c>
      <c r="M5" s="22" t="s">
        <v>12</v>
      </c>
      <c r="N5" s="22" t="s">
        <v>13</v>
      </c>
      <c r="O5" s="166"/>
    </row>
    <row r="6" spans="1:15" s="31" customFormat="1" ht="12">
      <c r="A6" s="29"/>
      <c r="B6" s="145"/>
      <c r="C6" s="145"/>
      <c r="D6" s="145"/>
      <c r="E6" s="145"/>
      <c r="F6" s="146"/>
      <c r="G6" s="146"/>
      <c r="H6" s="146"/>
      <c r="I6" s="146"/>
      <c r="J6" s="146"/>
      <c r="K6" s="145"/>
      <c r="L6" s="146"/>
      <c r="M6" s="21"/>
      <c r="N6" s="22"/>
      <c r="O6" s="146"/>
    </row>
    <row r="7" spans="1:15" s="41" customFormat="1" ht="21">
      <c r="A7" s="32">
        <v>6</v>
      </c>
      <c r="B7" s="33" t="s">
        <v>356</v>
      </c>
      <c r="C7" s="34" t="s">
        <v>78</v>
      </c>
      <c r="D7" s="33" t="s">
        <v>115</v>
      </c>
      <c r="E7" s="44" t="s">
        <v>15</v>
      </c>
      <c r="F7" s="35">
        <f t="shared" ref="F7:F70" si="0">G7-21</f>
        <v>43804</v>
      </c>
      <c r="G7" s="35">
        <f t="shared" ref="G7:G70" si="1">H7-7</f>
        <v>43825</v>
      </c>
      <c r="H7" s="35">
        <f t="shared" ref="H7:H70" si="2">J7-15</f>
        <v>43832</v>
      </c>
      <c r="I7" s="35">
        <f t="shared" ref="I7:I70" si="3">H7+7</f>
        <v>43839</v>
      </c>
      <c r="J7" s="35">
        <v>43847</v>
      </c>
      <c r="K7" s="36" t="s">
        <v>69</v>
      </c>
      <c r="L7" s="37">
        <f t="shared" ref="L7:L70" si="4">SUM(M7:N7)</f>
        <v>20450</v>
      </c>
      <c r="M7" s="38">
        <v>20450</v>
      </c>
      <c r="N7" s="39"/>
      <c r="O7" s="40" t="s">
        <v>208</v>
      </c>
    </row>
    <row r="8" spans="1:15" s="41" customFormat="1" ht="21">
      <c r="A8" s="32">
        <v>9</v>
      </c>
      <c r="B8" s="33" t="s">
        <v>356</v>
      </c>
      <c r="C8" s="34" t="s">
        <v>78</v>
      </c>
      <c r="D8" s="33" t="s">
        <v>115</v>
      </c>
      <c r="E8" s="44" t="s">
        <v>15</v>
      </c>
      <c r="F8" s="35">
        <f t="shared" si="0"/>
        <v>43984</v>
      </c>
      <c r="G8" s="35">
        <f t="shared" si="1"/>
        <v>44005</v>
      </c>
      <c r="H8" s="35">
        <f t="shared" si="2"/>
        <v>44012</v>
      </c>
      <c r="I8" s="35">
        <f t="shared" si="3"/>
        <v>44019</v>
      </c>
      <c r="J8" s="35">
        <v>44027</v>
      </c>
      <c r="K8" s="36" t="s">
        <v>69</v>
      </c>
      <c r="L8" s="37">
        <f t="shared" si="4"/>
        <v>1150</v>
      </c>
      <c r="M8" s="38">
        <v>1150</v>
      </c>
      <c r="N8" s="39"/>
      <c r="O8" s="40" t="s">
        <v>208</v>
      </c>
    </row>
    <row r="9" spans="1:15" s="41" customFormat="1" ht="21">
      <c r="A9" s="32">
        <v>32</v>
      </c>
      <c r="B9" s="33" t="s">
        <v>349</v>
      </c>
      <c r="C9" s="34" t="s">
        <v>78</v>
      </c>
      <c r="D9" s="33" t="s">
        <v>98</v>
      </c>
      <c r="E9" s="44" t="s">
        <v>15</v>
      </c>
      <c r="F9" s="35">
        <f t="shared" si="0"/>
        <v>43805</v>
      </c>
      <c r="G9" s="35">
        <f t="shared" si="1"/>
        <v>43826</v>
      </c>
      <c r="H9" s="35">
        <f t="shared" si="2"/>
        <v>43833</v>
      </c>
      <c r="I9" s="35">
        <f t="shared" si="3"/>
        <v>43840</v>
      </c>
      <c r="J9" s="35">
        <v>43848</v>
      </c>
      <c r="K9" s="36" t="s">
        <v>69</v>
      </c>
      <c r="L9" s="37">
        <f t="shared" si="4"/>
        <v>97500</v>
      </c>
      <c r="M9" s="38">
        <v>97500</v>
      </c>
      <c r="N9" s="39"/>
      <c r="O9" s="40" t="s">
        <v>208</v>
      </c>
    </row>
    <row r="10" spans="1:15" s="41" customFormat="1" ht="21">
      <c r="A10" s="32">
        <v>35</v>
      </c>
      <c r="B10" s="33" t="s">
        <v>349</v>
      </c>
      <c r="C10" s="34" t="s">
        <v>78</v>
      </c>
      <c r="D10" s="33" t="s">
        <v>98</v>
      </c>
      <c r="E10" s="44" t="s">
        <v>15</v>
      </c>
      <c r="F10" s="35">
        <f t="shared" si="0"/>
        <v>43984</v>
      </c>
      <c r="G10" s="35">
        <f t="shared" si="1"/>
        <v>44005</v>
      </c>
      <c r="H10" s="35">
        <f t="shared" si="2"/>
        <v>44012</v>
      </c>
      <c r="I10" s="35">
        <f t="shared" si="3"/>
        <v>44019</v>
      </c>
      <c r="J10" s="35">
        <v>44027</v>
      </c>
      <c r="K10" s="36" t="s">
        <v>69</v>
      </c>
      <c r="L10" s="37">
        <f t="shared" si="4"/>
        <v>100000</v>
      </c>
      <c r="M10" s="38">
        <v>100000</v>
      </c>
      <c r="N10" s="39"/>
      <c r="O10" s="40" t="s">
        <v>208</v>
      </c>
    </row>
    <row r="11" spans="1:15" s="41" customFormat="1" ht="12.75">
      <c r="A11" s="32">
        <v>64</v>
      </c>
      <c r="B11" s="33" t="s">
        <v>410</v>
      </c>
      <c r="C11" s="34" t="s">
        <v>78</v>
      </c>
      <c r="D11" s="33" t="s">
        <v>82</v>
      </c>
      <c r="E11" s="44" t="s">
        <v>15</v>
      </c>
      <c r="F11" s="35">
        <f t="shared" si="0"/>
        <v>43804</v>
      </c>
      <c r="G11" s="35">
        <f t="shared" si="1"/>
        <v>43825</v>
      </c>
      <c r="H11" s="35">
        <f t="shared" si="2"/>
        <v>43832</v>
      </c>
      <c r="I11" s="35">
        <f t="shared" si="3"/>
        <v>43839</v>
      </c>
      <c r="J11" s="35">
        <v>43847</v>
      </c>
      <c r="K11" s="36" t="s">
        <v>69</v>
      </c>
      <c r="L11" s="37">
        <f t="shared" si="4"/>
        <v>9000</v>
      </c>
      <c r="M11" s="38">
        <v>9000</v>
      </c>
      <c r="N11" s="39"/>
      <c r="O11" s="40" t="s">
        <v>208</v>
      </c>
    </row>
    <row r="12" spans="1:15" s="41" customFormat="1" ht="12.75">
      <c r="A12" s="32">
        <v>67</v>
      </c>
      <c r="B12" s="33" t="s">
        <v>410</v>
      </c>
      <c r="C12" s="34" t="s">
        <v>78</v>
      </c>
      <c r="D12" s="33" t="s">
        <v>82</v>
      </c>
      <c r="E12" s="44" t="s">
        <v>15</v>
      </c>
      <c r="F12" s="35">
        <f t="shared" si="0"/>
        <v>43984</v>
      </c>
      <c r="G12" s="35">
        <f t="shared" si="1"/>
        <v>44005</v>
      </c>
      <c r="H12" s="35">
        <f t="shared" si="2"/>
        <v>44012</v>
      </c>
      <c r="I12" s="35">
        <f t="shared" si="3"/>
        <v>44019</v>
      </c>
      <c r="J12" s="35">
        <v>44027</v>
      </c>
      <c r="K12" s="36" t="s">
        <v>69</v>
      </c>
      <c r="L12" s="37">
        <f t="shared" si="4"/>
        <v>7000</v>
      </c>
      <c r="M12" s="38">
        <v>7000</v>
      </c>
      <c r="N12" s="39">
        <v>0</v>
      </c>
      <c r="O12" s="40" t="s">
        <v>208</v>
      </c>
    </row>
    <row r="13" spans="1:15" s="41" customFormat="1" ht="12.75">
      <c r="A13" s="32">
        <v>73</v>
      </c>
      <c r="B13" s="33" t="s">
        <v>354</v>
      </c>
      <c r="C13" s="34" t="s">
        <v>78</v>
      </c>
      <c r="D13" s="33" t="s">
        <v>90</v>
      </c>
      <c r="E13" s="44" t="s">
        <v>15</v>
      </c>
      <c r="F13" s="35">
        <f t="shared" si="0"/>
        <v>43804</v>
      </c>
      <c r="G13" s="35">
        <f t="shared" si="1"/>
        <v>43825</v>
      </c>
      <c r="H13" s="35">
        <f t="shared" si="2"/>
        <v>43832</v>
      </c>
      <c r="I13" s="35">
        <f t="shared" si="3"/>
        <v>43839</v>
      </c>
      <c r="J13" s="35">
        <v>43847</v>
      </c>
      <c r="K13" s="36" t="s">
        <v>69</v>
      </c>
      <c r="L13" s="37">
        <f t="shared" si="4"/>
        <v>65000</v>
      </c>
      <c r="M13" s="38">
        <v>65000</v>
      </c>
      <c r="N13" s="39"/>
      <c r="O13" s="40" t="s">
        <v>208</v>
      </c>
    </row>
    <row r="14" spans="1:15" s="41" customFormat="1" ht="12.75">
      <c r="A14" s="32">
        <v>75</v>
      </c>
      <c r="B14" s="33" t="s">
        <v>354</v>
      </c>
      <c r="C14" s="34" t="s">
        <v>78</v>
      </c>
      <c r="D14" s="33" t="s">
        <v>90</v>
      </c>
      <c r="E14" s="44" t="s">
        <v>15</v>
      </c>
      <c r="F14" s="35">
        <f t="shared" si="0"/>
        <v>43984</v>
      </c>
      <c r="G14" s="35">
        <f t="shared" si="1"/>
        <v>44005</v>
      </c>
      <c r="H14" s="35">
        <f t="shared" si="2"/>
        <v>44012</v>
      </c>
      <c r="I14" s="35">
        <f t="shared" si="3"/>
        <v>44019</v>
      </c>
      <c r="J14" s="35">
        <v>44027</v>
      </c>
      <c r="K14" s="36" t="s">
        <v>69</v>
      </c>
      <c r="L14" s="37">
        <f t="shared" si="4"/>
        <v>75000</v>
      </c>
      <c r="M14" s="38">
        <v>75000</v>
      </c>
      <c r="N14" s="39"/>
      <c r="O14" s="40" t="s">
        <v>208</v>
      </c>
    </row>
    <row r="15" spans="1:15" s="41" customFormat="1" ht="12.75">
      <c r="A15" s="32">
        <v>107</v>
      </c>
      <c r="B15" s="33" t="s">
        <v>290</v>
      </c>
      <c r="C15" s="34" t="s">
        <v>78</v>
      </c>
      <c r="D15" s="33" t="s">
        <v>117</v>
      </c>
      <c r="E15" s="44" t="s">
        <v>15</v>
      </c>
      <c r="F15" s="35">
        <f t="shared" si="0"/>
        <v>43804</v>
      </c>
      <c r="G15" s="35">
        <f t="shared" si="1"/>
        <v>43825</v>
      </c>
      <c r="H15" s="35">
        <f t="shared" si="2"/>
        <v>43832</v>
      </c>
      <c r="I15" s="35">
        <f t="shared" si="3"/>
        <v>43839</v>
      </c>
      <c r="J15" s="35">
        <v>43847</v>
      </c>
      <c r="K15" s="36" t="s">
        <v>69</v>
      </c>
      <c r="L15" s="37">
        <f t="shared" si="4"/>
        <v>21000</v>
      </c>
      <c r="M15" s="38">
        <v>21000</v>
      </c>
      <c r="N15" s="39"/>
      <c r="O15" s="40" t="s">
        <v>208</v>
      </c>
    </row>
    <row r="16" spans="1:15" s="41" customFormat="1" ht="12.75">
      <c r="A16" s="32">
        <v>109</v>
      </c>
      <c r="B16" s="33" t="s">
        <v>290</v>
      </c>
      <c r="C16" s="34" t="s">
        <v>78</v>
      </c>
      <c r="D16" s="33" t="s">
        <v>117</v>
      </c>
      <c r="E16" s="44" t="s">
        <v>15</v>
      </c>
      <c r="F16" s="35">
        <f t="shared" si="0"/>
        <v>43984</v>
      </c>
      <c r="G16" s="35">
        <f t="shared" si="1"/>
        <v>44005</v>
      </c>
      <c r="H16" s="35">
        <f t="shared" si="2"/>
        <v>44012</v>
      </c>
      <c r="I16" s="35">
        <f t="shared" si="3"/>
        <v>44019</v>
      </c>
      <c r="J16" s="35">
        <v>44027</v>
      </c>
      <c r="K16" s="36" t="s">
        <v>69</v>
      </c>
      <c r="L16" s="37">
        <f t="shared" si="4"/>
        <v>6000</v>
      </c>
      <c r="M16" s="38">
        <v>6000</v>
      </c>
      <c r="N16" s="39"/>
      <c r="O16" s="40" t="s">
        <v>208</v>
      </c>
    </row>
    <row r="17" spans="1:256" s="41" customFormat="1" ht="12.75">
      <c r="A17" s="32">
        <v>128</v>
      </c>
      <c r="B17" s="33" t="s">
        <v>373</v>
      </c>
      <c r="C17" s="34" t="s">
        <v>78</v>
      </c>
      <c r="D17" s="33" t="s">
        <v>144</v>
      </c>
      <c r="E17" s="44" t="s">
        <v>15</v>
      </c>
      <c r="F17" s="35">
        <f t="shared" si="0"/>
        <v>43804</v>
      </c>
      <c r="G17" s="35">
        <f t="shared" si="1"/>
        <v>43825</v>
      </c>
      <c r="H17" s="35">
        <f t="shared" si="2"/>
        <v>43832</v>
      </c>
      <c r="I17" s="35">
        <f t="shared" si="3"/>
        <v>43839</v>
      </c>
      <c r="J17" s="35">
        <v>43847</v>
      </c>
      <c r="K17" s="36" t="s">
        <v>69</v>
      </c>
      <c r="L17" s="37">
        <f t="shared" si="4"/>
        <v>45000</v>
      </c>
      <c r="M17" s="38">
        <v>45000</v>
      </c>
      <c r="N17" s="39"/>
      <c r="O17" s="40" t="s">
        <v>208</v>
      </c>
    </row>
    <row r="18" spans="1:256" s="41" customFormat="1" ht="12.75">
      <c r="A18" s="32">
        <v>130</v>
      </c>
      <c r="B18" s="33" t="s">
        <v>373</v>
      </c>
      <c r="C18" s="34" t="s">
        <v>78</v>
      </c>
      <c r="D18" s="33" t="s">
        <v>144</v>
      </c>
      <c r="E18" s="44" t="s">
        <v>15</v>
      </c>
      <c r="F18" s="35">
        <f t="shared" si="0"/>
        <v>43984</v>
      </c>
      <c r="G18" s="35">
        <f t="shared" si="1"/>
        <v>44005</v>
      </c>
      <c r="H18" s="35">
        <f t="shared" si="2"/>
        <v>44012</v>
      </c>
      <c r="I18" s="35">
        <f t="shared" si="3"/>
        <v>44019</v>
      </c>
      <c r="J18" s="35">
        <v>44027</v>
      </c>
      <c r="K18" s="36" t="s">
        <v>69</v>
      </c>
      <c r="L18" s="37">
        <f t="shared" si="4"/>
        <v>45000</v>
      </c>
      <c r="M18" s="38">
        <v>45000</v>
      </c>
      <c r="N18" s="39"/>
      <c r="O18" s="40" t="s">
        <v>208</v>
      </c>
    </row>
    <row r="19" spans="1:256" s="41" customFormat="1" ht="21">
      <c r="A19" s="32">
        <v>145</v>
      </c>
      <c r="B19" s="33" t="s">
        <v>375</v>
      </c>
      <c r="C19" s="34" t="s">
        <v>78</v>
      </c>
      <c r="D19" s="33" t="s">
        <v>144</v>
      </c>
      <c r="E19" s="44" t="s">
        <v>15</v>
      </c>
      <c r="F19" s="35">
        <f t="shared" si="0"/>
        <v>43804</v>
      </c>
      <c r="G19" s="35">
        <f t="shared" si="1"/>
        <v>43825</v>
      </c>
      <c r="H19" s="35">
        <f t="shared" si="2"/>
        <v>43832</v>
      </c>
      <c r="I19" s="35">
        <f t="shared" si="3"/>
        <v>43839</v>
      </c>
      <c r="J19" s="35">
        <v>43847</v>
      </c>
      <c r="K19" s="36" t="s">
        <v>69</v>
      </c>
      <c r="L19" s="37">
        <f t="shared" si="4"/>
        <v>20000</v>
      </c>
      <c r="M19" s="38">
        <v>20000</v>
      </c>
      <c r="N19" s="39"/>
      <c r="O19" s="40" t="s">
        <v>246</v>
      </c>
    </row>
    <row r="20" spans="1:256" s="41" customFormat="1" ht="21">
      <c r="A20" s="32">
        <v>146</v>
      </c>
      <c r="B20" s="33" t="s">
        <v>375</v>
      </c>
      <c r="C20" s="34" t="s">
        <v>78</v>
      </c>
      <c r="D20" s="33" t="s">
        <v>144</v>
      </c>
      <c r="E20" s="44" t="s">
        <v>15</v>
      </c>
      <c r="F20" s="35">
        <f t="shared" si="0"/>
        <v>43984</v>
      </c>
      <c r="G20" s="35">
        <f t="shared" si="1"/>
        <v>44005</v>
      </c>
      <c r="H20" s="35">
        <f t="shared" si="2"/>
        <v>44012</v>
      </c>
      <c r="I20" s="35">
        <f t="shared" si="3"/>
        <v>44019</v>
      </c>
      <c r="J20" s="35">
        <v>44027</v>
      </c>
      <c r="K20" s="36" t="s">
        <v>69</v>
      </c>
      <c r="L20" s="37">
        <f t="shared" si="4"/>
        <v>15000</v>
      </c>
      <c r="M20" s="38">
        <v>15000</v>
      </c>
      <c r="N20" s="39"/>
      <c r="O20" s="40" t="s">
        <v>246</v>
      </c>
    </row>
    <row r="21" spans="1:256" s="41" customFormat="1" ht="21">
      <c r="A21" s="32">
        <v>158</v>
      </c>
      <c r="B21" s="33" t="s">
        <v>377</v>
      </c>
      <c r="C21" s="34" t="s">
        <v>78</v>
      </c>
      <c r="D21" s="33" t="s">
        <v>144</v>
      </c>
      <c r="E21" s="44" t="s">
        <v>15</v>
      </c>
      <c r="F21" s="35">
        <f t="shared" si="0"/>
        <v>43804</v>
      </c>
      <c r="G21" s="35">
        <f t="shared" si="1"/>
        <v>43825</v>
      </c>
      <c r="H21" s="35">
        <f t="shared" si="2"/>
        <v>43832</v>
      </c>
      <c r="I21" s="35">
        <f t="shared" si="3"/>
        <v>43839</v>
      </c>
      <c r="J21" s="35">
        <v>43847</v>
      </c>
      <c r="K21" s="36" t="s">
        <v>69</v>
      </c>
      <c r="L21" s="37">
        <f t="shared" si="4"/>
        <v>25800</v>
      </c>
      <c r="M21" s="38">
        <v>25800</v>
      </c>
      <c r="N21" s="39"/>
      <c r="O21" s="40" t="s">
        <v>248</v>
      </c>
    </row>
    <row r="22" spans="1:256" s="41" customFormat="1" ht="21">
      <c r="A22" s="32">
        <v>180</v>
      </c>
      <c r="B22" s="33" t="s">
        <v>380</v>
      </c>
      <c r="C22" s="34" t="s">
        <v>78</v>
      </c>
      <c r="D22" s="33" t="s">
        <v>144</v>
      </c>
      <c r="E22" s="44" t="s">
        <v>15</v>
      </c>
      <c r="F22" s="35">
        <f t="shared" si="0"/>
        <v>43804</v>
      </c>
      <c r="G22" s="35">
        <f t="shared" si="1"/>
        <v>43825</v>
      </c>
      <c r="H22" s="35">
        <f t="shared" si="2"/>
        <v>43832</v>
      </c>
      <c r="I22" s="35">
        <f t="shared" si="3"/>
        <v>43839</v>
      </c>
      <c r="J22" s="35">
        <v>43847</v>
      </c>
      <c r="K22" s="36" t="s">
        <v>69</v>
      </c>
      <c r="L22" s="37">
        <f t="shared" si="4"/>
        <v>7000</v>
      </c>
      <c r="M22" s="38">
        <v>7000</v>
      </c>
      <c r="N22" s="39"/>
      <c r="O22" s="40" t="s">
        <v>251</v>
      </c>
    </row>
    <row r="23" spans="1:256" s="41" customFormat="1" ht="21">
      <c r="A23" s="32">
        <v>183</v>
      </c>
      <c r="B23" s="33" t="s">
        <v>381</v>
      </c>
      <c r="C23" s="34" t="s">
        <v>78</v>
      </c>
      <c r="D23" s="33" t="s">
        <v>144</v>
      </c>
      <c r="E23" s="44" t="s">
        <v>15</v>
      </c>
      <c r="F23" s="35">
        <f t="shared" si="0"/>
        <v>43804</v>
      </c>
      <c r="G23" s="35">
        <f t="shared" si="1"/>
        <v>43825</v>
      </c>
      <c r="H23" s="35">
        <f t="shared" si="2"/>
        <v>43832</v>
      </c>
      <c r="I23" s="35">
        <f t="shared" si="3"/>
        <v>43839</v>
      </c>
      <c r="J23" s="35">
        <v>43847</v>
      </c>
      <c r="K23" s="36" t="s">
        <v>69</v>
      </c>
      <c r="L23" s="37">
        <f t="shared" si="4"/>
        <v>10000</v>
      </c>
      <c r="M23" s="38">
        <v>10000</v>
      </c>
      <c r="N23" s="39"/>
      <c r="O23" s="40" t="s">
        <v>382</v>
      </c>
    </row>
    <row r="24" spans="1:256" s="41" customFormat="1" ht="12.75">
      <c r="A24" s="32">
        <v>187</v>
      </c>
      <c r="B24" s="33" t="s">
        <v>288</v>
      </c>
      <c r="C24" s="34" t="s">
        <v>78</v>
      </c>
      <c r="D24" s="33" t="s">
        <v>93</v>
      </c>
      <c r="E24" s="44" t="s">
        <v>15</v>
      </c>
      <c r="F24" s="35">
        <f t="shared" si="0"/>
        <v>43804</v>
      </c>
      <c r="G24" s="35">
        <f t="shared" si="1"/>
        <v>43825</v>
      </c>
      <c r="H24" s="35">
        <f t="shared" si="2"/>
        <v>43832</v>
      </c>
      <c r="I24" s="35">
        <f t="shared" si="3"/>
        <v>43839</v>
      </c>
      <c r="J24" s="35">
        <v>43847</v>
      </c>
      <c r="K24" s="36" t="s">
        <v>69</v>
      </c>
      <c r="L24" s="37">
        <f t="shared" si="4"/>
        <v>26000</v>
      </c>
      <c r="M24" s="38">
        <v>26000</v>
      </c>
      <c r="N24" s="39"/>
      <c r="O24" s="40" t="s">
        <v>266</v>
      </c>
    </row>
    <row r="25" spans="1:256" s="41" customFormat="1" ht="12.75">
      <c r="A25" s="32">
        <v>189</v>
      </c>
      <c r="B25" s="33" t="s">
        <v>288</v>
      </c>
      <c r="C25" s="34" t="s">
        <v>78</v>
      </c>
      <c r="D25" s="33" t="s">
        <v>93</v>
      </c>
      <c r="E25" s="44" t="s">
        <v>15</v>
      </c>
      <c r="F25" s="35">
        <f t="shared" si="0"/>
        <v>43984</v>
      </c>
      <c r="G25" s="35">
        <f t="shared" si="1"/>
        <v>44005</v>
      </c>
      <c r="H25" s="35">
        <f t="shared" si="2"/>
        <v>44012</v>
      </c>
      <c r="I25" s="35">
        <f t="shared" si="3"/>
        <v>44019</v>
      </c>
      <c r="J25" s="35">
        <v>44027</v>
      </c>
      <c r="K25" s="36" t="s">
        <v>69</v>
      </c>
      <c r="L25" s="37">
        <f t="shared" si="4"/>
        <v>17000</v>
      </c>
      <c r="M25" s="38">
        <v>17000</v>
      </c>
      <c r="N25" s="39"/>
      <c r="O25" s="40" t="s">
        <v>266</v>
      </c>
    </row>
    <row r="26" spans="1:256" s="41" customFormat="1" ht="12.75">
      <c r="A26" s="32">
        <v>202</v>
      </c>
      <c r="B26" s="33" t="s">
        <v>289</v>
      </c>
      <c r="C26" s="34" t="s">
        <v>78</v>
      </c>
      <c r="D26" s="33" t="s">
        <v>135</v>
      </c>
      <c r="E26" s="44" t="s">
        <v>15</v>
      </c>
      <c r="F26" s="35">
        <f t="shared" si="0"/>
        <v>43804</v>
      </c>
      <c r="G26" s="35">
        <f t="shared" si="1"/>
        <v>43825</v>
      </c>
      <c r="H26" s="35">
        <f t="shared" si="2"/>
        <v>43832</v>
      </c>
      <c r="I26" s="35">
        <f t="shared" si="3"/>
        <v>43839</v>
      </c>
      <c r="J26" s="35">
        <v>43847</v>
      </c>
      <c r="K26" s="36" t="s">
        <v>69</v>
      </c>
      <c r="L26" s="37">
        <f t="shared" si="4"/>
        <v>125000</v>
      </c>
      <c r="M26" s="38">
        <v>125000</v>
      </c>
      <c r="N26" s="39"/>
      <c r="O26" s="40" t="s">
        <v>266</v>
      </c>
    </row>
    <row r="27" spans="1:256" s="41" customFormat="1" ht="12.75">
      <c r="A27" s="32">
        <v>204</v>
      </c>
      <c r="B27" s="33" t="s">
        <v>289</v>
      </c>
      <c r="C27" s="34" t="s">
        <v>78</v>
      </c>
      <c r="D27" s="33" t="s">
        <v>135</v>
      </c>
      <c r="E27" s="44" t="s">
        <v>15</v>
      </c>
      <c r="F27" s="35">
        <f t="shared" si="0"/>
        <v>43984</v>
      </c>
      <c r="G27" s="35">
        <f t="shared" si="1"/>
        <v>44005</v>
      </c>
      <c r="H27" s="35">
        <f t="shared" si="2"/>
        <v>44012</v>
      </c>
      <c r="I27" s="35">
        <f t="shared" si="3"/>
        <v>44019</v>
      </c>
      <c r="J27" s="35">
        <v>44027</v>
      </c>
      <c r="K27" s="36" t="s">
        <v>69</v>
      </c>
      <c r="L27" s="37">
        <f t="shared" si="4"/>
        <v>85000</v>
      </c>
      <c r="M27" s="38">
        <v>85000</v>
      </c>
      <c r="N27" s="39"/>
      <c r="O27" s="40" t="s">
        <v>266</v>
      </c>
    </row>
    <row r="28" spans="1:256" s="41" customFormat="1" ht="21">
      <c r="A28" s="32">
        <v>216</v>
      </c>
      <c r="B28" s="33" t="s">
        <v>413</v>
      </c>
      <c r="C28" s="34" t="s">
        <v>78</v>
      </c>
      <c r="D28" s="33" t="s">
        <v>94</v>
      </c>
      <c r="E28" s="44" t="s">
        <v>15</v>
      </c>
      <c r="F28" s="35">
        <f t="shared" si="0"/>
        <v>43804</v>
      </c>
      <c r="G28" s="35">
        <f t="shared" si="1"/>
        <v>43825</v>
      </c>
      <c r="H28" s="35">
        <f t="shared" si="2"/>
        <v>43832</v>
      </c>
      <c r="I28" s="35">
        <f t="shared" si="3"/>
        <v>43839</v>
      </c>
      <c r="J28" s="35">
        <v>43847</v>
      </c>
      <c r="K28" s="36" t="s">
        <v>69</v>
      </c>
      <c r="L28" s="37">
        <f t="shared" si="4"/>
        <v>30157.200000000001</v>
      </c>
      <c r="M28" s="38">
        <v>30157.200000000001</v>
      </c>
      <c r="N28" s="39"/>
      <c r="O28" s="40" t="s">
        <v>208</v>
      </c>
    </row>
    <row r="29" spans="1:256" s="41" customFormat="1" ht="21">
      <c r="A29" s="32">
        <v>217</v>
      </c>
      <c r="B29" s="33" t="s">
        <v>413</v>
      </c>
      <c r="C29" s="34" t="s">
        <v>78</v>
      </c>
      <c r="D29" s="33" t="s">
        <v>94</v>
      </c>
      <c r="E29" s="44" t="s">
        <v>15</v>
      </c>
      <c r="F29" s="35">
        <f t="shared" si="0"/>
        <v>43984</v>
      </c>
      <c r="G29" s="35">
        <f t="shared" si="1"/>
        <v>44005</v>
      </c>
      <c r="H29" s="35">
        <f t="shared" si="2"/>
        <v>44012</v>
      </c>
      <c r="I29" s="35">
        <f t="shared" si="3"/>
        <v>44019</v>
      </c>
      <c r="J29" s="35">
        <v>44027</v>
      </c>
      <c r="K29" s="36" t="s">
        <v>69</v>
      </c>
      <c r="L29" s="37">
        <f t="shared" si="4"/>
        <v>20124.8</v>
      </c>
      <c r="M29" s="38">
        <v>20124.8</v>
      </c>
      <c r="N29" s="39"/>
      <c r="O29" s="40" t="s">
        <v>208</v>
      </c>
    </row>
    <row r="30" spans="1:256" s="41" customFormat="1" ht="21">
      <c r="A30" s="32">
        <v>225</v>
      </c>
      <c r="B30" s="33" t="s">
        <v>418</v>
      </c>
      <c r="C30" s="34" t="s">
        <v>78</v>
      </c>
      <c r="D30" s="33" t="s">
        <v>168</v>
      </c>
      <c r="E30" s="44" t="s">
        <v>15</v>
      </c>
      <c r="F30" s="35">
        <f t="shared" si="0"/>
        <v>43804</v>
      </c>
      <c r="G30" s="35">
        <f t="shared" si="1"/>
        <v>43825</v>
      </c>
      <c r="H30" s="35">
        <f t="shared" si="2"/>
        <v>43832</v>
      </c>
      <c r="I30" s="35">
        <f t="shared" si="3"/>
        <v>43839</v>
      </c>
      <c r="J30" s="35">
        <v>43847</v>
      </c>
      <c r="K30" s="36" t="s">
        <v>69</v>
      </c>
      <c r="L30" s="37">
        <f t="shared" si="4"/>
        <v>21918</v>
      </c>
      <c r="M30" s="38">
        <v>21918</v>
      </c>
      <c r="N30" s="39"/>
      <c r="O30" s="40" t="s">
        <v>208</v>
      </c>
    </row>
    <row r="31" spans="1:256" s="80" customFormat="1" ht="21">
      <c r="A31" s="32">
        <v>227</v>
      </c>
      <c r="B31" s="33" t="s">
        <v>418</v>
      </c>
      <c r="C31" s="34" t="s">
        <v>78</v>
      </c>
      <c r="D31" s="33" t="s">
        <v>168</v>
      </c>
      <c r="E31" s="44" t="s">
        <v>15</v>
      </c>
      <c r="F31" s="35">
        <f t="shared" si="0"/>
        <v>43984</v>
      </c>
      <c r="G31" s="35">
        <f t="shared" si="1"/>
        <v>44005</v>
      </c>
      <c r="H31" s="35">
        <f t="shared" si="2"/>
        <v>44012</v>
      </c>
      <c r="I31" s="35">
        <f t="shared" si="3"/>
        <v>44019</v>
      </c>
      <c r="J31" s="35">
        <v>44027</v>
      </c>
      <c r="K31" s="36" t="s">
        <v>69</v>
      </c>
      <c r="L31" s="37">
        <f t="shared" si="4"/>
        <v>18082</v>
      </c>
      <c r="M31" s="38">
        <v>18082</v>
      </c>
      <c r="N31" s="39"/>
      <c r="O31" s="40" t="s">
        <v>208</v>
      </c>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1:256" s="80" customFormat="1" ht="12.75">
      <c r="A32" s="32">
        <v>233</v>
      </c>
      <c r="B32" s="33" t="s">
        <v>277</v>
      </c>
      <c r="C32" s="34" t="s">
        <v>78</v>
      </c>
      <c r="D32" s="33" t="s">
        <v>158</v>
      </c>
      <c r="E32" s="44" t="s">
        <v>15</v>
      </c>
      <c r="F32" s="35">
        <f t="shared" si="0"/>
        <v>43804</v>
      </c>
      <c r="G32" s="35">
        <f t="shared" si="1"/>
        <v>43825</v>
      </c>
      <c r="H32" s="35">
        <f t="shared" si="2"/>
        <v>43832</v>
      </c>
      <c r="I32" s="35">
        <f t="shared" si="3"/>
        <v>43839</v>
      </c>
      <c r="J32" s="35">
        <v>43847</v>
      </c>
      <c r="K32" s="36" t="s">
        <v>69</v>
      </c>
      <c r="L32" s="37">
        <f t="shared" si="4"/>
        <v>128000</v>
      </c>
      <c r="M32" s="38">
        <v>128000</v>
      </c>
      <c r="N32" s="39"/>
      <c r="O32" s="40" t="s">
        <v>266</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1:256" s="80" customFormat="1" ht="12.75">
      <c r="A33" s="32">
        <v>236</v>
      </c>
      <c r="B33" s="33" t="s">
        <v>277</v>
      </c>
      <c r="C33" s="34" t="s">
        <v>78</v>
      </c>
      <c r="D33" s="33" t="s">
        <v>158</v>
      </c>
      <c r="E33" s="44" t="s">
        <v>15</v>
      </c>
      <c r="F33" s="35">
        <f t="shared" si="0"/>
        <v>43984</v>
      </c>
      <c r="G33" s="35">
        <f t="shared" si="1"/>
        <v>44005</v>
      </c>
      <c r="H33" s="35">
        <f t="shared" si="2"/>
        <v>44012</v>
      </c>
      <c r="I33" s="35">
        <f t="shared" si="3"/>
        <v>44019</v>
      </c>
      <c r="J33" s="35">
        <v>44027</v>
      </c>
      <c r="K33" s="36" t="s">
        <v>69</v>
      </c>
      <c r="L33" s="37">
        <f t="shared" si="4"/>
        <v>87000</v>
      </c>
      <c r="M33" s="38">
        <v>87000</v>
      </c>
      <c r="N33" s="39"/>
      <c r="O33" s="40" t="s">
        <v>266</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s="41" customFormat="1" ht="12.75">
      <c r="A34" s="32">
        <v>269</v>
      </c>
      <c r="B34" s="33" t="s">
        <v>282</v>
      </c>
      <c r="C34" s="34" t="s">
        <v>78</v>
      </c>
      <c r="D34" s="33" t="s">
        <v>158</v>
      </c>
      <c r="E34" s="44" t="s">
        <v>15</v>
      </c>
      <c r="F34" s="35">
        <f t="shared" si="0"/>
        <v>43893</v>
      </c>
      <c r="G34" s="35">
        <f t="shared" si="1"/>
        <v>43914</v>
      </c>
      <c r="H34" s="35">
        <f t="shared" si="2"/>
        <v>43921</v>
      </c>
      <c r="I34" s="35">
        <f t="shared" si="3"/>
        <v>43928</v>
      </c>
      <c r="J34" s="35">
        <v>43936</v>
      </c>
      <c r="K34" s="36" t="s">
        <v>69</v>
      </c>
      <c r="L34" s="37">
        <f t="shared" si="4"/>
        <v>3500</v>
      </c>
      <c r="M34" s="38">
        <v>3500</v>
      </c>
      <c r="N34" s="39"/>
      <c r="O34" s="40" t="s">
        <v>162</v>
      </c>
    </row>
    <row r="35" spans="1:256" s="41" customFormat="1" ht="12.75">
      <c r="A35" s="32">
        <v>271</v>
      </c>
      <c r="B35" s="33" t="s">
        <v>282</v>
      </c>
      <c r="C35" s="34" t="s">
        <v>78</v>
      </c>
      <c r="D35" s="33" t="s">
        <v>158</v>
      </c>
      <c r="E35" s="44" t="s">
        <v>15</v>
      </c>
      <c r="F35" s="35">
        <f t="shared" si="0"/>
        <v>43984</v>
      </c>
      <c r="G35" s="35">
        <f t="shared" si="1"/>
        <v>44005</v>
      </c>
      <c r="H35" s="35">
        <f t="shared" si="2"/>
        <v>44012</v>
      </c>
      <c r="I35" s="35">
        <f t="shared" si="3"/>
        <v>44019</v>
      </c>
      <c r="J35" s="35">
        <v>44027</v>
      </c>
      <c r="K35" s="36" t="s">
        <v>69</v>
      </c>
      <c r="L35" s="37">
        <f t="shared" si="4"/>
        <v>2500</v>
      </c>
      <c r="M35" s="38">
        <v>2500</v>
      </c>
      <c r="N35" s="39"/>
      <c r="O35" s="40" t="s">
        <v>162</v>
      </c>
    </row>
    <row r="36" spans="1:256" s="41" customFormat="1" ht="12.75">
      <c r="A36" s="32">
        <v>289</v>
      </c>
      <c r="B36" s="33" t="s">
        <v>433</v>
      </c>
      <c r="C36" s="34" t="s">
        <v>78</v>
      </c>
      <c r="D36" s="33" t="s">
        <v>434</v>
      </c>
      <c r="E36" s="44" t="s">
        <v>15</v>
      </c>
      <c r="F36" s="35">
        <f t="shared" si="0"/>
        <v>43804</v>
      </c>
      <c r="G36" s="35">
        <f t="shared" si="1"/>
        <v>43825</v>
      </c>
      <c r="H36" s="35">
        <f t="shared" si="2"/>
        <v>43832</v>
      </c>
      <c r="I36" s="35">
        <f t="shared" si="3"/>
        <v>43839</v>
      </c>
      <c r="J36" s="35">
        <v>43847</v>
      </c>
      <c r="K36" s="36" t="s">
        <v>69</v>
      </c>
      <c r="L36" s="37">
        <f t="shared" si="4"/>
        <v>440000</v>
      </c>
      <c r="M36" s="38">
        <v>440000</v>
      </c>
      <c r="N36" s="39"/>
      <c r="O36" s="40" t="s">
        <v>208</v>
      </c>
    </row>
    <row r="37" spans="1:256" s="41" customFormat="1" ht="12.75">
      <c r="A37" s="32">
        <v>291</v>
      </c>
      <c r="B37" s="33" t="s">
        <v>433</v>
      </c>
      <c r="C37" s="34" t="s">
        <v>78</v>
      </c>
      <c r="D37" s="33" t="s">
        <v>434</v>
      </c>
      <c r="E37" s="44" t="s">
        <v>15</v>
      </c>
      <c r="F37" s="35">
        <f t="shared" si="0"/>
        <v>43984</v>
      </c>
      <c r="G37" s="35">
        <f t="shared" si="1"/>
        <v>44005</v>
      </c>
      <c r="H37" s="35">
        <f t="shared" si="2"/>
        <v>44012</v>
      </c>
      <c r="I37" s="35">
        <f t="shared" si="3"/>
        <v>44019</v>
      </c>
      <c r="J37" s="35">
        <v>44027</v>
      </c>
      <c r="K37" s="36" t="s">
        <v>69</v>
      </c>
      <c r="L37" s="37">
        <f t="shared" si="4"/>
        <v>290000</v>
      </c>
      <c r="M37" s="38">
        <v>290000</v>
      </c>
      <c r="N37" s="39"/>
      <c r="O37" s="40" t="s">
        <v>208</v>
      </c>
    </row>
    <row r="38" spans="1:256" s="41" customFormat="1" ht="12.75">
      <c r="A38" s="32">
        <v>310</v>
      </c>
      <c r="B38" s="33" t="s">
        <v>353</v>
      </c>
      <c r="C38" s="34" t="s">
        <v>78</v>
      </c>
      <c r="D38" s="33" t="s">
        <v>119</v>
      </c>
      <c r="E38" s="44" t="s">
        <v>15</v>
      </c>
      <c r="F38" s="35">
        <f t="shared" si="0"/>
        <v>43804</v>
      </c>
      <c r="G38" s="35">
        <f t="shared" si="1"/>
        <v>43825</v>
      </c>
      <c r="H38" s="35">
        <f t="shared" si="2"/>
        <v>43832</v>
      </c>
      <c r="I38" s="35">
        <f t="shared" si="3"/>
        <v>43839</v>
      </c>
      <c r="J38" s="35">
        <v>43847</v>
      </c>
      <c r="K38" s="36" t="s">
        <v>69</v>
      </c>
      <c r="L38" s="37">
        <f t="shared" si="4"/>
        <v>4000</v>
      </c>
      <c r="M38" s="38">
        <v>4000</v>
      </c>
      <c r="N38" s="39"/>
      <c r="O38" s="40" t="s">
        <v>208</v>
      </c>
    </row>
    <row r="39" spans="1:256" s="41" customFormat="1" ht="12.75">
      <c r="A39" s="32">
        <v>313</v>
      </c>
      <c r="B39" s="33" t="s">
        <v>353</v>
      </c>
      <c r="C39" s="34" t="s">
        <v>78</v>
      </c>
      <c r="D39" s="33" t="s">
        <v>119</v>
      </c>
      <c r="E39" s="44" t="s">
        <v>15</v>
      </c>
      <c r="F39" s="35">
        <f t="shared" si="0"/>
        <v>43984</v>
      </c>
      <c r="G39" s="35">
        <f t="shared" si="1"/>
        <v>44005</v>
      </c>
      <c r="H39" s="35">
        <f t="shared" si="2"/>
        <v>44012</v>
      </c>
      <c r="I39" s="35">
        <f t="shared" si="3"/>
        <v>44019</v>
      </c>
      <c r="J39" s="35">
        <v>44027</v>
      </c>
      <c r="K39" s="36" t="s">
        <v>69</v>
      </c>
      <c r="L39" s="37">
        <f t="shared" si="4"/>
        <v>2500</v>
      </c>
      <c r="M39" s="38">
        <v>2500</v>
      </c>
      <c r="N39" s="39"/>
      <c r="O39" s="40" t="s">
        <v>208</v>
      </c>
    </row>
    <row r="40" spans="1:256" s="41" customFormat="1" ht="12.75">
      <c r="A40" s="32">
        <v>330</v>
      </c>
      <c r="B40" s="33" t="s">
        <v>419</v>
      </c>
      <c r="C40" s="42" t="s">
        <v>78</v>
      </c>
      <c r="D40" s="33" t="s">
        <v>105</v>
      </c>
      <c r="E40" s="44" t="s">
        <v>15</v>
      </c>
      <c r="F40" s="35">
        <f t="shared" si="0"/>
        <v>43805</v>
      </c>
      <c r="G40" s="35">
        <f t="shared" si="1"/>
        <v>43826</v>
      </c>
      <c r="H40" s="35">
        <f t="shared" si="2"/>
        <v>43833</v>
      </c>
      <c r="I40" s="35">
        <f t="shared" si="3"/>
        <v>43840</v>
      </c>
      <c r="J40" s="35">
        <v>43848</v>
      </c>
      <c r="K40" s="36" t="s">
        <v>69</v>
      </c>
      <c r="L40" s="37">
        <f t="shared" si="4"/>
        <v>32000</v>
      </c>
      <c r="M40" s="43">
        <v>32000</v>
      </c>
      <c r="N40" s="39"/>
      <c r="O40" s="40" t="s">
        <v>208</v>
      </c>
    </row>
    <row r="41" spans="1:256" s="41" customFormat="1" ht="12.75">
      <c r="A41" s="32">
        <v>332</v>
      </c>
      <c r="B41" s="33" t="s">
        <v>419</v>
      </c>
      <c r="C41" s="42" t="s">
        <v>78</v>
      </c>
      <c r="D41" s="33" t="s">
        <v>105</v>
      </c>
      <c r="E41" s="44" t="s">
        <v>15</v>
      </c>
      <c r="F41" s="35">
        <f t="shared" si="0"/>
        <v>43984</v>
      </c>
      <c r="G41" s="35">
        <f t="shared" si="1"/>
        <v>44005</v>
      </c>
      <c r="H41" s="35">
        <f t="shared" si="2"/>
        <v>44012</v>
      </c>
      <c r="I41" s="35">
        <f t="shared" si="3"/>
        <v>44019</v>
      </c>
      <c r="J41" s="35">
        <v>44027</v>
      </c>
      <c r="K41" s="36" t="s">
        <v>69</v>
      </c>
      <c r="L41" s="37">
        <f t="shared" si="4"/>
        <v>32000</v>
      </c>
      <c r="M41" s="43">
        <v>32000</v>
      </c>
      <c r="N41" s="39"/>
      <c r="O41" s="40" t="s">
        <v>208</v>
      </c>
    </row>
    <row r="42" spans="1:256" s="41" customFormat="1" ht="12.75">
      <c r="A42" s="32">
        <v>341</v>
      </c>
      <c r="B42" s="33" t="s">
        <v>420</v>
      </c>
      <c r="C42" s="42" t="s">
        <v>78</v>
      </c>
      <c r="D42" s="33" t="s">
        <v>105</v>
      </c>
      <c r="E42" s="44" t="s">
        <v>15</v>
      </c>
      <c r="F42" s="35">
        <f t="shared" si="0"/>
        <v>43804</v>
      </c>
      <c r="G42" s="35">
        <f t="shared" si="1"/>
        <v>43825</v>
      </c>
      <c r="H42" s="35">
        <f t="shared" si="2"/>
        <v>43832</v>
      </c>
      <c r="I42" s="35">
        <f t="shared" si="3"/>
        <v>43839</v>
      </c>
      <c r="J42" s="35">
        <v>43847</v>
      </c>
      <c r="K42" s="36" t="s">
        <v>69</v>
      </c>
      <c r="L42" s="37">
        <f t="shared" si="4"/>
        <v>3500</v>
      </c>
      <c r="M42" s="43">
        <v>3500</v>
      </c>
      <c r="N42" s="39"/>
      <c r="O42" s="40" t="s">
        <v>214</v>
      </c>
    </row>
    <row r="43" spans="1:256" s="41" customFormat="1" ht="12.75">
      <c r="A43" s="32">
        <v>343</v>
      </c>
      <c r="B43" s="33" t="s">
        <v>420</v>
      </c>
      <c r="C43" s="42" t="s">
        <v>78</v>
      </c>
      <c r="D43" s="33" t="s">
        <v>105</v>
      </c>
      <c r="E43" s="44" t="s">
        <v>15</v>
      </c>
      <c r="F43" s="35">
        <f t="shared" si="0"/>
        <v>43984</v>
      </c>
      <c r="G43" s="35">
        <f t="shared" si="1"/>
        <v>44005</v>
      </c>
      <c r="H43" s="35">
        <f t="shared" si="2"/>
        <v>44012</v>
      </c>
      <c r="I43" s="35">
        <f t="shared" si="3"/>
        <v>44019</v>
      </c>
      <c r="J43" s="35">
        <v>44027</v>
      </c>
      <c r="K43" s="36" t="s">
        <v>69</v>
      </c>
      <c r="L43" s="37">
        <f t="shared" si="4"/>
        <v>3500</v>
      </c>
      <c r="M43" s="43">
        <v>3500</v>
      </c>
      <c r="N43" s="39"/>
      <c r="O43" s="40" t="s">
        <v>214</v>
      </c>
    </row>
    <row r="44" spans="1:256" s="41" customFormat="1" ht="12.75">
      <c r="A44" s="32">
        <v>353</v>
      </c>
      <c r="B44" s="33" t="s">
        <v>421</v>
      </c>
      <c r="C44" s="42" t="s">
        <v>78</v>
      </c>
      <c r="D44" s="33" t="s">
        <v>105</v>
      </c>
      <c r="E44" s="44" t="s">
        <v>15</v>
      </c>
      <c r="F44" s="35">
        <f t="shared" si="0"/>
        <v>43804</v>
      </c>
      <c r="G44" s="35">
        <f t="shared" si="1"/>
        <v>43825</v>
      </c>
      <c r="H44" s="35">
        <f t="shared" si="2"/>
        <v>43832</v>
      </c>
      <c r="I44" s="35">
        <f t="shared" si="3"/>
        <v>43839</v>
      </c>
      <c r="J44" s="35">
        <v>43847</v>
      </c>
      <c r="K44" s="36" t="s">
        <v>69</v>
      </c>
      <c r="L44" s="37">
        <f t="shared" si="4"/>
        <v>10000</v>
      </c>
      <c r="M44" s="43">
        <v>10000</v>
      </c>
      <c r="N44" s="39"/>
      <c r="O44" s="40" t="s">
        <v>113</v>
      </c>
    </row>
    <row r="45" spans="1:256" s="41" customFormat="1" ht="12.75">
      <c r="A45" s="32">
        <v>361</v>
      </c>
      <c r="B45" s="33" t="s">
        <v>422</v>
      </c>
      <c r="C45" s="42" t="s">
        <v>78</v>
      </c>
      <c r="D45" s="33" t="s">
        <v>105</v>
      </c>
      <c r="E45" s="44" t="s">
        <v>15</v>
      </c>
      <c r="F45" s="35">
        <f t="shared" si="0"/>
        <v>43805</v>
      </c>
      <c r="G45" s="35">
        <f t="shared" si="1"/>
        <v>43826</v>
      </c>
      <c r="H45" s="35">
        <f t="shared" si="2"/>
        <v>43833</v>
      </c>
      <c r="I45" s="35">
        <f t="shared" si="3"/>
        <v>43840</v>
      </c>
      <c r="J45" s="35">
        <v>43848</v>
      </c>
      <c r="K45" s="36" t="s">
        <v>69</v>
      </c>
      <c r="L45" s="37">
        <f t="shared" si="4"/>
        <v>2500</v>
      </c>
      <c r="M45" s="43">
        <v>2500</v>
      </c>
      <c r="N45" s="39"/>
      <c r="O45" s="40" t="s">
        <v>112</v>
      </c>
    </row>
    <row r="46" spans="1:256" s="41" customFormat="1" ht="12.75">
      <c r="A46" s="32">
        <v>363</v>
      </c>
      <c r="B46" s="33" t="s">
        <v>422</v>
      </c>
      <c r="C46" s="42" t="s">
        <v>78</v>
      </c>
      <c r="D46" s="33" t="s">
        <v>105</v>
      </c>
      <c r="E46" s="44" t="s">
        <v>15</v>
      </c>
      <c r="F46" s="35">
        <f t="shared" si="0"/>
        <v>43984</v>
      </c>
      <c r="G46" s="35">
        <f t="shared" si="1"/>
        <v>44005</v>
      </c>
      <c r="H46" s="35">
        <f t="shared" si="2"/>
        <v>44012</v>
      </c>
      <c r="I46" s="35">
        <f t="shared" si="3"/>
        <v>44019</v>
      </c>
      <c r="J46" s="35">
        <v>44027</v>
      </c>
      <c r="K46" s="36" t="s">
        <v>69</v>
      </c>
      <c r="L46" s="37">
        <f t="shared" si="4"/>
        <v>2500</v>
      </c>
      <c r="M46" s="43">
        <v>2500</v>
      </c>
      <c r="N46" s="39"/>
      <c r="O46" s="40" t="s">
        <v>112</v>
      </c>
    </row>
    <row r="47" spans="1:256" s="41" customFormat="1" ht="21">
      <c r="A47" s="32">
        <v>370</v>
      </c>
      <c r="B47" s="33" t="s">
        <v>423</v>
      </c>
      <c r="C47" s="42" t="s">
        <v>78</v>
      </c>
      <c r="D47" s="33" t="s">
        <v>105</v>
      </c>
      <c r="E47" s="44" t="s">
        <v>15</v>
      </c>
      <c r="F47" s="35">
        <f t="shared" si="0"/>
        <v>43804</v>
      </c>
      <c r="G47" s="35">
        <f t="shared" si="1"/>
        <v>43825</v>
      </c>
      <c r="H47" s="35">
        <f t="shared" si="2"/>
        <v>43832</v>
      </c>
      <c r="I47" s="35">
        <f t="shared" si="3"/>
        <v>43839</v>
      </c>
      <c r="J47" s="35">
        <v>43847</v>
      </c>
      <c r="K47" s="36" t="s">
        <v>69</v>
      </c>
      <c r="L47" s="37">
        <f t="shared" si="4"/>
        <v>5000</v>
      </c>
      <c r="M47" s="43">
        <v>5000</v>
      </c>
      <c r="N47" s="39"/>
      <c r="O47" s="40" t="s">
        <v>111</v>
      </c>
    </row>
    <row r="48" spans="1:256" s="41" customFormat="1" ht="21">
      <c r="A48" s="32">
        <v>380</v>
      </c>
      <c r="B48" s="33" t="s">
        <v>425</v>
      </c>
      <c r="C48" s="42" t="s">
        <v>78</v>
      </c>
      <c r="D48" s="33" t="s">
        <v>105</v>
      </c>
      <c r="E48" s="44" t="s">
        <v>15</v>
      </c>
      <c r="F48" s="35">
        <f t="shared" si="0"/>
        <v>43804</v>
      </c>
      <c r="G48" s="35">
        <f t="shared" si="1"/>
        <v>43825</v>
      </c>
      <c r="H48" s="35">
        <f t="shared" si="2"/>
        <v>43832</v>
      </c>
      <c r="I48" s="35">
        <f t="shared" si="3"/>
        <v>43839</v>
      </c>
      <c r="J48" s="35">
        <v>43847</v>
      </c>
      <c r="K48" s="36" t="s">
        <v>69</v>
      </c>
      <c r="L48" s="37">
        <f t="shared" si="4"/>
        <v>4000</v>
      </c>
      <c r="M48" s="43">
        <v>4000</v>
      </c>
      <c r="N48" s="39"/>
      <c r="O48" s="40" t="s">
        <v>109</v>
      </c>
    </row>
    <row r="49" spans="1:15" s="41" customFormat="1" ht="21">
      <c r="A49" s="32">
        <v>389</v>
      </c>
      <c r="B49" s="33" t="s">
        <v>557</v>
      </c>
      <c r="C49" s="42" t="s">
        <v>78</v>
      </c>
      <c r="D49" s="33" t="s">
        <v>105</v>
      </c>
      <c r="E49" s="44" t="s">
        <v>15</v>
      </c>
      <c r="F49" s="35">
        <f t="shared" si="0"/>
        <v>43804</v>
      </c>
      <c r="G49" s="35">
        <f t="shared" si="1"/>
        <v>43825</v>
      </c>
      <c r="H49" s="35">
        <f t="shared" si="2"/>
        <v>43832</v>
      </c>
      <c r="I49" s="35">
        <f t="shared" si="3"/>
        <v>43839</v>
      </c>
      <c r="J49" s="35">
        <v>43847</v>
      </c>
      <c r="K49" s="36" t="s">
        <v>69</v>
      </c>
      <c r="L49" s="37">
        <f t="shared" si="4"/>
        <v>10000</v>
      </c>
      <c r="M49" s="43">
        <v>10000</v>
      </c>
      <c r="N49" s="39"/>
      <c r="O49" s="40" t="s">
        <v>108</v>
      </c>
    </row>
    <row r="50" spans="1:15" s="41" customFormat="1" ht="21">
      <c r="A50" s="32">
        <v>407</v>
      </c>
      <c r="B50" s="33" t="s">
        <v>560</v>
      </c>
      <c r="C50" s="34" t="s">
        <v>78</v>
      </c>
      <c r="D50" s="33" t="s">
        <v>79</v>
      </c>
      <c r="E50" s="44" t="s">
        <v>15</v>
      </c>
      <c r="F50" s="35">
        <f t="shared" si="0"/>
        <v>43804</v>
      </c>
      <c r="G50" s="35">
        <f t="shared" si="1"/>
        <v>43825</v>
      </c>
      <c r="H50" s="35">
        <f t="shared" si="2"/>
        <v>43832</v>
      </c>
      <c r="I50" s="35">
        <f t="shared" si="3"/>
        <v>43839</v>
      </c>
      <c r="J50" s="35">
        <v>43847</v>
      </c>
      <c r="K50" s="36" t="s">
        <v>69</v>
      </c>
      <c r="L50" s="37">
        <f t="shared" si="4"/>
        <v>30000</v>
      </c>
      <c r="M50" s="38">
        <v>30000</v>
      </c>
      <c r="N50" s="39"/>
      <c r="O50" s="40" t="s">
        <v>208</v>
      </c>
    </row>
    <row r="51" spans="1:15" s="41" customFormat="1" ht="21">
      <c r="A51" s="32">
        <v>409</v>
      </c>
      <c r="B51" s="33" t="s">
        <v>560</v>
      </c>
      <c r="C51" s="34" t="s">
        <v>78</v>
      </c>
      <c r="D51" s="33" t="s">
        <v>79</v>
      </c>
      <c r="E51" s="44" t="s">
        <v>15</v>
      </c>
      <c r="F51" s="35">
        <f t="shared" si="0"/>
        <v>43984</v>
      </c>
      <c r="G51" s="35">
        <f t="shared" si="1"/>
        <v>44005</v>
      </c>
      <c r="H51" s="35">
        <f t="shared" si="2"/>
        <v>44012</v>
      </c>
      <c r="I51" s="35">
        <f t="shared" si="3"/>
        <v>44019</v>
      </c>
      <c r="J51" s="35">
        <v>44027</v>
      </c>
      <c r="K51" s="36" t="s">
        <v>69</v>
      </c>
      <c r="L51" s="37">
        <f t="shared" si="4"/>
        <v>30000</v>
      </c>
      <c r="M51" s="38">
        <v>30000</v>
      </c>
      <c r="N51" s="39"/>
      <c r="O51" s="40" t="s">
        <v>208</v>
      </c>
    </row>
    <row r="52" spans="1:15" s="41" customFormat="1" ht="12.75">
      <c r="A52" s="32">
        <v>440</v>
      </c>
      <c r="B52" s="33" t="s">
        <v>564</v>
      </c>
      <c r="C52" s="42" t="s">
        <v>78</v>
      </c>
      <c r="D52" s="33" t="s">
        <v>79</v>
      </c>
      <c r="E52" s="44" t="s">
        <v>15</v>
      </c>
      <c r="F52" s="35">
        <f t="shared" si="0"/>
        <v>43804</v>
      </c>
      <c r="G52" s="35">
        <f t="shared" si="1"/>
        <v>43825</v>
      </c>
      <c r="H52" s="35">
        <f t="shared" si="2"/>
        <v>43832</v>
      </c>
      <c r="I52" s="35">
        <f t="shared" si="3"/>
        <v>43839</v>
      </c>
      <c r="J52" s="35">
        <v>43847</v>
      </c>
      <c r="K52" s="36" t="s">
        <v>69</v>
      </c>
      <c r="L52" s="37">
        <f t="shared" si="4"/>
        <v>15000</v>
      </c>
      <c r="M52" s="45">
        <v>15000</v>
      </c>
      <c r="N52" s="39"/>
      <c r="O52" s="34" t="s">
        <v>138</v>
      </c>
    </row>
    <row r="53" spans="1:15" s="41" customFormat="1" ht="12.75">
      <c r="A53" s="32">
        <v>459</v>
      </c>
      <c r="B53" s="33" t="s">
        <v>565</v>
      </c>
      <c r="C53" s="42" t="s">
        <v>78</v>
      </c>
      <c r="D53" s="33" t="s">
        <v>79</v>
      </c>
      <c r="E53" s="44" t="s">
        <v>15</v>
      </c>
      <c r="F53" s="35">
        <f t="shared" si="0"/>
        <v>43804</v>
      </c>
      <c r="G53" s="35">
        <f t="shared" si="1"/>
        <v>43825</v>
      </c>
      <c r="H53" s="35">
        <f t="shared" si="2"/>
        <v>43832</v>
      </c>
      <c r="I53" s="35">
        <f t="shared" si="3"/>
        <v>43839</v>
      </c>
      <c r="J53" s="35">
        <v>43847</v>
      </c>
      <c r="K53" s="36" t="s">
        <v>69</v>
      </c>
      <c r="L53" s="37">
        <f t="shared" si="4"/>
        <v>10000</v>
      </c>
      <c r="M53" s="45">
        <v>10000</v>
      </c>
      <c r="N53" s="39"/>
      <c r="O53" s="34" t="s">
        <v>139</v>
      </c>
    </row>
    <row r="54" spans="1:15" s="41" customFormat="1" ht="24">
      <c r="A54" s="32">
        <v>471</v>
      </c>
      <c r="B54" s="33" t="s">
        <v>566</v>
      </c>
      <c r="C54" s="42" t="s">
        <v>78</v>
      </c>
      <c r="D54" s="33" t="s">
        <v>79</v>
      </c>
      <c r="E54" s="44" t="s">
        <v>15</v>
      </c>
      <c r="F54" s="35">
        <f t="shared" si="0"/>
        <v>43804</v>
      </c>
      <c r="G54" s="35">
        <f t="shared" si="1"/>
        <v>43825</v>
      </c>
      <c r="H54" s="35">
        <f t="shared" si="2"/>
        <v>43832</v>
      </c>
      <c r="I54" s="35">
        <f t="shared" si="3"/>
        <v>43839</v>
      </c>
      <c r="J54" s="35">
        <v>43847</v>
      </c>
      <c r="K54" s="36" t="s">
        <v>69</v>
      </c>
      <c r="L54" s="37">
        <f t="shared" si="4"/>
        <v>15000</v>
      </c>
      <c r="M54" s="45">
        <v>15000</v>
      </c>
      <c r="N54" s="39"/>
      <c r="O54" s="34" t="s">
        <v>141</v>
      </c>
    </row>
    <row r="55" spans="1:15" s="41" customFormat="1" ht="12.75">
      <c r="A55" s="32">
        <v>488</v>
      </c>
      <c r="B55" s="33" t="s">
        <v>568</v>
      </c>
      <c r="C55" s="42" t="s">
        <v>78</v>
      </c>
      <c r="D55" s="33" t="s">
        <v>79</v>
      </c>
      <c r="E55" s="44" t="s">
        <v>15</v>
      </c>
      <c r="F55" s="35">
        <f t="shared" si="0"/>
        <v>43804</v>
      </c>
      <c r="G55" s="35">
        <f t="shared" si="1"/>
        <v>43825</v>
      </c>
      <c r="H55" s="35">
        <f t="shared" si="2"/>
        <v>43832</v>
      </c>
      <c r="I55" s="35">
        <f t="shared" si="3"/>
        <v>43839</v>
      </c>
      <c r="J55" s="35">
        <v>43847</v>
      </c>
      <c r="K55" s="36" t="s">
        <v>69</v>
      </c>
      <c r="L55" s="37">
        <f t="shared" si="4"/>
        <v>50000</v>
      </c>
      <c r="M55" s="45">
        <v>50000</v>
      </c>
      <c r="N55" s="39"/>
      <c r="O55" s="34" t="s">
        <v>140</v>
      </c>
    </row>
    <row r="56" spans="1:15" s="41" customFormat="1" ht="24">
      <c r="A56" s="32">
        <v>509</v>
      </c>
      <c r="B56" s="33" t="s">
        <v>569</v>
      </c>
      <c r="C56" s="42" t="s">
        <v>78</v>
      </c>
      <c r="D56" s="33" t="s">
        <v>79</v>
      </c>
      <c r="E56" s="44" t="s">
        <v>15</v>
      </c>
      <c r="F56" s="35">
        <f t="shared" si="0"/>
        <v>43804</v>
      </c>
      <c r="G56" s="35">
        <f t="shared" si="1"/>
        <v>43825</v>
      </c>
      <c r="H56" s="35">
        <f t="shared" si="2"/>
        <v>43832</v>
      </c>
      <c r="I56" s="35">
        <f t="shared" si="3"/>
        <v>43839</v>
      </c>
      <c r="J56" s="35">
        <v>43847</v>
      </c>
      <c r="K56" s="36" t="s">
        <v>69</v>
      </c>
      <c r="L56" s="37">
        <f t="shared" si="4"/>
        <v>100000</v>
      </c>
      <c r="M56" s="45">
        <v>100000</v>
      </c>
      <c r="N56" s="39"/>
      <c r="O56" s="34" t="s">
        <v>269</v>
      </c>
    </row>
    <row r="57" spans="1:15" s="41" customFormat="1" ht="24">
      <c r="A57" s="32">
        <v>511</v>
      </c>
      <c r="B57" s="33" t="s">
        <v>569</v>
      </c>
      <c r="C57" s="42" t="s">
        <v>78</v>
      </c>
      <c r="D57" s="33" t="s">
        <v>79</v>
      </c>
      <c r="E57" s="44" t="s">
        <v>15</v>
      </c>
      <c r="F57" s="35">
        <f t="shared" si="0"/>
        <v>43984</v>
      </c>
      <c r="G57" s="35">
        <f t="shared" si="1"/>
        <v>44005</v>
      </c>
      <c r="H57" s="35">
        <f t="shared" si="2"/>
        <v>44012</v>
      </c>
      <c r="I57" s="35">
        <f t="shared" si="3"/>
        <v>44019</v>
      </c>
      <c r="J57" s="35">
        <v>44027</v>
      </c>
      <c r="K57" s="36" t="s">
        <v>69</v>
      </c>
      <c r="L57" s="37">
        <f t="shared" si="4"/>
        <v>100000</v>
      </c>
      <c r="M57" s="45">
        <v>100000</v>
      </c>
      <c r="N57" s="39"/>
      <c r="O57" s="34" t="s">
        <v>269</v>
      </c>
    </row>
    <row r="58" spans="1:15" s="41" customFormat="1" ht="21">
      <c r="A58" s="32">
        <v>524</v>
      </c>
      <c r="B58" s="33" t="s">
        <v>400</v>
      </c>
      <c r="C58" s="34" t="s">
        <v>78</v>
      </c>
      <c r="D58" s="33" t="s">
        <v>156</v>
      </c>
      <c r="E58" s="44" t="s">
        <v>15</v>
      </c>
      <c r="F58" s="35">
        <f t="shared" si="0"/>
        <v>43804</v>
      </c>
      <c r="G58" s="35">
        <f t="shared" si="1"/>
        <v>43825</v>
      </c>
      <c r="H58" s="35">
        <f t="shared" si="2"/>
        <v>43832</v>
      </c>
      <c r="I58" s="35">
        <f t="shared" si="3"/>
        <v>43839</v>
      </c>
      <c r="J58" s="35">
        <v>43847</v>
      </c>
      <c r="K58" s="36" t="s">
        <v>69</v>
      </c>
      <c r="L58" s="37">
        <f t="shared" si="4"/>
        <v>35000</v>
      </c>
      <c r="M58" s="38">
        <v>35000</v>
      </c>
      <c r="N58" s="39"/>
      <c r="O58" s="40" t="s">
        <v>257</v>
      </c>
    </row>
    <row r="59" spans="1:15" s="41" customFormat="1" ht="21">
      <c r="A59" s="32">
        <v>528</v>
      </c>
      <c r="B59" s="33" t="s">
        <v>400</v>
      </c>
      <c r="C59" s="34" t="s">
        <v>78</v>
      </c>
      <c r="D59" s="33" t="s">
        <v>156</v>
      </c>
      <c r="E59" s="44" t="s">
        <v>15</v>
      </c>
      <c r="F59" s="35">
        <f t="shared" si="0"/>
        <v>43984</v>
      </c>
      <c r="G59" s="35">
        <f t="shared" si="1"/>
        <v>44005</v>
      </c>
      <c r="H59" s="35">
        <f t="shared" si="2"/>
        <v>44012</v>
      </c>
      <c r="I59" s="35">
        <f t="shared" si="3"/>
        <v>44019</v>
      </c>
      <c r="J59" s="35">
        <v>44027</v>
      </c>
      <c r="K59" s="36" t="s">
        <v>69</v>
      </c>
      <c r="L59" s="37">
        <f t="shared" si="4"/>
        <v>35000</v>
      </c>
      <c r="M59" s="38">
        <v>35000</v>
      </c>
      <c r="N59" s="39"/>
      <c r="O59" s="40" t="s">
        <v>257</v>
      </c>
    </row>
    <row r="60" spans="1:15" s="41" customFormat="1" ht="21">
      <c r="A60" s="32">
        <v>589</v>
      </c>
      <c r="B60" s="33" t="s">
        <v>314</v>
      </c>
      <c r="C60" s="34" t="s">
        <v>78</v>
      </c>
      <c r="D60" s="33" t="s">
        <v>142</v>
      </c>
      <c r="E60" s="44" t="s">
        <v>15</v>
      </c>
      <c r="F60" s="35">
        <f t="shared" si="0"/>
        <v>43804</v>
      </c>
      <c r="G60" s="35">
        <f t="shared" si="1"/>
        <v>43825</v>
      </c>
      <c r="H60" s="35">
        <f t="shared" si="2"/>
        <v>43832</v>
      </c>
      <c r="I60" s="35">
        <f t="shared" si="3"/>
        <v>43839</v>
      </c>
      <c r="J60" s="35">
        <v>43847</v>
      </c>
      <c r="K60" s="36" t="s">
        <v>69</v>
      </c>
      <c r="L60" s="37">
        <f t="shared" si="4"/>
        <v>270000</v>
      </c>
      <c r="M60" s="38">
        <v>270000</v>
      </c>
      <c r="N60" s="39"/>
      <c r="O60" s="40" t="s">
        <v>208</v>
      </c>
    </row>
    <row r="61" spans="1:15" s="41" customFormat="1" ht="21">
      <c r="A61" s="32">
        <v>592</v>
      </c>
      <c r="B61" s="33" t="s">
        <v>314</v>
      </c>
      <c r="C61" s="34" t="s">
        <v>78</v>
      </c>
      <c r="D61" s="33" t="s">
        <v>142</v>
      </c>
      <c r="E61" s="44" t="s">
        <v>15</v>
      </c>
      <c r="F61" s="35">
        <f t="shared" si="0"/>
        <v>43984</v>
      </c>
      <c r="G61" s="35">
        <f t="shared" si="1"/>
        <v>44005</v>
      </c>
      <c r="H61" s="35">
        <f t="shared" si="2"/>
        <v>44012</v>
      </c>
      <c r="I61" s="35">
        <f t="shared" si="3"/>
        <v>44019</v>
      </c>
      <c r="J61" s="35">
        <v>44027</v>
      </c>
      <c r="K61" s="36" t="s">
        <v>69</v>
      </c>
      <c r="L61" s="37">
        <f t="shared" si="4"/>
        <v>270000</v>
      </c>
      <c r="M61" s="38">
        <v>270000</v>
      </c>
      <c r="N61" s="39"/>
      <c r="O61" s="40" t="s">
        <v>208</v>
      </c>
    </row>
    <row r="62" spans="1:15" s="41" customFormat="1" ht="21">
      <c r="A62" s="32">
        <v>639</v>
      </c>
      <c r="B62" s="33" t="s">
        <v>324</v>
      </c>
      <c r="C62" s="34" t="s">
        <v>78</v>
      </c>
      <c r="D62" s="33" t="s">
        <v>142</v>
      </c>
      <c r="E62" s="44" t="s">
        <v>15</v>
      </c>
      <c r="F62" s="35">
        <f t="shared" si="0"/>
        <v>43804</v>
      </c>
      <c r="G62" s="35">
        <f t="shared" si="1"/>
        <v>43825</v>
      </c>
      <c r="H62" s="35">
        <f t="shared" si="2"/>
        <v>43832</v>
      </c>
      <c r="I62" s="35">
        <f t="shared" si="3"/>
        <v>43839</v>
      </c>
      <c r="J62" s="35">
        <v>43847</v>
      </c>
      <c r="K62" s="36" t="s">
        <v>69</v>
      </c>
      <c r="L62" s="37">
        <f t="shared" si="4"/>
        <v>1000000</v>
      </c>
      <c r="M62" s="38">
        <v>1000000</v>
      </c>
      <c r="N62" s="39"/>
      <c r="O62" s="40" t="s">
        <v>176</v>
      </c>
    </row>
    <row r="63" spans="1:15" s="41" customFormat="1" ht="21">
      <c r="A63" s="32">
        <v>642</v>
      </c>
      <c r="B63" s="33" t="s">
        <v>324</v>
      </c>
      <c r="C63" s="34" t="s">
        <v>78</v>
      </c>
      <c r="D63" s="33" t="s">
        <v>142</v>
      </c>
      <c r="E63" s="44" t="s">
        <v>15</v>
      </c>
      <c r="F63" s="35">
        <f t="shared" si="0"/>
        <v>43984</v>
      </c>
      <c r="G63" s="35">
        <f t="shared" si="1"/>
        <v>44005</v>
      </c>
      <c r="H63" s="35">
        <f t="shared" si="2"/>
        <v>44012</v>
      </c>
      <c r="I63" s="35">
        <f t="shared" si="3"/>
        <v>44019</v>
      </c>
      <c r="J63" s="35">
        <v>44027</v>
      </c>
      <c r="K63" s="36" t="s">
        <v>69</v>
      </c>
      <c r="L63" s="37">
        <f t="shared" si="4"/>
        <v>672000</v>
      </c>
      <c r="M63" s="38">
        <v>672000</v>
      </c>
      <c r="N63" s="39"/>
      <c r="O63" s="40" t="s">
        <v>176</v>
      </c>
    </row>
    <row r="64" spans="1:15" s="41" customFormat="1" ht="21">
      <c r="A64" s="32">
        <v>652</v>
      </c>
      <c r="B64" s="33" t="s">
        <v>365</v>
      </c>
      <c r="C64" s="34" t="s">
        <v>78</v>
      </c>
      <c r="D64" s="33" t="s">
        <v>128</v>
      </c>
      <c r="E64" s="44" t="s">
        <v>15</v>
      </c>
      <c r="F64" s="35">
        <f t="shared" si="0"/>
        <v>43804</v>
      </c>
      <c r="G64" s="35">
        <f t="shared" si="1"/>
        <v>43825</v>
      </c>
      <c r="H64" s="35">
        <f t="shared" si="2"/>
        <v>43832</v>
      </c>
      <c r="I64" s="35">
        <f t="shared" si="3"/>
        <v>43839</v>
      </c>
      <c r="J64" s="35">
        <v>43847</v>
      </c>
      <c r="K64" s="36" t="s">
        <v>69</v>
      </c>
      <c r="L64" s="37">
        <f t="shared" si="4"/>
        <v>200000</v>
      </c>
      <c r="M64" s="38">
        <v>200000</v>
      </c>
      <c r="N64" s="39"/>
      <c r="O64" s="40" t="s">
        <v>208</v>
      </c>
    </row>
    <row r="65" spans="1:15" s="41" customFormat="1" ht="21">
      <c r="A65" s="32">
        <v>655</v>
      </c>
      <c r="B65" s="33" t="s">
        <v>365</v>
      </c>
      <c r="C65" s="34" t="s">
        <v>78</v>
      </c>
      <c r="D65" s="33" t="s">
        <v>128</v>
      </c>
      <c r="E65" s="44" t="s">
        <v>15</v>
      </c>
      <c r="F65" s="35">
        <f t="shared" si="0"/>
        <v>43984</v>
      </c>
      <c r="G65" s="35">
        <f t="shared" si="1"/>
        <v>44005</v>
      </c>
      <c r="H65" s="35">
        <f t="shared" si="2"/>
        <v>44012</v>
      </c>
      <c r="I65" s="35">
        <f t="shared" si="3"/>
        <v>44019</v>
      </c>
      <c r="J65" s="35">
        <v>44027</v>
      </c>
      <c r="K65" s="36" t="s">
        <v>69</v>
      </c>
      <c r="L65" s="37">
        <f t="shared" si="4"/>
        <v>200000</v>
      </c>
      <c r="M65" s="38">
        <v>200000</v>
      </c>
      <c r="N65" s="39"/>
      <c r="O65" s="40" t="s">
        <v>208</v>
      </c>
    </row>
    <row r="66" spans="1:15" s="41" customFormat="1" ht="21">
      <c r="A66" s="32">
        <v>704</v>
      </c>
      <c r="B66" s="33" t="s">
        <v>383</v>
      </c>
      <c r="C66" s="34" t="s">
        <v>78</v>
      </c>
      <c r="D66" s="33" t="s">
        <v>169</v>
      </c>
      <c r="E66" s="44" t="s">
        <v>15</v>
      </c>
      <c r="F66" s="35">
        <f t="shared" si="0"/>
        <v>43804</v>
      </c>
      <c r="G66" s="35">
        <f t="shared" si="1"/>
        <v>43825</v>
      </c>
      <c r="H66" s="35">
        <f t="shared" si="2"/>
        <v>43832</v>
      </c>
      <c r="I66" s="35">
        <f t="shared" si="3"/>
        <v>43839</v>
      </c>
      <c r="J66" s="35">
        <v>43847</v>
      </c>
      <c r="K66" s="36" t="s">
        <v>69</v>
      </c>
      <c r="L66" s="37">
        <f t="shared" si="4"/>
        <v>150000</v>
      </c>
      <c r="M66" s="38">
        <v>150000</v>
      </c>
      <c r="N66" s="39"/>
      <c r="O66" s="40" t="s">
        <v>208</v>
      </c>
    </row>
    <row r="67" spans="1:15" s="41" customFormat="1" ht="21">
      <c r="A67" s="32">
        <v>707</v>
      </c>
      <c r="B67" s="33" t="s">
        <v>383</v>
      </c>
      <c r="C67" s="34" t="s">
        <v>78</v>
      </c>
      <c r="D67" s="33" t="s">
        <v>169</v>
      </c>
      <c r="E67" s="44" t="s">
        <v>15</v>
      </c>
      <c r="F67" s="35">
        <f t="shared" si="0"/>
        <v>43984</v>
      </c>
      <c r="G67" s="35">
        <f t="shared" si="1"/>
        <v>44005</v>
      </c>
      <c r="H67" s="35">
        <f t="shared" si="2"/>
        <v>44012</v>
      </c>
      <c r="I67" s="35">
        <f t="shared" si="3"/>
        <v>44019</v>
      </c>
      <c r="J67" s="35">
        <v>44027</v>
      </c>
      <c r="K67" s="36" t="s">
        <v>69</v>
      </c>
      <c r="L67" s="37">
        <f t="shared" si="4"/>
        <v>150000</v>
      </c>
      <c r="M67" s="38">
        <v>150000</v>
      </c>
      <c r="N67" s="39"/>
      <c r="O67" s="40" t="s">
        <v>208</v>
      </c>
    </row>
    <row r="68" spans="1:15" s="41" customFormat="1" ht="12.75">
      <c r="A68" s="32">
        <v>750</v>
      </c>
      <c r="B68" s="33" t="s">
        <v>393</v>
      </c>
      <c r="C68" s="34" t="s">
        <v>78</v>
      </c>
      <c r="D68" s="33" t="s">
        <v>169</v>
      </c>
      <c r="E68" s="44" t="s">
        <v>15</v>
      </c>
      <c r="F68" s="35">
        <f t="shared" si="0"/>
        <v>43804</v>
      </c>
      <c r="G68" s="35">
        <f t="shared" si="1"/>
        <v>43825</v>
      </c>
      <c r="H68" s="35">
        <f t="shared" si="2"/>
        <v>43832</v>
      </c>
      <c r="I68" s="35">
        <f t="shared" si="3"/>
        <v>43839</v>
      </c>
      <c r="J68" s="35">
        <v>43847</v>
      </c>
      <c r="K68" s="36" t="s">
        <v>69</v>
      </c>
      <c r="L68" s="37">
        <f t="shared" si="4"/>
        <v>2000</v>
      </c>
      <c r="M68" s="38">
        <v>2000</v>
      </c>
      <c r="N68" s="39"/>
      <c r="O68" s="40" t="s">
        <v>174</v>
      </c>
    </row>
    <row r="69" spans="1:15" s="41" customFormat="1" ht="12.75">
      <c r="A69" s="32">
        <v>752</v>
      </c>
      <c r="B69" s="33" t="s">
        <v>393</v>
      </c>
      <c r="C69" s="34" t="s">
        <v>78</v>
      </c>
      <c r="D69" s="33" t="s">
        <v>169</v>
      </c>
      <c r="E69" s="44" t="s">
        <v>15</v>
      </c>
      <c r="F69" s="35">
        <f t="shared" si="0"/>
        <v>43984</v>
      </c>
      <c r="G69" s="35">
        <f t="shared" si="1"/>
        <v>44005</v>
      </c>
      <c r="H69" s="35">
        <f t="shared" si="2"/>
        <v>44012</v>
      </c>
      <c r="I69" s="35">
        <f t="shared" si="3"/>
        <v>44019</v>
      </c>
      <c r="J69" s="35">
        <v>44027</v>
      </c>
      <c r="K69" s="36" t="s">
        <v>69</v>
      </c>
      <c r="L69" s="37">
        <f t="shared" si="4"/>
        <v>2000</v>
      </c>
      <c r="M69" s="38">
        <v>2000</v>
      </c>
      <c r="N69" s="39"/>
      <c r="O69" s="40" t="s">
        <v>174</v>
      </c>
    </row>
    <row r="70" spans="1:15" s="41" customFormat="1" ht="21">
      <c r="A70" s="32">
        <v>793</v>
      </c>
      <c r="B70" s="33" t="s">
        <v>326</v>
      </c>
      <c r="C70" s="34" t="s">
        <v>78</v>
      </c>
      <c r="D70" s="33" t="s">
        <v>147</v>
      </c>
      <c r="E70" s="44" t="s">
        <v>15</v>
      </c>
      <c r="F70" s="35">
        <f t="shared" si="0"/>
        <v>43804</v>
      </c>
      <c r="G70" s="35">
        <f t="shared" si="1"/>
        <v>43825</v>
      </c>
      <c r="H70" s="35">
        <f t="shared" si="2"/>
        <v>43832</v>
      </c>
      <c r="I70" s="35">
        <f t="shared" si="3"/>
        <v>43839</v>
      </c>
      <c r="J70" s="35">
        <v>43847</v>
      </c>
      <c r="K70" s="36" t="s">
        <v>69</v>
      </c>
      <c r="L70" s="37">
        <f t="shared" si="4"/>
        <v>180000</v>
      </c>
      <c r="M70" s="38">
        <v>180000</v>
      </c>
      <c r="N70" s="39"/>
      <c r="O70" s="40" t="s">
        <v>208</v>
      </c>
    </row>
    <row r="71" spans="1:15" s="41" customFormat="1" ht="21">
      <c r="A71" s="32">
        <v>795</v>
      </c>
      <c r="B71" s="33" t="s">
        <v>326</v>
      </c>
      <c r="C71" s="34" t="s">
        <v>78</v>
      </c>
      <c r="D71" s="33" t="s">
        <v>147</v>
      </c>
      <c r="E71" s="44" t="s">
        <v>15</v>
      </c>
      <c r="F71" s="35">
        <f t="shared" ref="F71:F134" si="5">G71-21</f>
        <v>43984</v>
      </c>
      <c r="G71" s="35">
        <f t="shared" ref="G71:G134" si="6">H71-7</f>
        <v>44005</v>
      </c>
      <c r="H71" s="35">
        <f t="shared" ref="H71:H134" si="7">J71-15</f>
        <v>44012</v>
      </c>
      <c r="I71" s="35">
        <f t="shared" ref="I71:I134" si="8">H71+7</f>
        <v>44019</v>
      </c>
      <c r="J71" s="35">
        <v>44027</v>
      </c>
      <c r="K71" s="36" t="s">
        <v>69</v>
      </c>
      <c r="L71" s="37">
        <f t="shared" ref="L71:L134" si="9">SUM(M71:N71)</f>
        <v>90000</v>
      </c>
      <c r="M71" s="38">
        <v>90000</v>
      </c>
      <c r="N71" s="39"/>
      <c r="O71" s="40" t="s">
        <v>208</v>
      </c>
    </row>
    <row r="72" spans="1:15" s="41" customFormat="1" ht="31.5">
      <c r="A72" s="32">
        <v>853</v>
      </c>
      <c r="B72" s="33" t="s">
        <v>348</v>
      </c>
      <c r="C72" s="42" t="s">
        <v>78</v>
      </c>
      <c r="D72" s="33" t="s">
        <v>147</v>
      </c>
      <c r="E72" s="44" t="s">
        <v>15</v>
      </c>
      <c r="F72" s="35">
        <f t="shared" si="5"/>
        <v>43804</v>
      </c>
      <c r="G72" s="35">
        <f t="shared" si="6"/>
        <v>43825</v>
      </c>
      <c r="H72" s="35">
        <f t="shared" si="7"/>
        <v>43832</v>
      </c>
      <c r="I72" s="35">
        <f t="shared" si="8"/>
        <v>43839</v>
      </c>
      <c r="J72" s="35">
        <v>43847</v>
      </c>
      <c r="K72" s="36" t="s">
        <v>69</v>
      </c>
      <c r="L72" s="37">
        <f t="shared" si="9"/>
        <v>7500</v>
      </c>
      <c r="M72" s="43">
        <v>7500</v>
      </c>
      <c r="N72" s="39"/>
      <c r="O72" s="40" t="s">
        <v>239</v>
      </c>
    </row>
    <row r="73" spans="1:15" s="41" customFormat="1" ht="31.5">
      <c r="A73" s="32">
        <v>855</v>
      </c>
      <c r="B73" s="33" t="s">
        <v>348</v>
      </c>
      <c r="C73" s="42" t="s">
        <v>78</v>
      </c>
      <c r="D73" s="33" t="s">
        <v>147</v>
      </c>
      <c r="E73" s="44" t="s">
        <v>15</v>
      </c>
      <c r="F73" s="35">
        <f t="shared" si="5"/>
        <v>43984</v>
      </c>
      <c r="G73" s="35">
        <f t="shared" si="6"/>
        <v>44005</v>
      </c>
      <c r="H73" s="35">
        <f t="shared" si="7"/>
        <v>44012</v>
      </c>
      <c r="I73" s="35">
        <f t="shared" si="8"/>
        <v>44019</v>
      </c>
      <c r="J73" s="35">
        <v>44027</v>
      </c>
      <c r="K73" s="36" t="s">
        <v>69</v>
      </c>
      <c r="L73" s="37">
        <f t="shared" si="9"/>
        <v>7500</v>
      </c>
      <c r="M73" s="43">
        <v>7500</v>
      </c>
      <c r="N73" s="39"/>
      <c r="O73" s="40" t="s">
        <v>239</v>
      </c>
    </row>
    <row r="74" spans="1:15" s="41" customFormat="1" ht="31.5">
      <c r="A74" s="32">
        <v>870</v>
      </c>
      <c r="B74" s="33" t="s">
        <v>338</v>
      </c>
      <c r="C74" s="34" t="s">
        <v>78</v>
      </c>
      <c r="D74" s="33" t="s">
        <v>147</v>
      </c>
      <c r="E74" s="44" t="s">
        <v>15</v>
      </c>
      <c r="F74" s="35">
        <f t="shared" si="5"/>
        <v>43804</v>
      </c>
      <c r="G74" s="35">
        <f t="shared" si="6"/>
        <v>43825</v>
      </c>
      <c r="H74" s="35">
        <f t="shared" si="7"/>
        <v>43832</v>
      </c>
      <c r="I74" s="35">
        <f t="shared" si="8"/>
        <v>43839</v>
      </c>
      <c r="J74" s="35">
        <v>43847</v>
      </c>
      <c r="K74" s="36" t="s">
        <v>69</v>
      </c>
      <c r="L74" s="37">
        <f t="shared" si="9"/>
        <v>300000</v>
      </c>
      <c r="M74" s="38">
        <v>300000</v>
      </c>
      <c r="N74" s="39"/>
      <c r="O74" s="40" t="s">
        <v>235</v>
      </c>
    </row>
    <row r="75" spans="1:15" s="41" customFormat="1" ht="31.5">
      <c r="A75" s="32">
        <v>874</v>
      </c>
      <c r="B75" s="33" t="s">
        <v>339</v>
      </c>
      <c r="C75" s="42" t="s">
        <v>78</v>
      </c>
      <c r="D75" s="33" t="s">
        <v>147</v>
      </c>
      <c r="E75" s="44" t="s">
        <v>15</v>
      </c>
      <c r="F75" s="35">
        <f t="shared" si="5"/>
        <v>43804</v>
      </c>
      <c r="G75" s="35">
        <f t="shared" si="6"/>
        <v>43825</v>
      </c>
      <c r="H75" s="35">
        <f t="shared" si="7"/>
        <v>43832</v>
      </c>
      <c r="I75" s="35">
        <f t="shared" si="8"/>
        <v>43839</v>
      </c>
      <c r="J75" s="35">
        <v>43847</v>
      </c>
      <c r="K75" s="36" t="s">
        <v>69</v>
      </c>
      <c r="L75" s="37">
        <f t="shared" si="9"/>
        <v>20000</v>
      </c>
      <c r="M75" s="43">
        <v>20000</v>
      </c>
      <c r="N75" s="39"/>
      <c r="O75" s="40" t="s">
        <v>234</v>
      </c>
    </row>
    <row r="76" spans="1:15" s="41" customFormat="1" ht="31.5">
      <c r="A76" s="32">
        <v>882</v>
      </c>
      <c r="B76" s="33" t="s">
        <v>340</v>
      </c>
      <c r="C76" s="34" t="s">
        <v>78</v>
      </c>
      <c r="D76" s="33" t="s">
        <v>147</v>
      </c>
      <c r="E76" s="44" t="s">
        <v>15</v>
      </c>
      <c r="F76" s="35">
        <f t="shared" si="5"/>
        <v>43804</v>
      </c>
      <c r="G76" s="35">
        <f t="shared" si="6"/>
        <v>43825</v>
      </c>
      <c r="H76" s="35">
        <f t="shared" si="7"/>
        <v>43832</v>
      </c>
      <c r="I76" s="35">
        <f t="shared" si="8"/>
        <v>43839</v>
      </c>
      <c r="J76" s="35">
        <v>43847</v>
      </c>
      <c r="K76" s="36" t="s">
        <v>69</v>
      </c>
      <c r="L76" s="37">
        <f t="shared" si="9"/>
        <v>20000</v>
      </c>
      <c r="M76" s="38">
        <v>20000</v>
      </c>
      <c r="N76" s="39"/>
      <c r="O76" s="40" t="s">
        <v>341</v>
      </c>
    </row>
    <row r="77" spans="1:15" s="41" customFormat="1" ht="21">
      <c r="A77" s="32">
        <v>888</v>
      </c>
      <c r="B77" s="33" t="s">
        <v>342</v>
      </c>
      <c r="C77" s="34" t="s">
        <v>78</v>
      </c>
      <c r="D77" s="33" t="s">
        <v>147</v>
      </c>
      <c r="E77" s="44" t="s">
        <v>15</v>
      </c>
      <c r="F77" s="35">
        <f t="shared" si="5"/>
        <v>43804</v>
      </c>
      <c r="G77" s="35">
        <f t="shared" si="6"/>
        <v>43825</v>
      </c>
      <c r="H77" s="35">
        <f t="shared" si="7"/>
        <v>43832</v>
      </c>
      <c r="I77" s="35">
        <f t="shared" si="8"/>
        <v>43839</v>
      </c>
      <c r="J77" s="35">
        <v>43847</v>
      </c>
      <c r="K77" s="36" t="s">
        <v>69</v>
      </c>
      <c r="L77" s="37">
        <f t="shared" si="9"/>
        <v>15000</v>
      </c>
      <c r="M77" s="43">
        <v>15000</v>
      </c>
      <c r="N77" s="39"/>
      <c r="O77" s="40" t="s">
        <v>236</v>
      </c>
    </row>
    <row r="78" spans="1:15" s="41" customFormat="1" ht="21">
      <c r="A78" s="32">
        <v>890</v>
      </c>
      <c r="B78" s="33" t="s">
        <v>342</v>
      </c>
      <c r="C78" s="42" t="s">
        <v>78</v>
      </c>
      <c r="D78" s="33" t="s">
        <v>147</v>
      </c>
      <c r="E78" s="44" t="s">
        <v>15</v>
      </c>
      <c r="F78" s="35">
        <f t="shared" si="5"/>
        <v>43984</v>
      </c>
      <c r="G78" s="35">
        <f t="shared" si="6"/>
        <v>44005</v>
      </c>
      <c r="H78" s="35">
        <f t="shared" si="7"/>
        <v>44012</v>
      </c>
      <c r="I78" s="35">
        <f t="shared" si="8"/>
        <v>44019</v>
      </c>
      <c r="J78" s="35">
        <v>44027</v>
      </c>
      <c r="K78" s="36" t="s">
        <v>69</v>
      </c>
      <c r="L78" s="37">
        <f t="shared" si="9"/>
        <v>15000</v>
      </c>
      <c r="M78" s="43">
        <v>15000</v>
      </c>
      <c r="N78" s="39"/>
      <c r="O78" s="40" t="s">
        <v>236</v>
      </c>
    </row>
    <row r="79" spans="1:15" s="41" customFormat="1" ht="21">
      <c r="A79" s="32">
        <v>900</v>
      </c>
      <c r="B79" s="33" t="s">
        <v>345</v>
      </c>
      <c r="C79" s="34" t="s">
        <v>78</v>
      </c>
      <c r="D79" s="33" t="s">
        <v>147</v>
      </c>
      <c r="E79" s="44" t="s">
        <v>15</v>
      </c>
      <c r="F79" s="35">
        <f t="shared" si="5"/>
        <v>44032</v>
      </c>
      <c r="G79" s="35">
        <f t="shared" si="6"/>
        <v>44053</v>
      </c>
      <c r="H79" s="35">
        <f t="shared" si="7"/>
        <v>44060</v>
      </c>
      <c r="I79" s="35">
        <f t="shared" si="8"/>
        <v>44067</v>
      </c>
      <c r="J79" s="35">
        <v>44075</v>
      </c>
      <c r="K79" s="36" t="s">
        <v>69</v>
      </c>
      <c r="L79" s="37">
        <f t="shared" si="9"/>
        <v>1000</v>
      </c>
      <c r="M79" s="38">
        <v>1000</v>
      </c>
      <c r="N79" s="39"/>
      <c r="O79" s="40" t="s">
        <v>148</v>
      </c>
    </row>
    <row r="80" spans="1:15" s="41" customFormat="1" ht="21">
      <c r="A80" s="32">
        <v>905</v>
      </c>
      <c r="B80" s="33" t="s">
        <v>346</v>
      </c>
      <c r="C80" s="34" t="s">
        <v>78</v>
      </c>
      <c r="D80" s="33" t="s">
        <v>147</v>
      </c>
      <c r="E80" s="44" t="s">
        <v>15</v>
      </c>
      <c r="F80" s="35">
        <f t="shared" si="5"/>
        <v>43804</v>
      </c>
      <c r="G80" s="35">
        <f t="shared" si="6"/>
        <v>43825</v>
      </c>
      <c r="H80" s="35">
        <f t="shared" si="7"/>
        <v>43832</v>
      </c>
      <c r="I80" s="35">
        <f t="shared" si="8"/>
        <v>43839</v>
      </c>
      <c r="J80" s="35">
        <v>43847</v>
      </c>
      <c r="K80" s="36" t="s">
        <v>69</v>
      </c>
      <c r="L80" s="37">
        <f t="shared" si="9"/>
        <v>6000</v>
      </c>
      <c r="M80" s="38">
        <v>6000</v>
      </c>
      <c r="N80" s="39"/>
      <c r="O80" s="40" t="s">
        <v>151</v>
      </c>
    </row>
    <row r="81" spans="1:256" s="41" customFormat="1" ht="21">
      <c r="A81" s="32">
        <v>907</v>
      </c>
      <c r="B81" s="33" t="s">
        <v>346</v>
      </c>
      <c r="C81" s="34" t="s">
        <v>78</v>
      </c>
      <c r="D81" s="33" t="s">
        <v>147</v>
      </c>
      <c r="E81" s="44" t="s">
        <v>15</v>
      </c>
      <c r="F81" s="35">
        <f t="shared" si="5"/>
        <v>43984</v>
      </c>
      <c r="G81" s="35">
        <f t="shared" si="6"/>
        <v>44005</v>
      </c>
      <c r="H81" s="35">
        <f t="shared" si="7"/>
        <v>44012</v>
      </c>
      <c r="I81" s="35">
        <f t="shared" si="8"/>
        <v>44019</v>
      </c>
      <c r="J81" s="35">
        <v>44027</v>
      </c>
      <c r="K81" s="36" t="s">
        <v>69</v>
      </c>
      <c r="L81" s="37">
        <f t="shared" si="9"/>
        <v>6000</v>
      </c>
      <c r="M81" s="38">
        <v>6000</v>
      </c>
      <c r="N81" s="39"/>
      <c r="O81" s="40" t="s">
        <v>151</v>
      </c>
    </row>
    <row r="82" spans="1:256" s="41" customFormat="1" ht="21">
      <c r="A82" s="32">
        <v>918</v>
      </c>
      <c r="B82" s="33" t="s">
        <v>347</v>
      </c>
      <c r="C82" s="34" t="s">
        <v>78</v>
      </c>
      <c r="D82" s="33" t="s">
        <v>147</v>
      </c>
      <c r="E82" s="44" t="s">
        <v>15</v>
      </c>
      <c r="F82" s="35">
        <f t="shared" si="5"/>
        <v>43984</v>
      </c>
      <c r="G82" s="35">
        <f t="shared" si="6"/>
        <v>44005</v>
      </c>
      <c r="H82" s="35">
        <f t="shared" si="7"/>
        <v>44012</v>
      </c>
      <c r="I82" s="35">
        <f t="shared" si="8"/>
        <v>44019</v>
      </c>
      <c r="J82" s="35">
        <v>44027</v>
      </c>
      <c r="K82" s="36" t="s">
        <v>69</v>
      </c>
      <c r="L82" s="37">
        <f t="shared" si="9"/>
        <v>10000</v>
      </c>
      <c r="M82" s="38">
        <v>10000</v>
      </c>
      <c r="N82" s="39"/>
      <c r="O82" s="40" t="s">
        <v>154</v>
      </c>
    </row>
    <row r="83" spans="1:256" s="41" customFormat="1" ht="21">
      <c r="A83" s="32">
        <v>925</v>
      </c>
      <c r="B83" s="33" t="s">
        <v>334</v>
      </c>
      <c r="C83" s="42" t="s">
        <v>78</v>
      </c>
      <c r="D83" s="33" t="s">
        <v>147</v>
      </c>
      <c r="E83" s="44" t="s">
        <v>15</v>
      </c>
      <c r="F83" s="35">
        <f t="shared" si="5"/>
        <v>43804</v>
      </c>
      <c r="G83" s="35">
        <f t="shared" si="6"/>
        <v>43825</v>
      </c>
      <c r="H83" s="35">
        <f t="shared" si="7"/>
        <v>43832</v>
      </c>
      <c r="I83" s="35">
        <f t="shared" si="8"/>
        <v>43839</v>
      </c>
      <c r="J83" s="35">
        <v>43847</v>
      </c>
      <c r="K83" s="36" t="s">
        <v>69</v>
      </c>
      <c r="L83" s="37">
        <f t="shared" si="9"/>
        <v>85000</v>
      </c>
      <c r="M83" s="43">
        <v>85000</v>
      </c>
      <c r="N83" s="39"/>
      <c r="O83" s="40" t="s">
        <v>231</v>
      </c>
    </row>
    <row r="84" spans="1:256" s="41" customFormat="1" ht="12.75">
      <c r="A84" s="32">
        <v>974</v>
      </c>
      <c r="B84" s="33" t="s">
        <v>573</v>
      </c>
      <c r="C84" s="34" t="s">
        <v>78</v>
      </c>
      <c r="D84" s="33" t="s">
        <v>183</v>
      </c>
      <c r="E84" s="44" t="s">
        <v>15</v>
      </c>
      <c r="F84" s="35">
        <f t="shared" si="5"/>
        <v>43804</v>
      </c>
      <c r="G84" s="35">
        <f t="shared" si="6"/>
        <v>43825</v>
      </c>
      <c r="H84" s="35">
        <f t="shared" si="7"/>
        <v>43832</v>
      </c>
      <c r="I84" s="35">
        <f t="shared" si="8"/>
        <v>43839</v>
      </c>
      <c r="J84" s="35">
        <v>43847</v>
      </c>
      <c r="K84" s="36" t="s">
        <v>69</v>
      </c>
      <c r="L84" s="37">
        <f t="shared" si="9"/>
        <v>14310</v>
      </c>
      <c r="M84" s="38">
        <v>14310</v>
      </c>
      <c r="N84" s="39"/>
      <c r="O84" s="40" t="s">
        <v>189</v>
      </c>
    </row>
    <row r="85" spans="1:256" s="41" customFormat="1" ht="12.75">
      <c r="A85" s="32">
        <v>977</v>
      </c>
      <c r="B85" s="33" t="s">
        <v>573</v>
      </c>
      <c r="C85" s="34" t="s">
        <v>78</v>
      </c>
      <c r="D85" s="33" t="s">
        <v>183</v>
      </c>
      <c r="E85" s="44" t="s">
        <v>15</v>
      </c>
      <c r="F85" s="35">
        <f t="shared" si="5"/>
        <v>43984</v>
      </c>
      <c r="G85" s="35">
        <f t="shared" si="6"/>
        <v>44005</v>
      </c>
      <c r="H85" s="35">
        <f t="shared" si="7"/>
        <v>44012</v>
      </c>
      <c r="I85" s="35">
        <f t="shared" si="8"/>
        <v>44019</v>
      </c>
      <c r="J85" s="35">
        <v>44027</v>
      </c>
      <c r="K85" s="36" t="s">
        <v>69</v>
      </c>
      <c r="L85" s="37">
        <f t="shared" si="9"/>
        <v>14310</v>
      </c>
      <c r="M85" s="38">
        <v>14310</v>
      </c>
      <c r="N85" s="39"/>
      <c r="O85" s="40" t="s">
        <v>189</v>
      </c>
    </row>
    <row r="86" spans="1:256" s="80" customFormat="1" ht="12.75">
      <c r="A86" s="32">
        <v>979</v>
      </c>
      <c r="B86" s="33" t="s">
        <v>574</v>
      </c>
      <c r="C86" s="34" t="s">
        <v>78</v>
      </c>
      <c r="D86" s="33" t="s">
        <v>183</v>
      </c>
      <c r="E86" s="44" t="s">
        <v>15</v>
      </c>
      <c r="F86" s="35">
        <f t="shared" si="5"/>
        <v>43804</v>
      </c>
      <c r="G86" s="35">
        <f t="shared" si="6"/>
        <v>43825</v>
      </c>
      <c r="H86" s="35">
        <f t="shared" si="7"/>
        <v>43832</v>
      </c>
      <c r="I86" s="35">
        <f t="shared" si="8"/>
        <v>43839</v>
      </c>
      <c r="J86" s="35">
        <v>43847</v>
      </c>
      <c r="K86" s="36" t="s">
        <v>69</v>
      </c>
      <c r="L86" s="37">
        <f t="shared" si="9"/>
        <v>68900</v>
      </c>
      <c r="M86" s="38">
        <v>68900</v>
      </c>
      <c r="N86" s="39"/>
      <c r="O86" s="40" t="s">
        <v>190</v>
      </c>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c r="EE86" s="41"/>
      <c r="EF86" s="41"/>
      <c r="EG86" s="41"/>
      <c r="EH86" s="41"/>
      <c r="EI86" s="41"/>
      <c r="EJ86" s="41"/>
      <c r="EK86" s="41"/>
      <c r="EL86" s="41"/>
      <c r="EM86" s="41"/>
      <c r="EN86" s="41"/>
      <c r="EO86" s="41"/>
      <c r="EP86" s="41"/>
      <c r="EQ86" s="41"/>
      <c r="ER86" s="41"/>
      <c r="ES86" s="41"/>
      <c r="ET86" s="41"/>
      <c r="EU86" s="41"/>
      <c r="EV86" s="41"/>
      <c r="EW86" s="41"/>
      <c r="EX86" s="41"/>
      <c r="EY86" s="41"/>
      <c r="EZ86" s="41"/>
      <c r="FA86" s="41"/>
      <c r="FB86" s="41"/>
      <c r="FC86" s="41"/>
      <c r="FD86" s="41"/>
      <c r="FE86" s="41"/>
      <c r="FF86" s="41"/>
      <c r="FG86" s="41"/>
      <c r="FH86" s="41"/>
      <c r="FI86" s="41"/>
      <c r="FJ86" s="41"/>
      <c r="FK86" s="41"/>
      <c r="FL86" s="41"/>
      <c r="FM86" s="41"/>
      <c r="FN86" s="41"/>
      <c r="FO86" s="41"/>
      <c r="FP86" s="41"/>
      <c r="FQ86" s="41"/>
      <c r="FR86" s="41"/>
      <c r="FS86" s="41"/>
      <c r="FT86" s="41"/>
      <c r="FU86" s="41"/>
      <c r="FV86" s="41"/>
      <c r="FW86" s="41"/>
      <c r="FX86" s="41"/>
      <c r="FY86" s="41"/>
      <c r="FZ86" s="41"/>
      <c r="GA86" s="41"/>
      <c r="GB86" s="41"/>
      <c r="GC86" s="41"/>
      <c r="GD86" s="41"/>
      <c r="GE86" s="41"/>
      <c r="GF86" s="41"/>
      <c r="GG86" s="41"/>
      <c r="GH86" s="41"/>
      <c r="GI86" s="41"/>
      <c r="GJ86" s="41"/>
      <c r="GK86" s="41"/>
      <c r="GL86" s="41"/>
      <c r="GM86" s="41"/>
      <c r="GN86" s="41"/>
      <c r="GO86" s="41"/>
      <c r="GP86" s="41"/>
      <c r="GQ86" s="41"/>
      <c r="GR86" s="41"/>
      <c r="GS86" s="41"/>
      <c r="GT86" s="41"/>
      <c r="GU86" s="41"/>
      <c r="GV86" s="41"/>
      <c r="GW86" s="41"/>
      <c r="GX86" s="41"/>
      <c r="GY86" s="41"/>
      <c r="GZ86" s="41"/>
      <c r="HA86" s="41"/>
      <c r="HB86" s="41"/>
      <c r="HC86" s="41"/>
      <c r="HD86" s="41"/>
      <c r="HE86" s="41"/>
      <c r="HF86" s="41"/>
      <c r="HG86" s="41"/>
      <c r="HH86" s="41"/>
      <c r="HI86" s="41"/>
      <c r="HJ86" s="41"/>
      <c r="HK86" s="41"/>
      <c r="HL86" s="41"/>
      <c r="HM86" s="41"/>
      <c r="HN86" s="41"/>
      <c r="HO86" s="41"/>
      <c r="HP86" s="41"/>
      <c r="HQ86" s="41"/>
      <c r="HR86" s="41"/>
      <c r="HS86" s="41"/>
      <c r="HT86" s="41"/>
      <c r="HU86" s="41"/>
      <c r="HV86" s="41"/>
      <c r="HW86" s="41"/>
      <c r="HX86" s="41"/>
      <c r="HY86" s="41"/>
      <c r="HZ86" s="41"/>
      <c r="IA86" s="41"/>
      <c r="IB86" s="41"/>
      <c r="IC86" s="41"/>
      <c r="ID86" s="41"/>
      <c r="IE86" s="41"/>
      <c r="IF86" s="41"/>
      <c r="IG86" s="41"/>
      <c r="IH86" s="41"/>
      <c r="II86" s="41"/>
      <c r="IJ86" s="41"/>
      <c r="IK86" s="41"/>
      <c r="IL86" s="41"/>
      <c r="IM86" s="41"/>
      <c r="IN86" s="41"/>
      <c r="IO86" s="41"/>
      <c r="IP86" s="41"/>
      <c r="IQ86" s="41"/>
      <c r="IR86" s="41"/>
      <c r="IS86" s="41"/>
      <c r="IT86" s="41"/>
      <c r="IU86" s="41"/>
      <c r="IV86" s="41"/>
    </row>
    <row r="87" spans="1:256" s="41" customFormat="1" ht="12.75">
      <c r="A87" s="32">
        <v>982</v>
      </c>
      <c r="B87" s="33" t="s">
        <v>574</v>
      </c>
      <c r="C87" s="34" t="s">
        <v>78</v>
      </c>
      <c r="D87" s="33" t="s">
        <v>183</v>
      </c>
      <c r="E87" s="44" t="s">
        <v>15</v>
      </c>
      <c r="F87" s="35">
        <f t="shared" si="5"/>
        <v>43984</v>
      </c>
      <c r="G87" s="35">
        <f t="shared" si="6"/>
        <v>44005</v>
      </c>
      <c r="H87" s="35">
        <f t="shared" si="7"/>
        <v>44012</v>
      </c>
      <c r="I87" s="35">
        <f t="shared" si="8"/>
        <v>44019</v>
      </c>
      <c r="J87" s="35">
        <v>44027</v>
      </c>
      <c r="K87" s="36" t="s">
        <v>69</v>
      </c>
      <c r="L87" s="37">
        <f t="shared" si="9"/>
        <v>68900</v>
      </c>
      <c r="M87" s="38">
        <v>68900</v>
      </c>
      <c r="N87" s="39"/>
      <c r="O87" s="40" t="s">
        <v>190</v>
      </c>
    </row>
    <row r="88" spans="1:256" s="41" customFormat="1" ht="21">
      <c r="A88" s="32">
        <v>996</v>
      </c>
      <c r="B88" s="33" t="s">
        <v>576</v>
      </c>
      <c r="C88" s="34" t="s">
        <v>78</v>
      </c>
      <c r="D88" s="33" t="s">
        <v>183</v>
      </c>
      <c r="E88" s="44" t="s">
        <v>15</v>
      </c>
      <c r="F88" s="35">
        <f t="shared" si="5"/>
        <v>43804</v>
      </c>
      <c r="G88" s="35">
        <f t="shared" si="6"/>
        <v>43825</v>
      </c>
      <c r="H88" s="35">
        <f t="shared" si="7"/>
        <v>43832</v>
      </c>
      <c r="I88" s="35">
        <f t="shared" si="8"/>
        <v>43839</v>
      </c>
      <c r="J88" s="35">
        <v>43847</v>
      </c>
      <c r="K88" s="36" t="s">
        <v>69</v>
      </c>
      <c r="L88" s="37">
        <f t="shared" si="9"/>
        <v>412120</v>
      </c>
      <c r="M88" s="38">
        <v>412120</v>
      </c>
      <c r="N88" s="39"/>
      <c r="O88" s="40" t="s">
        <v>184</v>
      </c>
    </row>
    <row r="89" spans="1:256" s="41" customFormat="1" ht="21">
      <c r="A89" s="32">
        <v>999</v>
      </c>
      <c r="B89" s="33" t="s">
        <v>576</v>
      </c>
      <c r="C89" s="34" t="s">
        <v>78</v>
      </c>
      <c r="D89" s="33" t="s">
        <v>183</v>
      </c>
      <c r="E89" s="44" t="s">
        <v>15</v>
      </c>
      <c r="F89" s="35">
        <f t="shared" si="5"/>
        <v>43984</v>
      </c>
      <c r="G89" s="35">
        <f t="shared" si="6"/>
        <v>44005</v>
      </c>
      <c r="H89" s="35">
        <f t="shared" si="7"/>
        <v>44012</v>
      </c>
      <c r="I89" s="35">
        <f t="shared" si="8"/>
        <v>44019</v>
      </c>
      <c r="J89" s="35">
        <v>44027</v>
      </c>
      <c r="K89" s="36" t="s">
        <v>69</v>
      </c>
      <c r="L89" s="37">
        <f t="shared" si="9"/>
        <v>494180</v>
      </c>
      <c r="M89" s="38">
        <v>494180</v>
      </c>
      <c r="N89" s="39"/>
      <c r="O89" s="40" t="s">
        <v>184</v>
      </c>
    </row>
    <row r="90" spans="1:256" s="41" customFormat="1" ht="21">
      <c r="A90" s="32">
        <v>1014</v>
      </c>
      <c r="B90" s="33" t="s">
        <v>578</v>
      </c>
      <c r="C90" s="34" t="s">
        <v>78</v>
      </c>
      <c r="D90" s="33" t="s">
        <v>183</v>
      </c>
      <c r="E90" s="44" t="s">
        <v>15</v>
      </c>
      <c r="F90" s="35">
        <f t="shared" si="5"/>
        <v>43804</v>
      </c>
      <c r="G90" s="35">
        <f t="shared" si="6"/>
        <v>43825</v>
      </c>
      <c r="H90" s="35">
        <f t="shared" si="7"/>
        <v>43832</v>
      </c>
      <c r="I90" s="35">
        <f t="shared" si="8"/>
        <v>43839</v>
      </c>
      <c r="J90" s="35">
        <v>43847</v>
      </c>
      <c r="K90" s="36" t="s">
        <v>69</v>
      </c>
      <c r="L90" s="37">
        <f t="shared" si="9"/>
        <v>10176</v>
      </c>
      <c r="M90" s="38">
        <v>10176</v>
      </c>
      <c r="N90" s="39"/>
      <c r="O90" s="40" t="s">
        <v>186</v>
      </c>
    </row>
    <row r="91" spans="1:256" s="41" customFormat="1" ht="21">
      <c r="A91" s="32">
        <v>1017</v>
      </c>
      <c r="B91" s="33" t="s">
        <v>578</v>
      </c>
      <c r="C91" s="34" t="s">
        <v>78</v>
      </c>
      <c r="D91" s="33" t="s">
        <v>183</v>
      </c>
      <c r="E91" s="44" t="s">
        <v>15</v>
      </c>
      <c r="F91" s="35">
        <f t="shared" si="5"/>
        <v>43984</v>
      </c>
      <c r="G91" s="35">
        <f t="shared" si="6"/>
        <v>44005</v>
      </c>
      <c r="H91" s="35">
        <f t="shared" si="7"/>
        <v>44012</v>
      </c>
      <c r="I91" s="35">
        <f t="shared" si="8"/>
        <v>44019</v>
      </c>
      <c r="J91" s="35">
        <v>44027</v>
      </c>
      <c r="K91" s="36" t="s">
        <v>69</v>
      </c>
      <c r="L91" s="37">
        <f t="shared" si="9"/>
        <v>10840</v>
      </c>
      <c r="M91" s="38">
        <v>10840</v>
      </c>
      <c r="N91" s="39"/>
      <c r="O91" s="40" t="s">
        <v>186</v>
      </c>
    </row>
    <row r="92" spans="1:256" s="80" customFormat="1" ht="12.75">
      <c r="A92" s="32">
        <v>1030</v>
      </c>
      <c r="B92" s="33" t="s">
        <v>579</v>
      </c>
      <c r="C92" s="42" t="s">
        <v>78</v>
      </c>
      <c r="D92" s="33" t="s">
        <v>183</v>
      </c>
      <c r="E92" s="44" t="s">
        <v>15</v>
      </c>
      <c r="F92" s="35">
        <f t="shared" si="5"/>
        <v>43804</v>
      </c>
      <c r="G92" s="35">
        <f t="shared" si="6"/>
        <v>43825</v>
      </c>
      <c r="H92" s="35">
        <f t="shared" si="7"/>
        <v>43832</v>
      </c>
      <c r="I92" s="35">
        <f t="shared" si="8"/>
        <v>43839</v>
      </c>
      <c r="J92" s="35">
        <v>43847</v>
      </c>
      <c r="K92" s="36" t="s">
        <v>69</v>
      </c>
      <c r="L92" s="37">
        <f t="shared" si="9"/>
        <v>367459</v>
      </c>
      <c r="M92" s="43">
        <v>367459</v>
      </c>
      <c r="N92" s="39"/>
      <c r="O92" s="40" t="s">
        <v>191</v>
      </c>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c r="IT92" s="41"/>
      <c r="IU92" s="41"/>
      <c r="IV92" s="41"/>
    </row>
    <row r="93" spans="1:256" s="80" customFormat="1" ht="12.75">
      <c r="A93" s="32">
        <v>1032</v>
      </c>
      <c r="B93" s="33" t="s">
        <v>579</v>
      </c>
      <c r="C93" s="42" t="s">
        <v>78</v>
      </c>
      <c r="D93" s="33" t="s">
        <v>183</v>
      </c>
      <c r="E93" s="44" t="s">
        <v>15</v>
      </c>
      <c r="F93" s="35">
        <f t="shared" si="5"/>
        <v>43893</v>
      </c>
      <c r="G93" s="35">
        <f t="shared" si="6"/>
        <v>43914</v>
      </c>
      <c r="H93" s="35">
        <f t="shared" si="7"/>
        <v>43921</v>
      </c>
      <c r="I93" s="35">
        <f t="shared" si="8"/>
        <v>43928</v>
      </c>
      <c r="J93" s="35">
        <v>43936</v>
      </c>
      <c r="K93" s="36" t="s">
        <v>69</v>
      </c>
      <c r="L93" s="37">
        <f t="shared" si="9"/>
        <v>279159</v>
      </c>
      <c r="M93" s="43">
        <v>279159</v>
      </c>
      <c r="N93" s="39"/>
      <c r="O93" s="40" t="s">
        <v>191</v>
      </c>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c r="IL93" s="41"/>
      <c r="IM93" s="41"/>
      <c r="IN93" s="41"/>
      <c r="IO93" s="41"/>
      <c r="IP93" s="41"/>
      <c r="IQ93" s="41"/>
      <c r="IR93" s="41"/>
      <c r="IS93" s="41"/>
      <c r="IT93" s="41"/>
      <c r="IU93" s="41"/>
      <c r="IV93" s="41"/>
    </row>
    <row r="94" spans="1:256" s="80" customFormat="1" ht="21">
      <c r="A94" s="32">
        <v>1036</v>
      </c>
      <c r="B94" s="33" t="s">
        <v>581</v>
      </c>
      <c r="C94" s="42" t="s">
        <v>78</v>
      </c>
      <c r="D94" s="33" t="s">
        <v>183</v>
      </c>
      <c r="E94" s="44" t="s">
        <v>15</v>
      </c>
      <c r="F94" s="35">
        <f t="shared" si="5"/>
        <v>43804</v>
      </c>
      <c r="G94" s="35">
        <f t="shared" si="6"/>
        <v>43825</v>
      </c>
      <c r="H94" s="35">
        <f t="shared" si="7"/>
        <v>43832</v>
      </c>
      <c r="I94" s="35">
        <f t="shared" si="8"/>
        <v>43839</v>
      </c>
      <c r="J94" s="35">
        <v>43847</v>
      </c>
      <c r="K94" s="36" t="s">
        <v>69</v>
      </c>
      <c r="L94" s="37">
        <f t="shared" si="9"/>
        <v>48000</v>
      </c>
      <c r="M94" s="45">
        <v>48000</v>
      </c>
      <c r="N94" s="45"/>
      <c r="O94" s="40" t="s">
        <v>301</v>
      </c>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c r="IT94" s="41"/>
      <c r="IU94" s="41"/>
      <c r="IV94" s="41"/>
    </row>
    <row r="95" spans="1:256" s="80" customFormat="1" ht="21">
      <c r="A95" s="32">
        <v>1038</v>
      </c>
      <c r="B95" s="33" t="s">
        <v>582</v>
      </c>
      <c r="C95" s="42" t="s">
        <v>78</v>
      </c>
      <c r="D95" s="33" t="s">
        <v>183</v>
      </c>
      <c r="E95" s="44" t="s">
        <v>15</v>
      </c>
      <c r="F95" s="35">
        <f t="shared" si="5"/>
        <v>43984</v>
      </c>
      <c r="G95" s="35">
        <f t="shared" si="6"/>
        <v>44005</v>
      </c>
      <c r="H95" s="35">
        <f t="shared" si="7"/>
        <v>44012</v>
      </c>
      <c r="I95" s="35">
        <f t="shared" si="8"/>
        <v>44019</v>
      </c>
      <c r="J95" s="35">
        <v>44027</v>
      </c>
      <c r="K95" s="36" t="s">
        <v>69</v>
      </c>
      <c r="L95" s="37">
        <f t="shared" si="9"/>
        <v>64500</v>
      </c>
      <c r="M95" s="45">
        <v>64500</v>
      </c>
      <c r="N95" s="45"/>
      <c r="O95" s="40" t="s">
        <v>302</v>
      </c>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c r="EE95" s="41"/>
      <c r="EF95" s="41"/>
      <c r="EG95" s="41"/>
      <c r="EH95" s="41"/>
      <c r="EI95" s="41"/>
      <c r="EJ95" s="41"/>
      <c r="EK95" s="41"/>
      <c r="EL95" s="41"/>
      <c r="EM95" s="41"/>
      <c r="EN95" s="41"/>
      <c r="EO95" s="41"/>
      <c r="EP95" s="41"/>
      <c r="EQ95" s="41"/>
      <c r="ER95" s="41"/>
      <c r="ES95" s="41"/>
      <c r="ET95" s="41"/>
      <c r="EU95" s="41"/>
      <c r="EV95" s="41"/>
      <c r="EW95" s="41"/>
      <c r="EX95" s="41"/>
      <c r="EY95" s="41"/>
      <c r="EZ95" s="41"/>
      <c r="FA95" s="41"/>
      <c r="FB95" s="41"/>
      <c r="FC95" s="41"/>
      <c r="FD95" s="41"/>
      <c r="FE95" s="41"/>
      <c r="FF95" s="41"/>
      <c r="FG95" s="41"/>
      <c r="FH95" s="41"/>
      <c r="FI95" s="41"/>
      <c r="FJ95" s="41"/>
      <c r="FK95" s="41"/>
      <c r="FL95" s="41"/>
      <c r="FM95" s="41"/>
      <c r="FN95" s="41"/>
      <c r="FO95" s="41"/>
      <c r="FP95" s="41"/>
      <c r="FQ95" s="41"/>
      <c r="FR95" s="41"/>
      <c r="FS95" s="41"/>
      <c r="FT95" s="41"/>
      <c r="FU95" s="41"/>
      <c r="FV95" s="41"/>
      <c r="FW95" s="41"/>
      <c r="FX95" s="41"/>
      <c r="FY95" s="41"/>
      <c r="FZ95" s="41"/>
      <c r="GA95" s="41"/>
      <c r="GB95" s="41"/>
      <c r="GC95" s="41"/>
      <c r="GD95" s="41"/>
      <c r="GE95" s="41"/>
      <c r="GF95" s="41"/>
      <c r="GG95" s="41"/>
      <c r="GH95" s="41"/>
      <c r="GI95" s="41"/>
      <c r="GJ95" s="41"/>
      <c r="GK95" s="41"/>
      <c r="GL95" s="41"/>
      <c r="GM95" s="41"/>
      <c r="GN95" s="41"/>
      <c r="GO95" s="41"/>
      <c r="GP95" s="41"/>
      <c r="GQ95" s="41"/>
      <c r="GR95" s="41"/>
      <c r="GS95" s="41"/>
      <c r="GT95" s="41"/>
      <c r="GU95" s="41"/>
      <c r="GV95" s="41"/>
      <c r="GW95" s="41"/>
      <c r="GX95" s="41"/>
      <c r="GY95" s="41"/>
      <c r="GZ95" s="41"/>
      <c r="HA95" s="41"/>
      <c r="HB95" s="41"/>
      <c r="HC95" s="41"/>
      <c r="HD95" s="41"/>
      <c r="HE95" s="41"/>
      <c r="HF95" s="41"/>
      <c r="HG95" s="41"/>
      <c r="HH95" s="41"/>
      <c r="HI95" s="41"/>
      <c r="HJ95" s="41"/>
      <c r="HK95" s="41"/>
      <c r="HL95" s="41"/>
      <c r="HM95" s="41"/>
      <c r="HN95" s="41"/>
      <c r="HO95" s="41"/>
      <c r="HP95" s="41"/>
      <c r="HQ95" s="41"/>
      <c r="HR95" s="41"/>
      <c r="HS95" s="41"/>
      <c r="HT95" s="41"/>
      <c r="HU95" s="41"/>
      <c r="HV95" s="41"/>
      <c r="HW95" s="41"/>
      <c r="HX95" s="41"/>
      <c r="HY95" s="41"/>
      <c r="HZ95" s="41"/>
      <c r="IA95" s="41"/>
      <c r="IB95" s="41"/>
      <c r="IC95" s="41"/>
      <c r="ID95" s="41"/>
      <c r="IE95" s="41"/>
      <c r="IF95" s="41"/>
      <c r="IG95" s="41"/>
      <c r="IH95" s="41"/>
      <c r="II95" s="41"/>
      <c r="IJ95" s="41"/>
      <c r="IK95" s="41"/>
      <c r="IL95" s="41"/>
      <c r="IM95" s="41"/>
      <c r="IN95" s="41"/>
      <c r="IO95" s="41"/>
      <c r="IP95" s="41"/>
      <c r="IQ95" s="41"/>
      <c r="IR95" s="41"/>
      <c r="IS95" s="41"/>
      <c r="IT95" s="41"/>
      <c r="IU95" s="41"/>
      <c r="IV95" s="41"/>
    </row>
    <row r="96" spans="1:256" s="41" customFormat="1" ht="21">
      <c r="A96" s="32">
        <v>1040</v>
      </c>
      <c r="B96" s="33" t="s">
        <v>311</v>
      </c>
      <c r="C96" s="42" t="s">
        <v>78</v>
      </c>
      <c r="D96" s="33" t="s">
        <v>183</v>
      </c>
      <c r="E96" s="44" t="s">
        <v>15</v>
      </c>
      <c r="F96" s="35">
        <f t="shared" si="5"/>
        <v>43804</v>
      </c>
      <c r="G96" s="35">
        <f t="shared" si="6"/>
        <v>43825</v>
      </c>
      <c r="H96" s="35">
        <f t="shared" si="7"/>
        <v>43832</v>
      </c>
      <c r="I96" s="35">
        <f t="shared" si="8"/>
        <v>43839</v>
      </c>
      <c r="J96" s="35">
        <v>43847</v>
      </c>
      <c r="K96" s="36" t="s">
        <v>69</v>
      </c>
      <c r="L96" s="37">
        <f t="shared" si="9"/>
        <v>77400</v>
      </c>
      <c r="M96" s="45">
        <v>77400</v>
      </c>
      <c r="N96" s="45"/>
      <c r="O96" s="40" t="s">
        <v>305</v>
      </c>
    </row>
    <row r="97" spans="1:256" s="41" customFormat="1" ht="21">
      <c r="A97" s="32">
        <v>1042</v>
      </c>
      <c r="B97" s="33" t="s">
        <v>310</v>
      </c>
      <c r="C97" s="42" t="s">
        <v>78</v>
      </c>
      <c r="D97" s="33" t="s">
        <v>183</v>
      </c>
      <c r="E97" s="44" t="s">
        <v>15</v>
      </c>
      <c r="F97" s="35">
        <f t="shared" si="5"/>
        <v>43893</v>
      </c>
      <c r="G97" s="35">
        <f t="shared" si="6"/>
        <v>43914</v>
      </c>
      <c r="H97" s="35">
        <f t="shared" si="7"/>
        <v>43921</v>
      </c>
      <c r="I97" s="35">
        <f t="shared" si="8"/>
        <v>43928</v>
      </c>
      <c r="J97" s="35">
        <v>43936</v>
      </c>
      <c r="K97" s="36" t="s">
        <v>69</v>
      </c>
      <c r="L97" s="37">
        <f t="shared" si="9"/>
        <v>129000</v>
      </c>
      <c r="M97" s="45">
        <v>129000</v>
      </c>
      <c r="N97" s="45"/>
      <c r="O97" s="40" t="s">
        <v>306</v>
      </c>
    </row>
    <row r="98" spans="1:256" s="41" customFormat="1" ht="12.75">
      <c r="A98" s="32">
        <v>1055</v>
      </c>
      <c r="B98" s="33" t="s">
        <v>297</v>
      </c>
      <c r="C98" s="34" t="s">
        <v>78</v>
      </c>
      <c r="D98" s="33" t="s">
        <v>298</v>
      </c>
      <c r="E98" s="44" t="s">
        <v>15</v>
      </c>
      <c r="F98" s="35">
        <f t="shared" si="5"/>
        <v>43804</v>
      </c>
      <c r="G98" s="35">
        <f t="shared" si="6"/>
        <v>43825</v>
      </c>
      <c r="H98" s="35">
        <f t="shared" si="7"/>
        <v>43832</v>
      </c>
      <c r="I98" s="35">
        <f t="shared" si="8"/>
        <v>43839</v>
      </c>
      <c r="J98" s="35">
        <v>43847</v>
      </c>
      <c r="K98" s="36" t="s">
        <v>69</v>
      </c>
      <c r="L98" s="37">
        <f t="shared" si="9"/>
        <v>340000</v>
      </c>
      <c r="M98" s="38">
        <v>340000</v>
      </c>
      <c r="N98" s="39"/>
      <c r="O98" s="40" t="s">
        <v>268</v>
      </c>
    </row>
    <row r="99" spans="1:256" s="41" customFormat="1" ht="12.75">
      <c r="A99" s="32">
        <v>1057</v>
      </c>
      <c r="B99" s="33" t="s">
        <v>297</v>
      </c>
      <c r="C99" s="34" t="s">
        <v>78</v>
      </c>
      <c r="D99" s="33" t="s">
        <v>298</v>
      </c>
      <c r="E99" s="44" t="s">
        <v>15</v>
      </c>
      <c r="F99" s="35">
        <f t="shared" si="5"/>
        <v>43984</v>
      </c>
      <c r="G99" s="35">
        <f t="shared" si="6"/>
        <v>44005</v>
      </c>
      <c r="H99" s="35">
        <f t="shared" si="7"/>
        <v>44012</v>
      </c>
      <c r="I99" s="35">
        <f t="shared" si="8"/>
        <v>44019</v>
      </c>
      <c r="J99" s="35">
        <v>44027</v>
      </c>
      <c r="K99" s="36" t="s">
        <v>69</v>
      </c>
      <c r="L99" s="37">
        <f t="shared" si="9"/>
        <v>340000</v>
      </c>
      <c r="M99" s="38">
        <v>340000</v>
      </c>
      <c r="N99" s="39"/>
      <c r="O99" s="40" t="s">
        <v>268</v>
      </c>
    </row>
    <row r="100" spans="1:256" s="41" customFormat="1" ht="12.75">
      <c r="A100" s="32">
        <v>1064</v>
      </c>
      <c r="B100" s="33" t="s">
        <v>296</v>
      </c>
      <c r="C100" s="34" t="s">
        <v>78</v>
      </c>
      <c r="D100" s="33" t="s">
        <v>125</v>
      </c>
      <c r="E100" s="44" t="s">
        <v>15</v>
      </c>
      <c r="F100" s="35">
        <f t="shared" si="5"/>
        <v>43804</v>
      </c>
      <c r="G100" s="35">
        <f t="shared" si="6"/>
        <v>43825</v>
      </c>
      <c r="H100" s="35">
        <f t="shared" si="7"/>
        <v>43832</v>
      </c>
      <c r="I100" s="35">
        <f t="shared" si="8"/>
        <v>43839</v>
      </c>
      <c r="J100" s="35">
        <v>43847</v>
      </c>
      <c r="K100" s="36" t="s">
        <v>69</v>
      </c>
      <c r="L100" s="37">
        <f t="shared" si="9"/>
        <v>100000</v>
      </c>
      <c r="M100" s="38">
        <v>100000</v>
      </c>
      <c r="N100" s="39"/>
      <c r="O100" s="40" t="s">
        <v>261</v>
      </c>
    </row>
    <row r="101" spans="1:256" s="41" customFormat="1" ht="12.75">
      <c r="A101" s="32">
        <v>1067</v>
      </c>
      <c r="B101" s="33" t="s">
        <v>296</v>
      </c>
      <c r="C101" s="34" t="s">
        <v>78</v>
      </c>
      <c r="D101" s="33" t="s">
        <v>125</v>
      </c>
      <c r="E101" s="44" t="s">
        <v>15</v>
      </c>
      <c r="F101" s="35">
        <f t="shared" si="5"/>
        <v>43984</v>
      </c>
      <c r="G101" s="35">
        <f t="shared" si="6"/>
        <v>44005</v>
      </c>
      <c r="H101" s="35">
        <f t="shared" si="7"/>
        <v>44012</v>
      </c>
      <c r="I101" s="35">
        <f t="shared" si="8"/>
        <v>44019</v>
      </c>
      <c r="J101" s="35">
        <v>44027</v>
      </c>
      <c r="K101" s="36" t="s">
        <v>69</v>
      </c>
      <c r="L101" s="37">
        <f t="shared" si="9"/>
        <v>100000</v>
      </c>
      <c r="M101" s="38">
        <v>100000</v>
      </c>
      <c r="N101" s="39"/>
      <c r="O101" s="40" t="s">
        <v>261</v>
      </c>
    </row>
    <row r="102" spans="1:256" s="41" customFormat="1" ht="21">
      <c r="A102" s="32">
        <v>1097</v>
      </c>
      <c r="B102" s="33" t="s">
        <v>309</v>
      </c>
      <c r="C102" s="42" t="s">
        <v>78</v>
      </c>
      <c r="D102" s="33" t="s">
        <v>183</v>
      </c>
      <c r="E102" s="44" t="s">
        <v>15</v>
      </c>
      <c r="F102" s="35">
        <f t="shared" si="5"/>
        <v>44076</v>
      </c>
      <c r="G102" s="35">
        <f t="shared" si="6"/>
        <v>44097</v>
      </c>
      <c r="H102" s="35">
        <f t="shared" si="7"/>
        <v>44104</v>
      </c>
      <c r="I102" s="35">
        <f t="shared" si="8"/>
        <v>44111</v>
      </c>
      <c r="J102" s="35">
        <v>44119</v>
      </c>
      <c r="K102" s="36" t="s">
        <v>69</v>
      </c>
      <c r="L102" s="37">
        <f t="shared" si="9"/>
        <v>28800</v>
      </c>
      <c r="M102" s="45">
        <v>28800</v>
      </c>
      <c r="N102" s="45"/>
      <c r="O102" s="40" t="s">
        <v>312</v>
      </c>
    </row>
    <row r="103" spans="1:256" s="41" customFormat="1" ht="21">
      <c r="A103" s="32">
        <v>1100</v>
      </c>
      <c r="B103" s="33" t="s">
        <v>438</v>
      </c>
      <c r="C103" s="42" t="s">
        <v>78</v>
      </c>
      <c r="D103" s="33" t="s">
        <v>163</v>
      </c>
      <c r="E103" s="44" t="s">
        <v>15</v>
      </c>
      <c r="F103" s="35">
        <f t="shared" si="5"/>
        <v>43804</v>
      </c>
      <c r="G103" s="35">
        <f t="shared" si="6"/>
        <v>43825</v>
      </c>
      <c r="H103" s="35">
        <f t="shared" si="7"/>
        <v>43832</v>
      </c>
      <c r="I103" s="35">
        <f t="shared" si="8"/>
        <v>43839</v>
      </c>
      <c r="J103" s="35">
        <v>43847</v>
      </c>
      <c r="K103" s="36" t="s">
        <v>69</v>
      </c>
      <c r="L103" s="37">
        <f t="shared" si="9"/>
        <v>55000</v>
      </c>
      <c r="M103" s="45">
        <v>55000</v>
      </c>
      <c r="N103" s="45"/>
      <c r="O103" s="40" t="s">
        <v>440</v>
      </c>
    </row>
    <row r="104" spans="1:256" s="41" customFormat="1" ht="21">
      <c r="A104" s="32">
        <v>1104</v>
      </c>
      <c r="B104" s="33" t="s">
        <v>439</v>
      </c>
      <c r="C104" s="42" t="s">
        <v>78</v>
      </c>
      <c r="D104" s="33" t="s">
        <v>163</v>
      </c>
      <c r="E104" s="44" t="s">
        <v>15</v>
      </c>
      <c r="F104" s="35">
        <f t="shared" si="5"/>
        <v>43804</v>
      </c>
      <c r="G104" s="35">
        <f t="shared" si="6"/>
        <v>43825</v>
      </c>
      <c r="H104" s="35">
        <f t="shared" si="7"/>
        <v>43832</v>
      </c>
      <c r="I104" s="35">
        <f t="shared" si="8"/>
        <v>43839</v>
      </c>
      <c r="J104" s="35">
        <v>43847</v>
      </c>
      <c r="K104" s="36" t="s">
        <v>69</v>
      </c>
      <c r="L104" s="37">
        <f t="shared" si="9"/>
        <v>70000</v>
      </c>
      <c r="M104" s="45">
        <v>70000</v>
      </c>
      <c r="N104" s="45"/>
      <c r="O104" s="40" t="s">
        <v>217</v>
      </c>
    </row>
    <row r="105" spans="1:256" s="41" customFormat="1" ht="12.75">
      <c r="A105" s="32">
        <v>1124</v>
      </c>
      <c r="B105" s="33" t="s">
        <v>443</v>
      </c>
      <c r="C105" s="34" t="s">
        <v>78</v>
      </c>
      <c r="D105" s="33" t="s">
        <v>163</v>
      </c>
      <c r="E105" s="44" t="s">
        <v>15</v>
      </c>
      <c r="F105" s="35">
        <f t="shared" si="5"/>
        <v>43804</v>
      </c>
      <c r="G105" s="35">
        <f t="shared" si="6"/>
        <v>43825</v>
      </c>
      <c r="H105" s="35">
        <f t="shared" si="7"/>
        <v>43832</v>
      </c>
      <c r="I105" s="35">
        <f t="shared" si="8"/>
        <v>43839</v>
      </c>
      <c r="J105" s="35">
        <v>43847</v>
      </c>
      <c r="K105" s="36" t="s">
        <v>69</v>
      </c>
      <c r="L105" s="37">
        <f t="shared" si="9"/>
        <v>170000</v>
      </c>
      <c r="M105" s="38">
        <v>170000</v>
      </c>
      <c r="N105" s="39"/>
      <c r="O105" s="40" t="s">
        <v>165</v>
      </c>
    </row>
    <row r="106" spans="1:256" s="41" customFormat="1" ht="12.75">
      <c r="A106" s="32">
        <v>1127</v>
      </c>
      <c r="B106" s="33" t="s">
        <v>443</v>
      </c>
      <c r="C106" s="34" t="s">
        <v>78</v>
      </c>
      <c r="D106" s="33" t="s">
        <v>163</v>
      </c>
      <c r="E106" s="44" t="s">
        <v>15</v>
      </c>
      <c r="F106" s="35">
        <f t="shared" si="5"/>
        <v>43984</v>
      </c>
      <c r="G106" s="35">
        <f t="shared" si="6"/>
        <v>44005</v>
      </c>
      <c r="H106" s="35">
        <f t="shared" si="7"/>
        <v>44012</v>
      </c>
      <c r="I106" s="35">
        <f t="shared" si="8"/>
        <v>44019</v>
      </c>
      <c r="J106" s="35">
        <v>44027</v>
      </c>
      <c r="K106" s="36" t="s">
        <v>69</v>
      </c>
      <c r="L106" s="37">
        <f t="shared" si="9"/>
        <v>170000</v>
      </c>
      <c r="M106" s="38">
        <v>170000</v>
      </c>
      <c r="N106" s="39"/>
      <c r="O106" s="40" t="s">
        <v>165</v>
      </c>
    </row>
    <row r="107" spans="1:256" s="80" customFormat="1" ht="12.75">
      <c r="A107" s="32">
        <v>1143</v>
      </c>
      <c r="B107" s="33" t="s">
        <v>444</v>
      </c>
      <c r="C107" s="34" t="s">
        <v>78</v>
      </c>
      <c r="D107" s="33" t="s">
        <v>163</v>
      </c>
      <c r="E107" s="44" t="s">
        <v>15</v>
      </c>
      <c r="F107" s="35">
        <f t="shared" si="5"/>
        <v>43804</v>
      </c>
      <c r="G107" s="35">
        <f t="shared" si="6"/>
        <v>43825</v>
      </c>
      <c r="H107" s="35">
        <f t="shared" si="7"/>
        <v>43832</v>
      </c>
      <c r="I107" s="35">
        <f t="shared" si="8"/>
        <v>43839</v>
      </c>
      <c r="J107" s="35">
        <v>43847</v>
      </c>
      <c r="K107" s="36" t="s">
        <v>69</v>
      </c>
      <c r="L107" s="37">
        <f t="shared" si="9"/>
        <v>20000</v>
      </c>
      <c r="M107" s="38">
        <v>20000</v>
      </c>
      <c r="N107" s="39"/>
      <c r="O107" s="40" t="s">
        <v>255</v>
      </c>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41"/>
      <c r="II107" s="41"/>
      <c r="IJ107" s="41"/>
      <c r="IK107" s="41"/>
      <c r="IL107" s="41"/>
      <c r="IM107" s="41"/>
      <c r="IN107" s="41"/>
      <c r="IO107" s="41"/>
      <c r="IP107" s="41"/>
      <c r="IQ107" s="41"/>
      <c r="IR107" s="41"/>
      <c r="IS107" s="41"/>
      <c r="IT107" s="41"/>
      <c r="IU107" s="41"/>
      <c r="IV107" s="41"/>
    </row>
    <row r="108" spans="1:256" s="80" customFormat="1" ht="12.75">
      <c r="A108" s="32">
        <v>1146</v>
      </c>
      <c r="B108" s="33" t="s">
        <v>444</v>
      </c>
      <c r="C108" s="34" t="s">
        <v>78</v>
      </c>
      <c r="D108" s="33" t="s">
        <v>163</v>
      </c>
      <c r="E108" s="44" t="s">
        <v>15</v>
      </c>
      <c r="F108" s="35">
        <f t="shared" si="5"/>
        <v>43984</v>
      </c>
      <c r="G108" s="35">
        <f t="shared" si="6"/>
        <v>44005</v>
      </c>
      <c r="H108" s="35">
        <f t="shared" si="7"/>
        <v>44012</v>
      </c>
      <c r="I108" s="35">
        <f t="shared" si="8"/>
        <v>44019</v>
      </c>
      <c r="J108" s="35">
        <v>44027</v>
      </c>
      <c r="K108" s="36" t="s">
        <v>69</v>
      </c>
      <c r="L108" s="37">
        <f t="shared" si="9"/>
        <v>30000</v>
      </c>
      <c r="M108" s="38">
        <v>30000</v>
      </c>
      <c r="N108" s="39"/>
      <c r="O108" s="40" t="s">
        <v>255</v>
      </c>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c r="DB108" s="41"/>
      <c r="DC108" s="41"/>
      <c r="DD108" s="41"/>
      <c r="DE108" s="41"/>
      <c r="DF108" s="41"/>
      <c r="DG108" s="41"/>
      <c r="DH108" s="41"/>
      <c r="DI108" s="41"/>
      <c r="DJ108" s="41"/>
      <c r="DK108" s="41"/>
      <c r="DL108" s="41"/>
      <c r="DM108" s="41"/>
      <c r="DN108" s="41"/>
      <c r="DO108" s="41"/>
      <c r="DP108" s="41"/>
      <c r="DQ108" s="41"/>
      <c r="DR108" s="41"/>
      <c r="DS108" s="41"/>
      <c r="DT108" s="41"/>
      <c r="DU108" s="41"/>
      <c r="DV108" s="41"/>
      <c r="DW108" s="41"/>
      <c r="DX108" s="41"/>
      <c r="DY108" s="41"/>
      <c r="DZ108" s="41"/>
      <c r="EA108" s="41"/>
      <c r="EB108" s="41"/>
      <c r="EC108" s="41"/>
      <c r="ED108" s="41"/>
      <c r="EE108" s="41"/>
      <c r="EF108" s="41"/>
      <c r="EG108" s="41"/>
      <c r="EH108" s="41"/>
      <c r="EI108" s="41"/>
      <c r="EJ108" s="41"/>
      <c r="EK108" s="41"/>
      <c r="EL108" s="41"/>
      <c r="EM108" s="41"/>
      <c r="EN108" s="41"/>
      <c r="EO108" s="41"/>
      <c r="EP108" s="41"/>
      <c r="EQ108" s="41"/>
      <c r="ER108" s="41"/>
      <c r="ES108" s="41"/>
      <c r="ET108" s="41"/>
      <c r="EU108" s="41"/>
      <c r="EV108" s="41"/>
      <c r="EW108" s="41"/>
      <c r="EX108" s="41"/>
      <c r="EY108" s="41"/>
      <c r="EZ108" s="41"/>
      <c r="FA108" s="41"/>
      <c r="FB108" s="41"/>
      <c r="FC108" s="41"/>
      <c r="FD108" s="41"/>
      <c r="FE108" s="41"/>
      <c r="FF108" s="41"/>
      <c r="FG108" s="41"/>
      <c r="FH108" s="41"/>
      <c r="FI108" s="41"/>
      <c r="FJ108" s="41"/>
      <c r="FK108" s="41"/>
      <c r="FL108" s="41"/>
      <c r="FM108" s="41"/>
      <c r="FN108" s="41"/>
      <c r="FO108" s="41"/>
      <c r="FP108" s="41"/>
      <c r="FQ108" s="41"/>
      <c r="FR108" s="41"/>
      <c r="FS108" s="41"/>
      <c r="FT108" s="41"/>
      <c r="FU108" s="41"/>
      <c r="FV108" s="41"/>
      <c r="FW108" s="41"/>
      <c r="FX108" s="41"/>
      <c r="FY108" s="41"/>
      <c r="FZ108" s="41"/>
      <c r="GA108" s="41"/>
      <c r="GB108" s="41"/>
      <c r="GC108" s="41"/>
      <c r="GD108" s="41"/>
      <c r="GE108" s="41"/>
      <c r="GF108" s="41"/>
      <c r="GG108" s="41"/>
      <c r="GH108" s="41"/>
      <c r="GI108" s="41"/>
      <c r="GJ108" s="41"/>
      <c r="GK108" s="41"/>
      <c r="GL108" s="41"/>
      <c r="GM108" s="41"/>
      <c r="GN108" s="41"/>
      <c r="GO108" s="41"/>
      <c r="GP108" s="41"/>
      <c r="GQ108" s="41"/>
      <c r="GR108" s="41"/>
      <c r="GS108" s="41"/>
      <c r="GT108" s="41"/>
      <c r="GU108" s="41"/>
      <c r="GV108" s="41"/>
      <c r="GW108" s="41"/>
      <c r="GX108" s="41"/>
      <c r="GY108" s="41"/>
      <c r="GZ108" s="41"/>
      <c r="HA108" s="41"/>
      <c r="HB108" s="41"/>
      <c r="HC108" s="41"/>
      <c r="HD108" s="41"/>
      <c r="HE108" s="41"/>
      <c r="HF108" s="41"/>
      <c r="HG108" s="41"/>
      <c r="HH108" s="41"/>
      <c r="HI108" s="41"/>
      <c r="HJ108" s="41"/>
      <c r="HK108" s="41"/>
      <c r="HL108" s="41"/>
      <c r="HM108" s="41"/>
      <c r="HN108" s="41"/>
      <c r="HO108" s="41"/>
      <c r="HP108" s="41"/>
      <c r="HQ108" s="41"/>
      <c r="HR108" s="41"/>
      <c r="HS108" s="41"/>
      <c r="HT108" s="41"/>
      <c r="HU108" s="41"/>
      <c r="HV108" s="41"/>
      <c r="HW108" s="41"/>
      <c r="HX108" s="41"/>
      <c r="HY108" s="41"/>
      <c r="HZ108" s="41"/>
      <c r="IA108" s="41"/>
      <c r="IB108" s="41"/>
      <c r="IC108" s="41"/>
      <c r="ID108" s="41"/>
      <c r="IE108" s="41"/>
      <c r="IF108" s="41"/>
      <c r="IG108" s="41"/>
      <c r="IH108" s="41"/>
      <c r="II108" s="41"/>
      <c r="IJ108" s="41"/>
      <c r="IK108" s="41"/>
      <c r="IL108" s="41"/>
      <c r="IM108" s="41"/>
      <c r="IN108" s="41"/>
      <c r="IO108" s="41"/>
      <c r="IP108" s="41"/>
      <c r="IQ108" s="41"/>
      <c r="IR108" s="41"/>
      <c r="IS108" s="41"/>
      <c r="IT108" s="41"/>
      <c r="IU108" s="41"/>
      <c r="IV108" s="41"/>
    </row>
    <row r="109" spans="1:256" s="41" customFormat="1" ht="21">
      <c r="A109" s="32">
        <v>1194</v>
      </c>
      <c r="B109" s="33" t="s">
        <v>523</v>
      </c>
      <c r="C109" s="42" t="s">
        <v>78</v>
      </c>
      <c r="D109" s="33" t="s">
        <v>163</v>
      </c>
      <c r="E109" s="44" t="s">
        <v>15</v>
      </c>
      <c r="F109" s="35">
        <f t="shared" si="5"/>
        <v>43804</v>
      </c>
      <c r="G109" s="35">
        <f t="shared" si="6"/>
        <v>43825</v>
      </c>
      <c r="H109" s="35">
        <f t="shared" si="7"/>
        <v>43832</v>
      </c>
      <c r="I109" s="35">
        <f t="shared" si="8"/>
        <v>43839</v>
      </c>
      <c r="J109" s="35">
        <v>43847</v>
      </c>
      <c r="K109" s="36" t="s">
        <v>69</v>
      </c>
      <c r="L109" s="37">
        <f t="shared" si="9"/>
        <v>150000</v>
      </c>
      <c r="M109" s="43">
        <v>150000</v>
      </c>
      <c r="N109" s="39"/>
      <c r="O109" s="40" t="s">
        <v>524</v>
      </c>
    </row>
    <row r="110" spans="1:256" s="41" customFormat="1" ht="21">
      <c r="A110" s="32">
        <v>1196</v>
      </c>
      <c r="B110" s="33" t="s">
        <v>523</v>
      </c>
      <c r="C110" s="42" t="s">
        <v>78</v>
      </c>
      <c r="D110" s="33" t="s">
        <v>163</v>
      </c>
      <c r="E110" s="44" t="s">
        <v>15</v>
      </c>
      <c r="F110" s="35">
        <f t="shared" si="5"/>
        <v>43984</v>
      </c>
      <c r="G110" s="35">
        <f t="shared" si="6"/>
        <v>44005</v>
      </c>
      <c r="H110" s="35">
        <f t="shared" si="7"/>
        <v>44012</v>
      </c>
      <c r="I110" s="35">
        <f t="shared" si="8"/>
        <v>44019</v>
      </c>
      <c r="J110" s="35">
        <v>44027</v>
      </c>
      <c r="K110" s="36" t="s">
        <v>69</v>
      </c>
      <c r="L110" s="37">
        <f t="shared" si="9"/>
        <v>150000</v>
      </c>
      <c r="M110" s="43">
        <v>150000</v>
      </c>
      <c r="N110" s="39"/>
      <c r="O110" s="40" t="s">
        <v>524</v>
      </c>
    </row>
    <row r="111" spans="1:256" s="80" customFormat="1" ht="12.75">
      <c r="A111" s="32">
        <v>1203</v>
      </c>
      <c r="B111" s="33" t="s">
        <v>525</v>
      </c>
      <c r="C111" s="42" t="s">
        <v>78</v>
      </c>
      <c r="D111" s="33" t="s">
        <v>163</v>
      </c>
      <c r="E111" s="44" t="s">
        <v>15</v>
      </c>
      <c r="F111" s="35">
        <f t="shared" si="5"/>
        <v>43804</v>
      </c>
      <c r="G111" s="35">
        <f t="shared" si="6"/>
        <v>43825</v>
      </c>
      <c r="H111" s="35">
        <f t="shared" si="7"/>
        <v>43832</v>
      </c>
      <c r="I111" s="35">
        <f t="shared" si="8"/>
        <v>43839</v>
      </c>
      <c r="J111" s="35">
        <v>43847</v>
      </c>
      <c r="K111" s="36" t="s">
        <v>69</v>
      </c>
      <c r="L111" s="37">
        <f t="shared" si="9"/>
        <v>1406437.5</v>
      </c>
      <c r="M111" s="43">
        <v>1406437.5</v>
      </c>
      <c r="N111" s="39"/>
      <c r="O111" s="40" t="s">
        <v>526</v>
      </c>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c r="IS111" s="41"/>
      <c r="IT111" s="41"/>
      <c r="IU111" s="41"/>
      <c r="IV111" s="41"/>
    </row>
    <row r="112" spans="1:256" s="80" customFormat="1" ht="12.75">
      <c r="A112" s="32">
        <v>1204</v>
      </c>
      <c r="B112" s="33" t="s">
        <v>525</v>
      </c>
      <c r="C112" s="42" t="s">
        <v>78</v>
      </c>
      <c r="D112" s="33" t="s">
        <v>163</v>
      </c>
      <c r="E112" s="44" t="s">
        <v>15</v>
      </c>
      <c r="F112" s="35">
        <f t="shared" si="5"/>
        <v>43984</v>
      </c>
      <c r="G112" s="35">
        <f t="shared" si="6"/>
        <v>44005</v>
      </c>
      <c r="H112" s="35">
        <f t="shared" si="7"/>
        <v>44012</v>
      </c>
      <c r="I112" s="35">
        <f t="shared" si="8"/>
        <v>44019</v>
      </c>
      <c r="J112" s="35">
        <v>44027</v>
      </c>
      <c r="K112" s="36" t="s">
        <v>69</v>
      </c>
      <c r="L112" s="37">
        <f t="shared" si="9"/>
        <v>1406437.5</v>
      </c>
      <c r="M112" s="43">
        <v>1406437.5</v>
      </c>
      <c r="N112" s="39"/>
      <c r="O112" s="40" t="s">
        <v>526</v>
      </c>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c r="IM112" s="41"/>
      <c r="IN112" s="41"/>
      <c r="IO112" s="41"/>
      <c r="IP112" s="41"/>
      <c r="IQ112" s="41"/>
      <c r="IR112" s="41"/>
      <c r="IS112" s="41"/>
      <c r="IT112" s="41"/>
      <c r="IU112" s="41"/>
      <c r="IV112" s="41"/>
    </row>
    <row r="113" spans="1:256" s="41" customFormat="1" ht="12.75">
      <c r="A113" s="32">
        <v>1235</v>
      </c>
      <c r="B113" s="33" t="s">
        <v>536</v>
      </c>
      <c r="C113" s="42" t="s">
        <v>78</v>
      </c>
      <c r="D113" s="33" t="s">
        <v>163</v>
      </c>
      <c r="E113" s="44" t="s">
        <v>15</v>
      </c>
      <c r="F113" s="35">
        <f t="shared" si="5"/>
        <v>43804</v>
      </c>
      <c r="G113" s="35">
        <f t="shared" si="6"/>
        <v>43825</v>
      </c>
      <c r="H113" s="35">
        <f t="shared" si="7"/>
        <v>43832</v>
      </c>
      <c r="I113" s="35">
        <f t="shared" si="8"/>
        <v>43839</v>
      </c>
      <c r="J113" s="35">
        <v>43847</v>
      </c>
      <c r="K113" s="36" t="s">
        <v>69</v>
      </c>
      <c r="L113" s="37">
        <f t="shared" si="9"/>
        <v>76000</v>
      </c>
      <c r="M113" s="43">
        <v>76000</v>
      </c>
      <c r="N113" s="39"/>
      <c r="O113" s="40" t="s">
        <v>537</v>
      </c>
    </row>
    <row r="114" spans="1:256" s="41" customFormat="1" ht="21">
      <c r="A114" s="32">
        <v>1246</v>
      </c>
      <c r="B114" s="33" t="s">
        <v>435</v>
      </c>
      <c r="C114" s="34" t="s">
        <v>78</v>
      </c>
      <c r="D114" s="33" t="s">
        <v>163</v>
      </c>
      <c r="E114" s="44" t="s">
        <v>15</v>
      </c>
      <c r="F114" s="35">
        <f t="shared" si="5"/>
        <v>43804</v>
      </c>
      <c r="G114" s="35">
        <f t="shared" si="6"/>
        <v>43825</v>
      </c>
      <c r="H114" s="35">
        <f t="shared" si="7"/>
        <v>43832</v>
      </c>
      <c r="I114" s="35">
        <f t="shared" si="8"/>
        <v>43839</v>
      </c>
      <c r="J114" s="35">
        <v>43847</v>
      </c>
      <c r="K114" s="36" t="s">
        <v>69</v>
      </c>
      <c r="L114" s="37">
        <f t="shared" si="9"/>
        <v>1143300</v>
      </c>
      <c r="M114" s="38">
        <v>1143300</v>
      </c>
      <c r="N114" s="39"/>
      <c r="O114" s="40" t="s">
        <v>208</v>
      </c>
    </row>
    <row r="115" spans="1:256" s="41" customFormat="1" ht="21">
      <c r="A115" s="32">
        <v>1249</v>
      </c>
      <c r="B115" s="33" t="s">
        <v>435</v>
      </c>
      <c r="C115" s="34" t="s">
        <v>78</v>
      </c>
      <c r="D115" s="33" t="s">
        <v>163</v>
      </c>
      <c r="E115" s="44" t="s">
        <v>15</v>
      </c>
      <c r="F115" s="35">
        <f t="shared" si="5"/>
        <v>43984</v>
      </c>
      <c r="G115" s="35">
        <f t="shared" si="6"/>
        <v>44005</v>
      </c>
      <c r="H115" s="35">
        <f t="shared" si="7"/>
        <v>44012</v>
      </c>
      <c r="I115" s="35">
        <f t="shared" si="8"/>
        <v>44019</v>
      </c>
      <c r="J115" s="35">
        <v>44027</v>
      </c>
      <c r="K115" s="36" t="s">
        <v>69</v>
      </c>
      <c r="L115" s="37">
        <f t="shared" si="9"/>
        <v>1143300</v>
      </c>
      <c r="M115" s="38">
        <v>1143300</v>
      </c>
      <c r="N115" s="39"/>
      <c r="O115" s="40" t="s">
        <v>208</v>
      </c>
    </row>
    <row r="116" spans="1:256" s="41" customFormat="1" ht="21">
      <c r="A116" s="32">
        <v>1270</v>
      </c>
      <c r="B116" s="33" t="s">
        <v>396</v>
      </c>
      <c r="C116" s="42" t="s">
        <v>78</v>
      </c>
      <c r="D116" s="33" t="s">
        <v>142</v>
      </c>
      <c r="E116" s="44" t="s">
        <v>15</v>
      </c>
      <c r="F116" s="35">
        <f t="shared" si="5"/>
        <v>43954</v>
      </c>
      <c r="G116" s="35">
        <f t="shared" si="6"/>
        <v>43975</v>
      </c>
      <c r="H116" s="35">
        <f t="shared" si="7"/>
        <v>43982</v>
      </c>
      <c r="I116" s="35">
        <f t="shared" si="8"/>
        <v>43989</v>
      </c>
      <c r="J116" s="35">
        <v>43997</v>
      </c>
      <c r="K116" s="36" t="s">
        <v>69</v>
      </c>
      <c r="L116" s="37">
        <f t="shared" si="9"/>
        <v>25000</v>
      </c>
      <c r="M116" s="45">
        <v>25000</v>
      </c>
      <c r="N116" s="45"/>
      <c r="O116" s="40" t="s">
        <v>397</v>
      </c>
    </row>
    <row r="117" spans="1:256" s="41" customFormat="1" ht="21">
      <c r="A117" s="32">
        <v>1273</v>
      </c>
      <c r="B117" s="33" t="s">
        <v>445</v>
      </c>
      <c r="C117" s="42" t="s">
        <v>78</v>
      </c>
      <c r="D117" s="33" t="s">
        <v>446</v>
      </c>
      <c r="E117" s="44" t="s">
        <v>15</v>
      </c>
      <c r="F117" s="35">
        <f t="shared" si="5"/>
        <v>43984</v>
      </c>
      <c r="G117" s="35">
        <f t="shared" si="6"/>
        <v>44005</v>
      </c>
      <c r="H117" s="35">
        <f t="shared" si="7"/>
        <v>44012</v>
      </c>
      <c r="I117" s="35">
        <f t="shared" si="8"/>
        <v>44019</v>
      </c>
      <c r="J117" s="35">
        <v>44027</v>
      </c>
      <c r="K117" s="36" t="s">
        <v>69</v>
      </c>
      <c r="L117" s="37">
        <f t="shared" si="9"/>
        <v>118050</v>
      </c>
      <c r="M117" s="45">
        <v>118050</v>
      </c>
      <c r="N117" s="39"/>
      <c r="O117" s="40" t="s">
        <v>240</v>
      </c>
    </row>
    <row r="118" spans="1:256" s="41" customFormat="1" ht="21">
      <c r="A118" s="32">
        <v>1276</v>
      </c>
      <c r="B118" s="33" t="s">
        <v>447</v>
      </c>
      <c r="C118" s="42" t="s">
        <v>78</v>
      </c>
      <c r="D118" s="33" t="s">
        <v>446</v>
      </c>
      <c r="E118" s="44" t="s">
        <v>15</v>
      </c>
      <c r="F118" s="35">
        <f t="shared" si="5"/>
        <v>43984</v>
      </c>
      <c r="G118" s="35">
        <f t="shared" si="6"/>
        <v>44005</v>
      </c>
      <c r="H118" s="35">
        <f t="shared" si="7"/>
        <v>44012</v>
      </c>
      <c r="I118" s="35">
        <f t="shared" si="8"/>
        <v>44019</v>
      </c>
      <c r="J118" s="35">
        <v>44027</v>
      </c>
      <c r="K118" s="36" t="s">
        <v>69</v>
      </c>
      <c r="L118" s="37">
        <f t="shared" si="9"/>
        <v>118050</v>
      </c>
      <c r="M118" s="45">
        <v>118050</v>
      </c>
      <c r="N118" s="39"/>
      <c r="O118" s="40" t="s">
        <v>450</v>
      </c>
    </row>
    <row r="119" spans="1:256" s="41" customFormat="1" ht="21">
      <c r="A119" s="32">
        <v>1279</v>
      </c>
      <c r="B119" s="33" t="s">
        <v>448</v>
      </c>
      <c r="C119" s="42" t="s">
        <v>78</v>
      </c>
      <c r="D119" s="33" t="s">
        <v>446</v>
      </c>
      <c r="E119" s="44" t="s">
        <v>15</v>
      </c>
      <c r="F119" s="35">
        <f t="shared" si="5"/>
        <v>43984</v>
      </c>
      <c r="G119" s="35">
        <f t="shared" si="6"/>
        <v>44005</v>
      </c>
      <c r="H119" s="35">
        <f t="shared" si="7"/>
        <v>44012</v>
      </c>
      <c r="I119" s="35">
        <f t="shared" si="8"/>
        <v>44019</v>
      </c>
      <c r="J119" s="35">
        <v>44027</v>
      </c>
      <c r="K119" s="36" t="s">
        <v>69</v>
      </c>
      <c r="L119" s="37">
        <f t="shared" si="9"/>
        <v>118050</v>
      </c>
      <c r="M119" s="45">
        <v>118050</v>
      </c>
      <c r="N119" s="39"/>
      <c r="O119" s="40" t="s">
        <v>241</v>
      </c>
    </row>
    <row r="120" spans="1:256" s="41" customFormat="1" ht="21">
      <c r="A120" s="32">
        <v>1282</v>
      </c>
      <c r="B120" s="33" t="s">
        <v>449</v>
      </c>
      <c r="C120" s="42" t="s">
        <v>78</v>
      </c>
      <c r="D120" s="33" t="s">
        <v>446</v>
      </c>
      <c r="E120" s="44" t="s">
        <v>15</v>
      </c>
      <c r="F120" s="35">
        <f t="shared" si="5"/>
        <v>43984</v>
      </c>
      <c r="G120" s="35">
        <f t="shared" si="6"/>
        <v>44005</v>
      </c>
      <c r="H120" s="35">
        <f t="shared" si="7"/>
        <v>44012</v>
      </c>
      <c r="I120" s="35">
        <f t="shared" si="8"/>
        <v>44019</v>
      </c>
      <c r="J120" s="35">
        <v>44027</v>
      </c>
      <c r="K120" s="36" t="s">
        <v>69</v>
      </c>
      <c r="L120" s="37">
        <f t="shared" si="9"/>
        <v>118050</v>
      </c>
      <c r="M120" s="45">
        <v>118050</v>
      </c>
      <c r="N120" s="39"/>
      <c r="O120" s="40" t="s">
        <v>242</v>
      </c>
    </row>
    <row r="121" spans="1:256" s="41" customFormat="1" ht="21">
      <c r="A121" s="32">
        <v>1285</v>
      </c>
      <c r="B121" s="33" t="s">
        <v>451</v>
      </c>
      <c r="C121" s="42" t="s">
        <v>78</v>
      </c>
      <c r="D121" s="33" t="s">
        <v>446</v>
      </c>
      <c r="E121" s="44" t="s">
        <v>15</v>
      </c>
      <c r="F121" s="35">
        <f t="shared" si="5"/>
        <v>43984</v>
      </c>
      <c r="G121" s="35">
        <f t="shared" si="6"/>
        <v>44005</v>
      </c>
      <c r="H121" s="35">
        <f t="shared" si="7"/>
        <v>44012</v>
      </c>
      <c r="I121" s="35">
        <f t="shared" si="8"/>
        <v>44019</v>
      </c>
      <c r="J121" s="35">
        <v>44027</v>
      </c>
      <c r="K121" s="36" t="s">
        <v>69</v>
      </c>
      <c r="L121" s="37">
        <f t="shared" si="9"/>
        <v>118050</v>
      </c>
      <c r="M121" s="45">
        <v>118050</v>
      </c>
      <c r="N121" s="39"/>
      <c r="O121" s="40" t="s">
        <v>243</v>
      </c>
    </row>
    <row r="122" spans="1:256" s="41" customFormat="1" ht="31.5">
      <c r="A122" s="32">
        <v>1288</v>
      </c>
      <c r="B122" s="33" t="s">
        <v>452</v>
      </c>
      <c r="C122" s="42" t="s">
        <v>78</v>
      </c>
      <c r="D122" s="33" t="s">
        <v>446</v>
      </c>
      <c r="E122" s="44" t="s">
        <v>15</v>
      </c>
      <c r="F122" s="35">
        <f t="shared" si="5"/>
        <v>43984</v>
      </c>
      <c r="G122" s="35">
        <f t="shared" si="6"/>
        <v>44005</v>
      </c>
      <c r="H122" s="35">
        <f t="shared" si="7"/>
        <v>44012</v>
      </c>
      <c r="I122" s="35">
        <f t="shared" si="8"/>
        <v>44019</v>
      </c>
      <c r="J122" s="35">
        <v>44027</v>
      </c>
      <c r="K122" s="36" t="s">
        <v>69</v>
      </c>
      <c r="L122" s="37">
        <f t="shared" si="9"/>
        <v>118050</v>
      </c>
      <c r="M122" s="45">
        <v>118050</v>
      </c>
      <c r="N122" s="39"/>
      <c r="O122" s="40" t="s">
        <v>244</v>
      </c>
    </row>
    <row r="123" spans="1:256" s="41" customFormat="1" ht="12.75">
      <c r="A123" s="32">
        <v>1292</v>
      </c>
      <c r="B123" s="82" t="s">
        <v>667</v>
      </c>
      <c r="C123" s="42" t="s">
        <v>78</v>
      </c>
      <c r="D123" s="82" t="s">
        <v>645</v>
      </c>
      <c r="E123" s="83" t="s">
        <v>15</v>
      </c>
      <c r="F123" s="35">
        <f t="shared" si="5"/>
        <v>43804</v>
      </c>
      <c r="G123" s="35">
        <f t="shared" si="6"/>
        <v>43825</v>
      </c>
      <c r="H123" s="35">
        <f t="shared" si="7"/>
        <v>43832</v>
      </c>
      <c r="I123" s="35">
        <f t="shared" si="8"/>
        <v>43839</v>
      </c>
      <c r="J123" s="35">
        <v>43847</v>
      </c>
      <c r="K123" s="84" t="s">
        <v>69</v>
      </c>
      <c r="L123" s="85">
        <f t="shared" si="9"/>
        <v>125000</v>
      </c>
      <c r="M123" s="38">
        <v>125000</v>
      </c>
      <c r="N123" s="39"/>
      <c r="O123" s="86" t="s">
        <v>646</v>
      </c>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87"/>
      <c r="DL123" s="87"/>
      <c r="DM123" s="87"/>
      <c r="DN123" s="87"/>
      <c r="DO123" s="87"/>
      <c r="DP123" s="87"/>
      <c r="DQ123" s="87"/>
      <c r="DR123" s="87"/>
      <c r="DS123" s="87"/>
      <c r="DT123" s="87"/>
      <c r="DU123" s="87"/>
      <c r="DV123" s="87"/>
      <c r="DW123" s="87"/>
      <c r="DX123" s="87"/>
      <c r="DY123" s="87"/>
      <c r="DZ123" s="87"/>
      <c r="EA123" s="87"/>
      <c r="EB123" s="87"/>
      <c r="EC123" s="87"/>
      <c r="ED123" s="87"/>
      <c r="EE123" s="87"/>
      <c r="EF123" s="87"/>
      <c r="EG123" s="87"/>
      <c r="EH123" s="87"/>
      <c r="EI123" s="87"/>
      <c r="EJ123" s="87"/>
      <c r="EK123" s="87"/>
      <c r="EL123" s="87"/>
      <c r="EM123" s="87"/>
      <c r="EN123" s="87"/>
      <c r="EO123" s="87"/>
      <c r="EP123" s="87"/>
      <c r="EQ123" s="87"/>
      <c r="ER123" s="87"/>
      <c r="ES123" s="87"/>
      <c r="ET123" s="87"/>
      <c r="EU123" s="87"/>
      <c r="EV123" s="87"/>
      <c r="EW123" s="87"/>
      <c r="EX123" s="87"/>
      <c r="EY123" s="87"/>
      <c r="EZ123" s="87"/>
      <c r="FA123" s="87"/>
      <c r="FB123" s="87"/>
      <c r="FC123" s="87"/>
      <c r="FD123" s="87"/>
      <c r="FE123" s="87"/>
      <c r="FF123" s="87"/>
      <c r="FG123" s="87"/>
      <c r="FH123" s="87"/>
      <c r="FI123" s="87"/>
      <c r="FJ123" s="87"/>
      <c r="FK123" s="87"/>
      <c r="FL123" s="87"/>
      <c r="FM123" s="87"/>
      <c r="FN123" s="87"/>
      <c r="FO123" s="87"/>
      <c r="FP123" s="87"/>
      <c r="FQ123" s="87"/>
      <c r="FR123" s="87"/>
      <c r="FS123" s="87"/>
      <c r="FT123" s="87"/>
      <c r="FU123" s="87"/>
      <c r="FV123" s="87"/>
      <c r="FW123" s="87"/>
      <c r="FX123" s="87"/>
      <c r="FY123" s="87"/>
      <c r="FZ123" s="87"/>
      <c r="GA123" s="87"/>
      <c r="GB123" s="87"/>
      <c r="GC123" s="87"/>
      <c r="GD123" s="87"/>
      <c r="GE123" s="87"/>
      <c r="GF123" s="87"/>
      <c r="GG123" s="87"/>
      <c r="GH123" s="87"/>
      <c r="GI123" s="87"/>
      <c r="GJ123" s="87"/>
      <c r="GK123" s="87"/>
      <c r="GL123" s="87"/>
      <c r="GM123" s="87"/>
      <c r="GN123" s="87"/>
      <c r="GO123" s="87"/>
      <c r="GP123" s="87"/>
      <c r="GQ123" s="87"/>
      <c r="GR123" s="87"/>
      <c r="GS123" s="87"/>
      <c r="GT123" s="87"/>
      <c r="GU123" s="87"/>
      <c r="GV123" s="87"/>
      <c r="GW123" s="87"/>
      <c r="GX123" s="87"/>
      <c r="GY123" s="87"/>
      <c r="GZ123" s="87"/>
      <c r="HA123" s="87"/>
      <c r="HB123" s="87"/>
      <c r="HC123" s="87"/>
      <c r="HD123" s="87"/>
      <c r="HE123" s="87"/>
      <c r="HF123" s="87"/>
      <c r="HG123" s="87"/>
      <c r="HH123" s="87"/>
      <c r="HI123" s="87"/>
      <c r="HJ123" s="87"/>
      <c r="HK123" s="87"/>
      <c r="HL123" s="87"/>
      <c r="HM123" s="87"/>
      <c r="HN123" s="87"/>
      <c r="HO123" s="87"/>
      <c r="HP123" s="87"/>
      <c r="HQ123" s="87"/>
      <c r="HR123" s="87"/>
      <c r="HS123" s="87"/>
      <c r="HT123" s="87"/>
      <c r="HU123" s="87"/>
      <c r="HV123" s="87"/>
      <c r="HW123" s="87"/>
      <c r="HX123" s="87"/>
      <c r="HY123" s="87"/>
      <c r="HZ123" s="87"/>
      <c r="IA123" s="87"/>
      <c r="IB123" s="87"/>
      <c r="IC123" s="87"/>
      <c r="ID123" s="87"/>
      <c r="IE123" s="87"/>
      <c r="IF123" s="87"/>
      <c r="IG123" s="87"/>
      <c r="IH123" s="87"/>
      <c r="II123" s="87"/>
      <c r="IJ123" s="87"/>
      <c r="IK123" s="87"/>
      <c r="IL123" s="87"/>
      <c r="IM123" s="87"/>
      <c r="IN123" s="87"/>
      <c r="IO123" s="87"/>
      <c r="IP123" s="87"/>
      <c r="IQ123" s="87"/>
      <c r="IR123" s="87"/>
      <c r="IS123" s="87"/>
      <c r="IT123" s="87"/>
      <c r="IU123" s="87"/>
      <c r="IV123" s="87"/>
    </row>
    <row r="124" spans="1:256" s="41" customFormat="1" ht="21">
      <c r="A124" s="32">
        <v>1300</v>
      </c>
      <c r="B124" s="33" t="s">
        <v>649</v>
      </c>
      <c r="C124" s="42" t="s">
        <v>78</v>
      </c>
      <c r="D124" s="33" t="s">
        <v>446</v>
      </c>
      <c r="E124" s="44" t="s">
        <v>15</v>
      </c>
      <c r="F124" s="35">
        <f t="shared" si="5"/>
        <v>43893</v>
      </c>
      <c r="G124" s="35">
        <f t="shared" si="6"/>
        <v>43914</v>
      </c>
      <c r="H124" s="35">
        <f t="shared" si="7"/>
        <v>43921</v>
      </c>
      <c r="I124" s="35">
        <f t="shared" si="8"/>
        <v>43928</v>
      </c>
      <c r="J124" s="35">
        <v>43936</v>
      </c>
      <c r="K124" s="36" t="s">
        <v>69</v>
      </c>
      <c r="L124" s="37">
        <f t="shared" si="9"/>
        <v>278200</v>
      </c>
      <c r="M124" s="45">
        <v>278200</v>
      </c>
      <c r="N124" s="39"/>
      <c r="O124" s="40" t="s">
        <v>652</v>
      </c>
    </row>
    <row r="125" spans="1:256" s="41" customFormat="1" ht="21">
      <c r="A125" s="32">
        <v>1304</v>
      </c>
      <c r="B125" s="33" t="s">
        <v>651</v>
      </c>
      <c r="C125" s="42" t="s">
        <v>78</v>
      </c>
      <c r="D125" s="33" t="s">
        <v>446</v>
      </c>
      <c r="E125" s="44" t="s">
        <v>15</v>
      </c>
      <c r="F125" s="35">
        <f t="shared" si="5"/>
        <v>43893</v>
      </c>
      <c r="G125" s="35">
        <f t="shared" si="6"/>
        <v>43914</v>
      </c>
      <c r="H125" s="35">
        <f t="shared" si="7"/>
        <v>43921</v>
      </c>
      <c r="I125" s="35">
        <f t="shared" si="8"/>
        <v>43928</v>
      </c>
      <c r="J125" s="35">
        <v>43936</v>
      </c>
      <c r="K125" s="36" t="s">
        <v>69</v>
      </c>
      <c r="L125" s="37">
        <f t="shared" si="9"/>
        <v>278200</v>
      </c>
      <c r="M125" s="45">
        <v>278200</v>
      </c>
      <c r="N125" s="39"/>
      <c r="O125" s="40" t="s">
        <v>650</v>
      </c>
    </row>
    <row r="126" spans="1:256" s="41" customFormat="1" ht="21">
      <c r="A126" s="32">
        <v>1308</v>
      </c>
      <c r="B126" s="33" t="s">
        <v>653</v>
      </c>
      <c r="C126" s="42" t="s">
        <v>78</v>
      </c>
      <c r="D126" s="33" t="s">
        <v>446</v>
      </c>
      <c r="E126" s="44" t="s">
        <v>15</v>
      </c>
      <c r="F126" s="35">
        <f t="shared" si="5"/>
        <v>43984</v>
      </c>
      <c r="G126" s="35">
        <f t="shared" si="6"/>
        <v>44005</v>
      </c>
      <c r="H126" s="35">
        <f t="shared" si="7"/>
        <v>44012</v>
      </c>
      <c r="I126" s="35">
        <f t="shared" si="8"/>
        <v>44019</v>
      </c>
      <c r="J126" s="35">
        <v>44027</v>
      </c>
      <c r="K126" s="36" t="s">
        <v>69</v>
      </c>
      <c r="L126" s="37">
        <f t="shared" si="9"/>
        <v>278200</v>
      </c>
      <c r="M126" s="45">
        <v>278200</v>
      </c>
      <c r="N126" s="39"/>
      <c r="O126" s="40" t="s">
        <v>654</v>
      </c>
    </row>
    <row r="127" spans="1:256" s="41" customFormat="1" ht="21">
      <c r="A127" s="32">
        <v>1312</v>
      </c>
      <c r="B127" s="33" t="s">
        <v>655</v>
      </c>
      <c r="C127" s="42" t="s">
        <v>78</v>
      </c>
      <c r="D127" s="33" t="s">
        <v>446</v>
      </c>
      <c r="E127" s="44" t="s">
        <v>15</v>
      </c>
      <c r="F127" s="35">
        <f t="shared" si="5"/>
        <v>43893</v>
      </c>
      <c r="G127" s="35">
        <f t="shared" si="6"/>
        <v>43914</v>
      </c>
      <c r="H127" s="35">
        <f t="shared" si="7"/>
        <v>43921</v>
      </c>
      <c r="I127" s="35">
        <f t="shared" si="8"/>
        <v>43928</v>
      </c>
      <c r="J127" s="35">
        <v>43936</v>
      </c>
      <c r="K127" s="36" t="s">
        <v>69</v>
      </c>
      <c r="L127" s="37">
        <f t="shared" si="9"/>
        <v>278200</v>
      </c>
      <c r="M127" s="45">
        <v>278200</v>
      </c>
      <c r="N127" s="39"/>
      <c r="O127" s="40" t="s">
        <v>656</v>
      </c>
    </row>
    <row r="128" spans="1:256" s="41" customFormat="1" ht="21">
      <c r="A128" s="32">
        <v>1316</v>
      </c>
      <c r="B128" s="33" t="s">
        <v>657</v>
      </c>
      <c r="C128" s="42" t="s">
        <v>78</v>
      </c>
      <c r="D128" s="33" t="s">
        <v>446</v>
      </c>
      <c r="E128" s="44" t="s">
        <v>15</v>
      </c>
      <c r="F128" s="35">
        <f t="shared" si="5"/>
        <v>43893</v>
      </c>
      <c r="G128" s="35">
        <f t="shared" si="6"/>
        <v>43914</v>
      </c>
      <c r="H128" s="35">
        <f t="shared" si="7"/>
        <v>43921</v>
      </c>
      <c r="I128" s="35">
        <f t="shared" si="8"/>
        <v>43928</v>
      </c>
      <c r="J128" s="35">
        <v>43936</v>
      </c>
      <c r="K128" s="36" t="s">
        <v>69</v>
      </c>
      <c r="L128" s="37">
        <f t="shared" si="9"/>
        <v>278200</v>
      </c>
      <c r="M128" s="45">
        <v>278200</v>
      </c>
      <c r="N128" s="39"/>
      <c r="O128" s="40" t="s">
        <v>658</v>
      </c>
    </row>
    <row r="129" spans="1:256" s="41" customFormat="1" ht="31.5">
      <c r="A129" s="32">
        <v>1320</v>
      </c>
      <c r="B129" s="33" t="s">
        <v>659</v>
      </c>
      <c r="C129" s="42" t="s">
        <v>78</v>
      </c>
      <c r="D129" s="33" t="s">
        <v>446</v>
      </c>
      <c r="E129" s="44" t="s">
        <v>15</v>
      </c>
      <c r="F129" s="35">
        <f t="shared" si="5"/>
        <v>43893</v>
      </c>
      <c r="G129" s="35">
        <f t="shared" si="6"/>
        <v>43914</v>
      </c>
      <c r="H129" s="35">
        <f t="shared" si="7"/>
        <v>43921</v>
      </c>
      <c r="I129" s="35">
        <f t="shared" si="8"/>
        <v>43928</v>
      </c>
      <c r="J129" s="35">
        <v>43936</v>
      </c>
      <c r="K129" s="36" t="s">
        <v>69</v>
      </c>
      <c r="L129" s="37">
        <f t="shared" si="9"/>
        <v>278200</v>
      </c>
      <c r="M129" s="45">
        <v>278200</v>
      </c>
      <c r="N129" s="39"/>
      <c r="O129" s="40" t="s">
        <v>660</v>
      </c>
    </row>
    <row r="130" spans="1:256" s="80" customFormat="1" ht="21">
      <c r="A130" s="32">
        <v>1323</v>
      </c>
      <c r="B130" s="33" t="s">
        <v>453</v>
      </c>
      <c r="C130" s="42" t="s">
        <v>78</v>
      </c>
      <c r="D130" s="33" t="s">
        <v>446</v>
      </c>
      <c r="E130" s="44" t="s">
        <v>15</v>
      </c>
      <c r="F130" s="35">
        <f t="shared" si="5"/>
        <v>43804</v>
      </c>
      <c r="G130" s="35">
        <f t="shared" si="6"/>
        <v>43825</v>
      </c>
      <c r="H130" s="35">
        <f t="shared" si="7"/>
        <v>43832</v>
      </c>
      <c r="I130" s="35">
        <f t="shared" si="8"/>
        <v>43839</v>
      </c>
      <c r="J130" s="35">
        <v>43847</v>
      </c>
      <c r="K130" s="36" t="s">
        <v>69</v>
      </c>
      <c r="L130" s="37">
        <f t="shared" si="9"/>
        <v>3296.8</v>
      </c>
      <c r="M130" s="45">
        <v>3296.8</v>
      </c>
      <c r="N130" s="39"/>
      <c r="O130" s="40" t="s">
        <v>218</v>
      </c>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c r="IO130" s="41"/>
      <c r="IP130" s="41"/>
      <c r="IQ130" s="41"/>
      <c r="IR130" s="41"/>
      <c r="IS130" s="41"/>
      <c r="IT130" s="41"/>
      <c r="IU130" s="41"/>
      <c r="IV130" s="41"/>
    </row>
    <row r="131" spans="1:256" s="80" customFormat="1" ht="21">
      <c r="A131" s="32">
        <v>1326</v>
      </c>
      <c r="B131" s="33" t="s">
        <v>455</v>
      </c>
      <c r="C131" s="42" t="s">
        <v>78</v>
      </c>
      <c r="D131" s="33" t="s">
        <v>446</v>
      </c>
      <c r="E131" s="44" t="s">
        <v>15</v>
      </c>
      <c r="F131" s="35">
        <f t="shared" si="5"/>
        <v>43804</v>
      </c>
      <c r="G131" s="35">
        <f t="shared" si="6"/>
        <v>43825</v>
      </c>
      <c r="H131" s="35">
        <f t="shared" si="7"/>
        <v>43832</v>
      </c>
      <c r="I131" s="35">
        <f t="shared" si="8"/>
        <v>43839</v>
      </c>
      <c r="J131" s="35">
        <v>43847</v>
      </c>
      <c r="K131" s="36" t="s">
        <v>69</v>
      </c>
      <c r="L131" s="37">
        <f t="shared" si="9"/>
        <v>40107.599999999999</v>
      </c>
      <c r="M131" s="45">
        <v>40107.599999999999</v>
      </c>
      <c r="N131" s="39"/>
      <c r="O131" s="40" t="s">
        <v>454</v>
      </c>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s="80" customFormat="1" ht="21">
      <c r="A132" s="32">
        <v>1330</v>
      </c>
      <c r="B132" s="33" t="s">
        <v>461</v>
      </c>
      <c r="C132" s="42" t="s">
        <v>78</v>
      </c>
      <c r="D132" s="33" t="s">
        <v>446</v>
      </c>
      <c r="E132" s="44" t="s">
        <v>15</v>
      </c>
      <c r="F132" s="35">
        <f t="shared" si="5"/>
        <v>43804</v>
      </c>
      <c r="G132" s="35">
        <f t="shared" si="6"/>
        <v>43825</v>
      </c>
      <c r="H132" s="35">
        <f t="shared" si="7"/>
        <v>43832</v>
      </c>
      <c r="I132" s="35">
        <f t="shared" si="8"/>
        <v>43839</v>
      </c>
      <c r="J132" s="35">
        <v>43847</v>
      </c>
      <c r="K132" s="36" t="s">
        <v>69</v>
      </c>
      <c r="L132" s="37">
        <f t="shared" si="9"/>
        <v>101142.69</v>
      </c>
      <c r="M132" s="45">
        <v>101142.69</v>
      </c>
      <c r="N132" s="39"/>
      <c r="O132" s="40" t="s">
        <v>462</v>
      </c>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s="80" customFormat="1" ht="21">
      <c r="A133" s="32">
        <v>1334</v>
      </c>
      <c r="B133" s="33" t="s">
        <v>463</v>
      </c>
      <c r="C133" s="42" t="s">
        <v>78</v>
      </c>
      <c r="D133" s="33" t="s">
        <v>446</v>
      </c>
      <c r="E133" s="44" t="s">
        <v>15</v>
      </c>
      <c r="F133" s="35">
        <f t="shared" si="5"/>
        <v>43893</v>
      </c>
      <c r="G133" s="35">
        <f t="shared" si="6"/>
        <v>43914</v>
      </c>
      <c r="H133" s="35">
        <f t="shared" si="7"/>
        <v>43921</v>
      </c>
      <c r="I133" s="35">
        <f t="shared" si="8"/>
        <v>43928</v>
      </c>
      <c r="J133" s="35">
        <v>43936</v>
      </c>
      <c r="K133" s="36" t="s">
        <v>69</v>
      </c>
      <c r="L133" s="37">
        <f t="shared" si="9"/>
        <v>60654</v>
      </c>
      <c r="M133" s="45">
        <v>60654</v>
      </c>
      <c r="N133" s="39"/>
      <c r="O133" s="40" t="s">
        <v>464</v>
      </c>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s="41" customFormat="1" ht="21">
      <c r="A134" s="32">
        <v>1338</v>
      </c>
      <c r="B134" s="33" t="s">
        <v>283</v>
      </c>
      <c r="C134" s="42" t="s">
        <v>78</v>
      </c>
      <c r="D134" s="33" t="s">
        <v>446</v>
      </c>
      <c r="E134" s="44" t="s">
        <v>15</v>
      </c>
      <c r="F134" s="35">
        <f t="shared" si="5"/>
        <v>43984</v>
      </c>
      <c r="G134" s="35">
        <f t="shared" si="6"/>
        <v>44005</v>
      </c>
      <c r="H134" s="35">
        <f t="shared" si="7"/>
        <v>44012</v>
      </c>
      <c r="I134" s="35">
        <f t="shared" si="8"/>
        <v>44019</v>
      </c>
      <c r="J134" s="35">
        <v>44027</v>
      </c>
      <c r="K134" s="36" t="s">
        <v>69</v>
      </c>
      <c r="L134" s="37">
        <f t="shared" si="9"/>
        <v>29682</v>
      </c>
      <c r="M134" s="45">
        <v>29682</v>
      </c>
      <c r="N134" s="39"/>
      <c r="O134" s="40" t="s">
        <v>465</v>
      </c>
    </row>
    <row r="135" spans="1:256" s="41" customFormat="1" ht="21">
      <c r="A135" s="32">
        <v>1342</v>
      </c>
      <c r="B135" s="33" t="s">
        <v>466</v>
      </c>
      <c r="C135" s="42" t="s">
        <v>78</v>
      </c>
      <c r="D135" s="33" t="s">
        <v>446</v>
      </c>
      <c r="E135" s="44" t="s">
        <v>15</v>
      </c>
      <c r="F135" s="35">
        <f t="shared" ref="F135:F198" si="10">G135-21</f>
        <v>43984</v>
      </c>
      <c r="G135" s="35">
        <f t="shared" ref="G135:G198" si="11">H135-7</f>
        <v>44005</v>
      </c>
      <c r="H135" s="35">
        <f t="shared" ref="H135:H198" si="12">J135-15</f>
        <v>44012</v>
      </c>
      <c r="I135" s="35">
        <f t="shared" ref="I135:I198" si="13">H135+7</f>
        <v>44019</v>
      </c>
      <c r="J135" s="35">
        <v>44027</v>
      </c>
      <c r="K135" s="36" t="s">
        <v>69</v>
      </c>
      <c r="L135" s="37">
        <f t="shared" ref="L135:L198" si="14">SUM(M135:N135)</f>
        <v>44166</v>
      </c>
      <c r="M135" s="45">
        <v>44166</v>
      </c>
      <c r="N135" s="39"/>
      <c r="O135" s="40" t="s">
        <v>467</v>
      </c>
    </row>
    <row r="136" spans="1:256" s="41" customFormat="1" ht="31.5">
      <c r="A136" s="32">
        <v>1346</v>
      </c>
      <c r="B136" s="33" t="s">
        <v>468</v>
      </c>
      <c r="C136" s="42" t="s">
        <v>78</v>
      </c>
      <c r="D136" s="33" t="s">
        <v>446</v>
      </c>
      <c r="E136" s="44" t="s">
        <v>15</v>
      </c>
      <c r="F136" s="35">
        <f t="shared" si="10"/>
        <v>43984</v>
      </c>
      <c r="G136" s="35">
        <f t="shared" si="11"/>
        <v>44005</v>
      </c>
      <c r="H136" s="35">
        <f t="shared" si="12"/>
        <v>44012</v>
      </c>
      <c r="I136" s="35">
        <f t="shared" si="13"/>
        <v>44019</v>
      </c>
      <c r="J136" s="35">
        <v>44027</v>
      </c>
      <c r="K136" s="36" t="s">
        <v>69</v>
      </c>
      <c r="L136" s="37">
        <f t="shared" si="14"/>
        <v>31666</v>
      </c>
      <c r="M136" s="45">
        <v>31666</v>
      </c>
      <c r="N136" s="39"/>
      <c r="O136" s="40" t="s">
        <v>469</v>
      </c>
    </row>
    <row r="137" spans="1:256" s="41" customFormat="1" ht="12.75">
      <c r="A137" s="32">
        <v>1352</v>
      </c>
      <c r="B137" s="33" t="s">
        <v>470</v>
      </c>
      <c r="C137" s="34" t="s">
        <v>78</v>
      </c>
      <c r="D137" s="33" t="s">
        <v>192</v>
      </c>
      <c r="E137" s="44" t="s">
        <v>15</v>
      </c>
      <c r="F137" s="35">
        <f t="shared" si="10"/>
        <v>43804</v>
      </c>
      <c r="G137" s="35">
        <f t="shared" si="11"/>
        <v>43825</v>
      </c>
      <c r="H137" s="35">
        <f t="shared" si="12"/>
        <v>43832</v>
      </c>
      <c r="I137" s="35">
        <f t="shared" si="13"/>
        <v>43839</v>
      </c>
      <c r="J137" s="35">
        <v>43847</v>
      </c>
      <c r="K137" s="36" t="s">
        <v>69</v>
      </c>
      <c r="L137" s="37">
        <f t="shared" si="14"/>
        <v>380000</v>
      </c>
      <c r="M137" s="38">
        <v>380000</v>
      </c>
      <c r="N137" s="39"/>
      <c r="O137" s="40" t="s">
        <v>208</v>
      </c>
    </row>
    <row r="138" spans="1:256" s="41" customFormat="1" ht="12.75">
      <c r="A138" s="32">
        <v>1355</v>
      </c>
      <c r="B138" s="33" t="s">
        <v>470</v>
      </c>
      <c r="C138" s="34" t="s">
        <v>78</v>
      </c>
      <c r="D138" s="33" t="s">
        <v>192</v>
      </c>
      <c r="E138" s="44" t="s">
        <v>15</v>
      </c>
      <c r="F138" s="35">
        <f t="shared" si="10"/>
        <v>43984</v>
      </c>
      <c r="G138" s="35">
        <f t="shared" si="11"/>
        <v>44005</v>
      </c>
      <c r="H138" s="35">
        <f t="shared" si="12"/>
        <v>44012</v>
      </c>
      <c r="I138" s="35">
        <f t="shared" si="13"/>
        <v>44019</v>
      </c>
      <c r="J138" s="35">
        <v>44027</v>
      </c>
      <c r="K138" s="36" t="s">
        <v>69</v>
      </c>
      <c r="L138" s="37">
        <f t="shared" si="14"/>
        <v>400000</v>
      </c>
      <c r="M138" s="38">
        <v>400000</v>
      </c>
      <c r="N138" s="39"/>
      <c r="O138" s="40" t="s">
        <v>208</v>
      </c>
    </row>
    <row r="139" spans="1:256" s="41" customFormat="1" ht="12.75">
      <c r="A139" s="32">
        <v>1388</v>
      </c>
      <c r="B139" s="33" t="s">
        <v>474</v>
      </c>
      <c r="C139" s="34" t="s">
        <v>78</v>
      </c>
      <c r="D139" s="33" t="s">
        <v>192</v>
      </c>
      <c r="E139" s="44" t="s">
        <v>15</v>
      </c>
      <c r="F139" s="35">
        <f t="shared" si="10"/>
        <v>43804</v>
      </c>
      <c r="G139" s="35">
        <f t="shared" si="11"/>
        <v>43825</v>
      </c>
      <c r="H139" s="35">
        <f t="shared" si="12"/>
        <v>43832</v>
      </c>
      <c r="I139" s="35">
        <f t="shared" si="13"/>
        <v>43839</v>
      </c>
      <c r="J139" s="35">
        <v>43847</v>
      </c>
      <c r="K139" s="36" t="s">
        <v>69</v>
      </c>
      <c r="L139" s="37">
        <f t="shared" si="14"/>
        <v>20000</v>
      </c>
      <c r="M139" s="38">
        <v>20000</v>
      </c>
      <c r="N139" s="39"/>
      <c r="O139" s="40" t="s">
        <v>194</v>
      </c>
    </row>
    <row r="140" spans="1:256" s="41" customFormat="1" ht="12.75">
      <c r="A140" s="32">
        <v>1409</v>
      </c>
      <c r="B140" s="33" t="s">
        <v>475</v>
      </c>
      <c r="C140" s="42" t="s">
        <v>78</v>
      </c>
      <c r="D140" s="33" t="s">
        <v>192</v>
      </c>
      <c r="E140" s="44" t="s">
        <v>15</v>
      </c>
      <c r="F140" s="35">
        <f t="shared" si="10"/>
        <v>43804</v>
      </c>
      <c r="G140" s="35">
        <f t="shared" si="11"/>
        <v>43825</v>
      </c>
      <c r="H140" s="35">
        <f t="shared" si="12"/>
        <v>43832</v>
      </c>
      <c r="I140" s="35">
        <f t="shared" si="13"/>
        <v>43839</v>
      </c>
      <c r="J140" s="35">
        <v>43847</v>
      </c>
      <c r="K140" s="36" t="s">
        <v>69</v>
      </c>
      <c r="L140" s="37">
        <f t="shared" si="14"/>
        <v>175000</v>
      </c>
      <c r="M140" s="43">
        <v>175000</v>
      </c>
      <c r="N140" s="39"/>
      <c r="O140" s="40" t="s">
        <v>196</v>
      </c>
    </row>
    <row r="141" spans="1:256" s="41" customFormat="1" ht="12.75">
      <c r="A141" s="32">
        <v>1420</v>
      </c>
      <c r="B141" s="33" t="s">
        <v>476</v>
      </c>
      <c r="C141" s="34" t="s">
        <v>78</v>
      </c>
      <c r="D141" s="33" t="s">
        <v>192</v>
      </c>
      <c r="E141" s="44" t="s">
        <v>15</v>
      </c>
      <c r="F141" s="35">
        <f t="shared" si="10"/>
        <v>43804</v>
      </c>
      <c r="G141" s="35">
        <f t="shared" si="11"/>
        <v>43825</v>
      </c>
      <c r="H141" s="35">
        <f t="shared" si="12"/>
        <v>43832</v>
      </c>
      <c r="I141" s="35">
        <f t="shared" si="13"/>
        <v>43839</v>
      </c>
      <c r="J141" s="35">
        <v>43847</v>
      </c>
      <c r="K141" s="36" t="s">
        <v>69</v>
      </c>
      <c r="L141" s="37">
        <f t="shared" si="14"/>
        <v>77000</v>
      </c>
      <c r="M141" s="38">
        <v>77000</v>
      </c>
      <c r="N141" s="39"/>
      <c r="O141" s="40" t="s">
        <v>195</v>
      </c>
    </row>
    <row r="142" spans="1:256" s="41" customFormat="1" ht="12.75">
      <c r="A142" s="32">
        <v>1431</v>
      </c>
      <c r="B142" s="33" t="s">
        <v>477</v>
      </c>
      <c r="C142" s="34" t="s">
        <v>78</v>
      </c>
      <c r="D142" s="33" t="s">
        <v>192</v>
      </c>
      <c r="E142" s="44" t="s">
        <v>15</v>
      </c>
      <c r="F142" s="35">
        <f t="shared" si="10"/>
        <v>43804</v>
      </c>
      <c r="G142" s="35">
        <f t="shared" si="11"/>
        <v>43825</v>
      </c>
      <c r="H142" s="35">
        <f t="shared" si="12"/>
        <v>43832</v>
      </c>
      <c r="I142" s="35">
        <f t="shared" si="13"/>
        <v>43839</v>
      </c>
      <c r="J142" s="35">
        <v>43847</v>
      </c>
      <c r="K142" s="36" t="s">
        <v>69</v>
      </c>
      <c r="L142" s="37">
        <f t="shared" si="14"/>
        <v>5000</v>
      </c>
      <c r="M142" s="38">
        <v>5000</v>
      </c>
      <c r="N142" s="39"/>
      <c r="O142" s="40" t="s">
        <v>198</v>
      </c>
    </row>
    <row r="143" spans="1:256" s="41" customFormat="1" ht="12.75">
      <c r="A143" s="32">
        <v>1440</v>
      </c>
      <c r="B143" s="33" t="s">
        <v>481</v>
      </c>
      <c r="C143" s="34" t="s">
        <v>78</v>
      </c>
      <c r="D143" s="33" t="s">
        <v>192</v>
      </c>
      <c r="E143" s="44" t="s">
        <v>15</v>
      </c>
      <c r="F143" s="35">
        <f t="shared" si="10"/>
        <v>43804</v>
      </c>
      <c r="G143" s="35">
        <f t="shared" si="11"/>
        <v>43825</v>
      </c>
      <c r="H143" s="35">
        <f t="shared" si="12"/>
        <v>43832</v>
      </c>
      <c r="I143" s="35">
        <f t="shared" si="13"/>
        <v>43839</v>
      </c>
      <c r="J143" s="35">
        <v>43847</v>
      </c>
      <c r="K143" s="36" t="s">
        <v>69</v>
      </c>
      <c r="L143" s="37">
        <f t="shared" si="14"/>
        <v>13500</v>
      </c>
      <c r="M143" s="38">
        <v>13500</v>
      </c>
      <c r="N143" s="39"/>
      <c r="O143" s="40" t="s">
        <v>480</v>
      </c>
    </row>
    <row r="144" spans="1:256" s="41" customFormat="1" ht="12.75">
      <c r="A144" s="32">
        <v>1443</v>
      </c>
      <c r="B144" s="33" t="s">
        <v>481</v>
      </c>
      <c r="C144" s="34" t="s">
        <v>78</v>
      </c>
      <c r="D144" s="33" t="s">
        <v>192</v>
      </c>
      <c r="E144" s="44" t="s">
        <v>15</v>
      </c>
      <c r="F144" s="35">
        <f t="shared" si="10"/>
        <v>43984</v>
      </c>
      <c r="G144" s="35">
        <f t="shared" si="11"/>
        <v>44005</v>
      </c>
      <c r="H144" s="35">
        <f t="shared" si="12"/>
        <v>44012</v>
      </c>
      <c r="I144" s="35">
        <f t="shared" si="13"/>
        <v>44019</v>
      </c>
      <c r="J144" s="35">
        <v>44027</v>
      </c>
      <c r="K144" s="36" t="s">
        <v>69</v>
      </c>
      <c r="L144" s="37">
        <f t="shared" si="14"/>
        <v>13500</v>
      </c>
      <c r="M144" s="38">
        <v>13500</v>
      </c>
      <c r="N144" s="39"/>
      <c r="O144" s="40" t="s">
        <v>480</v>
      </c>
    </row>
    <row r="145" spans="1:15" s="41" customFormat="1" ht="12.75">
      <c r="A145" s="32">
        <v>1461</v>
      </c>
      <c r="B145" s="33" t="s">
        <v>482</v>
      </c>
      <c r="C145" s="34" t="s">
        <v>78</v>
      </c>
      <c r="D145" s="33" t="s">
        <v>192</v>
      </c>
      <c r="E145" s="44" t="s">
        <v>15</v>
      </c>
      <c r="F145" s="35">
        <f t="shared" si="10"/>
        <v>43804</v>
      </c>
      <c r="G145" s="35">
        <f t="shared" si="11"/>
        <v>43825</v>
      </c>
      <c r="H145" s="35">
        <f t="shared" si="12"/>
        <v>43832</v>
      </c>
      <c r="I145" s="35">
        <f t="shared" si="13"/>
        <v>43839</v>
      </c>
      <c r="J145" s="35">
        <v>43847</v>
      </c>
      <c r="K145" s="36" t="s">
        <v>69</v>
      </c>
      <c r="L145" s="37">
        <f t="shared" si="14"/>
        <v>5300</v>
      </c>
      <c r="M145" s="38">
        <v>5300</v>
      </c>
      <c r="N145" s="39"/>
      <c r="O145" s="40" t="s">
        <v>275</v>
      </c>
    </row>
    <row r="146" spans="1:15" s="41" customFormat="1" ht="12.75">
      <c r="A146" s="32">
        <v>1463</v>
      </c>
      <c r="B146" s="33" t="s">
        <v>482</v>
      </c>
      <c r="C146" s="34" t="s">
        <v>78</v>
      </c>
      <c r="D146" s="33" t="s">
        <v>192</v>
      </c>
      <c r="E146" s="44" t="s">
        <v>15</v>
      </c>
      <c r="F146" s="35">
        <f t="shared" si="10"/>
        <v>43984</v>
      </c>
      <c r="G146" s="35">
        <f t="shared" si="11"/>
        <v>44005</v>
      </c>
      <c r="H146" s="35">
        <f t="shared" si="12"/>
        <v>44012</v>
      </c>
      <c r="I146" s="35">
        <f t="shared" si="13"/>
        <v>44019</v>
      </c>
      <c r="J146" s="35">
        <v>44027</v>
      </c>
      <c r="K146" s="36" t="s">
        <v>69</v>
      </c>
      <c r="L146" s="37">
        <f t="shared" si="14"/>
        <v>3300</v>
      </c>
      <c r="M146" s="38">
        <v>3300</v>
      </c>
      <c r="N146" s="39"/>
      <c r="O146" s="40" t="s">
        <v>275</v>
      </c>
    </row>
    <row r="147" spans="1:15" s="41" customFormat="1" ht="12.75">
      <c r="A147" s="32">
        <v>1475</v>
      </c>
      <c r="B147" s="33" t="s">
        <v>483</v>
      </c>
      <c r="C147" s="34" t="s">
        <v>78</v>
      </c>
      <c r="D147" s="33" t="s">
        <v>192</v>
      </c>
      <c r="E147" s="44" t="s">
        <v>15</v>
      </c>
      <c r="F147" s="35">
        <f t="shared" si="10"/>
        <v>43804</v>
      </c>
      <c r="G147" s="35">
        <f t="shared" si="11"/>
        <v>43825</v>
      </c>
      <c r="H147" s="35">
        <f t="shared" si="12"/>
        <v>43832</v>
      </c>
      <c r="I147" s="35">
        <f t="shared" si="13"/>
        <v>43839</v>
      </c>
      <c r="J147" s="35">
        <v>43847</v>
      </c>
      <c r="K147" s="36" t="s">
        <v>69</v>
      </c>
      <c r="L147" s="37">
        <f t="shared" si="14"/>
        <v>4000</v>
      </c>
      <c r="M147" s="38">
        <v>4000</v>
      </c>
      <c r="N147" s="39"/>
      <c r="O147" s="40" t="s">
        <v>484</v>
      </c>
    </row>
    <row r="148" spans="1:15" s="41" customFormat="1" ht="31.5">
      <c r="A148" s="32">
        <v>1480</v>
      </c>
      <c r="B148" s="33" t="s">
        <v>485</v>
      </c>
      <c r="C148" s="42" t="s">
        <v>78</v>
      </c>
      <c r="D148" s="33" t="s">
        <v>192</v>
      </c>
      <c r="E148" s="44" t="s">
        <v>15</v>
      </c>
      <c r="F148" s="35">
        <f t="shared" si="10"/>
        <v>43804</v>
      </c>
      <c r="G148" s="35">
        <f t="shared" si="11"/>
        <v>43825</v>
      </c>
      <c r="H148" s="35">
        <f t="shared" si="12"/>
        <v>43832</v>
      </c>
      <c r="I148" s="35">
        <f t="shared" si="13"/>
        <v>43839</v>
      </c>
      <c r="J148" s="35">
        <v>43847</v>
      </c>
      <c r="K148" s="36" t="s">
        <v>69</v>
      </c>
      <c r="L148" s="37">
        <f t="shared" si="14"/>
        <v>550000</v>
      </c>
      <c r="M148" s="45">
        <v>550000</v>
      </c>
      <c r="N148" s="39"/>
      <c r="O148" s="40" t="s">
        <v>271</v>
      </c>
    </row>
    <row r="149" spans="1:15" s="41" customFormat="1" ht="31.5">
      <c r="A149" s="32">
        <v>1482</v>
      </c>
      <c r="B149" s="33" t="s">
        <v>485</v>
      </c>
      <c r="C149" s="42" t="s">
        <v>78</v>
      </c>
      <c r="D149" s="33" t="s">
        <v>192</v>
      </c>
      <c r="E149" s="44" t="s">
        <v>15</v>
      </c>
      <c r="F149" s="35">
        <f t="shared" si="10"/>
        <v>43984</v>
      </c>
      <c r="G149" s="35">
        <f t="shared" si="11"/>
        <v>44005</v>
      </c>
      <c r="H149" s="35">
        <f t="shared" si="12"/>
        <v>44012</v>
      </c>
      <c r="I149" s="35">
        <f t="shared" si="13"/>
        <v>44019</v>
      </c>
      <c r="J149" s="35">
        <v>44027</v>
      </c>
      <c r="K149" s="36" t="s">
        <v>69</v>
      </c>
      <c r="L149" s="37">
        <f t="shared" si="14"/>
        <v>550000</v>
      </c>
      <c r="M149" s="45">
        <v>550000</v>
      </c>
      <c r="N149" s="39"/>
      <c r="O149" s="40" t="s">
        <v>271</v>
      </c>
    </row>
    <row r="150" spans="1:15" s="41" customFormat="1" ht="21">
      <c r="A150" s="32">
        <v>1484</v>
      </c>
      <c r="B150" s="33" t="s">
        <v>486</v>
      </c>
      <c r="C150" s="42" t="s">
        <v>78</v>
      </c>
      <c r="D150" s="33" t="s">
        <v>192</v>
      </c>
      <c r="E150" s="44" t="s">
        <v>15</v>
      </c>
      <c r="F150" s="35">
        <f t="shared" si="10"/>
        <v>43804</v>
      </c>
      <c r="G150" s="35">
        <f t="shared" si="11"/>
        <v>43825</v>
      </c>
      <c r="H150" s="35">
        <f t="shared" si="12"/>
        <v>43832</v>
      </c>
      <c r="I150" s="35">
        <f t="shared" si="13"/>
        <v>43839</v>
      </c>
      <c r="J150" s="35">
        <v>43847</v>
      </c>
      <c r="K150" s="36" t="s">
        <v>69</v>
      </c>
      <c r="L150" s="37">
        <f t="shared" si="14"/>
        <v>70000</v>
      </c>
      <c r="M150" s="45">
        <v>70000</v>
      </c>
      <c r="N150" s="39"/>
      <c r="O150" s="40" t="s">
        <v>487</v>
      </c>
    </row>
    <row r="151" spans="1:15" s="41" customFormat="1" ht="21">
      <c r="A151" s="32">
        <v>1486</v>
      </c>
      <c r="B151" s="33" t="s">
        <v>486</v>
      </c>
      <c r="C151" s="42" t="s">
        <v>78</v>
      </c>
      <c r="D151" s="33" t="s">
        <v>192</v>
      </c>
      <c r="E151" s="44" t="s">
        <v>15</v>
      </c>
      <c r="F151" s="35">
        <f t="shared" si="10"/>
        <v>43984</v>
      </c>
      <c r="G151" s="35">
        <f t="shared" si="11"/>
        <v>44005</v>
      </c>
      <c r="H151" s="35">
        <f t="shared" si="12"/>
        <v>44012</v>
      </c>
      <c r="I151" s="35">
        <f t="shared" si="13"/>
        <v>44019</v>
      </c>
      <c r="J151" s="35">
        <v>44027</v>
      </c>
      <c r="K151" s="36" t="s">
        <v>69</v>
      </c>
      <c r="L151" s="37">
        <f t="shared" si="14"/>
        <v>70000</v>
      </c>
      <c r="M151" s="45">
        <v>70000</v>
      </c>
      <c r="N151" s="39"/>
      <c r="O151" s="40" t="s">
        <v>487</v>
      </c>
    </row>
    <row r="152" spans="1:15" s="41" customFormat="1" ht="21">
      <c r="A152" s="32">
        <v>1500</v>
      </c>
      <c r="B152" s="33" t="s">
        <v>456</v>
      </c>
      <c r="C152" s="42" t="s">
        <v>78</v>
      </c>
      <c r="D152" s="33" t="s">
        <v>446</v>
      </c>
      <c r="E152" s="44" t="s">
        <v>15</v>
      </c>
      <c r="F152" s="35">
        <f t="shared" si="10"/>
        <v>43804</v>
      </c>
      <c r="G152" s="35">
        <f t="shared" si="11"/>
        <v>43825</v>
      </c>
      <c r="H152" s="35">
        <f t="shared" si="12"/>
        <v>43832</v>
      </c>
      <c r="I152" s="35">
        <f t="shared" si="13"/>
        <v>43839</v>
      </c>
      <c r="J152" s="35">
        <v>43847</v>
      </c>
      <c r="K152" s="36" t="s">
        <v>69</v>
      </c>
      <c r="L152" s="37">
        <f t="shared" si="14"/>
        <v>39000</v>
      </c>
      <c r="M152" s="45">
        <v>39000</v>
      </c>
      <c r="N152" s="39"/>
      <c r="O152" s="40" t="s">
        <v>221</v>
      </c>
    </row>
    <row r="153" spans="1:15" s="41" customFormat="1" ht="21">
      <c r="A153" s="32">
        <v>1504</v>
      </c>
      <c r="B153" s="33" t="s">
        <v>457</v>
      </c>
      <c r="C153" s="42" t="s">
        <v>78</v>
      </c>
      <c r="D153" s="33" t="s">
        <v>446</v>
      </c>
      <c r="E153" s="44" t="s">
        <v>15</v>
      </c>
      <c r="F153" s="35">
        <f t="shared" si="10"/>
        <v>43804</v>
      </c>
      <c r="G153" s="35">
        <f t="shared" si="11"/>
        <v>43825</v>
      </c>
      <c r="H153" s="35">
        <f t="shared" si="12"/>
        <v>43832</v>
      </c>
      <c r="I153" s="35">
        <f t="shared" si="13"/>
        <v>43839</v>
      </c>
      <c r="J153" s="35">
        <v>43847</v>
      </c>
      <c r="K153" s="36" t="s">
        <v>69</v>
      </c>
      <c r="L153" s="37">
        <f t="shared" si="14"/>
        <v>111000</v>
      </c>
      <c r="M153" s="45">
        <v>111000</v>
      </c>
      <c r="N153" s="39"/>
      <c r="O153" s="40" t="s">
        <v>220</v>
      </c>
    </row>
    <row r="154" spans="1:15" s="41" customFormat="1" ht="12.75">
      <c r="A154" s="32">
        <v>1508</v>
      </c>
      <c r="B154" s="33" t="s">
        <v>458</v>
      </c>
      <c r="C154" s="42" t="s">
        <v>78</v>
      </c>
      <c r="D154" s="33" t="s">
        <v>446</v>
      </c>
      <c r="E154" s="44" t="s">
        <v>15</v>
      </c>
      <c r="F154" s="35">
        <f t="shared" si="10"/>
        <v>43804</v>
      </c>
      <c r="G154" s="35">
        <f t="shared" si="11"/>
        <v>43825</v>
      </c>
      <c r="H154" s="35">
        <f t="shared" si="12"/>
        <v>43832</v>
      </c>
      <c r="I154" s="35">
        <f t="shared" si="13"/>
        <v>43839</v>
      </c>
      <c r="J154" s="35">
        <v>43847</v>
      </c>
      <c r="K154" s="36" t="s">
        <v>69</v>
      </c>
      <c r="L154" s="37">
        <f t="shared" si="14"/>
        <v>10500</v>
      </c>
      <c r="M154" s="45">
        <v>10500</v>
      </c>
      <c r="N154" s="39"/>
      <c r="O154" s="40" t="s">
        <v>143</v>
      </c>
    </row>
    <row r="155" spans="1:15" s="41" customFormat="1" ht="21">
      <c r="A155" s="32">
        <v>1511</v>
      </c>
      <c r="B155" s="33" t="s">
        <v>459</v>
      </c>
      <c r="C155" s="42" t="s">
        <v>78</v>
      </c>
      <c r="D155" s="33" t="s">
        <v>446</v>
      </c>
      <c r="E155" s="44" t="s">
        <v>15</v>
      </c>
      <c r="F155" s="35">
        <f t="shared" si="10"/>
        <v>43893</v>
      </c>
      <c r="G155" s="35">
        <f t="shared" si="11"/>
        <v>43914</v>
      </c>
      <c r="H155" s="35">
        <f t="shared" si="12"/>
        <v>43921</v>
      </c>
      <c r="I155" s="35">
        <f t="shared" si="13"/>
        <v>43928</v>
      </c>
      <c r="J155" s="35">
        <v>43936</v>
      </c>
      <c r="K155" s="36" t="s">
        <v>69</v>
      </c>
      <c r="L155" s="37">
        <f t="shared" si="14"/>
        <v>72243</v>
      </c>
      <c r="M155" s="45">
        <v>72243</v>
      </c>
      <c r="N155" s="39"/>
      <c r="O155" s="40" t="s">
        <v>460</v>
      </c>
    </row>
    <row r="156" spans="1:15" s="41" customFormat="1" ht="21">
      <c r="A156" s="32">
        <v>1516</v>
      </c>
      <c r="B156" s="33" t="s">
        <v>502</v>
      </c>
      <c r="C156" s="34" t="s">
        <v>78</v>
      </c>
      <c r="D156" s="33" t="s">
        <v>446</v>
      </c>
      <c r="E156" s="44" t="s">
        <v>15</v>
      </c>
      <c r="F156" s="35">
        <f t="shared" si="10"/>
        <v>43804</v>
      </c>
      <c r="G156" s="35">
        <f t="shared" si="11"/>
        <v>43825</v>
      </c>
      <c r="H156" s="35">
        <f t="shared" si="12"/>
        <v>43832</v>
      </c>
      <c r="I156" s="35">
        <f t="shared" si="13"/>
        <v>43839</v>
      </c>
      <c r="J156" s="35">
        <v>43847</v>
      </c>
      <c r="K156" s="36" t="s">
        <v>69</v>
      </c>
      <c r="L156" s="37">
        <f t="shared" si="14"/>
        <v>304900</v>
      </c>
      <c r="M156" s="38">
        <v>304900</v>
      </c>
      <c r="N156" s="39"/>
      <c r="O156" s="40" t="s">
        <v>208</v>
      </c>
    </row>
    <row r="157" spans="1:15" s="41" customFormat="1" ht="21">
      <c r="A157" s="32">
        <v>1519</v>
      </c>
      <c r="B157" s="33" t="s">
        <v>502</v>
      </c>
      <c r="C157" s="34" t="s">
        <v>78</v>
      </c>
      <c r="D157" s="33" t="s">
        <v>446</v>
      </c>
      <c r="E157" s="44" t="s">
        <v>15</v>
      </c>
      <c r="F157" s="35">
        <f t="shared" si="10"/>
        <v>43984</v>
      </c>
      <c r="G157" s="35">
        <f t="shared" si="11"/>
        <v>44005</v>
      </c>
      <c r="H157" s="35">
        <f t="shared" si="12"/>
        <v>44012</v>
      </c>
      <c r="I157" s="35">
        <f t="shared" si="13"/>
        <v>44019</v>
      </c>
      <c r="J157" s="35">
        <v>44027</v>
      </c>
      <c r="K157" s="36" t="s">
        <v>69</v>
      </c>
      <c r="L157" s="37">
        <f t="shared" si="14"/>
        <v>304900</v>
      </c>
      <c r="M157" s="38">
        <v>304900</v>
      </c>
      <c r="N157" s="39"/>
      <c r="O157" s="40" t="s">
        <v>208</v>
      </c>
    </row>
    <row r="158" spans="1:15" s="41" customFormat="1" ht="21">
      <c r="A158" s="32">
        <v>1545</v>
      </c>
      <c r="B158" s="33" t="s">
        <v>500</v>
      </c>
      <c r="C158" s="42" t="s">
        <v>78</v>
      </c>
      <c r="D158" s="33" t="s">
        <v>446</v>
      </c>
      <c r="E158" s="44" t="s">
        <v>15</v>
      </c>
      <c r="F158" s="35">
        <f t="shared" si="10"/>
        <v>43804</v>
      </c>
      <c r="G158" s="35">
        <f t="shared" si="11"/>
        <v>43825</v>
      </c>
      <c r="H158" s="35">
        <f t="shared" si="12"/>
        <v>43832</v>
      </c>
      <c r="I158" s="35">
        <f t="shared" si="13"/>
        <v>43839</v>
      </c>
      <c r="J158" s="35">
        <v>43847</v>
      </c>
      <c r="K158" s="36" t="s">
        <v>69</v>
      </c>
      <c r="L158" s="37">
        <f t="shared" si="14"/>
        <v>47000</v>
      </c>
      <c r="M158" s="45">
        <v>47000</v>
      </c>
      <c r="N158" s="39"/>
      <c r="O158" s="40" t="s">
        <v>219</v>
      </c>
    </row>
    <row r="159" spans="1:15" s="41" customFormat="1" ht="21">
      <c r="A159" s="32">
        <v>1549</v>
      </c>
      <c r="B159" s="33" t="s">
        <v>284</v>
      </c>
      <c r="C159" s="34" t="s">
        <v>78</v>
      </c>
      <c r="D159" s="33" t="s">
        <v>446</v>
      </c>
      <c r="E159" s="44" t="s">
        <v>15</v>
      </c>
      <c r="F159" s="35">
        <f t="shared" si="10"/>
        <v>44076</v>
      </c>
      <c r="G159" s="35">
        <f t="shared" si="11"/>
        <v>44097</v>
      </c>
      <c r="H159" s="35">
        <f t="shared" si="12"/>
        <v>44104</v>
      </c>
      <c r="I159" s="35">
        <f t="shared" si="13"/>
        <v>44111</v>
      </c>
      <c r="J159" s="35">
        <v>44119</v>
      </c>
      <c r="K159" s="36" t="s">
        <v>69</v>
      </c>
      <c r="L159" s="37">
        <f t="shared" si="14"/>
        <v>145882.68</v>
      </c>
      <c r="M159" s="38"/>
      <c r="N159" s="38">
        <v>145882.68</v>
      </c>
      <c r="O159" s="40" t="s">
        <v>501</v>
      </c>
    </row>
    <row r="160" spans="1:15" s="41" customFormat="1" ht="21">
      <c r="A160" s="32">
        <v>1595</v>
      </c>
      <c r="B160" s="33" t="s">
        <v>696</v>
      </c>
      <c r="C160" s="42" t="s">
        <v>78</v>
      </c>
      <c r="D160" s="33" t="s">
        <v>446</v>
      </c>
      <c r="E160" s="44" t="s">
        <v>15</v>
      </c>
      <c r="F160" s="35">
        <f t="shared" si="10"/>
        <v>43804</v>
      </c>
      <c r="G160" s="35">
        <f t="shared" si="11"/>
        <v>43825</v>
      </c>
      <c r="H160" s="35">
        <f t="shared" si="12"/>
        <v>43832</v>
      </c>
      <c r="I160" s="35">
        <f t="shared" si="13"/>
        <v>43839</v>
      </c>
      <c r="J160" s="35">
        <v>43847</v>
      </c>
      <c r="K160" s="36" t="s">
        <v>69</v>
      </c>
      <c r="L160" s="37">
        <f t="shared" si="14"/>
        <v>62500</v>
      </c>
      <c r="M160" s="45">
        <v>62500</v>
      </c>
      <c r="N160" s="45"/>
      <c r="O160" s="40" t="s">
        <v>697</v>
      </c>
    </row>
    <row r="161" spans="1:15" s="41" customFormat="1" ht="21">
      <c r="A161" s="32">
        <v>1598</v>
      </c>
      <c r="B161" s="33" t="s">
        <v>696</v>
      </c>
      <c r="C161" s="42" t="s">
        <v>78</v>
      </c>
      <c r="D161" s="33" t="s">
        <v>446</v>
      </c>
      <c r="E161" s="44" t="s">
        <v>15</v>
      </c>
      <c r="F161" s="35">
        <f t="shared" si="10"/>
        <v>43893</v>
      </c>
      <c r="G161" s="35">
        <f t="shared" si="11"/>
        <v>43914</v>
      </c>
      <c r="H161" s="35">
        <f t="shared" si="12"/>
        <v>43921</v>
      </c>
      <c r="I161" s="35">
        <f t="shared" si="13"/>
        <v>43928</v>
      </c>
      <c r="J161" s="35">
        <v>43936</v>
      </c>
      <c r="K161" s="36" t="s">
        <v>69</v>
      </c>
      <c r="L161" s="37">
        <f t="shared" si="14"/>
        <v>62500</v>
      </c>
      <c r="M161" s="45">
        <v>62500</v>
      </c>
      <c r="N161" s="45"/>
      <c r="O161" s="40" t="s">
        <v>697</v>
      </c>
    </row>
    <row r="162" spans="1:15" s="41" customFormat="1" ht="21">
      <c r="A162" s="32">
        <v>1601</v>
      </c>
      <c r="B162" s="33" t="s">
        <v>696</v>
      </c>
      <c r="C162" s="42" t="s">
        <v>78</v>
      </c>
      <c r="D162" s="33" t="s">
        <v>446</v>
      </c>
      <c r="E162" s="44" t="s">
        <v>15</v>
      </c>
      <c r="F162" s="35">
        <f t="shared" si="10"/>
        <v>43984</v>
      </c>
      <c r="G162" s="35">
        <f t="shared" si="11"/>
        <v>44005</v>
      </c>
      <c r="H162" s="35">
        <f t="shared" si="12"/>
        <v>44012</v>
      </c>
      <c r="I162" s="35">
        <f t="shared" si="13"/>
        <v>44019</v>
      </c>
      <c r="J162" s="35">
        <v>44027</v>
      </c>
      <c r="K162" s="36" t="s">
        <v>69</v>
      </c>
      <c r="L162" s="37">
        <f t="shared" si="14"/>
        <v>62500</v>
      </c>
      <c r="M162" s="45">
        <v>62500</v>
      </c>
      <c r="N162" s="45"/>
      <c r="O162" s="40" t="s">
        <v>697</v>
      </c>
    </row>
    <row r="163" spans="1:15" s="41" customFormat="1" ht="21">
      <c r="A163" s="32">
        <v>1604</v>
      </c>
      <c r="B163" s="33" t="s">
        <v>696</v>
      </c>
      <c r="C163" s="42" t="s">
        <v>78</v>
      </c>
      <c r="D163" s="33" t="s">
        <v>446</v>
      </c>
      <c r="E163" s="44" t="s">
        <v>15</v>
      </c>
      <c r="F163" s="35">
        <f t="shared" si="10"/>
        <v>44076</v>
      </c>
      <c r="G163" s="35">
        <f t="shared" si="11"/>
        <v>44097</v>
      </c>
      <c r="H163" s="35">
        <f t="shared" si="12"/>
        <v>44104</v>
      </c>
      <c r="I163" s="35">
        <f t="shared" si="13"/>
        <v>44111</v>
      </c>
      <c r="J163" s="35">
        <v>44119</v>
      </c>
      <c r="K163" s="36" t="s">
        <v>69</v>
      </c>
      <c r="L163" s="37">
        <f t="shared" si="14"/>
        <v>62500</v>
      </c>
      <c r="M163" s="45">
        <v>62500</v>
      </c>
      <c r="N163" s="45"/>
      <c r="O163" s="40" t="s">
        <v>697</v>
      </c>
    </row>
    <row r="164" spans="1:15" s="41" customFormat="1" ht="21">
      <c r="A164" s="32">
        <v>1611</v>
      </c>
      <c r="B164" s="33" t="s">
        <v>703</v>
      </c>
      <c r="C164" s="42" t="s">
        <v>78</v>
      </c>
      <c r="D164" s="33" t="s">
        <v>446</v>
      </c>
      <c r="E164" s="44" t="s">
        <v>15</v>
      </c>
      <c r="F164" s="35">
        <f t="shared" si="10"/>
        <v>44076</v>
      </c>
      <c r="G164" s="35">
        <f t="shared" si="11"/>
        <v>44097</v>
      </c>
      <c r="H164" s="35">
        <f t="shared" si="12"/>
        <v>44104</v>
      </c>
      <c r="I164" s="35">
        <f t="shared" si="13"/>
        <v>44111</v>
      </c>
      <c r="J164" s="35">
        <v>44119</v>
      </c>
      <c r="K164" s="36" t="s">
        <v>69</v>
      </c>
      <c r="L164" s="37">
        <f t="shared" si="14"/>
        <v>4000</v>
      </c>
      <c r="M164" s="45"/>
      <c r="N164" s="45">
        <v>4000</v>
      </c>
      <c r="O164" s="40" t="s">
        <v>704</v>
      </c>
    </row>
    <row r="165" spans="1:15" s="41" customFormat="1" ht="21">
      <c r="A165" s="32">
        <v>1631</v>
      </c>
      <c r="B165" s="33" t="s">
        <v>504</v>
      </c>
      <c r="C165" s="42" t="s">
        <v>78</v>
      </c>
      <c r="D165" s="33" t="s">
        <v>446</v>
      </c>
      <c r="E165" s="44" t="s">
        <v>15</v>
      </c>
      <c r="F165" s="35">
        <f t="shared" si="10"/>
        <v>43984</v>
      </c>
      <c r="G165" s="35">
        <f t="shared" si="11"/>
        <v>44005</v>
      </c>
      <c r="H165" s="35">
        <f t="shared" si="12"/>
        <v>44012</v>
      </c>
      <c r="I165" s="35">
        <f t="shared" si="13"/>
        <v>44019</v>
      </c>
      <c r="J165" s="35">
        <v>44027</v>
      </c>
      <c r="K165" s="36" t="s">
        <v>69</v>
      </c>
      <c r="L165" s="37">
        <f t="shared" si="14"/>
        <v>10540.61</v>
      </c>
      <c r="M165" s="45"/>
      <c r="N165" s="45">
        <v>10540.61</v>
      </c>
      <c r="O165" s="40" t="s">
        <v>505</v>
      </c>
    </row>
    <row r="166" spans="1:15" s="41" customFormat="1" ht="21">
      <c r="A166" s="32">
        <v>1633</v>
      </c>
      <c r="B166" s="33" t="s">
        <v>661</v>
      </c>
      <c r="C166" s="42" t="s">
        <v>78</v>
      </c>
      <c r="D166" s="33" t="s">
        <v>446</v>
      </c>
      <c r="E166" s="44" t="s">
        <v>15</v>
      </c>
      <c r="F166" s="35">
        <f t="shared" si="10"/>
        <v>43984</v>
      </c>
      <c r="G166" s="35">
        <f t="shared" si="11"/>
        <v>44005</v>
      </c>
      <c r="H166" s="35">
        <f t="shared" si="12"/>
        <v>44012</v>
      </c>
      <c r="I166" s="35">
        <f t="shared" si="13"/>
        <v>44019</v>
      </c>
      <c r="J166" s="35">
        <v>44027</v>
      </c>
      <c r="K166" s="36" t="s">
        <v>69</v>
      </c>
      <c r="L166" s="37">
        <f t="shared" si="14"/>
        <v>4318.18</v>
      </c>
      <c r="M166" s="45">
        <v>4318.18</v>
      </c>
      <c r="N166" s="45"/>
      <c r="O166" s="40" t="s">
        <v>662</v>
      </c>
    </row>
    <row r="167" spans="1:15" s="41" customFormat="1" ht="21">
      <c r="A167" s="32">
        <v>1636</v>
      </c>
      <c r="B167" s="33" t="s">
        <v>663</v>
      </c>
      <c r="C167" s="42" t="s">
        <v>78</v>
      </c>
      <c r="D167" s="33" t="s">
        <v>446</v>
      </c>
      <c r="E167" s="44" t="s">
        <v>15</v>
      </c>
      <c r="F167" s="35">
        <f t="shared" si="10"/>
        <v>44076</v>
      </c>
      <c r="G167" s="35">
        <f t="shared" si="11"/>
        <v>44097</v>
      </c>
      <c r="H167" s="35">
        <f t="shared" si="12"/>
        <v>44104</v>
      </c>
      <c r="I167" s="35">
        <f t="shared" si="13"/>
        <v>44111</v>
      </c>
      <c r="J167" s="35">
        <v>44119</v>
      </c>
      <c r="K167" s="36" t="s">
        <v>69</v>
      </c>
      <c r="L167" s="37">
        <f t="shared" si="14"/>
        <v>598247.53</v>
      </c>
      <c r="M167" s="45"/>
      <c r="N167" s="45">
        <v>598247.53</v>
      </c>
      <c r="O167" s="40" t="s">
        <v>664</v>
      </c>
    </row>
    <row r="168" spans="1:15" s="41" customFormat="1" ht="21">
      <c r="A168" s="32">
        <v>1640</v>
      </c>
      <c r="B168" s="33" t="s">
        <v>647</v>
      </c>
      <c r="C168" s="42" t="s">
        <v>78</v>
      </c>
      <c r="D168" s="33" t="s">
        <v>446</v>
      </c>
      <c r="E168" s="44" t="s">
        <v>15</v>
      </c>
      <c r="F168" s="35">
        <f t="shared" si="10"/>
        <v>43984</v>
      </c>
      <c r="G168" s="35">
        <f t="shared" si="11"/>
        <v>44005</v>
      </c>
      <c r="H168" s="35">
        <f t="shared" si="12"/>
        <v>44012</v>
      </c>
      <c r="I168" s="35">
        <f t="shared" si="13"/>
        <v>44019</v>
      </c>
      <c r="J168" s="35">
        <v>44027</v>
      </c>
      <c r="K168" s="36" t="s">
        <v>69</v>
      </c>
      <c r="L168" s="37">
        <f t="shared" si="14"/>
        <v>443467.62</v>
      </c>
      <c r="M168" s="45"/>
      <c r="N168" s="45">
        <v>443467.62</v>
      </c>
      <c r="O168" s="40" t="s">
        <v>648</v>
      </c>
    </row>
    <row r="169" spans="1:15" s="41" customFormat="1" ht="21">
      <c r="A169" s="32">
        <v>1644</v>
      </c>
      <c r="B169" s="33" t="s">
        <v>551</v>
      </c>
      <c r="C169" s="42" t="s">
        <v>78</v>
      </c>
      <c r="D169" s="33" t="s">
        <v>446</v>
      </c>
      <c r="E169" s="44" t="s">
        <v>15</v>
      </c>
      <c r="F169" s="35">
        <f t="shared" si="10"/>
        <v>44076</v>
      </c>
      <c r="G169" s="35">
        <f t="shared" si="11"/>
        <v>44097</v>
      </c>
      <c r="H169" s="35">
        <f t="shared" si="12"/>
        <v>44104</v>
      </c>
      <c r="I169" s="35">
        <f t="shared" si="13"/>
        <v>44111</v>
      </c>
      <c r="J169" s="35">
        <v>44119</v>
      </c>
      <c r="K169" s="36" t="s">
        <v>69</v>
      </c>
      <c r="L169" s="37">
        <f t="shared" si="14"/>
        <v>29040</v>
      </c>
      <c r="M169" s="45">
        <v>29040</v>
      </c>
      <c r="N169" s="45"/>
      <c r="O169" s="40" t="s">
        <v>548</v>
      </c>
    </row>
    <row r="170" spans="1:15" s="41" customFormat="1" ht="21">
      <c r="A170" s="32">
        <v>1648</v>
      </c>
      <c r="B170" s="33" t="s">
        <v>547</v>
      </c>
      <c r="C170" s="42" t="s">
        <v>78</v>
      </c>
      <c r="D170" s="33" t="s">
        <v>446</v>
      </c>
      <c r="E170" s="44" t="s">
        <v>15</v>
      </c>
      <c r="F170" s="35">
        <f t="shared" si="10"/>
        <v>44076</v>
      </c>
      <c r="G170" s="35">
        <f t="shared" si="11"/>
        <v>44097</v>
      </c>
      <c r="H170" s="35">
        <f t="shared" si="12"/>
        <v>44104</v>
      </c>
      <c r="I170" s="35">
        <f t="shared" si="13"/>
        <v>44111</v>
      </c>
      <c r="J170" s="35">
        <v>44119</v>
      </c>
      <c r="K170" s="36" t="s">
        <v>69</v>
      </c>
      <c r="L170" s="37">
        <f t="shared" si="14"/>
        <v>10524</v>
      </c>
      <c r="M170" s="45">
        <v>10524</v>
      </c>
      <c r="N170" s="45"/>
      <c r="O170" s="40" t="s">
        <v>548</v>
      </c>
    </row>
    <row r="171" spans="1:15" s="41" customFormat="1" ht="21">
      <c r="A171" s="32">
        <v>1652</v>
      </c>
      <c r="B171" s="33" t="s">
        <v>549</v>
      </c>
      <c r="C171" s="42" t="s">
        <v>78</v>
      </c>
      <c r="D171" s="33" t="s">
        <v>446</v>
      </c>
      <c r="E171" s="44" t="s">
        <v>15</v>
      </c>
      <c r="F171" s="35">
        <f t="shared" si="10"/>
        <v>43984</v>
      </c>
      <c r="G171" s="35">
        <f t="shared" si="11"/>
        <v>44005</v>
      </c>
      <c r="H171" s="35">
        <f t="shared" si="12"/>
        <v>44012</v>
      </c>
      <c r="I171" s="35">
        <f t="shared" si="13"/>
        <v>44019</v>
      </c>
      <c r="J171" s="35">
        <v>44027</v>
      </c>
      <c r="K171" s="36" t="s">
        <v>69</v>
      </c>
      <c r="L171" s="37">
        <f t="shared" si="14"/>
        <v>10524</v>
      </c>
      <c r="M171" s="45">
        <v>10524</v>
      </c>
      <c r="N171" s="45"/>
      <c r="O171" s="40" t="s">
        <v>550</v>
      </c>
    </row>
    <row r="172" spans="1:15" s="41" customFormat="1" ht="21">
      <c r="A172" s="32">
        <v>1655</v>
      </c>
      <c r="B172" s="33" t="s">
        <v>665</v>
      </c>
      <c r="C172" s="42" t="s">
        <v>78</v>
      </c>
      <c r="D172" s="33" t="s">
        <v>446</v>
      </c>
      <c r="E172" s="44" t="s">
        <v>15</v>
      </c>
      <c r="F172" s="35">
        <f t="shared" si="10"/>
        <v>44076</v>
      </c>
      <c r="G172" s="35">
        <f t="shared" si="11"/>
        <v>44097</v>
      </c>
      <c r="H172" s="35">
        <f t="shared" si="12"/>
        <v>44104</v>
      </c>
      <c r="I172" s="35">
        <f t="shared" si="13"/>
        <v>44111</v>
      </c>
      <c r="J172" s="35">
        <v>44119</v>
      </c>
      <c r="K172" s="36" t="s">
        <v>69</v>
      </c>
      <c r="L172" s="37">
        <f t="shared" si="14"/>
        <v>4064.59</v>
      </c>
      <c r="M172" s="45">
        <v>4064.59</v>
      </c>
      <c r="N172" s="45"/>
      <c r="O172" s="40" t="s">
        <v>666</v>
      </c>
    </row>
    <row r="173" spans="1:15" s="41" customFormat="1" ht="21">
      <c r="A173" s="32">
        <v>1661</v>
      </c>
      <c r="B173" s="33" t="s">
        <v>583</v>
      </c>
      <c r="C173" s="34" t="s">
        <v>78</v>
      </c>
      <c r="D173" s="33" t="s">
        <v>584</v>
      </c>
      <c r="E173" s="44" t="s">
        <v>15</v>
      </c>
      <c r="F173" s="35">
        <f t="shared" si="10"/>
        <v>43804</v>
      </c>
      <c r="G173" s="35">
        <f t="shared" si="11"/>
        <v>43825</v>
      </c>
      <c r="H173" s="35">
        <f t="shared" si="12"/>
        <v>43832</v>
      </c>
      <c r="I173" s="35">
        <f t="shared" si="13"/>
        <v>43839</v>
      </c>
      <c r="J173" s="35">
        <v>43847</v>
      </c>
      <c r="K173" s="36" t="s">
        <v>69</v>
      </c>
      <c r="L173" s="37">
        <f t="shared" si="14"/>
        <v>20000</v>
      </c>
      <c r="M173" s="38">
        <v>20000</v>
      </c>
      <c r="N173" s="39"/>
      <c r="O173" s="40" t="s">
        <v>585</v>
      </c>
    </row>
    <row r="174" spans="1:15" s="41" customFormat="1" ht="21">
      <c r="A174" s="32">
        <v>1662</v>
      </c>
      <c r="B174" s="33" t="s">
        <v>583</v>
      </c>
      <c r="C174" s="34" t="s">
        <v>78</v>
      </c>
      <c r="D174" s="33" t="s">
        <v>584</v>
      </c>
      <c r="E174" s="44" t="s">
        <v>15</v>
      </c>
      <c r="F174" s="35">
        <f t="shared" si="10"/>
        <v>43984</v>
      </c>
      <c r="G174" s="35">
        <f t="shared" si="11"/>
        <v>44005</v>
      </c>
      <c r="H174" s="35">
        <f t="shared" si="12"/>
        <v>44012</v>
      </c>
      <c r="I174" s="35">
        <f t="shared" si="13"/>
        <v>44019</v>
      </c>
      <c r="J174" s="35">
        <v>44027</v>
      </c>
      <c r="K174" s="36" t="s">
        <v>69</v>
      </c>
      <c r="L174" s="37">
        <f t="shared" si="14"/>
        <v>40000</v>
      </c>
      <c r="M174" s="38">
        <v>40000</v>
      </c>
      <c r="N174" s="39"/>
      <c r="O174" s="40" t="s">
        <v>585</v>
      </c>
    </row>
    <row r="175" spans="1:15" s="41" customFormat="1" ht="21">
      <c r="A175" s="32">
        <v>1669</v>
      </c>
      <c r="B175" s="33" t="s">
        <v>636</v>
      </c>
      <c r="C175" s="42" t="s">
        <v>78</v>
      </c>
      <c r="D175" s="33" t="s">
        <v>446</v>
      </c>
      <c r="E175" s="44" t="s">
        <v>15</v>
      </c>
      <c r="F175" s="35">
        <f t="shared" si="10"/>
        <v>43984</v>
      </c>
      <c r="G175" s="35">
        <f t="shared" si="11"/>
        <v>44005</v>
      </c>
      <c r="H175" s="35">
        <f t="shared" si="12"/>
        <v>44012</v>
      </c>
      <c r="I175" s="35">
        <f t="shared" si="13"/>
        <v>44019</v>
      </c>
      <c r="J175" s="35">
        <v>44027</v>
      </c>
      <c r="K175" s="36" t="s">
        <v>69</v>
      </c>
      <c r="L175" s="37">
        <f t="shared" si="14"/>
        <v>13800</v>
      </c>
      <c r="M175" s="45">
        <v>13800</v>
      </c>
      <c r="N175" s="45"/>
      <c r="O175" s="40" t="s">
        <v>637</v>
      </c>
    </row>
    <row r="176" spans="1:15" s="41" customFormat="1" ht="21">
      <c r="A176" s="32">
        <v>1670</v>
      </c>
      <c r="B176" s="33" t="s">
        <v>636</v>
      </c>
      <c r="C176" s="42" t="s">
        <v>78</v>
      </c>
      <c r="D176" s="33" t="s">
        <v>446</v>
      </c>
      <c r="E176" s="44" t="s">
        <v>15</v>
      </c>
      <c r="F176" s="35">
        <f t="shared" si="10"/>
        <v>43984</v>
      </c>
      <c r="G176" s="35">
        <f t="shared" si="11"/>
        <v>44005</v>
      </c>
      <c r="H176" s="35">
        <f t="shared" si="12"/>
        <v>44012</v>
      </c>
      <c r="I176" s="35">
        <f t="shared" si="13"/>
        <v>44019</v>
      </c>
      <c r="J176" s="35">
        <v>44027</v>
      </c>
      <c r="K176" s="36" t="s">
        <v>69</v>
      </c>
      <c r="L176" s="37">
        <f t="shared" si="14"/>
        <v>4100</v>
      </c>
      <c r="M176" s="45">
        <v>4100</v>
      </c>
      <c r="N176" s="45"/>
      <c r="O176" s="40" t="s">
        <v>637</v>
      </c>
    </row>
    <row r="177" spans="1:15" s="41" customFormat="1" ht="21">
      <c r="A177" s="32">
        <v>1673</v>
      </c>
      <c r="B177" s="33" t="s">
        <v>601</v>
      </c>
      <c r="C177" s="42" t="s">
        <v>78</v>
      </c>
      <c r="D177" s="33" t="s">
        <v>446</v>
      </c>
      <c r="E177" s="44" t="s">
        <v>15</v>
      </c>
      <c r="F177" s="35">
        <f t="shared" si="10"/>
        <v>43984</v>
      </c>
      <c r="G177" s="35">
        <f t="shared" si="11"/>
        <v>44005</v>
      </c>
      <c r="H177" s="35">
        <f t="shared" si="12"/>
        <v>44012</v>
      </c>
      <c r="I177" s="35">
        <f t="shared" si="13"/>
        <v>44019</v>
      </c>
      <c r="J177" s="35">
        <v>44027</v>
      </c>
      <c r="K177" s="36" t="s">
        <v>69</v>
      </c>
      <c r="L177" s="37">
        <f t="shared" si="14"/>
        <v>3500</v>
      </c>
      <c r="M177" s="45">
        <v>3500</v>
      </c>
      <c r="N177" s="45"/>
      <c r="O177" s="40" t="s">
        <v>602</v>
      </c>
    </row>
    <row r="178" spans="1:15" s="41" customFormat="1" ht="21">
      <c r="A178" s="32">
        <v>1676</v>
      </c>
      <c r="B178" s="33" t="s">
        <v>603</v>
      </c>
      <c r="C178" s="42" t="s">
        <v>78</v>
      </c>
      <c r="D178" s="33" t="s">
        <v>446</v>
      </c>
      <c r="E178" s="44" t="s">
        <v>15</v>
      </c>
      <c r="F178" s="35">
        <f t="shared" si="10"/>
        <v>43984</v>
      </c>
      <c r="G178" s="35">
        <f t="shared" si="11"/>
        <v>44005</v>
      </c>
      <c r="H178" s="35">
        <f t="shared" si="12"/>
        <v>44012</v>
      </c>
      <c r="I178" s="35">
        <f t="shared" si="13"/>
        <v>44019</v>
      </c>
      <c r="J178" s="35">
        <v>44027</v>
      </c>
      <c r="K178" s="36" t="s">
        <v>69</v>
      </c>
      <c r="L178" s="37">
        <f t="shared" si="14"/>
        <v>3600</v>
      </c>
      <c r="M178" s="45"/>
      <c r="N178" s="45">
        <v>3600</v>
      </c>
      <c r="O178" s="40" t="s">
        <v>604</v>
      </c>
    </row>
    <row r="179" spans="1:15" s="41" customFormat="1" ht="21">
      <c r="A179" s="32">
        <v>1679</v>
      </c>
      <c r="B179" s="33" t="s">
        <v>599</v>
      </c>
      <c r="C179" s="42" t="s">
        <v>78</v>
      </c>
      <c r="D179" s="33" t="s">
        <v>446</v>
      </c>
      <c r="E179" s="44" t="s">
        <v>15</v>
      </c>
      <c r="F179" s="35">
        <f t="shared" si="10"/>
        <v>43984</v>
      </c>
      <c r="G179" s="35">
        <f t="shared" si="11"/>
        <v>44005</v>
      </c>
      <c r="H179" s="35">
        <f t="shared" si="12"/>
        <v>44012</v>
      </c>
      <c r="I179" s="35">
        <f t="shared" si="13"/>
        <v>44019</v>
      </c>
      <c r="J179" s="35">
        <v>44027</v>
      </c>
      <c r="K179" s="36" t="s">
        <v>69</v>
      </c>
      <c r="L179" s="37">
        <f t="shared" si="14"/>
        <v>7000</v>
      </c>
      <c r="M179" s="45">
        <v>7000</v>
      </c>
      <c r="N179" s="45"/>
      <c r="O179" s="40" t="s">
        <v>600</v>
      </c>
    </row>
    <row r="180" spans="1:15" s="41" customFormat="1" ht="21">
      <c r="A180" s="32">
        <v>1682</v>
      </c>
      <c r="B180" s="33" t="s">
        <v>285</v>
      </c>
      <c r="C180" s="42" t="s">
        <v>78</v>
      </c>
      <c r="D180" s="33" t="s">
        <v>446</v>
      </c>
      <c r="E180" s="44" t="s">
        <v>15</v>
      </c>
      <c r="F180" s="35">
        <f t="shared" si="10"/>
        <v>43984</v>
      </c>
      <c r="G180" s="35">
        <f t="shared" si="11"/>
        <v>44005</v>
      </c>
      <c r="H180" s="35">
        <f t="shared" si="12"/>
        <v>44012</v>
      </c>
      <c r="I180" s="35">
        <f t="shared" si="13"/>
        <v>44019</v>
      </c>
      <c r="J180" s="35">
        <v>44027</v>
      </c>
      <c r="K180" s="36" t="s">
        <v>69</v>
      </c>
      <c r="L180" s="37">
        <f t="shared" si="14"/>
        <v>4000</v>
      </c>
      <c r="M180" s="45"/>
      <c r="N180" s="45">
        <v>4000</v>
      </c>
      <c r="O180" s="40" t="s">
        <v>598</v>
      </c>
    </row>
    <row r="181" spans="1:15" s="41" customFormat="1" ht="21">
      <c r="A181" s="32">
        <v>1685</v>
      </c>
      <c r="B181" s="33" t="s">
        <v>605</v>
      </c>
      <c r="C181" s="42" t="s">
        <v>78</v>
      </c>
      <c r="D181" s="33" t="s">
        <v>446</v>
      </c>
      <c r="E181" s="44" t="s">
        <v>15</v>
      </c>
      <c r="F181" s="35">
        <f t="shared" si="10"/>
        <v>44076</v>
      </c>
      <c r="G181" s="35">
        <f t="shared" si="11"/>
        <v>44097</v>
      </c>
      <c r="H181" s="35">
        <f t="shared" si="12"/>
        <v>44104</v>
      </c>
      <c r="I181" s="35">
        <f t="shared" si="13"/>
        <v>44111</v>
      </c>
      <c r="J181" s="35">
        <v>44119</v>
      </c>
      <c r="K181" s="36" t="s">
        <v>69</v>
      </c>
      <c r="L181" s="37">
        <f t="shared" si="14"/>
        <v>98000</v>
      </c>
      <c r="M181" s="45"/>
      <c r="N181" s="45">
        <v>98000</v>
      </c>
      <c r="O181" s="40" t="s">
        <v>606</v>
      </c>
    </row>
    <row r="182" spans="1:15" s="41" customFormat="1" ht="21">
      <c r="A182" s="32">
        <v>1689</v>
      </c>
      <c r="B182" s="33" t="s">
        <v>607</v>
      </c>
      <c r="C182" s="42" t="s">
        <v>78</v>
      </c>
      <c r="D182" s="33" t="s">
        <v>446</v>
      </c>
      <c r="E182" s="44" t="s">
        <v>15</v>
      </c>
      <c r="F182" s="35">
        <f t="shared" si="10"/>
        <v>44076</v>
      </c>
      <c r="G182" s="35">
        <f t="shared" si="11"/>
        <v>44097</v>
      </c>
      <c r="H182" s="35">
        <f t="shared" si="12"/>
        <v>44104</v>
      </c>
      <c r="I182" s="35">
        <f t="shared" si="13"/>
        <v>44111</v>
      </c>
      <c r="J182" s="35">
        <v>44119</v>
      </c>
      <c r="K182" s="36" t="s">
        <v>69</v>
      </c>
      <c r="L182" s="37">
        <f t="shared" si="14"/>
        <v>76547.17</v>
      </c>
      <c r="M182" s="45"/>
      <c r="N182" s="45">
        <v>76547.17</v>
      </c>
      <c r="O182" s="40" t="s">
        <v>608</v>
      </c>
    </row>
    <row r="183" spans="1:15" s="41" customFormat="1" ht="31.5">
      <c r="A183" s="32">
        <v>1693</v>
      </c>
      <c r="B183" s="33" t="s">
        <v>609</v>
      </c>
      <c r="C183" s="42" t="s">
        <v>78</v>
      </c>
      <c r="D183" s="33" t="s">
        <v>446</v>
      </c>
      <c r="E183" s="44" t="s">
        <v>15</v>
      </c>
      <c r="F183" s="35">
        <f t="shared" si="10"/>
        <v>44076</v>
      </c>
      <c r="G183" s="35">
        <f t="shared" si="11"/>
        <v>44097</v>
      </c>
      <c r="H183" s="35">
        <f t="shared" si="12"/>
        <v>44104</v>
      </c>
      <c r="I183" s="35">
        <f t="shared" si="13"/>
        <v>44111</v>
      </c>
      <c r="J183" s="35">
        <v>44119</v>
      </c>
      <c r="K183" s="36" t="s">
        <v>69</v>
      </c>
      <c r="L183" s="37">
        <f t="shared" si="14"/>
        <v>96694.93</v>
      </c>
      <c r="M183" s="45"/>
      <c r="N183" s="45">
        <v>96694.93</v>
      </c>
      <c r="O183" s="40" t="s">
        <v>610</v>
      </c>
    </row>
    <row r="184" spans="1:15" s="41" customFormat="1" ht="21">
      <c r="A184" s="32">
        <v>1697</v>
      </c>
      <c r="B184" s="33" t="s">
        <v>611</v>
      </c>
      <c r="C184" s="42" t="s">
        <v>78</v>
      </c>
      <c r="D184" s="33" t="s">
        <v>446</v>
      </c>
      <c r="E184" s="44" t="s">
        <v>15</v>
      </c>
      <c r="F184" s="35">
        <f t="shared" si="10"/>
        <v>44076</v>
      </c>
      <c r="G184" s="35">
        <f t="shared" si="11"/>
        <v>44097</v>
      </c>
      <c r="H184" s="35">
        <f t="shared" si="12"/>
        <v>44104</v>
      </c>
      <c r="I184" s="35">
        <f t="shared" si="13"/>
        <v>44111</v>
      </c>
      <c r="J184" s="35">
        <v>44119</v>
      </c>
      <c r="K184" s="36" t="s">
        <v>69</v>
      </c>
      <c r="L184" s="37">
        <f t="shared" si="14"/>
        <v>7600</v>
      </c>
      <c r="M184" s="45">
        <v>7600</v>
      </c>
      <c r="N184" s="45"/>
      <c r="O184" s="40" t="s">
        <v>612</v>
      </c>
    </row>
    <row r="185" spans="1:15" s="41" customFormat="1" ht="21">
      <c r="A185" s="32">
        <v>1700</v>
      </c>
      <c r="B185" s="33" t="s">
        <v>623</v>
      </c>
      <c r="C185" s="42" t="s">
        <v>78</v>
      </c>
      <c r="D185" s="33" t="s">
        <v>446</v>
      </c>
      <c r="E185" s="44" t="s">
        <v>15</v>
      </c>
      <c r="F185" s="35">
        <f t="shared" si="10"/>
        <v>44076</v>
      </c>
      <c r="G185" s="35">
        <f t="shared" si="11"/>
        <v>44097</v>
      </c>
      <c r="H185" s="35">
        <f t="shared" si="12"/>
        <v>44104</v>
      </c>
      <c r="I185" s="35">
        <f t="shared" si="13"/>
        <v>44111</v>
      </c>
      <c r="J185" s="35">
        <v>44119</v>
      </c>
      <c r="K185" s="36" t="s">
        <v>69</v>
      </c>
      <c r="L185" s="37">
        <f t="shared" si="14"/>
        <v>7600</v>
      </c>
      <c r="M185" s="45">
        <v>7600</v>
      </c>
      <c r="N185" s="45"/>
      <c r="O185" s="40" t="s">
        <v>624</v>
      </c>
    </row>
    <row r="186" spans="1:15" s="41" customFormat="1" ht="21">
      <c r="A186" s="32">
        <v>1703</v>
      </c>
      <c r="B186" s="33" t="s">
        <v>625</v>
      </c>
      <c r="C186" s="42" t="s">
        <v>78</v>
      </c>
      <c r="D186" s="33" t="s">
        <v>446</v>
      </c>
      <c r="E186" s="44" t="s">
        <v>15</v>
      </c>
      <c r="F186" s="35">
        <f t="shared" si="10"/>
        <v>44076</v>
      </c>
      <c r="G186" s="35">
        <f t="shared" si="11"/>
        <v>44097</v>
      </c>
      <c r="H186" s="35">
        <f t="shared" si="12"/>
        <v>44104</v>
      </c>
      <c r="I186" s="35">
        <f t="shared" si="13"/>
        <v>44111</v>
      </c>
      <c r="J186" s="35">
        <v>44119</v>
      </c>
      <c r="K186" s="36" t="s">
        <v>69</v>
      </c>
      <c r="L186" s="37">
        <f t="shared" si="14"/>
        <v>7600</v>
      </c>
      <c r="M186" s="45">
        <v>7600</v>
      </c>
      <c r="N186" s="45"/>
      <c r="O186" s="40" t="s">
        <v>626</v>
      </c>
    </row>
    <row r="187" spans="1:15" s="41" customFormat="1" ht="21">
      <c r="A187" s="32">
        <v>1706</v>
      </c>
      <c r="B187" s="33" t="s">
        <v>627</v>
      </c>
      <c r="C187" s="42" t="s">
        <v>78</v>
      </c>
      <c r="D187" s="33" t="s">
        <v>446</v>
      </c>
      <c r="E187" s="44" t="s">
        <v>15</v>
      </c>
      <c r="F187" s="35">
        <f t="shared" si="10"/>
        <v>44076</v>
      </c>
      <c r="G187" s="35">
        <f t="shared" si="11"/>
        <v>44097</v>
      </c>
      <c r="H187" s="35">
        <f t="shared" si="12"/>
        <v>44104</v>
      </c>
      <c r="I187" s="35">
        <f t="shared" si="13"/>
        <v>44111</v>
      </c>
      <c r="J187" s="35">
        <v>44119</v>
      </c>
      <c r="K187" s="36" t="s">
        <v>69</v>
      </c>
      <c r="L187" s="37">
        <f t="shared" si="14"/>
        <v>7600</v>
      </c>
      <c r="M187" s="45">
        <v>7600</v>
      </c>
      <c r="N187" s="45"/>
      <c r="O187" s="40" t="s">
        <v>628</v>
      </c>
    </row>
    <row r="188" spans="1:15" s="41" customFormat="1" ht="21">
      <c r="A188" s="32">
        <v>1709</v>
      </c>
      <c r="B188" s="33" t="s">
        <v>629</v>
      </c>
      <c r="C188" s="42" t="s">
        <v>78</v>
      </c>
      <c r="D188" s="33" t="s">
        <v>446</v>
      </c>
      <c r="E188" s="44" t="s">
        <v>15</v>
      </c>
      <c r="F188" s="35">
        <f t="shared" si="10"/>
        <v>43804</v>
      </c>
      <c r="G188" s="35">
        <f t="shared" si="11"/>
        <v>43825</v>
      </c>
      <c r="H188" s="35">
        <f t="shared" si="12"/>
        <v>43832</v>
      </c>
      <c r="I188" s="35">
        <f t="shared" si="13"/>
        <v>43839</v>
      </c>
      <c r="J188" s="35">
        <v>43847</v>
      </c>
      <c r="K188" s="36" t="s">
        <v>69</v>
      </c>
      <c r="L188" s="37">
        <f t="shared" si="14"/>
        <v>19537</v>
      </c>
      <c r="M188" s="45">
        <v>19537</v>
      </c>
      <c r="N188" s="45"/>
      <c r="O188" s="40" t="s">
        <v>630</v>
      </c>
    </row>
    <row r="189" spans="1:15" s="41" customFormat="1" ht="21">
      <c r="A189" s="32">
        <v>1713</v>
      </c>
      <c r="B189" s="33" t="s">
        <v>631</v>
      </c>
      <c r="C189" s="42" t="s">
        <v>78</v>
      </c>
      <c r="D189" s="33" t="s">
        <v>446</v>
      </c>
      <c r="E189" s="44" t="s">
        <v>15</v>
      </c>
      <c r="F189" s="35">
        <f t="shared" si="10"/>
        <v>44076</v>
      </c>
      <c r="G189" s="35">
        <f t="shared" si="11"/>
        <v>44097</v>
      </c>
      <c r="H189" s="35">
        <f t="shared" si="12"/>
        <v>44104</v>
      </c>
      <c r="I189" s="35">
        <f t="shared" si="13"/>
        <v>44111</v>
      </c>
      <c r="J189" s="35">
        <v>44119</v>
      </c>
      <c r="K189" s="36" t="s">
        <v>69</v>
      </c>
      <c r="L189" s="37">
        <f t="shared" si="14"/>
        <v>30000</v>
      </c>
      <c r="M189" s="45"/>
      <c r="N189" s="45">
        <v>30000</v>
      </c>
      <c r="O189" s="40" t="s">
        <v>632</v>
      </c>
    </row>
    <row r="190" spans="1:15" s="41" customFormat="1" ht="21">
      <c r="A190" s="32">
        <v>1717</v>
      </c>
      <c r="B190" s="33" t="s">
        <v>633</v>
      </c>
      <c r="C190" s="42" t="s">
        <v>78</v>
      </c>
      <c r="D190" s="33" t="s">
        <v>446</v>
      </c>
      <c r="E190" s="44" t="s">
        <v>15</v>
      </c>
      <c r="F190" s="35">
        <f t="shared" si="10"/>
        <v>43984</v>
      </c>
      <c r="G190" s="35">
        <f t="shared" si="11"/>
        <v>44005</v>
      </c>
      <c r="H190" s="35">
        <f t="shared" si="12"/>
        <v>44012</v>
      </c>
      <c r="I190" s="35">
        <f t="shared" si="13"/>
        <v>44019</v>
      </c>
      <c r="J190" s="35">
        <v>44027</v>
      </c>
      <c r="K190" s="36" t="s">
        <v>69</v>
      </c>
      <c r="L190" s="37">
        <f t="shared" si="14"/>
        <v>5600</v>
      </c>
      <c r="M190" s="45"/>
      <c r="N190" s="45">
        <v>5600</v>
      </c>
      <c r="O190" s="40" t="s">
        <v>634</v>
      </c>
    </row>
    <row r="191" spans="1:15" s="41" customFormat="1" ht="21">
      <c r="A191" s="32">
        <v>1720</v>
      </c>
      <c r="B191" s="33" t="s">
        <v>643</v>
      </c>
      <c r="C191" s="42" t="s">
        <v>78</v>
      </c>
      <c r="D191" s="33" t="s">
        <v>446</v>
      </c>
      <c r="E191" s="44" t="s">
        <v>15</v>
      </c>
      <c r="F191" s="35">
        <f t="shared" si="10"/>
        <v>44076</v>
      </c>
      <c r="G191" s="35">
        <f t="shared" si="11"/>
        <v>44097</v>
      </c>
      <c r="H191" s="35">
        <f t="shared" si="12"/>
        <v>44104</v>
      </c>
      <c r="I191" s="35">
        <f t="shared" si="13"/>
        <v>44111</v>
      </c>
      <c r="J191" s="35">
        <v>44119</v>
      </c>
      <c r="K191" s="36" t="s">
        <v>69</v>
      </c>
      <c r="L191" s="37">
        <f t="shared" si="14"/>
        <v>20400</v>
      </c>
      <c r="M191" s="45"/>
      <c r="N191" s="45">
        <v>20400</v>
      </c>
      <c r="O191" s="40" t="s">
        <v>635</v>
      </c>
    </row>
    <row r="192" spans="1:15" s="41" customFormat="1" ht="12.75">
      <c r="A192" s="32">
        <v>1724</v>
      </c>
      <c r="B192" s="33" t="s">
        <v>672</v>
      </c>
      <c r="C192" s="42" t="s">
        <v>78</v>
      </c>
      <c r="D192" s="33" t="s">
        <v>446</v>
      </c>
      <c r="E192" s="44" t="s">
        <v>15</v>
      </c>
      <c r="F192" s="35">
        <f t="shared" si="10"/>
        <v>43804</v>
      </c>
      <c r="G192" s="35">
        <f t="shared" si="11"/>
        <v>43825</v>
      </c>
      <c r="H192" s="35">
        <f t="shared" si="12"/>
        <v>43832</v>
      </c>
      <c r="I192" s="35">
        <f t="shared" si="13"/>
        <v>43839</v>
      </c>
      <c r="J192" s="35">
        <v>43847</v>
      </c>
      <c r="K192" s="36" t="s">
        <v>69</v>
      </c>
      <c r="L192" s="37">
        <f t="shared" si="14"/>
        <v>43300</v>
      </c>
      <c r="M192" s="45">
        <v>43300</v>
      </c>
      <c r="N192" s="45"/>
      <c r="O192" s="40" t="s">
        <v>673</v>
      </c>
    </row>
    <row r="193" spans="1:256" s="41" customFormat="1" ht="21">
      <c r="A193" s="32">
        <v>1728</v>
      </c>
      <c r="B193" s="33" t="s">
        <v>588</v>
      </c>
      <c r="C193" s="42" t="s">
        <v>78</v>
      </c>
      <c r="D193" s="33" t="s">
        <v>446</v>
      </c>
      <c r="E193" s="44" t="s">
        <v>15</v>
      </c>
      <c r="F193" s="35">
        <f t="shared" si="10"/>
        <v>43804</v>
      </c>
      <c r="G193" s="35">
        <f t="shared" si="11"/>
        <v>43825</v>
      </c>
      <c r="H193" s="35">
        <f t="shared" si="12"/>
        <v>43832</v>
      </c>
      <c r="I193" s="35">
        <f t="shared" si="13"/>
        <v>43839</v>
      </c>
      <c r="J193" s="35">
        <v>43847</v>
      </c>
      <c r="K193" s="36" t="s">
        <v>69</v>
      </c>
      <c r="L193" s="37">
        <f t="shared" si="14"/>
        <v>12046.8</v>
      </c>
      <c r="M193" s="45">
        <v>12046.8</v>
      </c>
      <c r="N193" s="45"/>
      <c r="O193" s="40" t="s">
        <v>589</v>
      </c>
    </row>
    <row r="194" spans="1:256" s="41" customFormat="1" ht="21">
      <c r="A194" s="32">
        <v>1731</v>
      </c>
      <c r="B194" s="33" t="s">
        <v>594</v>
      </c>
      <c r="C194" s="42" t="s">
        <v>78</v>
      </c>
      <c r="D194" s="33" t="s">
        <v>446</v>
      </c>
      <c r="E194" s="44" t="s">
        <v>15</v>
      </c>
      <c r="F194" s="35">
        <f t="shared" si="10"/>
        <v>43804</v>
      </c>
      <c r="G194" s="35">
        <f t="shared" si="11"/>
        <v>43825</v>
      </c>
      <c r="H194" s="35">
        <f t="shared" si="12"/>
        <v>43832</v>
      </c>
      <c r="I194" s="35">
        <f t="shared" si="13"/>
        <v>43839</v>
      </c>
      <c r="J194" s="35">
        <v>43847</v>
      </c>
      <c r="K194" s="36" t="s">
        <v>69</v>
      </c>
      <c r="L194" s="37">
        <f t="shared" si="14"/>
        <v>41300</v>
      </c>
      <c r="M194" s="45">
        <v>41300</v>
      </c>
      <c r="N194" s="45"/>
      <c r="O194" s="40" t="s">
        <v>595</v>
      </c>
    </row>
    <row r="195" spans="1:256" s="41" customFormat="1" ht="31.5">
      <c r="A195" s="32">
        <v>1735</v>
      </c>
      <c r="B195" s="33" t="s">
        <v>596</v>
      </c>
      <c r="C195" s="42" t="s">
        <v>78</v>
      </c>
      <c r="D195" s="33" t="s">
        <v>446</v>
      </c>
      <c r="E195" s="44" t="s">
        <v>15</v>
      </c>
      <c r="F195" s="35">
        <f t="shared" si="10"/>
        <v>43893</v>
      </c>
      <c r="G195" s="35">
        <f t="shared" si="11"/>
        <v>43914</v>
      </c>
      <c r="H195" s="35">
        <f t="shared" si="12"/>
        <v>43921</v>
      </c>
      <c r="I195" s="35">
        <f t="shared" si="13"/>
        <v>43928</v>
      </c>
      <c r="J195" s="35">
        <v>43936</v>
      </c>
      <c r="K195" s="36" t="s">
        <v>69</v>
      </c>
      <c r="L195" s="37">
        <f t="shared" si="14"/>
        <v>128857.14</v>
      </c>
      <c r="M195" s="45">
        <v>128857.14</v>
      </c>
      <c r="N195" s="45"/>
      <c r="O195" s="40" t="s">
        <v>597</v>
      </c>
    </row>
    <row r="196" spans="1:256" s="41" customFormat="1" ht="21">
      <c r="A196" s="32">
        <v>1740</v>
      </c>
      <c r="B196" s="33" t="s">
        <v>619</v>
      </c>
      <c r="C196" s="42" t="s">
        <v>78</v>
      </c>
      <c r="D196" s="33" t="s">
        <v>446</v>
      </c>
      <c r="E196" s="44" t="s">
        <v>15</v>
      </c>
      <c r="F196" s="35">
        <f t="shared" si="10"/>
        <v>44076</v>
      </c>
      <c r="G196" s="35">
        <f t="shared" si="11"/>
        <v>44097</v>
      </c>
      <c r="H196" s="35">
        <f t="shared" si="12"/>
        <v>44104</v>
      </c>
      <c r="I196" s="35">
        <f t="shared" si="13"/>
        <v>44111</v>
      </c>
      <c r="J196" s="35">
        <v>44119</v>
      </c>
      <c r="K196" s="36" t="s">
        <v>69</v>
      </c>
      <c r="L196" s="37">
        <f t="shared" si="14"/>
        <v>24400</v>
      </c>
      <c r="M196" s="45"/>
      <c r="N196" s="45">
        <v>24400</v>
      </c>
      <c r="O196" s="40" t="s">
        <v>591</v>
      </c>
    </row>
    <row r="197" spans="1:256" s="41" customFormat="1" ht="21">
      <c r="A197" s="32">
        <v>1744</v>
      </c>
      <c r="B197" s="33" t="s">
        <v>617</v>
      </c>
      <c r="C197" s="42" t="s">
        <v>78</v>
      </c>
      <c r="D197" s="33" t="s">
        <v>446</v>
      </c>
      <c r="E197" s="44" t="s">
        <v>15</v>
      </c>
      <c r="F197" s="35">
        <f t="shared" si="10"/>
        <v>43984</v>
      </c>
      <c r="G197" s="35">
        <f t="shared" si="11"/>
        <v>44005</v>
      </c>
      <c r="H197" s="35">
        <f t="shared" si="12"/>
        <v>44012</v>
      </c>
      <c r="I197" s="35">
        <f t="shared" si="13"/>
        <v>44019</v>
      </c>
      <c r="J197" s="35">
        <v>44027</v>
      </c>
      <c r="K197" s="36" t="s">
        <v>69</v>
      </c>
      <c r="L197" s="37">
        <f t="shared" si="14"/>
        <v>13500</v>
      </c>
      <c r="M197" s="45">
        <v>13500</v>
      </c>
      <c r="N197" s="45"/>
      <c r="O197" s="40" t="s">
        <v>620</v>
      </c>
    </row>
    <row r="198" spans="1:256" s="41" customFormat="1" ht="21">
      <c r="A198" s="32">
        <v>1747</v>
      </c>
      <c r="B198" s="33" t="s">
        <v>616</v>
      </c>
      <c r="C198" s="42" t="s">
        <v>78</v>
      </c>
      <c r="D198" s="33" t="s">
        <v>446</v>
      </c>
      <c r="E198" s="44" t="s">
        <v>15</v>
      </c>
      <c r="F198" s="35">
        <f t="shared" si="10"/>
        <v>44076</v>
      </c>
      <c r="G198" s="35">
        <f t="shared" si="11"/>
        <v>44097</v>
      </c>
      <c r="H198" s="35">
        <f t="shared" si="12"/>
        <v>44104</v>
      </c>
      <c r="I198" s="35">
        <f t="shared" si="13"/>
        <v>44111</v>
      </c>
      <c r="J198" s="35">
        <v>44119</v>
      </c>
      <c r="K198" s="36" t="s">
        <v>69</v>
      </c>
      <c r="L198" s="37">
        <f t="shared" si="14"/>
        <v>11200</v>
      </c>
      <c r="M198" s="45"/>
      <c r="N198" s="45">
        <v>11200</v>
      </c>
      <c r="O198" s="40" t="s">
        <v>615</v>
      </c>
    </row>
    <row r="199" spans="1:256" s="41" customFormat="1" ht="31.5">
      <c r="A199" s="32">
        <v>1751</v>
      </c>
      <c r="B199" s="33" t="s">
        <v>621</v>
      </c>
      <c r="C199" s="42" t="s">
        <v>78</v>
      </c>
      <c r="D199" s="33" t="s">
        <v>446</v>
      </c>
      <c r="E199" s="44" t="s">
        <v>15</v>
      </c>
      <c r="F199" s="35">
        <f t="shared" ref="F199:F240" si="15">G199-21</f>
        <v>43984</v>
      </c>
      <c r="G199" s="35">
        <f t="shared" ref="G199:G240" si="16">H199-7</f>
        <v>44005</v>
      </c>
      <c r="H199" s="35">
        <f t="shared" ref="H199:H240" si="17">J199-15</f>
        <v>44012</v>
      </c>
      <c r="I199" s="35">
        <f t="shared" ref="I199:I240" si="18">H199+7</f>
        <v>44019</v>
      </c>
      <c r="J199" s="35">
        <v>44027</v>
      </c>
      <c r="K199" s="36" t="s">
        <v>69</v>
      </c>
      <c r="L199" s="37">
        <f t="shared" ref="L199:L240" si="19">SUM(M199:N199)</f>
        <v>115200</v>
      </c>
      <c r="M199" s="45"/>
      <c r="N199" s="45">
        <v>115200</v>
      </c>
      <c r="O199" s="40" t="s">
        <v>622</v>
      </c>
    </row>
    <row r="200" spans="1:256" s="41" customFormat="1" ht="31.5">
      <c r="A200" s="32">
        <v>1755</v>
      </c>
      <c r="B200" s="33" t="s">
        <v>613</v>
      </c>
      <c r="C200" s="42" t="s">
        <v>78</v>
      </c>
      <c r="D200" s="33" t="s">
        <v>446</v>
      </c>
      <c r="E200" s="44" t="s">
        <v>15</v>
      </c>
      <c r="F200" s="35">
        <f t="shared" si="15"/>
        <v>43984</v>
      </c>
      <c r="G200" s="35">
        <f t="shared" si="16"/>
        <v>44005</v>
      </c>
      <c r="H200" s="35">
        <f t="shared" si="17"/>
        <v>44012</v>
      </c>
      <c r="I200" s="35">
        <f t="shared" si="18"/>
        <v>44019</v>
      </c>
      <c r="J200" s="35">
        <v>44027</v>
      </c>
      <c r="K200" s="36" t="s">
        <v>69</v>
      </c>
      <c r="L200" s="37">
        <f t="shared" si="19"/>
        <v>10040.61</v>
      </c>
      <c r="M200" s="45">
        <v>10040.61</v>
      </c>
      <c r="N200" s="45"/>
      <c r="O200" s="40" t="s">
        <v>614</v>
      </c>
    </row>
    <row r="201" spans="1:256" s="41" customFormat="1" ht="31.5">
      <c r="A201" s="32">
        <v>1758</v>
      </c>
      <c r="B201" s="33" t="s">
        <v>690</v>
      </c>
      <c r="C201" s="42" t="s">
        <v>78</v>
      </c>
      <c r="D201" s="33" t="s">
        <v>446</v>
      </c>
      <c r="E201" s="44" t="s">
        <v>15</v>
      </c>
      <c r="F201" s="35">
        <f t="shared" si="15"/>
        <v>43984</v>
      </c>
      <c r="G201" s="35">
        <f t="shared" si="16"/>
        <v>44005</v>
      </c>
      <c r="H201" s="35">
        <f t="shared" si="17"/>
        <v>44012</v>
      </c>
      <c r="I201" s="35">
        <f t="shared" si="18"/>
        <v>44019</v>
      </c>
      <c r="J201" s="35">
        <v>44027</v>
      </c>
      <c r="K201" s="36" t="s">
        <v>69</v>
      </c>
      <c r="L201" s="37">
        <f t="shared" si="19"/>
        <v>21600</v>
      </c>
      <c r="M201" s="45"/>
      <c r="N201" s="45">
        <v>21600</v>
      </c>
      <c r="O201" s="40" t="s">
        <v>691</v>
      </c>
    </row>
    <row r="202" spans="1:256" s="41" customFormat="1" ht="21">
      <c r="A202" s="32">
        <v>1762</v>
      </c>
      <c r="B202" s="33" t="s">
        <v>688</v>
      </c>
      <c r="C202" s="42" t="s">
        <v>78</v>
      </c>
      <c r="D202" s="33" t="s">
        <v>446</v>
      </c>
      <c r="E202" s="44" t="s">
        <v>15</v>
      </c>
      <c r="F202" s="35">
        <f t="shared" si="15"/>
        <v>44076</v>
      </c>
      <c r="G202" s="35">
        <f t="shared" si="16"/>
        <v>44097</v>
      </c>
      <c r="H202" s="35">
        <f t="shared" si="17"/>
        <v>44104</v>
      </c>
      <c r="I202" s="35">
        <f t="shared" si="18"/>
        <v>44111</v>
      </c>
      <c r="J202" s="35">
        <v>44119</v>
      </c>
      <c r="K202" s="36" t="s">
        <v>69</v>
      </c>
      <c r="L202" s="37">
        <f t="shared" si="19"/>
        <v>21218.27</v>
      </c>
      <c r="M202" s="45"/>
      <c r="N202" s="45">
        <v>21218.27</v>
      </c>
      <c r="O202" s="40" t="s">
        <v>689</v>
      </c>
    </row>
    <row r="203" spans="1:256" s="41" customFormat="1" ht="31.5">
      <c r="A203" s="32">
        <v>1766</v>
      </c>
      <c r="B203" s="33" t="s">
        <v>686</v>
      </c>
      <c r="C203" s="42" t="s">
        <v>78</v>
      </c>
      <c r="D203" s="33" t="s">
        <v>446</v>
      </c>
      <c r="E203" s="44" t="s">
        <v>15</v>
      </c>
      <c r="F203" s="35">
        <f t="shared" si="15"/>
        <v>44076</v>
      </c>
      <c r="G203" s="35">
        <f t="shared" si="16"/>
        <v>44097</v>
      </c>
      <c r="H203" s="35">
        <f t="shared" si="17"/>
        <v>44104</v>
      </c>
      <c r="I203" s="35">
        <f t="shared" si="18"/>
        <v>44111</v>
      </c>
      <c r="J203" s="35">
        <v>44119</v>
      </c>
      <c r="K203" s="36" t="s">
        <v>69</v>
      </c>
      <c r="L203" s="37">
        <f t="shared" si="19"/>
        <v>22099.06</v>
      </c>
      <c r="M203" s="45"/>
      <c r="N203" s="45">
        <v>22099.06</v>
      </c>
      <c r="O203" s="40" t="s">
        <v>687</v>
      </c>
    </row>
    <row r="204" spans="1:256" s="41" customFormat="1" ht="21">
      <c r="A204" s="32">
        <v>1770</v>
      </c>
      <c r="B204" s="33" t="s">
        <v>684</v>
      </c>
      <c r="C204" s="42" t="s">
        <v>78</v>
      </c>
      <c r="D204" s="33" t="s">
        <v>446</v>
      </c>
      <c r="E204" s="44" t="s">
        <v>15</v>
      </c>
      <c r="F204" s="35">
        <f t="shared" si="15"/>
        <v>44076</v>
      </c>
      <c r="G204" s="35">
        <f t="shared" si="16"/>
        <v>44097</v>
      </c>
      <c r="H204" s="35">
        <f t="shared" si="17"/>
        <v>44104</v>
      </c>
      <c r="I204" s="35">
        <f t="shared" si="18"/>
        <v>44111</v>
      </c>
      <c r="J204" s="35">
        <v>44119</v>
      </c>
      <c r="K204" s="36" t="s">
        <v>69</v>
      </c>
      <c r="L204" s="37">
        <f t="shared" si="19"/>
        <v>43909.48</v>
      </c>
      <c r="M204" s="45"/>
      <c r="N204" s="45">
        <v>43909.48</v>
      </c>
      <c r="O204" s="40" t="s">
        <v>685</v>
      </c>
    </row>
    <row r="205" spans="1:256" s="80" customFormat="1" ht="21">
      <c r="A205" s="32">
        <v>1774</v>
      </c>
      <c r="B205" s="33" t="s">
        <v>682</v>
      </c>
      <c r="C205" s="42" t="s">
        <v>78</v>
      </c>
      <c r="D205" s="33" t="s">
        <v>446</v>
      </c>
      <c r="E205" s="44" t="s">
        <v>15</v>
      </c>
      <c r="F205" s="35">
        <f t="shared" si="15"/>
        <v>44076</v>
      </c>
      <c r="G205" s="35">
        <f t="shared" si="16"/>
        <v>44097</v>
      </c>
      <c r="H205" s="35">
        <f t="shared" si="17"/>
        <v>44104</v>
      </c>
      <c r="I205" s="35">
        <f t="shared" si="18"/>
        <v>44111</v>
      </c>
      <c r="J205" s="35">
        <v>44119</v>
      </c>
      <c r="K205" s="36" t="s">
        <v>69</v>
      </c>
      <c r="L205" s="37">
        <f t="shared" si="19"/>
        <v>17818.27</v>
      </c>
      <c r="M205" s="45"/>
      <c r="N205" s="45">
        <v>17818.27</v>
      </c>
      <c r="O205" s="40" t="s">
        <v>683</v>
      </c>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1"/>
      <c r="ET205" s="41"/>
      <c r="EU205" s="41"/>
      <c r="EV205" s="41"/>
      <c r="EW205" s="41"/>
      <c r="EX205" s="41"/>
      <c r="EY205" s="41"/>
      <c r="EZ205" s="41"/>
      <c r="FA205" s="41"/>
      <c r="FB205" s="41"/>
      <c r="FC205" s="41"/>
      <c r="FD205" s="41"/>
      <c r="FE205" s="41"/>
      <c r="FF205" s="41"/>
      <c r="FG205" s="41"/>
      <c r="FH205" s="41"/>
      <c r="FI205" s="41"/>
      <c r="FJ205" s="41"/>
      <c r="FK205" s="41"/>
      <c r="FL205" s="41"/>
      <c r="FM205" s="41"/>
      <c r="FN205" s="41"/>
      <c r="FO205" s="41"/>
      <c r="FP205" s="41"/>
      <c r="FQ205" s="41"/>
      <c r="FR205" s="41"/>
      <c r="FS205" s="41"/>
      <c r="FT205" s="41"/>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1"/>
      <c r="GR205" s="41"/>
      <c r="GS205" s="41"/>
      <c r="GT205" s="41"/>
      <c r="GU205" s="41"/>
      <c r="GV205" s="41"/>
      <c r="GW205" s="41"/>
      <c r="GX205" s="41"/>
      <c r="GY205" s="41"/>
      <c r="GZ205" s="41"/>
      <c r="HA205" s="41"/>
      <c r="HB205" s="41"/>
      <c r="HC205" s="41"/>
      <c r="HD205" s="41"/>
      <c r="HE205" s="41"/>
      <c r="HF205" s="41"/>
      <c r="HG205" s="41"/>
      <c r="HH205" s="41"/>
      <c r="HI205" s="41"/>
      <c r="HJ205" s="41"/>
      <c r="HK205" s="41"/>
      <c r="HL205" s="41"/>
      <c r="HM205" s="41"/>
      <c r="HN205" s="41"/>
      <c r="HO205" s="41"/>
      <c r="HP205" s="41"/>
      <c r="HQ205" s="41"/>
      <c r="HR205" s="41"/>
      <c r="HS205" s="41"/>
      <c r="HT205" s="41"/>
      <c r="HU205" s="41"/>
      <c r="HV205" s="41"/>
      <c r="HW205" s="41"/>
      <c r="HX205" s="41"/>
      <c r="HY205" s="41"/>
      <c r="HZ205" s="41"/>
      <c r="IA205" s="41"/>
      <c r="IB205" s="41"/>
      <c r="IC205" s="41"/>
      <c r="ID205" s="41"/>
      <c r="IE205" s="41"/>
      <c r="IF205" s="41"/>
      <c r="IG205" s="41"/>
      <c r="IH205" s="41"/>
      <c r="II205" s="41"/>
      <c r="IJ205" s="41"/>
      <c r="IK205" s="41"/>
      <c r="IL205" s="41"/>
      <c r="IM205" s="41"/>
      <c r="IN205" s="41"/>
      <c r="IO205" s="41"/>
      <c r="IP205" s="41"/>
      <c r="IQ205" s="41"/>
      <c r="IR205" s="41"/>
      <c r="IS205" s="41"/>
      <c r="IT205" s="41"/>
      <c r="IU205" s="41"/>
      <c r="IV205" s="41"/>
    </row>
    <row r="206" spans="1:256" s="80" customFormat="1" ht="31.5">
      <c r="A206" s="32">
        <v>1778</v>
      </c>
      <c r="B206" s="33" t="s">
        <v>680</v>
      </c>
      <c r="C206" s="42" t="s">
        <v>78</v>
      </c>
      <c r="D206" s="33" t="s">
        <v>446</v>
      </c>
      <c r="E206" s="44" t="s">
        <v>15</v>
      </c>
      <c r="F206" s="35">
        <f t="shared" si="15"/>
        <v>44076</v>
      </c>
      <c r="G206" s="35">
        <f t="shared" si="16"/>
        <v>44097</v>
      </c>
      <c r="H206" s="35">
        <f t="shared" si="17"/>
        <v>44104</v>
      </c>
      <c r="I206" s="35">
        <f t="shared" si="18"/>
        <v>44111</v>
      </c>
      <c r="J206" s="35">
        <v>44119</v>
      </c>
      <c r="K206" s="36" t="s">
        <v>69</v>
      </c>
      <c r="L206" s="37">
        <f t="shared" si="19"/>
        <v>3900</v>
      </c>
      <c r="M206" s="45">
        <v>3900</v>
      </c>
      <c r="N206" s="45"/>
      <c r="O206" s="40" t="s">
        <v>681</v>
      </c>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c r="BN206" s="41"/>
      <c r="BO206" s="41"/>
      <c r="BP206" s="41"/>
      <c r="BQ206" s="41"/>
      <c r="BR206" s="41"/>
      <c r="BS206" s="41"/>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c r="DA206" s="41"/>
      <c r="DB206" s="41"/>
      <c r="DC206" s="41"/>
      <c r="DD206" s="41"/>
      <c r="DE206" s="41"/>
      <c r="DF206" s="41"/>
      <c r="DG206" s="41"/>
      <c r="DH206" s="41"/>
      <c r="DI206" s="41"/>
      <c r="DJ206" s="41"/>
      <c r="DK206" s="41"/>
      <c r="DL206" s="41"/>
      <c r="DM206" s="41"/>
      <c r="DN206" s="41"/>
      <c r="DO206" s="41"/>
      <c r="DP206" s="41"/>
      <c r="DQ206" s="41"/>
      <c r="DR206" s="41"/>
      <c r="DS206" s="41"/>
      <c r="DT206" s="41"/>
      <c r="DU206" s="41"/>
      <c r="DV206" s="41"/>
      <c r="DW206" s="41"/>
      <c r="DX206" s="41"/>
      <c r="DY206" s="41"/>
      <c r="DZ206" s="41"/>
      <c r="EA206" s="41"/>
      <c r="EB206" s="41"/>
      <c r="EC206" s="41"/>
      <c r="ED206" s="41"/>
      <c r="EE206" s="41"/>
      <c r="EF206" s="41"/>
      <c r="EG206" s="41"/>
      <c r="EH206" s="41"/>
      <c r="EI206" s="41"/>
      <c r="EJ206" s="41"/>
      <c r="EK206" s="41"/>
      <c r="EL206" s="41"/>
      <c r="EM206" s="41"/>
      <c r="EN206" s="41"/>
      <c r="EO206" s="41"/>
      <c r="EP206" s="41"/>
      <c r="EQ206" s="41"/>
      <c r="ER206" s="41"/>
      <c r="ES206" s="41"/>
      <c r="ET206" s="41"/>
      <c r="EU206" s="41"/>
      <c r="EV206" s="41"/>
      <c r="EW206" s="41"/>
      <c r="EX206" s="41"/>
      <c r="EY206" s="41"/>
      <c r="EZ206" s="41"/>
      <c r="FA206" s="41"/>
      <c r="FB206" s="41"/>
      <c r="FC206" s="41"/>
      <c r="FD206" s="41"/>
      <c r="FE206" s="41"/>
      <c r="FF206" s="41"/>
      <c r="FG206" s="41"/>
      <c r="FH206" s="41"/>
      <c r="FI206" s="41"/>
      <c r="FJ206" s="41"/>
      <c r="FK206" s="41"/>
      <c r="FL206" s="41"/>
      <c r="FM206" s="41"/>
      <c r="FN206" s="41"/>
      <c r="FO206" s="41"/>
      <c r="FP206" s="41"/>
      <c r="FQ206" s="41"/>
      <c r="FR206" s="41"/>
      <c r="FS206" s="41"/>
      <c r="FT206" s="41"/>
      <c r="FU206" s="41"/>
      <c r="FV206" s="41"/>
      <c r="FW206" s="41"/>
      <c r="FX206" s="41"/>
      <c r="FY206" s="41"/>
      <c r="FZ206" s="41"/>
      <c r="GA206" s="41"/>
      <c r="GB206" s="41"/>
      <c r="GC206" s="41"/>
      <c r="GD206" s="41"/>
      <c r="GE206" s="41"/>
      <c r="GF206" s="41"/>
      <c r="GG206" s="41"/>
      <c r="GH206" s="41"/>
      <c r="GI206" s="41"/>
      <c r="GJ206" s="41"/>
      <c r="GK206" s="41"/>
      <c r="GL206" s="41"/>
      <c r="GM206" s="41"/>
      <c r="GN206" s="41"/>
      <c r="GO206" s="41"/>
      <c r="GP206" s="41"/>
      <c r="GQ206" s="41"/>
      <c r="GR206" s="41"/>
      <c r="GS206" s="41"/>
      <c r="GT206" s="41"/>
      <c r="GU206" s="41"/>
      <c r="GV206" s="41"/>
      <c r="GW206" s="41"/>
      <c r="GX206" s="41"/>
      <c r="GY206" s="41"/>
      <c r="GZ206" s="41"/>
      <c r="HA206" s="41"/>
      <c r="HB206" s="41"/>
      <c r="HC206" s="41"/>
      <c r="HD206" s="41"/>
      <c r="HE206" s="41"/>
      <c r="HF206" s="41"/>
      <c r="HG206" s="41"/>
      <c r="HH206" s="41"/>
      <c r="HI206" s="41"/>
      <c r="HJ206" s="41"/>
      <c r="HK206" s="41"/>
      <c r="HL206" s="41"/>
      <c r="HM206" s="41"/>
      <c r="HN206" s="41"/>
      <c r="HO206" s="41"/>
      <c r="HP206" s="41"/>
      <c r="HQ206" s="41"/>
      <c r="HR206" s="41"/>
      <c r="HS206" s="41"/>
      <c r="HT206" s="41"/>
      <c r="HU206" s="41"/>
      <c r="HV206" s="41"/>
      <c r="HW206" s="41"/>
      <c r="HX206" s="41"/>
      <c r="HY206" s="41"/>
      <c r="HZ206" s="41"/>
      <c r="IA206" s="41"/>
      <c r="IB206" s="41"/>
      <c r="IC206" s="41"/>
      <c r="ID206" s="41"/>
      <c r="IE206" s="41"/>
      <c r="IF206" s="41"/>
      <c r="IG206" s="41"/>
      <c r="IH206" s="41"/>
      <c r="II206" s="41"/>
      <c r="IJ206" s="41"/>
      <c r="IK206" s="41"/>
      <c r="IL206" s="41"/>
      <c r="IM206" s="41"/>
      <c r="IN206" s="41"/>
      <c r="IO206" s="41"/>
      <c r="IP206" s="41"/>
      <c r="IQ206" s="41"/>
      <c r="IR206" s="41"/>
      <c r="IS206" s="41"/>
      <c r="IT206" s="41"/>
      <c r="IU206" s="41"/>
      <c r="IV206" s="41"/>
    </row>
    <row r="207" spans="1:256" s="41" customFormat="1" ht="21">
      <c r="A207" s="32">
        <v>1781</v>
      </c>
      <c r="B207" s="33" t="s">
        <v>676</v>
      </c>
      <c r="C207" s="42" t="s">
        <v>78</v>
      </c>
      <c r="D207" s="33" t="s">
        <v>446</v>
      </c>
      <c r="E207" s="44" t="s">
        <v>15</v>
      </c>
      <c r="F207" s="35">
        <f t="shared" si="15"/>
        <v>43893</v>
      </c>
      <c r="G207" s="35">
        <f t="shared" si="16"/>
        <v>43914</v>
      </c>
      <c r="H207" s="35">
        <f t="shared" si="17"/>
        <v>43921</v>
      </c>
      <c r="I207" s="35">
        <f t="shared" si="18"/>
        <v>43928</v>
      </c>
      <c r="J207" s="35">
        <v>43936</v>
      </c>
      <c r="K207" s="36" t="s">
        <v>69</v>
      </c>
      <c r="L207" s="37">
        <f t="shared" si="19"/>
        <v>3800</v>
      </c>
      <c r="M207" s="45">
        <v>3800</v>
      </c>
      <c r="N207" s="45"/>
      <c r="O207" s="40" t="s">
        <v>677</v>
      </c>
    </row>
    <row r="208" spans="1:256" s="41" customFormat="1" ht="21">
      <c r="A208" s="32">
        <v>1784</v>
      </c>
      <c r="B208" s="33" t="s">
        <v>678</v>
      </c>
      <c r="C208" s="42" t="s">
        <v>78</v>
      </c>
      <c r="D208" s="33" t="s">
        <v>446</v>
      </c>
      <c r="E208" s="44" t="s">
        <v>15</v>
      </c>
      <c r="F208" s="35">
        <f t="shared" si="15"/>
        <v>43893</v>
      </c>
      <c r="G208" s="35">
        <f t="shared" si="16"/>
        <v>43914</v>
      </c>
      <c r="H208" s="35">
        <f t="shared" si="17"/>
        <v>43921</v>
      </c>
      <c r="I208" s="35">
        <f t="shared" si="18"/>
        <v>43928</v>
      </c>
      <c r="J208" s="35">
        <v>43936</v>
      </c>
      <c r="K208" s="36" t="s">
        <v>69</v>
      </c>
      <c r="L208" s="37">
        <f t="shared" si="19"/>
        <v>3300</v>
      </c>
      <c r="M208" s="45">
        <v>3300</v>
      </c>
      <c r="N208" s="45"/>
      <c r="O208" s="40" t="s">
        <v>679</v>
      </c>
    </row>
    <row r="209" spans="1:256" s="41" customFormat="1" ht="21">
      <c r="A209" s="32">
        <v>1787</v>
      </c>
      <c r="B209" s="33" t="s">
        <v>692</v>
      </c>
      <c r="C209" s="42" t="s">
        <v>78</v>
      </c>
      <c r="D209" s="33" t="s">
        <v>446</v>
      </c>
      <c r="E209" s="44" t="s">
        <v>15</v>
      </c>
      <c r="F209" s="35">
        <f t="shared" si="15"/>
        <v>43893</v>
      </c>
      <c r="G209" s="35">
        <f t="shared" si="16"/>
        <v>43914</v>
      </c>
      <c r="H209" s="35">
        <f t="shared" si="17"/>
        <v>43921</v>
      </c>
      <c r="I209" s="35">
        <f t="shared" si="18"/>
        <v>43928</v>
      </c>
      <c r="J209" s="35">
        <v>43936</v>
      </c>
      <c r="K209" s="36" t="s">
        <v>69</v>
      </c>
      <c r="L209" s="37">
        <f t="shared" si="19"/>
        <v>35577.730000000003</v>
      </c>
      <c r="M209" s="45">
        <v>35577.730000000003</v>
      </c>
      <c r="N209" s="45"/>
      <c r="O209" s="40" t="s">
        <v>693</v>
      </c>
    </row>
    <row r="210" spans="1:256" s="41" customFormat="1" ht="21">
      <c r="A210" s="32">
        <v>1791</v>
      </c>
      <c r="B210" s="33" t="s">
        <v>694</v>
      </c>
      <c r="C210" s="42" t="s">
        <v>78</v>
      </c>
      <c r="D210" s="33" t="s">
        <v>446</v>
      </c>
      <c r="E210" s="44" t="s">
        <v>15</v>
      </c>
      <c r="F210" s="35">
        <f t="shared" si="15"/>
        <v>43984</v>
      </c>
      <c r="G210" s="35">
        <f t="shared" si="16"/>
        <v>44005</v>
      </c>
      <c r="H210" s="35">
        <f t="shared" si="17"/>
        <v>44012</v>
      </c>
      <c r="I210" s="35">
        <f t="shared" si="18"/>
        <v>44019</v>
      </c>
      <c r="J210" s="35">
        <v>44027</v>
      </c>
      <c r="K210" s="36" t="s">
        <v>69</v>
      </c>
      <c r="L210" s="37">
        <f t="shared" si="19"/>
        <v>95399.6</v>
      </c>
      <c r="M210" s="45">
        <v>95399.6</v>
      </c>
      <c r="N210" s="45"/>
      <c r="O210" s="40" t="s">
        <v>695</v>
      </c>
    </row>
    <row r="211" spans="1:256" s="41" customFormat="1" ht="31.5">
      <c r="A211" s="32">
        <v>1795</v>
      </c>
      <c r="B211" s="33" t="s">
        <v>674</v>
      </c>
      <c r="C211" s="42" t="s">
        <v>78</v>
      </c>
      <c r="D211" s="33" t="s">
        <v>446</v>
      </c>
      <c r="E211" s="44" t="s">
        <v>15</v>
      </c>
      <c r="F211" s="35">
        <f t="shared" si="15"/>
        <v>43804</v>
      </c>
      <c r="G211" s="35">
        <f t="shared" si="16"/>
        <v>43825</v>
      </c>
      <c r="H211" s="35">
        <f t="shared" si="17"/>
        <v>43832</v>
      </c>
      <c r="I211" s="35">
        <f t="shared" si="18"/>
        <v>43839</v>
      </c>
      <c r="J211" s="35">
        <v>43847</v>
      </c>
      <c r="K211" s="36" t="s">
        <v>69</v>
      </c>
      <c r="L211" s="37">
        <f t="shared" si="19"/>
        <v>13600</v>
      </c>
      <c r="M211" s="45">
        <v>13600</v>
      </c>
      <c r="N211" s="45"/>
      <c r="O211" s="40" t="s">
        <v>675</v>
      </c>
    </row>
    <row r="212" spans="1:256" s="41" customFormat="1" ht="21">
      <c r="A212" s="32">
        <v>1799</v>
      </c>
      <c r="B212" s="33" t="s">
        <v>722</v>
      </c>
      <c r="C212" s="42" t="s">
        <v>78</v>
      </c>
      <c r="D212" s="33" t="s">
        <v>446</v>
      </c>
      <c r="E212" s="44" t="s">
        <v>15</v>
      </c>
      <c r="F212" s="35">
        <f t="shared" si="15"/>
        <v>43984</v>
      </c>
      <c r="G212" s="35">
        <f t="shared" si="16"/>
        <v>44005</v>
      </c>
      <c r="H212" s="35">
        <f t="shared" si="17"/>
        <v>44012</v>
      </c>
      <c r="I212" s="35">
        <f t="shared" si="18"/>
        <v>44019</v>
      </c>
      <c r="J212" s="35">
        <v>44027</v>
      </c>
      <c r="K212" s="36" t="s">
        <v>69</v>
      </c>
      <c r="L212" s="37">
        <f t="shared" si="19"/>
        <v>36400</v>
      </c>
      <c r="M212" s="45">
        <v>36400</v>
      </c>
      <c r="N212" s="45"/>
      <c r="O212" s="40" t="s">
        <v>723</v>
      </c>
    </row>
    <row r="213" spans="1:256" s="41" customFormat="1" ht="21">
      <c r="A213" s="32">
        <v>1803</v>
      </c>
      <c r="B213" s="33" t="s">
        <v>716</v>
      </c>
      <c r="C213" s="42" t="s">
        <v>78</v>
      </c>
      <c r="D213" s="33" t="s">
        <v>446</v>
      </c>
      <c r="E213" s="44" t="s">
        <v>15</v>
      </c>
      <c r="F213" s="35">
        <f t="shared" si="15"/>
        <v>43893</v>
      </c>
      <c r="G213" s="35">
        <f t="shared" si="16"/>
        <v>43914</v>
      </c>
      <c r="H213" s="35">
        <f t="shared" si="17"/>
        <v>43921</v>
      </c>
      <c r="I213" s="35">
        <f t="shared" si="18"/>
        <v>43928</v>
      </c>
      <c r="J213" s="35">
        <v>43936</v>
      </c>
      <c r="K213" s="36" t="s">
        <v>69</v>
      </c>
      <c r="L213" s="37">
        <f t="shared" si="19"/>
        <v>4000</v>
      </c>
      <c r="M213" s="45">
        <v>4000</v>
      </c>
      <c r="N213" s="45"/>
      <c r="O213" s="40" t="s">
        <v>717</v>
      </c>
    </row>
    <row r="214" spans="1:256" s="41" customFormat="1" ht="21">
      <c r="A214" s="32">
        <v>1806</v>
      </c>
      <c r="B214" s="33" t="s">
        <v>718</v>
      </c>
      <c r="C214" s="42" t="s">
        <v>78</v>
      </c>
      <c r="D214" s="33" t="s">
        <v>446</v>
      </c>
      <c r="E214" s="44" t="s">
        <v>15</v>
      </c>
      <c r="F214" s="35">
        <f t="shared" si="15"/>
        <v>43984</v>
      </c>
      <c r="G214" s="35">
        <f t="shared" si="16"/>
        <v>44005</v>
      </c>
      <c r="H214" s="35">
        <f t="shared" si="17"/>
        <v>44012</v>
      </c>
      <c r="I214" s="35">
        <f t="shared" si="18"/>
        <v>44019</v>
      </c>
      <c r="J214" s="35">
        <v>44027</v>
      </c>
      <c r="K214" s="36" t="s">
        <v>69</v>
      </c>
      <c r="L214" s="37">
        <f t="shared" si="19"/>
        <v>19029.28</v>
      </c>
      <c r="M214" s="45">
        <v>19029.28</v>
      </c>
      <c r="N214" s="45"/>
      <c r="O214" s="40" t="s">
        <v>719</v>
      </c>
    </row>
    <row r="215" spans="1:256" s="41" customFormat="1" ht="21">
      <c r="A215" s="32">
        <v>1810</v>
      </c>
      <c r="B215" s="33" t="s">
        <v>720</v>
      </c>
      <c r="C215" s="42" t="s">
        <v>78</v>
      </c>
      <c r="D215" s="33" t="s">
        <v>446</v>
      </c>
      <c r="E215" s="44" t="s">
        <v>15</v>
      </c>
      <c r="F215" s="35">
        <f t="shared" si="15"/>
        <v>43984</v>
      </c>
      <c r="G215" s="35">
        <f t="shared" si="16"/>
        <v>44005</v>
      </c>
      <c r="H215" s="35">
        <f t="shared" si="17"/>
        <v>44012</v>
      </c>
      <c r="I215" s="35">
        <f t="shared" si="18"/>
        <v>44019</v>
      </c>
      <c r="J215" s="35">
        <v>44027</v>
      </c>
      <c r="K215" s="36" t="s">
        <v>69</v>
      </c>
      <c r="L215" s="37">
        <f t="shared" si="19"/>
        <v>19029.28</v>
      </c>
      <c r="M215" s="45">
        <v>19029.28</v>
      </c>
      <c r="N215" s="45"/>
      <c r="O215" s="40" t="s">
        <v>721</v>
      </c>
    </row>
    <row r="216" spans="1:256" s="41" customFormat="1" ht="31.5">
      <c r="A216" s="32">
        <v>1814</v>
      </c>
      <c r="B216" s="33" t="s">
        <v>712</v>
      </c>
      <c r="C216" s="42" t="s">
        <v>78</v>
      </c>
      <c r="D216" s="33" t="s">
        <v>446</v>
      </c>
      <c r="E216" s="44" t="s">
        <v>15</v>
      </c>
      <c r="F216" s="35">
        <f t="shared" si="15"/>
        <v>43984</v>
      </c>
      <c r="G216" s="35">
        <f t="shared" si="16"/>
        <v>44005</v>
      </c>
      <c r="H216" s="35">
        <f t="shared" si="17"/>
        <v>44012</v>
      </c>
      <c r="I216" s="35">
        <f t="shared" si="18"/>
        <v>44019</v>
      </c>
      <c r="J216" s="35">
        <v>44027</v>
      </c>
      <c r="K216" s="36" t="s">
        <v>69</v>
      </c>
      <c r="L216" s="37">
        <f t="shared" si="19"/>
        <v>8300</v>
      </c>
      <c r="M216" s="45">
        <v>8300</v>
      </c>
      <c r="N216" s="45"/>
      <c r="O216" s="40" t="s">
        <v>713</v>
      </c>
    </row>
    <row r="217" spans="1:256" s="41" customFormat="1" ht="31.5">
      <c r="A217" s="32">
        <v>1817</v>
      </c>
      <c r="B217" s="33" t="s">
        <v>714</v>
      </c>
      <c r="C217" s="42" t="s">
        <v>78</v>
      </c>
      <c r="D217" s="33" t="s">
        <v>446</v>
      </c>
      <c r="E217" s="44" t="s">
        <v>15</v>
      </c>
      <c r="F217" s="35">
        <f t="shared" si="15"/>
        <v>43984</v>
      </c>
      <c r="G217" s="35">
        <f t="shared" si="16"/>
        <v>44005</v>
      </c>
      <c r="H217" s="35">
        <f t="shared" si="17"/>
        <v>44012</v>
      </c>
      <c r="I217" s="35">
        <f t="shared" si="18"/>
        <v>44019</v>
      </c>
      <c r="J217" s="35">
        <v>44027</v>
      </c>
      <c r="K217" s="36" t="s">
        <v>69</v>
      </c>
      <c r="L217" s="37">
        <f t="shared" si="19"/>
        <v>11140.61</v>
      </c>
      <c r="M217" s="45">
        <v>11140.61</v>
      </c>
      <c r="N217" s="45"/>
      <c r="O217" s="40" t="s">
        <v>715</v>
      </c>
    </row>
    <row r="218" spans="1:256" s="41" customFormat="1" ht="21">
      <c r="A218" s="32">
        <v>1820</v>
      </c>
      <c r="B218" s="33" t="s">
        <v>711</v>
      </c>
      <c r="C218" s="42" t="s">
        <v>78</v>
      </c>
      <c r="D218" s="33" t="s">
        <v>446</v>
      </c>
      <c r="E218" s="44" t="s">
        <v>15</v>
      </c>
      <c r="F218" s="35">
        <f t="shared" si="15"/>
        <v>43984</v>
      </c>
      <c r="G218" s="35">
        <f t="shared" si="16"/>
        <v>44005</v>
      </c>
      <c r="H218" s="35">
        <f t="shared" si="17"/>
        <v>44012</v>
      </c>
      <c r="I218" s="35">
        <f t="shared" si="18"/>
        <v>44019</v>
      </c>
      <c r="J218" s="35">
        <v>44027</v>
      </c>
      <c r="K218" s="36" t="s">
        <v>69</v>
      </c>
      <c r="L218" s="37">
        <f t="shared" si="19"/>
        <v>3500</v>
      </c>
      <c r="M218" s="45">
        <v>3500</v>
      </c>
      <c r="N218" s="45"/>
      <c r="O218" s="40" t="s">
        <v>710</v>
      </c>
    </row>
    <row r="219" spans="1:256" s="41" customFormat="1" ht="12.75">
      <c r="A219" s="32">
        <v>1825</v>
      </c>
      <c r="B219" s="33" t="s">
        <v>724</v>
      </c>
      <c r="C219" s="42" t="s">
        <v>78</v>
      </c>
      <c r="D219" s="33" t="s">
        <v>446</v>
      </c>
      <c r="E219" s="44" t="s">
        <v>15</v>
      </c>
      <c r="F219" s="35">
        <f t="shared" si="15"/>
        <v>44076</v>
      </c>
      <c r="G219" s="35">
        <f t="shared" si="16"/>
        <v>44097</v>
      </c>
      <c r="H219" s="35">
        <f t="shared" si="17"/>
        <v>44104</v>
      </c>
      <c r="I219" s="35">
        <f t="shared" si="18"/>
        <v>44111</v>
      </c>
      <c r="J219" s="35">
        <v>44119</v>
      </c>
      <c r="K219" s="36" t="s">
        <v>69</v>
      </c>
      <c r="L219" s="37">
        <f t="shared" si="19"/>
        <v>53528.12</v>
      </c>
      <c r="M219" s="45"/>
      <c r="N219" s="45">
        <v>53528.12</v>
      </c>
      <c r="O219" s="40" t="s">
        <v>731</v>
      </c>
    </row>
    <row r="220" spans="1:256" s="80" customFormat="1" ht="21">
      <c r="A220" s="32">
        <v>1829</v>
      </c>
      <c r="B220" s="33" t="s">
        <v>725</v>
      </c>
      <c r="C220" s="42" t="s">
        <v>78</v>
      </c>
      <c r="D220" s="33" t="s">
        <v>446</v>
      </c>
      <c r="E220" s="44" t="s">
        <v>15</v>
      </c>
      <c r="F220" s="35">
        <f t="shared" si="15"/>
        <v>43984</v>
      </c>
      <c r="G220" s="35">
        <f t="shared" si="16"/>
        <v>44005</v>
      </c>
      <c r="H220" s="35">
        <f t="shared" si="17"/>
        <v>44012</v>
      </c>
      <c r="I220" s="35">
        <f t="shared" si="18"/>
        <v>44019</v>
      </c>
      <c r="J220" s="35">
        <v>44027</v>
      </c>
      <c r="K220" s="36" t="s">
        <v>69</v>
      </c>
      <c r="L220" s="37">
        <f t="shared" si="19"/>
        <v>19029.28</v>
      </c>
      <c r="M220" s="45"/>
      <c r="N220" s="45">
        <v>19029.28</v>
      </c>
      <c r="O220" s="40" t="s">
        <v>730</v>
      </c>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c r="CA220" s="41"/>
      <c r="CB220" s="41"/>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c r="DA220" s="41"/>
      <c r="DB220" s="41"/>
      <c r="DC220" s="41"/>
      <c r="DD220" s="41"/>
      <c r="DE220" s="41"/>
      <c r="DF220" s="41"/>
      <c r="DG220" s="41"/>
      <c r="DH220" s="41"/>
      <c r="DI220" s="41"/>
      <c r="DJ220" s="41"/>
      <c r="DK220" s="41"/>
      <c r="DL220" s="41"/>
      <c r="DM220" s="41"/>
      <c r="DN220" s="41"/>
      <c r="DO220" s="41"/>
      <c r="DP220" s="41"/>
      <c r="DQ220" s="41"/>
      <c r="DR220" s="41"/>
      <c r="DS220" s="41"/>
      <c r="DT220" s="41"/>
      <c r="DU220" s="41"/>
      <c r="DV220" s="41"/>
      <c r="DW220" s="41"/>
      <c r="DX220" s="41"/>
      <c r="DY220" s="41"/>
      <c r="DZ220" s="41"/>
      <c r="EA220" s="41"/>
      <c r="EB220" s="41"/>
      <c r="EC220" s="41"/>
      <c r="ED220" s="41"/>
      <c r="EE220" s="41"/>
      <c r="EF220" s="41"/>
      <c r="EG220" s="41"/>
      <c r="EH220" s="41"/>
      <c r="EI220" s="41"/>
      <c r="EJ220" s="41"/>
      <c r="EK220" s="41"/>
      <c r="EL220" s="41"/>
      <c r="EM220" s="41"/>
      <c r="EN220" s="41"/>
      <c r="EO220" s="41"/>
      <c r="EP220" s="41"/>
      <c r="EQ220" s="41"/>
      <c r="ER220" s="41"/>
      <c r="ES220" s="41"/>
      <c r="ET220" s="41"/>
      <c r="EU220" s="41"/>
      <c r="EV220" s="41"/>
      <c r="EW220" s="41"/>
      <c r="EX220" s="41"/>
      <c r="EY220" s="41"/>
      <c r="EZ220" s="41"/>
      <c r="FA220" s="41"/>
      <c r="FB220" s="41"/>
      <c r="FC220" s="41"/>
      <c r="FD220" s="41"/>
      <c r="FE220" s="41"/>
      <c r="FF220" s="41"/>
      <c r="FG220" s="41"/>
      <c r="FH220" s="41"/>
      <c r="FI220" s="41"/>
      <c r="FJ220" s="41"/>
      <c r="FK220" s="41"/>
      <c r="FL220" s="41"/>
      <c r="FM220" s="41"/>
      <c r="FN220" s="41"/>
      <c r="FO220" s="41"/>
      <c r="FP220" s="41"/>
      <c r="FQ220" s="41"/>
      <c r="FR220" s="41"/>
      <c r="FS220" s="41"/>
      <c r="FT220" s="41"/>
      <c r="FU220" s="41"/>
      <c r="FV220" s="41"/>
      <c r="FW220" s="41"/>
      <c r="FX220" s="41"/>
      <c r="FY220" s="41"/>
      <c r="FZ220" s="41"/>
      <c r="GA220" s="41"/>
      <c r="GB220" s="41"/>
      <c r="GC220" s="41"/>
      <c r="GD220" s="41"/>
      <c r="GE220" s="41"/>
      <c r="GF220" s="41"/>
      <c r="GG220" s="41"/>
      <c r="GH220" s="41"/>
      <c r="GI220" s="41"/>
      <c r="GJ220" s="41"/>
      <c r="GK220" s="41"/>
      <c r="GL220" s="41"/>
      <c r="GM220" s="41"/>
      <c r="GN220" s="41"/>
      <c r="GO220" s="41"/>
      <c r="GP220" s="41"/>
      <c r="GQ220" s="41"/>
      <c r="GR220" s="41"/>
      <c r="GS220" s="41"/>
      <c r="GT220" s="41"/>
      <c r="GU220" s="41"/>
      <c r="GV220" s="41"/>
      <c r="GW220" s="41"/>
      <c r="GX220" s="41"/>
      <c r="GY220" s="41"/>
      <c r="GZ220" s="41"/>
      <c r="HA220" s="41"/>
      <c r="HB220" s="41"/>
      <c r="HC220" s="41"/>
      <c r="HD220" s="41"/>
      <c r="HE220" s="41"/>
      <c r="HF220" s="41"/>
      <c r="HG220" s="41"/>
      <c r="HH220" s="41"/>
      <c r="HI220" s="41"/>
      <c r="HJ220" s="41"/>
      <c r="HK220" s="41"/>
      <c r="HL220" s="41"/>
      <c r="HM220" s="41"/>
      <c r="HN220" s="41"/>
      <c r="HO220" s="41"/>
      <c r="HP220" s="41"/>
      <c r="HQ220" s="41"/>
      <c r="HR220" s="41"/>
      <c r="HS220" s="41"/>
      <c r="HT220" s="41"/>
      <c r="HU220" s="41"/>
      <c r="HV220" s="41"/>
      <c r="HW220" s="41"/>
      <c r="HX220" s="41"/>
      <c r="HY220" s="41"/>
      <c r="HZ220" s="41"/>
      <c r="IA220" s="41"/>
      <c r="IB220" s="41"/>
      <c r="IC220" s="41"/>
      <c r="ID220" s="41"/>
      <c r="IE220" s="41"/>
      <c r="IF220" s="41"/>
      <c r="IG220" s="41"/>
      <c r="IH220" s="41"/>
      <c r="II220" s="41"/>
      <c r="IJ220" s="41"/>
      <c r="IK220" s="41"/>
      <c r="IL220" s="41"/>
      <c r="IM220" s="41"/>
      <c r="IN220" s="41"/>
      <c r="IO220" s="41"/>
      <c r="IP220" s="41"/>
      <c r="IQ220" s="41"/>
      <c r="IR220" s="41"/>
      <c r="IS220" s="41"/>
      <c r="IT220" s="41"/>
      <c r="IU220" s="41"/>
      <c r="IV220" s="41"/>
    </row>
    <row r="221" spans="1:256" s="80" customFormat="1" ht="31.5">
      <c r="A221" s="32">
        <v>1833</v>
      </c>
      <c r="B221" s="33" t="s">
        <v>728</v>
      </c>
      <c r="C221" s="42" t="s">
        <v>78</v>
      </c>
      <c r="D221" s="33" t="s">
        <v>446</v>
      </c>
      <c r="E221" s="44" t="s">
        <v>15</v>
      </c>
      <c r="F221" s="35">
        <f t="shared" si="15"/>
        <v>43893</v>
      </c>
      <c r="G221" s="35">
        <f t="shared" si="16"/>
        <v>43914</v>
      </c>
      <c r="H221" s="35">
        <f t="shared" si="17"/>
        <v>43921</v>
      </c>
      <c r="I221" s="35">
        <f t="shared" si="18"/>
        <v>43928</v>
      </c>
      <c r="J221" s="35">
        <v>43936</v>
      </c>
      <c r="K221" s="36" t="s">
        <v>69</v>
      </c>
      <c r="L221" s="37">
        <f t="shared" si="19"/>
        <v>17000</v>
      </c>
      <c r="M221" s="45">
        <v>17000</v>
      </c>
      <c r="N221" s="45"/>
      <c r="O221" s="40" t="s">
        <v>729</v>
      </c>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c r="DA221" s="41"/>
      <c r="DB221" s="41"/>
      <c r="DC221" s="41"/>
      <c r="DD221" s="41"/>
      <c r="DE221" s="41"/>
      <c r="DF221" s="41"/>
      <c r="DG221" s="41"/>
      <c r="DH221" s="41"/>
      <c r="DI221" s="41"/>
      <c r="DJ221" s="41"/>
      <c r="DK221" s="41"/>
      <c r="DL221" s="41"/>
      <c r="DM221" s="41"/>
      <c r="DN221" s="41"/>
      <c r="DO221" s="41"/>
      <c r="DP221" s="41"/>
      <c r="DQ221" s="41"/>
      <c r="DR221" s="41"/>
      <c r="DS221" s="41"/>
      <c r="DT221" s="41"/>
      <c r="DU221" s="41"/>
      <c r="DV221" s="41"/>
      <c r="DW221" s="41"/>
      <c r="DX221" s="41"/>
      <c r="DY221" s="41"/>
      <c r="DZ221" s="41"/>
      <c r="EA221" s="41"/>
      <c r="EB221" s="41"/>
      <c r="EC221" s="41"/>
      <c r="ED221" s="41"/>
      <c r="EE221" s="41"/>
      <c r="EF221" s="41"/>
      <c r="EG221" s="41"/>
      <c r="EH221" s="41"/>
      <c r="EI221" s="41"/>
      <c r="EJ221" s="41"/>
      <c r="EK221" s="41"/>
      <c r="EL221" s="41"/>
      <c r="EM221" s="41"/>
      <c r="EN221" s="41"/>
      <c r="EO221" s="41"/>
      <c r="EP221" s="41"/>
      <c r="EQ221" s="41"/>
      <c r="ER221" s="41"/>
      <c r="ES221" s="41"/>
      <c r="ET221" s="41"/>
      <c r="EU221" s="41"/>
      <c r="EV221" s="41"/>
      <c r="EW221" s="41"/>
      <c r="EX221" s="41"/>
      <c r="EY221" s="41"/>
      <c r="EZ221" s="41"/>
      <c r="FA221" s="41"/>
      <c r="FB221" s="41"/>
      <c r="FC221" s="41"/>
      <c r="FD221" s="41"/>
      <c r="FE221" s="41"/>
      <c r="FF221" s="41"/>
      <c r="FG221" s="41"/>
      <c r="FH221" s="41"/>
      <c r="FI221" s="41"/>
      <c r="FJ221" s="41"/>
      <c r="FK221" s="41"/>
      <c r="FL221" s="41"/>
      <c r="FM221" s="41"/>
      <c r="FN221" s="41"/>
      <c r="FO221" s="41"/>
      <c r="FP221" s="41"/>
      <c r="FQ221" s="41"/>
      <c r="FR221" s="41"/>
      <c r="FS221" s="41"/>
      <c r="FT221" s="41"/>
      <c r="FU221" s="41"/>
      <c r="FV221" s="41"/>
      <c r="FW221" s="41"/>
      <c r="FX221" s="41"/>
      <c r="FY221" s="41"/>
      <c r="FZ221" s="41"/>
      <c r="GA221" s="41"/>
      <c r="GB221" s="41"/>
      <c r="GC221" s="41"/>
      <c r="GD221" s="41"/>
      <c r="GE221" s="41"/>
      <c r="GF221" s="41"/>
      <c r="GG221" s="41"/>
      <c r="GH221" s="41"/>
      <c r="GI221" s="41"/>
      <c r="GJ221" s="41"/>
      <c r="GK221" s="41"/>
      <c r="GL221" s="41"/>
      <c r="GM221" s="41"/>
      <c r="GN221" s="41"/>
      <c r="GO221" s="41"/>
      <c r="GP221" s="41"/>
      <c r="GQ221" s="41"/>
      <c r="GR221" s="41"/>
      <c r="GS221" s="41"/>
      <c r="GT221" s="41"/>
      <c r="GU221" s="41"/>
      <c r="GV221" s="41"/>
      <c r="GW221" s="41"/>
      <c r="GX221" s="41"/>
      <c r="GY221" s="41"/>
      <c r="GZ221" s="41"/>
      <c r="HA221" s="41"/>
      <c r="HB221" s="41"/>
      <c r="HC221" s="41"/>
      <c r="HD221" s="41"/>
      <c r="HE221" s="41"/>
      <c r="HF221" s="41"/>
      <c r="HG221" s="41"/>
      <c r="HH221" s="41"/>
      <c r="HI221" s="41"/>
      <c r="HJ221" s="41"/>
      <c r="HK221" s="41"/>
      <c r="HL221" s="41"/>
      <c r="HM221" s="41"/>
      <c r="HN221" s="41"/>
      <c r="HO221" s="41"/>
      <c r="HP221" s="41"/>
      <c r="HQ221" s="41"/>
      <c r="HR221" s="41"/>
      <c r="HS221" s="41"/>
      <c r="HT221" s="41"/>
      <c r="HU221" s="41"/>
      <c r="HV221" s="41"/>
      <c r="HW221" s="41"/>
      <c r="HX221" s="41"/>
      <c r="HY221" s="41"/>
      <c r="HZ221" s="41"/>
      <c r="IA221" s="41"/>
      <c r="IB221" s="41"/>
      <c r="IC221" s="41"/>
      <c r="ID221" s="41"/>
      <c r="IE221" s="41"/>
      <c r="IF221" s="41"/>
      <c r="IG221" s="41"/>
      <c r="IH221" s="41"/>
      <c r="II221" s="41"/>
      <c r="IJ221" s="41"/>
      <c r="IK221" s="41"/>
      <c r="IL221" s="41"/>
      <c r="IM221" s="41"/>
      <c r="IN221" s="41"/>
      <c r="IO221" s="41"/>
      <c r="IP221" s="41"/>
      <c r="IQ221" s="41"/>
      <c r="IR221" s="41"/>
      <c r="IS221" s="41"/>
      <c r="IT221" s="41"/>
      <c r="IU221" s="41"/>
      <c r="IV221" s="41"/>
    </row>
    <row r="222" spans="1:256" s="41" customFormat="1" ht="21">
      <c r="A222" s="32">
        <v>1836</v>
      </c>
      <c r="B222" s="33" t="s">
        <v>726</v>
      </c>
      <c r="C222" s="42" t="s">
        <v>78</v>
      </c>
      <c r="D222" s="33" t="s">
        <v>446</v>
      </c>
      <c r="E222" s="44" t="s">
        <v>15</v>
      </c>
      <c r="F222" s="35">
        <f t="shared" si="15"/>
        <v>43893</v>
      </c>
      <c r="G222" s="35">
        <f t="shared" si="16"/>
        <v>43914</v>
      </c>
      <c r="H222" s="35">
        <f t="shared" si="17"/>
        <v>43921</v>
      </c>
      <c r="I222" s="35">
        <f t="shared" si="18"/>
        <v>43928</v>
      </c>
      <c r="J222" s="35">
        <v>43936</v>
      </c>
      <c r="K222" s="36" t="s">
        <v>69</v>
      </c>
      <c r="L222" s="37">
        <f t="shared" si="19"/>
        <v>10040.61</v>
      </c>
      <c r="M222" s="45">
        <v>10040.61</v>
      </c>
      <c r="N222" s="45"/>
      <c r="O222" s="40" t="s">
        <v>727</v>
      </c>
    </row>
    <row r="223" spans="1:256" s="41" customFormat="1" ht="21">
      <c r="A223" s="32">
        <v>1839</v>
      </c>
      <c r="B223" s="33" t="s">
        <v>734</v>
      </c>
      <c r="C223" s="42" t="s">
        <v>78</v>
      </c>
      <c r="D223" s="33" t="s">
        <v>446</v>
      </c>
      <c r="E223" s="44" t="s">
        <v>15</v>
      </c>
      <c r="F223" s="35">
        <f t="shared" si="15"/>
        <v>43984</v>
      </c>
      <c r="G223" s="35">
        <f t="shared" si="16"/>
        <v>44005</v>
      </c>
      <c r="H223" s="35">
        <f t="shared" si="17"/>
        <v>44012</v>
      </c>
      <c r="I223" s="35">
        <f t="shared" si="18"/>
        <v>44019</v>
      </c>
      <c r="J223" s="35">
        <v>44027</v>
      </c>
      <c r="K223" s="36" t="s">
        <v>69</v>
      </c>
      <c r="L223" s="37">
        <f t="shared" si="19"/>
        <v>12400</v>
      </c>
      <c r="M223" s="45"/>
      <c r="N223" s="45">
        <v>12400</v>
      </c>
      <c r="O223" s="40" t="s">
        <v>735</v>
      </c>
    </row>
    <row r="224" spans="1:256" s="41" customFormat="1" ht="21">
      <c r="A224" s="32">
        <v>1843</v>
      </c>
      <c r="B224" s="33" t="s">
        <v>732</v>
      </c>
      <c r="C224" s="42" t="s">
        <v>78</v>
      </c>
      <c r="D224" s="33" t="s">
        <v>446</v>
      </c>
      <c r="E224" s="44" t="s">
        <v>15</v>
      </c>
      <c r="F224" s="35">
        <f t="shared" si="15"/>
        <v>44076</v>
      </c>
      <c r="G224" s="35">
        <f t="shared" si="16"/>
        <v>44097</v>
      </c>
      <c r="H224" s="35">
        <f t="shared" si="17"/>
        <v>44104</v>
      </c>
      <c r="I224" s="35">
        <f t="shared" si="18"/>
        <v>44111</v>
      </c>
      <c r="J224" s="35">
        <v>44119</v>
      </c>
      <c r="K224" s="36" t="s">
        <v>69</v>
      </c>
      <c r="L224" s="37">
        <f t="shared" si="19"/>
        <v>22000</v>
      </c>
      <c r="M224" s="45"/>
      <c r="N224" s="45">
        <v>22000</v>
      </c>
      <c r="O224" s="40" t="s">
        <v>733</v>
      </c>
    </row>
    <row r="225" spans="1:15" s="41" customFormat="1" ht="21">
      <c r="A225" s="32">
        <v>1847</v>
      </c>
      <c r="B225" s="33" t="s">
        <v>761</v>
      </c>
      <c r="C225" s="42" t="s">
        <v>78</v>
      </c>
      <c r="D225" s="33" t="s">
        <v>446</v>
      </c>
      <c r="E225" s="44" t="s">
        <v>15</v>
      </c>
      <c r="F225" s="35">
        <f t="shared" si="15"/>
        <v>44076</v>
      </c>
      <c r="G225" s="35">
        <f t="shared" si="16"/>
        <v>44097</v>
      </c>
      <c r="H225" s="35">
        <f t="shared" si="17"/>
        <v>44104</v>
      </c>
      <c r="I225" s="35">
        <f t="shared" si="18"/>
        <v>44111</v>
      </c>
      <c r="J225" s="35">
        <v>44119</v>
      </c>
      <c r="K225" s="36" t="s">
        <v>69</v>
      </c>
      <c r="L225" s="37">
        <f t="shared" si="19"/>
        <v>34000</v>
      </c>
      <c r="M225" s="45">
        <v>34000</v>
      </c>
      <c r="N225" s="45"/>
      <c r="O225" s="40" t="s">
        <v>762</v>
      </c>
    </row>
    <row r="226" spans="1:15" s="41" customFormat="1" ht="21">
      <c r="A226" s="32">
        <v>1851</v>
      </c>
      <c r="B226" s="33" t="s">
        <v>765</v>
      </c>
      <c r="C226" s="42" t="s">
        <v>78</v>
      </c>
      <c r="D226" s="33" t="s">
        <v>446</v>
      </c>
      <c r="E226" s="44" t="s">
        <v>15</v>
      </c>
      <c r="F226" s="35">
        <f t="shared" si="15"/>
        <v>44076</v>
      </c>
      <c r="G226" s="35">
        <f t="shared" si="16"/>
        <v>44097</v>
      </c>
      <c r="H226" s="35">
        <f t="shared" si="17"/>
        <v>44104</v>
      </c>
      <c r="I226" s="35">
        <f t="shared" si="18"/>
        <v>44111</v>
      </c>
      <c r="J226" s="35">
        <v>44119</v>
      </c>
      <c r="K226" s="36" t="s">
        <v>69</v>
      </c>
      <c r="L226" s="37">
        <f t="shared" si="19"/>
        <v>70000</v>
      </c>
      <c r="M226" s="45">
        <v>70000</v>
      </c>
      <c r="N226" s="45"/>
      <c r="O226" s="40" t="s">
        <v>766</v>
      </c>
    </row>
    <row r="227" spans="1:15" s="41" customFormat="1" ht="21">
      <c r="A227" s="32">
        <v>1856</v>
      </c>
      <c r="B227" s="33" t="s">
        <v>759</v>
      </c>
      <c r="C227" s="42" t="s">
        <v>78</v>
      </c>
      <c r="D227" s="33" t="s">
        <v>446</v>
      </c>
      <c r="E227" s="44" t="s">
        <v>15</v>
      </c>
      <c r="F227" s="35">
        <f t="shared" si="15"/>
        <v>44076</v>
      </c>
      <c r="G227" s="35">
        <f t="shared" si="16"/>
        <v>44097</v>
      </c>
      <c r="H227" s="35">
        <f t="shared" si="17"/>
        <v>44104</v>
      </c>
      <c r="I227" s="35">
        <f t="shared" si="18"/>
        <v>44111</v>
      </c>
      <c r="J227" s="35">
        <v>44119</v>
      </c>
      <c r="K227" s="36" t="s">
        <v>69</v>
      </c>
      <c r="L227" s="37">
        <f t="shared" si="19"/>
        <v>16800</v>
      </c>
      <c r="M227" s="45"/>
      <c r="N227" s="45">
        <v>16800</v>
      </c>
      <c r="O227" s="40" t="s">
        <v>760</v>
      </c>
    </row>
    <row r="228" spans="1:15" s="41" customFormat="1" ht="31.5">
      <c r="A228" s="32">
        <v>1860</v>
      </c>
      <c r="B228" s="33" t="s">
        <v>757</v>
      </c>
      <c r="C228" s="42" t="s">
        <v>78</v>
      </c>
      <c r="D228" s="33" t="s">
        <v>446</v>
      </c>
      <c r="E228" s="44" t="s">
        <v>15</v>
      </c>
      <c r="F228" s="35">
        <f t="shared" si="15"/>
        <v>43893</v>
      </c>
      <c r="G228" s="35">
        <f t="shared" si="16"/>
        <v>43914</v>
      </c>
      <c r="H228" s="35">
        <f t="shared" si="17"/>
        <v>43921</v>
      </c>
      <c r="I228" s="35">
        <f t="shared" si="18"/>
        <v>43928</v>
      </c>
      <c r="J228" s="35">
        <v>43936</v>
      </c>
      <c r="K228" s="36" t="s">
        <v>69</v>
      </c>
      <c r="L228" s="37">
        <f t="shared" si="19"/>
        <v>50563</v>
      </c>
      <c r="M228" s="45">
        <v>50563</v>
      </c>
      <c r="N228" s="45"/>
      <c r="O228" s="40" t="s">
        <v>758</v>
      </c>
    </row>
    <row r="229" spans="1:15" s="41" customFormat="1" ht="12.75">
      <c r="A229" s="32">
        <v>1867</v>
      </c>
      <c r="B229" s="33" t="s">
        <v>741</v>
      </c>
      <c r="C229" s="42" t="s">
        <v>78</v>
      </c>
      <c r="D229" s="33" t="s">
        <v>163</v>
      </c>
      <c r="E229" s="44" t="s">
        <v>15</v>
      </c>
      <c r="F229" s="35">
        <f t="shared" si="15"/>
        <v>43893</v>
      </c>
      <c r="G229" s="35">
        <f t="shared" si="16"/>
        <v>43914</v>
      </c>
      <c r="H229" s="35">
        <f t="shared" si="17"/>
        <v>43921</v>
      </c>
      <c r="I229" s="35">
        <f t="shared" si="18"/>
        <v>43928</v>
      </c>
      <c r="J229" s="35">
        <v>43936</v>
      </c>
      <c r="K229" s="36" t="s">
        <v>69</v>
      </c>
      <c r="L229" s="37">
        <f t="shared" si="19"/>
        <v>3000</v>
      </c>
      <c r="M229" s="45">
        <v>3000</v>
      </c>
      <c r="N229" s="45"/>
      <c r="O229" s="40" t="s">
        <v>742</v>
      </c>
    </row>
    <row r="230" spans="1:15" s="41" customFormat="1" ht="12.75">
      <c r="A230" s="32">
        <v>1871</v>
      </c>
      <c r="B230" s="33" t="s">
        <v>747</v>
      </c>
      <c r="C230" s="42" t="s">
        <v>78</v>
      </c>
      <c r="D230" s="33" t="s">
        <v>163</v>
      </c>
      <c r="E230" s="44" t="s">
        <v>15</v>
      </c>
      <c r="F230" s="35">
        <f t="shared" si="15"/>
        <v>43893</v>
      </c>
      <c r="G230" s="35">
        <f t="shared" si="16"/>
        <v>43914</v>
      </c>
      <c r="H230" s="35">
        <f t="shared" si="17"/>
        <v>43921</v>
      </c>
      <c r="I230" s="35">
        <f t="shared" si="18"/>
        <v>43928</v>
      </c>
      <c r="J230" s="35">
        <v>43936</v>
      </c>
      <c r="K230" s="36" t="s">
        <v>69</v>
      </c>
      <c r="L230" s="37">
        <f t="shared" si="19"/>
        <v>1300</v>
      </c>
      <c r="M230" s="45">
        <v>1300</v>
      </c>
      <c r="N230" s="45"/>
      <c r="O230" s="40" t="s">
        <v>748</v>
      </c>
    </row>
    <row r="231" spans="1:15" s="41" customFormat="1" ht="12.75">
      <c r="A231" s="32">
        <v>1874</v>
      </c>
      <c r="B231" s="33" t="s">
        <v>755</v>
      </c>
      <c r="C231" s="42" t="s">
        <v>78</v>
      </c>
      <c r="D231" s="33" t="s">
        <v>163</v>
      </c>
      <c r="E231" s="44" t="s">
        <v>15</v>
      </c>
      <c r="F231" s="35">
        <f t="shared" si="15"/>
        <v>43893</v>
      </c>
      <c r="G231" s="35">
        <f t="shared" si="16"/>
        <v>43914</v>
      </c>
      <c r="H231" s="35">
        <f t="shared" si="17"/>
        <v>43921</v>
      </c>
      <c r="I231" s="35">
        <f t="shared" si="18"/>
        <v>43928</v>
      </c>
      <c r="J231" s="35">
        <v>43936</v>
      </c>
      <c r="K231" s="36" t="s">
        <v>69</v>
      </c>
      <c r="L231" s="37">
        <f t="shared" si="19"/>
        <v>1350</v>
      </c>
      <c r="M231" s="45">
        <v>1350</v>
      </c>
      <c r="N231" s="45"/>
      <c r="O231" s="40" t="s">
        <v>756</v>
      </c>
    </row>
    <row r="232" spans="1:15" s="41" customFormat="1" ht="12.75">
      <c r="A232" s="32">
        <v>1877</v>
      </c>
      <c r="B232" s="33" t="s">
        <v>753</v>
      </c>
      <c r="C232" s="42" t="s">
        <v>78</v>
      </c>
      <c r="D232" s="33" t="s">
        <v>163</v>
      </c>
      <c r="E232" s="44" t="s">
        <v>15</v>
      </c>
      <c r="F232" s="35">
        <f t="shared" si="15"/>
        <v>43893</v>
      </c>
      <c r="G232" s="35">
        <f t="shared" si="16"/>
        <v>43914</v>
      </c>
      <c r="H232" s="35">
        <f t="shared" si="17"/>
        <v>43921</v>
      </c>
      <c r="I232" s="35">
        <f t="shared" si="18"/>
        <v>43928</v>
      </c>
      <c r="J232" s="35">
        <v>43936</v>
      </c>
      <c r="K232" s="36" t="s">
        <v>69</v>
      </c>
      <c r="L232" s="37">
        <f t="shared" si="19"/>
        <v>6500</v>
      </c>
      <c r="M232" s="45">
        <v>6500</v>
      </c>
      <c r="N232" s="45"/>
      <c r="O232" s="40" t="s">
        <v>754</v>
      </c>
    </row>
    <row r="233" spans="1:15" s="41" customFormat="1" ht="12.75">
      <c r="A233" s="32">
        <v>1881</v>
      </c>
      <c r="B233" s="33" t="s">
        <v>751</v>
      </c>
      <c r="C233" s="42" t="s">
        <v>78</v>
      </c>
      <c r="D233" s="33" t="s">
        <v>163</v>
      </c>
      <c r="E233" s="44" t="s">
        <v>15</v>
      </c>
      <c r="F233" s="35">
        <f t="shared" si="15"/>
        <v>43984</v>
      </c>
      <c r="G233" s="35">
        <f t="shared" si="16"/>
        <v>44005</v>
      </c>
      <c r="H233" s="35">
        <f t="shared" si="17"/>
        <v>44012</v>
      </c>
      <c r="I233" s="35">
        <f t="shared" si="18"/>
        <v>44019</v>
      </c>
      <c r="J233" s="35">
        <v>44027</v>
      </c>
      <c r="K233" s="36" t="s">
        <v>69</v>
      </c>
      <c r="L233" s="37">
        <f t="shared" si="19"/>
        <v>6500</v>
      </c>
      <c r="M233" s="45">
        <v>6500</v>
      </c>
      <c r="N233" s="45"/>
      <c r="O233" s="40" t="s">
        <v>752</v>
      </c>
    </row>
    <row r="234" spans="1:15" s="41" customFormat="1" ht="12.75">
      <c r="A234" s="32">
        <v>1885</v>
      </c>
      <c r="B234" s="33" t="s">
        <v>737</v>
      </c>
      <c r="C234" s="42" t="s">
        <v>78</v>
      </c>
      <c r="D234" s="33" t="s">
        <v>163</v>
      </c>
      <c r="E234" s="44" t="s">
        <v>15</v>
      </c>
      <c r="F234" s="35">
        <f t="shared" si="15"/>
        <v>43984</v>
      </c>
      <c r="G234" s="35">
        <f t="shared" si="16"/>
        <v>44005</v>
      </c>
      <c r="H234" s="35">
        <f t="shared" si="17"/>
        <v>44012</v>
      </c>
      <c r="I234" s="35">
        <f t="shared" si="18"/>
        <v>44019</v>
      </c>
      <c r="J234" s="35">
        <v>44027</v>
      </c>
      <c r="K234" s="36" t="s">
        <v>69</v>
      </c>
      <c r="L234" s="37">
        <f t="shared" si="19"/>
        <v>6750</v>
      </c>
      <c r="M234" s="45">
        <v>6750</v>
      </c>
      <c r="N234" s="45"/>
      <c r="O234" s="40" t="s">
        <v>738</v>
      </c>
    </row>
    <row r="235" spans="1:15" s="41" customFormat="1" ht="12.75">
      <c r="A235" s="32">
        <v>1889</v>
      </c>
      <c r="B235" s="33" t="s">
        <v>739</v>
      </c>
      <c r="C235" s="42" t="s">
        <v>78</v>
      </c>
      <c r="D235" s="33" t="s">
        <v>163</v>
      </c>
      <c r="E235" s="44" t="s">
        <v>15</v>
      </c>
      <c r="F235" s="35">
        <f t="shared" si="15"/>
        <v>44076</v>
      </c>
      <c r="G235" s="35">
        <f t="shared" si="16"/>
        <v>44097</v>
      </c>
      <c r="H235" s="35">
        <f t="shared" si="17"/>
        <v>44104</v>
      </c>
      <c r="I235" s="35">
        <f t="shared" si="18"/>
        <v>44111</v>
      </c>
      <c r="J235" s="35">
        <v>44119</v>
      </c>
      <c r="K235" s="36" t="s">
        <v>69</v>
      </c>
      <c r="L235" s="37">
        <f t="shared" si="19"/>
        <v>8500</v>
      </c>
      <c r="M235" s="45">
        <v>8500</v>
      </c>
      <c r="N235" s="45"/>
      <c r="O235" s="40" t="s">
        <v>740</v>
      </c>
    </row>
    <row r="236" spans="1:15" s="41" customFormat="1" ht="12.75">
      <c r="A236" s="32">
        <v>1893</v>
      </c>
      <c r="B236" s="33" t="s">
        <v>745</v>
      </c>
      <c r="C236" s="42" t="s">
        <v>78</v>
      </c>
      <c r="D236" s="33" t="s">
        <v>163</v>
      </c>
      <c r="E236" s="44" t="s">
        <v>15</v>
      </c>
      <c r="F236" s="35">
        <f t="shared" si="15"/>
        <v>44076</v>
      </c>
      <c r="G236" s="35">
        <f t="shared" si="16"/>
        <v>44097</v>
      </c>
      <c r="H236" s="35">
        <f t="shared" si="17"/>
        <v>44104</v>
      </c>
      <c r="I236" s="35">
        <f t="shared" si="18"/>
        <v>44111</v>
      </c>
      <c r="J236" s="35">
        <v>44119</v>
      </c>
      <c r="K236" s="36" t="s">
        <v>69</v>
      </c>
      <c r="L236" s="37">
        <f t="shared" si="19"/>
        <v>7500</v>
      </c>
      <c r="M236" s="45">
        <v>7500</v>
      </c>
      <c r="N236" s="45"/>
      <c r="O236" s="40" t="s">
        <v>746</v>
      </c>
    </row>
    <row r="237" spans="1:15" s="41" customFormat="1" ht="12.75">
      <c r="A237" s="32">
        <v>1897</v>
      </c>
      <c r="B237" s="33" t="s">
        <v>743</v>
      </c>
      <c r="C237" s="42" t="s">
        <v>78</v>
      </c>
      <c r="D237" s="33" t="s">
        <v>163</v>
      </c>
      <c r="E237" s="44" t="s">
        <v>15</v>
      </c>
      <c r="F237" s="35">
        <f t="shared" si="15"/>
        <v>43893</v>
      </c>
      <c r="G237" s="35">
        <f t="shared" si="16"/>
        <v>43914</v>
      </c>
      <c r="H237" s="35">
        <f t="shared" si="17"/>
        <v>43921</v>
      </c>
      <c r="I237" s="35">
        <f t="shared" si="18"/>
        <v>43928</v>
      </c>
      <c r="J237" s="35">
        <v>43936</v>
      </c>
      <c r="K237" s="36" t="s">
        <v>69</v>
      </c>
      <c r="L237" s="37">
        <f t="shared" si="19"/>
        <v>1800</v>
      </c>
      <c r="M237" s="45"/>
      <c r="N237" s="45">
        <v>1800</v>
      </c>
      <c r="O237" s="40" t="s">
        <v>744</v>
      </c>
    </row>
    <row r="238" spans="1:15" s="41" customFormat="1" ht="21">
      <c r="A238" s="32">
        <v>1902</v>
      </c>
      <c r="B238" s="33" t="s">
        <v>769</v>
      </c>
      <c r="C238" s="42" t="s">
        <v>78</v>
      </c>
      <c r="D238" s="33" t="s">
        <v>163</v>
      </c>
      <c r="E238" s="44" t="s">
        <v>15</v>
      </c>
      <c r="F238" s="35">
        <f t="shared" si="15"/>
        <v>43804</v>
      </c>
      <c r="G238" s="35">
        <f t="shared" si="16"/>
        <v>43825</v>
      </c>
      <c r="H238" s="35">
        <f t="shared" si="17"/>
        <v>43832</v>
      </c>
      <c r="I238" s="35">
        <f t="shared" si="18"/>
        <v>43839</v>
      </c>
      <c r="J238" s="35">
        <v>43847</v>
      </c>
      <c r="K238" s="36" t="s">
        <v>69</v>
      </c>
      <c r="L238" s="37">
        <f t="shared" si="19"/>
        <v>7500</v>
      </c>
      <c r="M238" s="45">
        <v>7500</v>
      </c>
      <c r="N238" s="45"/>
      <c r="O238" s="40" t="s">
        <v>770</v>
      </c>
    </row>
    <row r="239" spans="1:15" s="41" customFormat="1" ht="21">
      <c r="A239" s="32">
        <v>1906</v>
      </c>
      <c r="B239" s="33" t="s">
        <v>804</v>
      </c>
      <c r="C239" s="42" t="s">
        <v>78</v>
      </c>
      <c r="D239" s="33" t="s">
        <v>446</v>
      </c>
      <c r="E239" s="44" t="s">
        <v>15</v>
      </c>
      <c r="F239" s="35">
        <f t="shared" si="15"/>
        <v>43984</v>
      </c>
      <c r="G239" s="35">
        <f t="shared" si="16"/>
        <v>44005</v>
      </c>
      <c r="H239" s="35">
        <f t="shared" si="17"/>
        <v>44012</v>
      </c>
      <c r="I239" s="35">
        <f t="shared" si="18"/>
        <v>44019</v>
      </c>
      <c r="J239" s="35">
        <v>44027</v>
      </c>
      <c r="K239" s="36" t="s">
        <v>69</v>
      </c>
      <c r="L239" s="37">
        <f t="shared" si="19"/>
        <v>4600</v>
      </c>
      <c r="M239" s="45">
        <v>4600</v>
      </c>
      <c r="N239" s="45"/>
      <c r="O239" s="40" t="s">
        <v>805</v>
      </c>
    </row>
    <row r="240" spans="1:15" s="41" customFormat="1" ht="21">
      <c r="A240" s="32">
        <v>1909</v>
      </c>
      <c r="B240" s="33" t="s">
        <v>803</v>
      </c>
      <c r="C240" s="42" t="s">
        <v>78</v>
      </c>
      <c r="D240" s="33" t="s">
        <v>446</v>
      </c>
      <c r="E240" s="44" t="s">
        <v>15</v>
      </c>
      <c r="F240" s="35">
        <f t="shared" si="15"/>
        <v>44076</v>
      </c>
      <c r="G240" s="35">
        <f t="shared" si="16"/>
        <v>44097</v>
      </c>
      <c r="H240" s="35">
        <f t="shared" si="17"/>
        <v>44104</v>
      </c>
      <c r="I240" s="35">
        <f t="shared" si="18"/>
        <v>44111</v>
      </c>
      <c r="J240" s="35">
        <v>44119</v>
      </c>
      <c r="K240" s="36" t="s">
        <v>69</v>
      </c>
      <c r="L240" s="37">
        <f t="shared" si="19"/>
        <v>12800</v>
      </c>
      <c r="M240" s="45">
        <v>12800</v>
      </c>
      <c r="N240" s="45"/>
      <c r="O240" s="40" t="s">
        <v>802</v>
      </c>
    </row>
    <row r="241" spans="1:15" s="65" customFormat="1" ht="18">
      <c r="A241" s="59"/>
      <c r="B241" s="62"/>
      <c r="C241" s="62"/>
      <c r="D241" s="62"/>
      <c r="E241" s="62"/>
      <c r="F241" s="62"/>
      <c r="G241" s="62"/>
      <c r="H241" s="62"/>
      <c r="I241" s="62"/>
      <c r="J241" s="62"/>
      <c r="K241" s="62"/>
      <c r="L241" s="160"/>
      <c r="M241" s="164"/>
      <c r="N241" s="164"/>
      <c r="O241" s="62"/>
    </row>
    <row r="242" spans="1:15" s="158" customFormat="1" ht="12.75">
      <c r="A242" s="155"/>
      <c r="B242" s="63" t="s">
        <v>206</v>
      </c>
      <c r="C242" s="156"/>
      <c r="D242" s="156"/>
      <c r="E242" s="63" t="s">
        <v>199</v>
      </c>
      <c r="F242" s="156"/>
      <c r="G242" s="156"/>
      <c r="H242" s="156"/>
      <c r="I242" s="156"/>
      <c r="J242" s="156"/>
      <c r="K242" s="63" t="s">
        <v>203</v>
      </c>
      <c r="L242" s="156"/>
      <c r="M242" s="157"/>
      <c r="N242" s="156"/>
      <c r="O242" s="156"/>
    </row>
    <row r="243" spans="1:15" s="65" customFormat="1" ht="12.75">
      <c r="A243" s="60"/>
      <c r="B243" s="62"/>
      <c r="C243" s="62"/>
      <c r="D243" s="62"/>
      <c r="E243" s="62"/>
      <c r="F243" s="62"/>
      <c r="G243" s="62"/>
      <c r="H243" s="62"/>
      <c r="I243" s="62"/>
      <c r="J243" s="62"/>
      <c r="K243" s="62"/>
      <c r="L243" s="62"/>
      <c r="M243" s="64"/>
      <c r="N243" s="62"/>
      <c r="O243" s="62"/>
    </row>
    <row r="244" spans="1:15" s="65" customFormat="1" ht="12.75">
      <c r="A244" s="60"/>
      <c r="B244" s="62"/>
      <c r="C244" s="62"/>
      <c r="D244" s="62"/>
      <c r="E244" s="62"/>
      <c r="F244" s="62"/>
      <c r="G244" s="62"/>
      <c r="H244" s="62"/>
      <c r="I244" s="62"/>
      <c r="J244" s="62"/>
      <c r="K244" s="62"/>
      <c r="L244" s="62"/>
      <c r="M244" s="64"/>
      <c r="N244" s="62"/>
      <c r="O244" s="62"/>
    </row>
    <row r="245" spans="1:15" s="65" customFormat="1" ht="12.75">
      <c r="A245" s="60"/>
      <c r="B245" s="62"/>
      <c r="C245" s="62"/>
      <c r="D245" s="62"/>
      <c r="E245" s="62"/>
      <c r="F245" s="62"/>
      <c r="G245" s="62"/>
      <c r="H245" s="62"/>
      <c r="I245" s="62"/>
      <c r="J245" s="62"/>
      <c r="K245" s="62"/>
      <c r="L245" s="62"/>
      <c r="M245" s="64"/>
      <c r="N245" s="62"/>
      <c r="O245" s="62"/>
    </row>
    <row r="246" spans="1:15" s="65" customFormat="1" ht="12.75">
      <c r="A246" s="60"/>
      <c r="B246" s="63" t="s">
        <v>200</v>
      </c>
      <c r="C246" s="62"/>
      <c r="D246" s="62"/>
      <c r="E246" s="63" t="s">
        <v>207</v>
      </c>
      <c r="F246" s="62"/>
      <c r="G246" s="62"/>
      <c r="H246" s="62"/>
      <c r="I246" s="62"/>
      <c r="J246" s="62"/>
      <c r="K246" s="63" t="s">
        <v>204</v>
      </c>
      <c r="L246" s="62"/>
      <c r="M246" s="64"/>
      <c r="N246" s="62"/>
      <c r="O246" s="62"/>
    </row>
    <row r="247" spans="1:15" s="65" customFormat="1" ht="12.75">
      <c r="A247" s="60"/>
      <c r="B247" s="61" t="s">
        <v>201</v>
      </c>
      <c r="C247" s="62"/>
      <c r="D247" s="62"/>
      <c r="E247" s="61" t="s">
        <v>202</v>
      </c>
      <c r="F247" s="62"/>
      <c r="G247" s="62"/>
      <c r="H247" s="62"/>
      <c r="I247" s="62"/>
      <c r="J247" s="62"/>
      <c r="K247" s="61" t="s">
        <v>205</v>
      </c>
      <c r="L247" s="62"/>
      <c r="M247" s="64"/>
      <c r="N247" s="62"/>
      <c r="O247" s="62"/>
    </row>
    <row r="248" spans="1:15" s="65" customFormat="1" ht="12.75">
      <c r="A248" s="60"/>
      <c r="B248" s="62"/>
      <c r="C248" s="62"/>
      <c r="D248" s="62"/>
      <c r="E248" s="62"/>
      <c r="F248" s="62"/>
      <c r="G248" s="62"/>
      <c r="H248" s="62"/>
      <c r="I248" s="62"/>
      <c r="J248" s="62"/>
      <c r="K248" s="62"/>
      <c r="L248" s="62"/>
      <c r="M248" s="64"/>
      <c r="N248" s="62"/>
      <c r="O248" s="62"/>
    </row>
    <row r="249" spans="1:15" s="65" customFormat="1" ht="12.75">
      <c r="A249" s="60"/>
      <c r="B249" s="62"/>
      <c r="C249" s="62"/>
      <c r="D249" s="62"/>
      <c r="E249" s="62"/>
      <c r="F249" s="62"/>
      <c r="G249" s="62"/>
      <c r="H249" s="62"/>
      <c r="I249" s="62"/>
      <c r="J249" s="62"/>
      <c r="K249" s="62"/>
      <c r="L249" s="62"/>
      <c r="M249" s="64"/>
      <c r="N249" s="62"/>
      <c r="O249" s="62"/>
    </row>
    <row r="250" spans="1:15" s="65" customFormat="1" ht="12.75">
      <c r="A250" s="60"/>
      <c r="B250" s="66" t="s">
        <v>590</v>
      </c>
      <c r="C250" s="62"/>
      <c r="D250" s="62"/>
      <c r="E250" s="62"/>
      <c r="F250" s="62"/>
      <c r="G250" s="62"/>
      <c r="H250" s="62"/>
      <c r="I250" s="62"/>
      <c r="J250" s="62"/>
      <c r="K250" s="62"/>
      <c r="L250" s="62"/>
      <c r="M250" s="64"/>
      <c r="N250" s="62"/>
      <c r="O250" s="62"/>
    </row>
  </sheetData>
  <mergeCells count="11">
    <mergeCell ref="O4:O5"/>
    <mergeCell ref="M241:N241"/>
    <mergeCell ref="B2:O2"/>
    <mergeCell ref="B1:O1"/>
    <mergeCell ref="B4:B5"/>
    <mergeCell ref="C4:C5"/>
    <mergeCell ref="D4:D5"/>
    <mergeCell ref="E4:E5"/>
    <mergeCell ref="F4:I4"/>
    <mergeCell ref="K4:K5"/>
    <mergeCell ref="L4:N4"/>
  </mergeCells>
  <conditionalFormatting sqref="F61">
    <cfRule type="cellIs" dxfId="1265" priority="16" stopIfTrue="1" operator="equal">
      <formula>"Indicate Date"</formula>
    </cfRule>
  </conditionalFormatting>
  <conditionalFormatting sqref="F61">
    <cfRule type="cellIs" dxfId="1264" priority="15" stopIfTrue="1" operator="equal">
      <formula>"Indicate Date"</formula>
    </cfRule>
  </conditionalFormatting>
  <conditionalFormatting sqref="F61">
    <cfRule type="cellIs" dxfId="1263" priority="14" stopIfTrue="1" operator="equal">
      <formula>"Indicate Date"</formula>
    </cfRule>
  </conditionalFormatting>
  <conditionalFormatting sqref="F61">
    <cfRule type="cellIs" dxfId="1262" priority="13" stopIfTrue="1" operator="equal">
      <formula>"Indicate Date"</formula>
    </cfRule>
  </conditionalFormatting>
  <conditionalFormatting sqref="F177:F178">
    <cfRule type="cellIs" dxfId="1261" priority="12" stopIfTrue="1" operator="equal">
      <formula>"Indicate Date"</formula>
    </cfRule>
  </conditionalFormatting>
  <conditionalFormatting sqref="F177:F178">
    <cfRule type="cellIs" dxfId="1260" priority="11" stopIfTrue="1" operator="equal">
      <formula>"Indicate Date"</formula>
    </cfRule>
  </conditionalFormatting>
  <conditionalFormatting sqref="F7:F10 F31:F36 F64:F68 F76:F77 F86 F92:F95 F107:F112 F130:F133 F190:F192 F205:F207 F220:F221 F226:F229 F235:F237">
    <cfRule type="cellIs" dxfId="1259" priority="5" stopIfTrue="1" operator="equal">
      <formula>"Indicate Date"</formula>
    </cfRule>
  </conditionalFormatting>
  <conditionalFormatting sqref="F7:F10 F31:F36 F64:F68 F76:F77 F86 F92:F95 F107:F112 F130:F133 F190:F192 F205:F207 F220:F221 F226:F229 F235:F237">
    <cfRule type="cellIs" dxfId="1258" priority="4" stopIfTrue="1" operator="equal">
      <formula>"Indicate Date"</formula>
    </cfRule>
  </conditionalFormatting>
  <conditionalFormatting sqref="F171:F174 F162:F163 F148:F150">
    <cfRule type="cellIs" dxfId="1257" priority="2" stopIfTrue="1" operator="equal">
      <formula>"Indicate Date"</formula>
    </cfRule>
  </conditionalFormatting>
  <conditionalFormatting sqref="F171:F174 F162:F163 F148:F150">
    <cfRule type="cellIs" dxfId="1256" priority="1" stopIfTrue="1" operator="equal">
      <formula>"Indicate Date"</formula>
    </cfRule>
  </conditionalFormatting>
  <printOptions horizontalCentered="1" verticalCentered="1"/>
  <pageMargins left="0.15748031496063" right="0.15748031496063" top="0.511811023622047" bottom="0.511811023622047" header="0.23622047244094499" footer="0.23622047244094499"/>
  <pageSetup paperSize="10000" scale="85" firstPageNumber="0" pageOrder="overThenDown" orientation="landscape" blackAndWhite="1" horizontalDpi="300" verticalDpi="300" r:id="rId1"/>
  <headerFooter alignWithMargins="0">
    <oddFooter>&amp;L2020 Bayawan City Annual Procurement Plan (Indicative-Diesel)&amp;RPage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4"/>
  <sheetViews>
    <sheetView view="pageBreakPreview" topLeftCell="H220" zoomScale="145" zoomScaleSheetLayoutView="145" workbookViewId="0">
      <selection activeCell="I228" sqref="I228"/>
    </sheetView>
  </sheetViews>
  <sheetFormatPr defaultColWidth="1.875" defaultRowHeight="14.25"/>
  <cols>
    <col min="1" max="1" width="4.25" style="29" customWidth="1"/>
    <col min="2" max="2" width="13.5" style="67" customWidth="1"/>
    <col min="3" max="3" width="24.5" style="67" customWidth="1"/>
    <col min="4" max="4" width="15.875" style="67" customWidth="1"/>
    <col min="5" max="5" width="15.25" style="67" customWidth="1"/>
    <col min="6" max="6" width="8.875" style="67" customWidth="1"/>
    <col min="7" max="9" width="11.125" style="67" customWidth="1"/>
    <col min="10" max="10" width="9.75" style="67" hidden="1" customWidth="1"/>
    <col min="11" max="11" width="7.625" style="67" customWidth="1"/>
    <col min="12" max="12" width="9.125" style="29" customWidth="1"/>
    <col min="13" max="13" width="9.5" style="27" customWidth="1"/>
    <col min="14" max="14" width="9.875" style="28" customWidth="1"/>
    <col min="15" max="15" width="25" style="29" customWidth="1"/>
    <col min="16" max="44" width="8.375" style="67" customWidth="1"/>
    <col min="45" max="16384" width="1.875" style="67"/>
  </cols>
  <sheetData>
    <row r="1" spans="1:15" s="23" customFormat="1" ht="18">
      <c r="A1" s="57"/>
      <c r="B1" s="163" t="s">
        <v>276</v>
      </c>
      <c r="C1" s="163"/>
      <c r="D1" s="163"/>
      <c r="E1" s="163"/>
      <c r="F1" s="163"/>
      <c r="G1" s="163"/>
      <c r="H1" s="163"/>
      <c r="I1" s="163"/>
      <c r="J1" s="163"/>
      <c r="K1" s="163"/>
      <c r="L1" s="163"/>
      <c r="M1" s="163"/>
      <c r="N1" s="163"/>
      <c r="O1" s="163"/>
    </row>
    <row r="2" spans="1:15" s="159" customFormat="1" ht="15.75">
      <c r="B2" s="167" t="s">
        <v>811</v>
      </c>
      <c r="C2" s="167"/>
      <c r="D2" s="167"/>
      <c r="E2" s="167"/>
      <c r="F2" s="167"/>
      <c r="G2" s="167"/>
      <c r="H2" s="167"/>
      <c r="I2" s="167"/>
      <c r="J2" s="167"/>
      <c r="K2" s="167"/>
      <c r="L2" s="167"/>
      <c r="M2" s="167"/>
      <c r="N2" s="167"/>
      <c r="O2" s="167"/>
    </row>
    <row r="3" spans="1:15" s="24" customFormat="1" ht="12.75">
      <c r="A3" s="29"/>
      <c r="B3" s="25"/>
      <c r="L3" s="26"/>
      <c r="M3" s="27"/>
      <c r="N3" s="28"/>
      <c r="O3" s="29"/>
    </row>
    <row r="4" spans="1:15" s="30" customFormat="1" ht="12">
      <c r="A4" s="58"/>
      <c r="B4" s="165" t="s">
        <v>0</v>
      </c>
      <c r="C4" s="165" t="s">
        <v>1</v>
      </c>
      <c r="D4" s="165" t="s">
        <v>145</v>
      </c>
      <c r="E4" s="165" t="s">
        <v>2</v>
      </c>
      <c r="F4" s="165" t="s">
        <v>3</v>
      </c>
      <c r="G4" s="165"/>
      <c r="H4" s="165"/>
      <c r="I4" s="165"/>
      <c r="J4" s="151"/>
      <c r="K4" s="165" t="s">
        <v>4</v>
      </c>
      <c r="L4" s="166" t="s">
        <v>5</v>
      </c>
      <c r="M4" s="166"/>
      <c r="N4" s="166"/>
      <c r="O4" s="166" t="s">
        <v>6</v>
      </c>
    </row>
    <row r="5" spans="1:15" s="31" customFormat="1" ht="27">
      <c r="A5" s="29"/>
      <c r="B5" s="165"/>
      <c r="C5" s="165"/>
      <c r="D5" s="165"/>
      <c r="E5" s="165"/>
      <c r="F5" s="154" t="s">
        <v>7</v>
      </c>
      <c r="G5" s="152" t="s">
        <v>8</v>
      </c>
      <c r="H5" s="152" t="s">
        <v>9</v>
      </c>
      <c r="I5" s="152" t="s">
        <v>10</v>
      </c>
      <c r="J5" s="152" t="s">
        <v>209</v>
      </c>
      <c r="K5" s="165"/>
      <c r="L5" s="152" t="s">
        <v>11</v>
      </c>
      <c r="M5" s="22" t="s">
        <v>12</v>
      </c>
      <c r="N5" s="22" t="s">
        <v>13</v>
      </c>
      <c r="O5" s="166"/>
    </row>
    <row r="6" spans="1:15" s="31" customFormat="1" ht="12">
      <c r="A6" s="29"/>
      <c r="B6" s="151"/>
      <c r="C6" s="151"/>
      <c r="D6" s="151"/>
      <c r="E6" s="151"/>
      <c r="F6" s="152"/>
      <c r="G6" s="152"/>
      <c r="H6" s="152"/>
      <c r="I6" s="152"/>
      <c r="J6" s="152"/>
      <c r="K6" s="151"/>
      <c r="L6" s="152"/>
      <c r="M6" s="21"/>
      <c r="N6" s="22"/>
      <c r="O6" s="152"/>
    </row>
    <row r="7" spans="1:15" s="41" customFormat="1" ht="21">
      <c r="A7" s="32">
        <v>5</v>
      </c>
      <c r="B7" s="33" t="s">
        <v>356</v>
      </c>
      <c r="C7" s="34" t="s">
        <v>77</v>
      </c>
      <c r="D7" s="33" t="s">
        <v>115</v>
      </c>
      <c r="E7" s="44" t="s">
        <v>15</v>
      </c>
      <c r="F7" s="35">
        <f t="shared" ref="F7:F14" si="0">G7-21</f>
        <v>43804</v>
      </c>
      <c r="G7" s="35">
        <f t="shared" ref="G7:G14" si="1">H7-7</f>
        <v>43825</v>
      </c>
      <c r="H7" s="35">
        <f t="shared" ref="H7:H13" si="2">J7-15</f>
        <v>43832</v>
      </c>
      <c r="I7" s="35">
        <f t="shared" ref="I7:I13" si="3">H7+7</f>
        <v>43839</v>
      </c>
      <c r="J7" s="35">
        <v>43847</v>
      </c>
      <c r="K7" s="36" t="s">
        <v>69</v>
      </c>
      <c r="L7" s="37">
        <f t="shared" ref="L7:L13" si="4">SUM(M7:N7)</f>
        <v>47250</v>
      </c>
      <c r="M7" s="38">
        <v>47250</v>
      </c>
      <c r="N7" s="39"/>
      <c r="O7" s="40" t="s">
        <v>208</v>
      </c>
    </row>
    <row r="8" spans="1:15" s="41" customFormat="1" ht="21">
      <c r="A8" s="32">
        <v>8</v>
      </c>
      <c r="B8" s="33" t="s">
        <v>356</v>
      </c>
      <c r="C8" s="34" t="s">
        <v>77</v>
      </c>
      <c r="D8" s="33" t="s">
        <v>115</v>
      </c>
      <c r="E8" s="44" t="s">
        <v>15</v>
      </c>
      <c r="F8" s="35">
        <f t="shared" si="0"/>
        <v>43984</v>
      </c>
      <c r="G8" s="35">
        <f t="shared" si="1"/>
        <v>44005</v>
      </c>
      <c r="H8" s="35">
        <f t="shared" si="2"/>
        <v>44012</v>
      </c>
      <c r="I8" s="35">
        <f t="shared" si="3"/>
        <v>44019</v>
      </c>
      <c r="J8" s="35">
        <v>44027</v>
      </c>
      <c r="K8" s="36" t="s">
        <v>69</v>
      </c>
      <c r="L8" s="37">
        <f t="shared" si="4"/>
        <v>6300</v>
      </c>
      <c r="M8" s="38">
        <v>6300</v>
      </c>
      <c r="N8" s="39"/>
      <c r="O8" s="40" t="s">
        <v>208</v>
      </c>
    </row>
    <row r="9" spans="1:15" s="41" customFormat="1" ht="21">
      <c r="A9" s="32">
        <v>23</v>
      </c>
      <c r="B9" s="33" t="s">
        <v>358</v>
      </c>
      <c r="C9" s="42" t="s">
        <v>77</v>
      </c>
      <c r="D9" s="33" t="s">
        <v>115</v>
      </c>
      <c r="E9" s="44" t="s">
        <v>15</v>
      </c>
      <c r="F9" s="35">
        <f t="shared" si="0"/>
        <v>43984</v>
      </c>
      <c r="G9" s="35">
        <f t="shared" si="1"/>
        <v>44005</v>
      </c>
      <c r="H9" s="35">
        <f t="shared" si="2"/>
        <v>44012</v>
      </c>
      <c r="I9" s="35">
        <f t="shared" si="3"/>
        <v>44019</v>
      </c>
      <c r="J9" s="35">
        <v>44027</v>
      </c>
      <c r="K9" s="36" t="s">
        <v>69</v>
      </c>
      <c r="L9" s="37">
        <f t="shared" si="4"/>
        <v>30000</v>
      </c>
      <c r="M9" s="43">
        <v>30000</v>
      </c>
      <c r="N9" s="39"/>
      <c r="O9" s="40" t="s">
        <v>359</v>
      </c>
    </row>
    <row r="10" spans="1:15" s="41" customFormat="1" ht="12.75">
      <c r="A10" s="32">
        <v>24</v>
      </c>
      <c r="B10" s="33" t="s">
        <v>361</v>
      </c>
      <c r="C10" s="42" t="s">
        <v>77</v>
      </c>
      <c r="D10" s="33" t="s">
        <v>115</v>
      </c>
      <c r="E10" s="44" t="s">
        <v>15</v>
      </c>
      <c r="F10" s="35">
        <f t="shared" si="0"/>
        <v>43984</v>
      </c>
      <c r="G10" s="35">
        <f t="shared" si="1"/>
        <v>44005</v>
      </c>
      <c r="H10" s="35">
        <f t="shared" si="2"/>
        <v>44012</v>
      </c>
      <c r="I10" s="35">
        <f t="shared" si="3"/>
        <v>44019</v>
      </c>
      <c r="J10" s="35">
        <v>44027</v>
      </c>
      <c r="K10" s="36" t="s">
        <v>69</v>
      </c>
      <c r="L10" s="37">
        <f t="shared" si="4"/>
        <v>20000</v>
      </c>
      <c r="M10" s="43">
        <v>20000</v>
      </c>
      <c r="N10" s="39"/>
      <c r="O10" s="40" t="s">
        <v>360</v>
      </c>
    </row>
    <row r="11" spans="1:15" s="41" customFormat="1" ht="21">
      <c r="A11" s="32">
        <v>31</v>
      </c>
      <c r="B11" s="33" t="s">
        <v>349</v>
      </c>
      <c r="C11" s="34" t="s">
        <v>77</v>
      </c>
      <c r="D11" s="33" t="s">
        <v>98</v>
      </c>
      <c r="E11" s="44" t="s">
        <v>15</v>
      </c>
      <c r="F11" s="35">
        <f t="shared" si="0"/>
        <v>43805</v>
      </c>
      <c r="G11" s="35">
        <f t="shared" si="1"/>
        <v>43826</v>
      </c>
      <c r="H11" s="35">
        <f t="shared" si="2"/>
        <v>43833</v>
      </c>
      <c r="I11" s="35">
        <f t="shared" si="3"/>
        <v>43840</v>
      </c>
      <c r="J11" s="35">
        <v>43848</v>
      </c>
      <c r="K11" s="36" t="s">
        <v>69</v>
      </c>
      <c r="L11" s="37">
        <f t="shared" si="4"/>
        <v>100000</v>
      </c>
      <c r="M11" s="38">
        <v>100000</v>
      </c>
      <c r="N11" s="39"/>
      <c r="O11" s="40" t="s">
        <v>208</v>
      </c>
    </row>
    <row r="12" spans="1:15" s="41" customFormat="1" ht="21">
      <c r="A12" s="32">
        <v>34</v>
      </c>
      <c r="B12" s="33" t="s">
        <v>349</v>
      </c>
      <c r="C12" s="34" t="s">
        <v>77</v>
      </c>
      <c r="D12" s="33" t="s">
        <v>98</v>
      </c>
      <c r="E12" s="44" t="s">
        <v>15</v>
      </c>
      <c r="F12" s="35">
        <f t="shared" si="0"/>
        <v>43984</v>
      </c>
      <c r="G12" s="35">
        <f t="shared" si="1"/>
        <v>44005</v>
      </c>
      <c r="H12" s="35">
        <f t="shared" si="2"/>
        <v>44012</v>
      </c>
      <c r="I12" s="35">
        <f t="shared" si="3"/>
        <v>44019</v>
      </c>
      <c r="J12" s="35">
        <v>44027</v>
      </c>
      <c r="K12" s="36" t="s">
        <v>69</v>
      </c>
      <c r="L12" s="37">
        <f t="shared" si="4"/>
        <v>100000</v>
      </c>
      <c r="M12" s="38">
        <v>100000</v>
      </c>
      <c r="N12" s="39"/>
      <c r="O12" s="40" t="s">
        <v>208</v>
      </c>
    </row>
    <row r="13" spans="1:15" s="41" customFormat="1" ht="12.75">
      <c r="A13" s="32">
        <v>63</v>
      </c>
      <c r="B13" s="33" t="s">
        <v>410</v>
      </c>
      <c r="C13" s="34" t="s">
        <v>77</v>
      </c>
      <c r="D13" s="33" t="s">
        <v>82</v>
      </c>
      <c r="E13" s="44" t="s">
        <v>15</v>
      </c>
      <c r="F13" s="35">
        <f t="shared" si="0"/>
        <v>43804</v>
      </c>
      <c r="G13" s="35">
        <f t="shared" si="1"/>
        <v>43825</v>
      </c>
      <c r="H13" s="35">
        <f t="shared" si="2"/>
        <v>43832</v>
      </c>
      <c r="I13" s="35">
        <f t="shared" si="3"/>
        <v>43839</v>
      </c>
      <c r="J13" s="35">
        <v>43847</v>
      </c>
      <c r="K13" s="36" t="s">
        <v>69</v>
      </c>
      <c r="L13" s="37">
        <f t="shared" si="4"/>
        <v>3600</v>
      </c>
      <c r="M13" s="38">
        <v>3600</v>
      </c>
      <c r="N13" s="39"/>
      <c r="O13" s="40" t="s">
        <v>208</v>
      </c>
    </row>
    <row r="14" spans="1:15" s="41" customFormat="1" ht="12.75">
      <c r="A14" s="32">
        <v>66</v>
      </c>
      <c r="B14" s="33" t="s">
        <v>410</v>
      </c>
      <c r="C14" s="34" t="s">
        <v>77</v>
      </c>
      <c r="D14" s="33" t="s">
        <v>82</v>
      </c>
      <c r="E14" s="44" t="s">
        <v>15</v>
      </c>
      <c r="F14" s="35">
        <f t="shared" si="0"/>
        <v>43984</v>
      </c>
      <c r="G14" s="35">
        <f t="shared" si="1"/>
        <v>44005</v>
      </c>
      <c r="H14" s="35">
        <f t="shared" ref="H14:H22" si="5">J14-15</f>
        <v>44012</v>
      </c>
      <c r="I14" s="35">
        <f t="shared" ref="I14:I22" si="6">H14+7</f>
        <v>44019</v>
      </c>
      <c r="J14" s="35">
        <v>44027</v>
      </c>
      <c r="K14" s="36" t="s">
        <v>69</v>
      </c>
      <c r="L14" s="37">
        <f t="shared" ref="L14:L22" si="7">SUM(M14:N14)</f>
        <v>3400</v>
      </c>
      <c r="M14" s="38">
        <v>3400</v>
      </c>
      <c r="N14" s="39"/>
      <c r="O14" s="40" t="s">
        <v>208</v>
      </c>
    </row>
    <row r="15" spans="1:15" s="41" customFormat="1" ht="12.75">
      <c r="A15" s="32">
        <v>72</v>
      </c>
      <c r="B15" s="33" t="s">
        <v>354</v>
      </c>
      <c r="C15" s="34" t="s">
        <v>77</v>
      </c>
      <c r="D15" s="33" t="s">
        <v>90</v>
      </c>
      <c r="E15" s="44" t="s">
        <v>15</v>
      </c>
      <c r="F15" s="35">
        <f t="shared" ref="F15:F23" si="8">G15-21</f>
        <v>43804</v>
      </c>
      <c r="G15" s="35">
        <f t="shared" ref="G15:G23" si="9">H15-7</f>
        <v>43825</v>
      </c>
      <c r="H15" s="35">
        <f t="shared" si="5"/>
        <v>43832</v>
      </c>
      <c r="I15" s="35">
        <f t="shared" si="6"/>
        <v>43839</v>
      </c>
      <c r="J15" s="35">
        <v>43847</v>
      </c>
      <c r="K15" s="36" t="s">
        <v>69</v>
      </c>
      <c r="L15" s="37">
        <f t="shared" si="7"/>
        <v>20000</v>
      </c>
      <c r="M15" s="38">
        <v>20000</v>
      </c>
      <c r="N15" s="39"/>
      <c r="O15" s="40" t="s">
        <v>208</v>
      </c>
    </row>
    <row r="16" spans="1:15" s="41" customFormat="1" ht="12.75">
      <c r="A16" s="32">
        <v>74</v>
      </c>
      <c r="B16" s="33" t="s">
        <v>354</v>
      </c>
      <c r="C16" s="34" t="s">
        <v>77</v>
      </c>
      <c r="D16" s="33" t="s">
        <v>90</v>
      </c>
      <c r="E16" s="44" t="s">
        <v>15</v>
      </c>
      <c r="F16" s="35">
        <f t="shared" si="8"/>
        <v>43984</v>
      </c>
      <c r="G16" s="35">
        <f t="shared" si="9"/>
        <v>44005</v>
      </c>
      <c r="H16" s="35">
        <f t="shared" si="5"/>
        <v>44012</v>
      </c>
      <c r="I16" s="35">
        <f t="shared" si="6"/>
        <v>44019</v>
      </c>
      <c r="J16" s="35">
        <v>44027</v>
      </c>
      <c r="K16" s="36" t="s">
        <v>69</v>
      </c>
      <c r="L16" s="37">
        <f t="shared" si="7"/>
        <v>20000</v>
      </c>
      <c r="M16" s="38">
        <v>20000</v>
      </c>
      <c r="N16" s="39"/>
      <c r="O16" s="40" t="s">
        <v>208</v>
      </c>
    </row>
    <row r="17" spans="1:15" s="41" customFormat="1" ht="12.75">
      <c r="A17" s="32">
        <v>82</v>
      </c>
      <c r="B17" s="33" t="s">
        <v>286</v>
      </c>
      <c r="C17" s="34" t="s">
        <v>77</v>
      </c>
      <c r="D17" s="33" t="s">
        <v>80</v>
      </c>
      <c r="E17" s="44" t="s">
        <v>15</v>
      </c>
      <c r="F17" s="35">
        <f t="shared" si="8"/>
        <v>43804</v>
      </c>
      <c r="G17" s="35">
        <f t="shared" si="9"/>
        <v>43825</v>
      </c>
      <c r="H17" s="35">
        <f t="shared" si="5"/>
        <v>43832</v>
      </c>
      <c r="I17" s="35">
        <f t="shared" si="6"/>
        <v>43839</v>
      </c>
      <c r="J17" s="35">
        <v>43847</v>
      </c>
      <c r="K17" s="36" t="s">
        <v>69</v>
      </c>
      <c r="L17" s="37">
        <f t="shared" si="7"/>
        <v>24000</v>
      </c>
      <c r="M17" s="38">
        <v>24000</v>
      </c>
      <c r="N17" s="39"/>
      <c r="O17" s="40" t="s">
        <v>208</v>
      </c>
    </row>
    <row r="18" spans="1:15" s="41" customFormat="1" ht="12.75">
      <c r="A18" s="32">
        <v>83</v>
      </c>
      <c r="B18" s="33" t="s">
        <v>286</v>
      </c>
      <c r="C18" s="34" t="s">
        <v>77</v>
      </c>
      <c r="D18" s="33" t="s">
        <v>80</v>
      </c>
      <c r="E18" s="44" t="s">
        <v>15</v>
      </c>
      <c r="F18" s="35">
        <f t="shared" si="8"/>
        <v>43984</v>
      </c>
      <c r="G18" s="35">
        <f t="shared" si="9"/>
        <v>44005</v>
      </c>
      <c r="H18" s="35">
        <f t="shared" si="5"/>
        <v>44012</v>
      </c>
      <c r="I18" s="35">
        <f t="shared" si="6"/>
        <v>44019</v>
      </c>
      <c r="J18" s="35">
        <v>44027</v>
      </c>
      <c r="K18" s="36" t="s">
        <v>69</v>
      </c>
      <c r="L18" s="37">
        <f t="shared" si="7"/>
        <v>26000</v>
      </c>
      <c r="M18" s="38">
        <v>26000</v>
      </c>
      <c r="N18" s="39"/>
      <c r="O18" s="40" t="s">
        <v>208</v>
      </c>
    </row>
    <row r="19" spans="1:15" s="41" customFormat="1" ht="12.75">
      <c r="A19" s="32">
        <v>90</v>
      </c>
      <c r="B19" s="33" t="s">
        <v>417</v>
      </c>
      <c r="C19" s="34" t="s">
        <v>77</v>
      </c>
      <c r="D19" s="33" t="s">
        <v>86</v>
      </c>
      <c r="E19" s="44" t="s">
        <v>15</v>
      </c>
      <c r="F19" s="35">
        <f t="shared" si="8"/>
        <v>43804</v>
      </c>
      <c r="G19" s="35">
        <f t="shared" si="9"/>
        <v>43825</v>
      </c>
      <c r="H19" s="35">
        <f t="shared" si="5"/>
        <v>43832</v>
      </c>
      <c r="I19" s="35">
        <f t="shared" si="6"/>
        <v>43839</v>
      </c>
      <c r="J19" s="35">
        <v>43847</v>
      </c>
      <c r="K19" s="36" t="s">
        <v>69</v>
      </c>
      <c r="L19" s="37">
        <f t="shared" si="7"/>
        <v>15000</v>
      </c>
      <c r="M19" s="38">
        <v>15000</v>
      </c>
      <c r="N19" s="39"/>
      <c r="O19" s="40" t="s">
        <v>208</v>
      </c>
    </row>
    <row r="20" spans="1:15" s="41" customFormat="1" ht="12.75">
      <c r="A20" s="32">
        <v>91</v>
      </c>
      <c r="B20" s="33" t="s">
        <v>417</v>
      </c>
      <c r="C20" s="34" t="s">
        <v>77</v>
      </c>
      <c r="D20" s="33" t="s">
        <v>86</v>
      </c>
      <c r="E20" s="44" t="s">
        <v>15</v>
      </c>
      <c r="F20" s="35">
        <f t="shared" si="8"/>
        <v>43984</v>
      </c>
      <c r="G20" s="35">
        <f t="shared" si="9"/>
        <v>44005</v>
      </c>
      <c r="H20" s="35">
        <f t="shared" si="5"/>
        <v>44012</v>
      </c>
      <c r="I20" s="35">
        <f t="shared" si="6"/>
        <v>44019</v>
      </c>
      <c r="J20" s="35">
        <v>44027</v>
      </c>
      <c r="K20" s="36" t="s">
        <v>69</v>
      </c>
      <c r="L20" s="37">
        <f t="shared" si="7"/>
        <v>15000</v>
      </c>
      <c r="M20" s="38">
        <v>15000</v>
      </c>
      <c r="N20" s="39"/>
      <c r="O20" s="40" t="s">
        <v>208</v>
      </c>
    </row>
    <row r="21" spans="1:15" s="41" customFormat="1" ht="12.75">
      <c r="A21" s="32">
        <v>108</v>
      </c>
      <c r="B21" s="33" t="s">
        <v>290</v>
      </c>
      <c r="C21" s="34" t="s">
        <v>77</v>
      </c>
      <c r="D21" s="33" t="s">
        <v>117</v>
      </c>
      <c r="E21" s="44" t="s">
        <v>15</v>
      </c>
      <c r="F21" s="35">
        <f t="shared" si="8"/>
        <v>43804</v>
      </c>
      <c r="G21" s="35">
        <f t="shared" si="9"/>
        <v>43825</v>
      </c>
      <c r="H21" s="35">
        <f t="shared" si="5"/>
        <v>43832</v>
      </c>
      <c r="I21" s="35">
        <f t="shared" si="6"/>
        <v>43839</v>
      </c>
      <c r="J21" s="35">
        <v>43847</v>
      </c>
      <c r="K21" s="36" t="s">
        <v>69</v>
      </c>
      <c r="L21" s="37">
        <f t="shared" si="7"/>
        <v>9000</v>
      </c>
      <c r="M21" s="38">
        <v>9000</v>
      </c>
      <c r="N21" s="39"/>
      <c r="O21" s="40" t="s">
        <v>208</v>
      </c>
    </row>
    <row r="22" spans="1:15" s="41" customFormat="1" ht="12.75">
      <c r="A22" s="32">
        <v>110</v>
      </c>
      <c r="B22" s="33" t="s">
        <v>290</v>
      </c>
      <c r="C22" s="34" t="s">
        <v>77</v>
      </c>
      <c r="D22" s="33" t="s">
        <v>117</v>
      </c>
      <c r="E22" s="44" t="s">
        <v>15</v>
      </c>
      <c r="F22" s="35">
        <f t="shared" si="8"/>
        <v>43974</v>
      </c>
      <c r="G22" s="35">
        <f t="shared" si="9"/>
        <v>43995</v>
      </c>
      <c r="H22" s="35">
        <f t="shared" si="5"/>
        <v>44002</v>
      </c>
      <c r="I22" s="35">
        <f t="shared" si="6"/>
        <v>44009</v>
      </c>
      <c r="J22" s="35">
        <v>44017</v>
      </c>
      <c r="K22" s="36" t="s">
        <v>69</v>
      </c>
      <c r="L22" s="37">
        <f t="shared" si="7"/>
        <v>4000</v>
      </c>
      <c r="M22" s="38">
        <v>4000</v>
      </c>
      <c r="N22" s="39"/>
      <c r="O22" s="40" t="s">
        <v>208</v>
      </c>
    </row>
    <row r="23" spans="1:15" s="41" customFormat="1" ht="12.75">
      <c r="A23" s="32">
        <v>129</v>
      </c>
      <c r="B23" s="33" t="s">
        <v>373</v>
      </c>
      <c r="C23" s="34" t="s">
        <v>77</v>
      </c>
      <c r="D23" s="33" t="s">
        <v>144</v>
      </c>
      <c r="E23" s="44" t="s">
        <v>15</v>
      </c>
      <c r="F23" s="35">
        <f t="shared" si="8"/>
        <v>43804</v>
      </c>
      <c r="G23" s="35">
        <f t="shared" si="9"/>
        <v>43825</v>
      </c>
      <c r="H23" s="35">
        <f t="shared" ref="H23:H29" si="10">J23-15</f>
        <v>43832</v>
      </c>
      <c r="I23" s="35">
        <f t="shared" ref="I23:I29" si="11">H23+7</f>
        <v>43839</v>
      </c>
      <c r="J23" s="35">
        <v>43847</v>
      </c>
      <c r="K23" s="36" t="s">
        <v>69</v>
      </c>
      <c r="L23" s="37">
        <f t="shared" ref="L23:L29" si="12">SUM(M23:N23)</f>
        <v>10000</v>
      </c>
      <c r="M23" s="38">
        <v>10000</v>
      </c>
      <c r="N23" s="39"/>
      <c r="O23" s="40" t="s">
        <v>208</v>
      </c>
    </row>
    <row r="24" spans="1:15" s="41" customFormat="1" ht="21">
      <c r="A24" s="32">
        <v>159</v>
      </c>
      <c r="B24" s="33" t="s">
        <v>377</v>
      </c>
      <c r="C24" s="34" t="s">
        <v>77</v>
      </c>
      <c r="D24" s="33" t="s">
        <v>144</v>
      </c>
      <c r="E24" s="44" t="s">
        <v>15</v>
      </c>
      <c r="F24" s="35">
        <f>G24-21</f>
        <v>43804</v>
      </c>
      <c r="G24" s="35">
        <f t="shared" ref="G24:G55" si="13">H24-7</f>
        <v>43825</v>
      </c>
      <c r="H24" s="35">
        <f t="shared" si="10"/>
        <v>43832</v>
      </c>
      <c r="I24" s="35">
        <f t="shared" si="11"/>
        <v>43839</v>
      </c>
      <c r="J24" s="35">
        <v>43847</v>
      </c>
      <c r="K24" s="36" t="s">
        <v>69</v>
      </c>
      <c r="L24" s="37">
        <f t="shared" si="12"/>
        <v>10000</v>
      </c>
      <c r="M24" s="38">
        <v>10000</v>
      </c>
      <c r="N24" s="39"/>
      <c r="O24" s="40" t="s">
        <v>248</v>
      </c>
    </row>
    <row r="25" spans="1:15" s="41" customFormat="1" ht="21">
      <c r="A25" s="32">
        <v>160</v>
      </c>
      <c r="B25" s="33" t="s">
        <v>377</v>
      </c>
      <c r="C25" s="34" t="s">
        <v>77</v>
      </c>
      <c r="D25" s="33" t="s">
        <v>144</v>
      </c>
      <c r="E25" s="44" t="s">
        <v>15</v>
      </c>
      <c r="F25" s="35">
        <f>G25-21</f>
        <v>43984</v>
      </c>
      <c r="G25" s="35">
        <f t="shared" si="13"/>
        <v>44005</v>
      </c>
      <c r="H25" s="35">
        <f t="shared" si="10"/>
        <v>44012</v>
      </c>
      <c r="I25" s="35">
        <f t="shared" si="11"/>
        <v>44019</v>
      </c>
      <c r="J25" s="35">
        <v>44027</v>
      </c>
      <c r="K25" s="36" t="s">
        <v>69</v>
      </c>
      <c r="L25" s="37">
        <f t="shared" si="12"/>
        <v>5000</v>
      </c>
      <c r="M25" s="38">
        <v>5000</v>
      </c>
      <c r="N25" s="39"/>
      <c r="O25" s="40" t="s">
        <v>248</v>
      </c>
    </row>
    <row r="26" spans="1:15" s="41" customFormat="1" ht="12.75">
      <c r="A26" s="32">
        <v>173</v>
      </c>
      <c r="B26" s="33" t="s">
        <v>378</v>
      </c>
      <c r="C26" s="34" t="s">
        <v>77</v>
      </c>
      <c r="D26" s="33" t="s">
        <v>144</v>
      </c>
      <c r="E26" s="44" t="s">
        <v>15</v>
      </c>
      <c r="F26" s="35">
        <f t="shared" ref="F26:F31" si="14">G26-21</f>
        <v>43804</v>
      </c>
      <c r="G26" s="35">
        <f t="shared" si="13"/>
        <v>43825</v>
      </c>
      <c r="H26" s="35">
        <f t="shared" si="10"/>
        <v>43832</v>
      </c>
      <c r="I26" s="35">
        <f t="shared" si="11"/>
        <v>43839</v>
      </c>
      <c r="J26" s="35">
        <v>43847</v>
      </c>
      <c r="K26" s="36" t="s">
        <v>69</v>
      </c>
      <c r="L26" s="37">
        <f t="shared" si="12"/>
        <v>5000</v>
      </c>
      <c r="M26" s="38">
        <v>5000</v>
      </c>
      <c r="N26" s="39"/>
      <c r="O26" s="40" t="s">
        <v>249</v>
      </c>
    </row>
    <row r="27" spans="1:15" s="41" customFormat="1" ht="21">
      <c r="A27" s="32">
        <v>178</v>
      </c>
      <c r="B27" s="33" t="s">
        <v>379</v>
      </c>
      <c r="C27" s="34" t="s">
        <v>77</v>
      </c>
      <c r="D27" s="33" t="s">
        <v>144</v>
      </c>
      <c r="E27" s="44" t="s">
        <v>15</v>
      </c>
      <c r="F27" s="35">
        <f t="shared" si="14"/>
        <v>43804</v>
      </c>
      <c r="G27" s="35">
        <f t="shared" si="13"/>
        <v>43825</v>
      </c>
      <c r="H27" s="35">
        <f t="shared" si="10"/>
        <v>43832</v>
      </c>
      <c r="I27" s="35">
        <f t="shared" si="11"/>
        <v>43839</v>
      </c>
      <c r="J27" s="35">
        <v>43847</v>
      </c>
      <c r="K27" s="36" t="s">
        <v>69</v>
      </c>
      <c r="L27" s="37">
        <f t="shared" si="12"/>
        <v>15000</v>
      </c>
      <c r="M27" s="38">
        <v>15000</v>
      </c>
      <c r="N27" s="39"/>
      <c r="O27" s="40" t="s">
        <v>250</v>
      </c>
    </row>
    <row r="28" spans="1:15" s="41" customFormat="1" ht="21">
      <c r="A28" s="32">
        <v>179</v>
      </c>
      <c r="B28" s="33" t="s">
        <v>379</v>
      </c>
      <c r="C28" s="34" t="s">
        <v>77</v>
      </c>
      <c r="D28" s="33" t="s">
        <v>144</v>
      </c>
      <c r="E28" s="44" t="s">
        <v>15</v>
      </c>
      <c r="F28" s="35">
        <f t="shared" si="14"/>
        <v>43984</v>
      </c>
      <c r="G28" s="35">
        <f t="shared" si="13"/>
        <v>44005</v>
      </c>
      <c r="H28" s="35">
        <f t="shared" si="10"/>
        <v>44012</v>
      </c>
      <c r="I28" s="35">
        <f t="shared" si="11"/>
        <v>44019</v>
      </c>
      <c r="J28" s="35">
        <v>44027</v>
      </c>
      <c r="K28" s="36" t="s">
        <v>69</v>
      </c>
      <c r="L28" s="37">
        <f t="shared" si="12"/>
        <v>10000</v>
      </c>
      <c r="M28" s="38">
        <v>10000</v>
      </c>
      <c r="N28" s="39"/>
      <c r="O28" s="40" t="s">
        <v>250</v>
      </c>
    </row>
    <row r="29" spans="1:15" s="41" customFormat="1" ht="21">
      <c r="A29" s="32">
        <v>181</v>
      </c>
      <c r="B29" s="33" t="s">
        <v>380</v>
      </c>
      <c r="C29" s="34" t="s">
        <v>77</v>
      </c>
      <c r="D29" s="33" t="s">
        <v>144</v>
      </c>
      <c r="E29" s="44" t="s">
        <v>15</v>
      </c>
      <c r="F29" s="35">
        <f t="shared" si="14"/>
        <v>43804</v>
      </c>
      <c r="G29" s="35">
        <f t="shared" si="13"/>
        <v>43825</v>
      </c>
      <c r="H29" s="35">
        <f t="shared" si="10"/>
        <v>43832</v>
      </c>
      <c r="I29" s="35">
        <f t="shared" si="11"/>
        <v>43839</v>
      </c>
      <c r="J29" s="35">
        <v>43847</v>
      </c>
      <c r="K29" s="36" t="s">
        <v>69</v>
      </c>
      <c r="L29" s="37">
        <f t="shared" si="12"/>
        <v>3000</v>
      </c>
      <c r="M29" s="38">
        <v>3000</v>
      </c>
      <c r="N29" s="39"/>
      <c r="O29" s="40" t="s">
        <v>251</v>
      </c>
    </row>
    <row r="30" spans="1:15" s="41" customFormat="1" ht="21">
      <c r="A30" s="32">
        <v>224</v>
      </c>
      <c r="B30" s="33" t="s">
        <v>418</v>
      </c>
      <c r="C30" s="34" t="s">
        <v>77</v>
      </c>
      <c r="D30" s="33" t="s">
        <v>168</v>
      </c>
      <c r="E30" s="44" t="s">
        <v>15</v>
      </c>
      <c r="F30" s="35">
        <f t="shared" si="14"/>
        <v>43804</v>
      </c>
      <c r="G30" s="35">
        <f t="shared" si="13"/>
        <v>43825</v>
      </c>
      <c r="H30" s="35">
        <f t="shared" ref="H30:H37" si="15">J30-15</f>
        <v>43832</v>
      </c>
      <c r="I30" s="35">
        <f t="shared" ref="I30:I37" si="16">H30+7</f>
        <v>43839</v>
      </c>
      <c r="J30" s="35">
        <v>43847</v>
      </c>
      <c r="K30" s="36" t="s">
        <v>69</v>
      </c>
      <c r="L30" s="37">
        <f t="shared" ref="L30:L37" si="17">SUM(M30:N30)</f>
        <v>3500</v>
      </c>
      <c r="M30" s="38">
        <v>3500</v>
      </c>
      <c r="N30" s="39"/>
      <c r="O30" s="40" t="s">
        <v>208</v>
      </c>
    </row>
    <row r="31" spans="1:15" s="41" customFormat="1" ht="21">
      <c r="A31" s="32">
        <v>226</v>
      </c>
      <c r="B31" s="33" t="s">
        <v>418</v>
      </c>
      <c r="C31" s="34" t="s">
        <v>77</v>
      </c>
      <c r="D31" s="33" t="s">
        <v>168</v>
      </c>
      <c r="E31" s="44" t="s">
        <v>15</v>
      </c>
      <c r="F31" s="35">
        <f t="shared" si="14"/>
        <v>43984</v>
      </c>
      <c r="G31" s="35">
        <f t="shared" si="13"/>
        <v>44005</v>
      </c>
      <c r="H31" s="35">
        <f t="shared" si="15"/>
        <v>44012</v>
      </c>
      <c r="I31" s="35">
        <f t="shared" si="16"/>
        <v>44019</v>
      </c>
      <c r="J31" s="35">
        <v>44027</v>
      </c>
      <c r="K31" s="36" t="s">
        <v>69</v>
      </c>
      <c r="L31" s="37">
        <f t="shared" si="17"/>
        <v>1500</v>
      </c>
      <c r="M31" s="38">
        <v>1500</v>
      </c>
      <c r="N31" s="39"/>
      <c r="O31" s="40" t="s">
        <v>208</v>
      </c>
    </row>
    <row r="32" spans="1:15" s="41" customFormat="1" ht="12.75">
      <c r="A32" s="32">
        <v>232</v>
      </c>
      <c r="B32" s="33" t="s">
        <v>277</v>
      </c>
      <c r="C32" s="34" t="s">
        <v>77</v>
      </c>
      <c r="D32" s="33" t="s">
        <v>158</v>
      </c>
      <c r="E32" s="44" t="s">
        <v>15</v>
      </c>
      <c r="F32" s="35">
        <f t="shared" ref="F32:F73" si="18">G32-21</f>
        <v>43804</v>
      </c>
      <c r="G32" s="35">
        <f t="shared" si="13"/>
        <v>43825</v>
      </c>
      <c r="H32" s="35">
        <f t="shared" si="15"/>
        <v>43832</v>
      </c>
      <c r="I32" s="35">
        <f t="shared" si="16"/>
        <v>43839</v>
      </c>
      <c r="J32" s="35">
        <v>43847</v>
      </c>
      <c r="K32" s="36" t="s">
        <v>69</v>
      </c>
      <c r="L32" s="37">
        <f t="shared" si="17"/>
        <v>165000</v>
      </c>
      <c r="M32" s="38">
        <v>165000</v>
      </c>
      <c r="N32" s="39"/>
      <c r="O32" s="40" t="s">
        <v>266</v>
      </c>
    </row>
    <row r="33" spans="1:15" s="41" customFormat="1" ht="12.75">
      <c r="A33" s="32">
        <v>235</v>
      </c>
      <c r="B33" s="33" t="s">
        <v>277</v>
      </c>
      <c r="C33" s="34" t="s">
        <v>77</v>
      </c>
      <c r="D33" s="33" t="s">
        <v>158</v>
      </c>
      <c r="E33" s="44" t="s">
        <v>15</v>
      </c>
      <c r="F33" s="35">
        <f t="shared" si="18"/>
        <v>43984</v>
      </c>
      <c r="G33" s="35">
        <f t="shared" si="13"/>
        <v>44005</v>
      </c>
      <c r="H33" s="35">
        <f t="shared" si="15"/>
        <v>44012</v>
      </c>
      <c r="I33" s="35">
        <f t="shared" si="16"/>
        <v>44019</v>
      </c>
      <c r="J33" s="35">
        <v>44027</v>
      </c>
      <c r="K33" s="36" t="s">
        <v>69</v>
      </c>
      <c r="L33" s="37">
        <f t="shared" si="17"/>
        <v>110000</v>
      </c>
      <c r="M33" s="38">
        <v>110000</v>
      </c>
      <c r="N33" s="39"/>
      <c r="O33" s="40" t="s">
        <v>266</v>
      </c>
    </row>
    <row r="34" spans="1:15" s="41" customFormat="1" ht="12.75">
      <c r="A34" s="32">
        <v>268</v>
      </c>
      <c r="B34" s="33" t="s">
        <v>282</v>
      </c>
      <c r="C34" s="34" t="s">
        <v>77</v>
      </c>
      <c r="D34" s="33" t="s">
        <v>158</v>
      </c>
      <c r="E34" s="44" t="s">
        <v>15</v>
      </c>
      <c r="F34" s="35">
        <f t="shared" si="18"/>
        <v>43893</v>
      </c>
      <c r="G34" s="35">
        <f t="shared" si="13"/>
        <v>43914</v>
      </c>
      <c r="H34" s="35">
        <f t="shared" si="15"/>
        <v>43921</v>
      </c>
      <c r="I34" s="35">
        <f t="shared" si="16"/>
        <v>43928</v>
      </c>
      <c r="J34" s="35">
        <v>43936</v>
      </c>
      <c r="K34" s="36" t="s">
        <v>69</v>
      </c>
      <c r="L34" s="37">
        <f t="shared" si="17"/>
        <v>6500</v>
      </c>
      <c r="M34" s="38">
        <v>6500</v>
      </c>
      <c r="N34" s="39"/>
      <c r="O34" s="40" t="s">
        <v>162</v>
      </c>
    </row>
    <row r="35" spans="1:15" s="41" customFormat="1" ht="12.75">
      <c r="A35" s="32">
        <v>270</v>
      </c>
      <c r="B35" s="33" t="s">
        <v>282</v>
      </c>
      <c r="C35" s="34" t="s">
        <v>77</v>
      </c>
      <c r="D35" s="33" t="s">
        <v>158</v>
      </c>
      <c r="E35" s="44" t="s">
        <v>15</v>
      </c>
      <c r="F35" s="35">
        <f t="shared" si="18"/>
        <v>43984</v>
      </c>
      <c r="G35" s="35">
        <f t="shared" si="13"/>
        <v>44005</v>
      </c>
      <c r="H35" s="35">
        <f t="shared" si="15"/>
        <v>44012</v>
      </c>
      <c r="I35" s="35">
        <f t="shared" si="16"/>
        <v>44019</v>
      </c>
      <c r="J35" s="35">
        <v>44027</v>
      </c>
      <c r="K35" s="36" t="s">
        <v>69</v>
      </c>
      <c r="L35" s="37">
        <f t="shared" si="17"/>
        <v>2500</v>
      </c>
      <c r="M35" s="38">
        <v>2500</v>
      </c>
      <c r="N35" s="39"/>
      <c r="O35" s="40" t="s">
        <v>162</v>
      </c>
    </row>
    <row r="36" spans="1:15" s="41" customFormat="1" ht="12.75">
      <c r="A36" s="32">
        <v>309</v>
      </c>
      <c r="B36" s="33" t="s">
        <v>353</v>
      </c>
      <c r="C36" s="34" t="s">
        <v>77</v>
      </c>
      <c r="D36" s="33" t="s">
        <v>119</v>
      </c>
      <c r="E36" s="44" t="s">
        <v>15</v>
      </c>
      <c r="F36" s="35">
        <f t="shared" si="18"/>
        <v>43804</v>
      </c>
      <c r="G36" s="35">
        <f t="shared" si="13"/>
        <v>43825</v>
      </c>
      <c r="H36" s="35">
        <f t="shared" si="15"/>
        <v>43832</v>
      </c>
      <c r="I36" s="35">
        <f t="shared" si="16"/>
        <v>43839</v>
      </c>
      <c r="J36" s="35">
        <v>43847</v>
      </c>
      <c r="K36" s="36" t="s">
        <v>69</v>
      </c>
      <c r="L36" s="37">
        <f t="shared" si="17"/>
        <v>10000</v>
      </c>
      <c r="M36" s="38">
        <v>10000</v>
      </c>
      <c r="N36" s="39"/>
      <c r="O36" s="40" t="s">
        <v>208</v>
      </c>
    </row>
    <row r="37" spans="1:15" s="41" customFormat="1" ht="12.75">
      <c r="A37" s="32">
        <v>312</v>
      </c>
      <c r="B37" s="33" t="s">
        <v>353</v>
      </c>
      <c r="C37" s="34" t="s">
        <v>77</v>
      </c>
      <c r="D37" s="33" t="s">
        <v>119</v>
      </c>
      <c r="E37" s="44" t="s">
        <v>15</v>
      </c>
      <c r="F37" s="35">
        <f t="shared" si="18"/>
        <v>43984</v>
      </c>
      <c r="G37" s="35">
        <f t="shared" si="13"/>
        <v>44005</v>
      </c>
      <c r="H37" s="35">
        <f t="shared" si="15"/>
        <v>44012</v>
      </c>
      <c r="I37" s="35">
        <f t="shared" si="16"/>
        <v>44019</v>
      </c>
      <c r="J37" s="35">
        <v>44027</v>
      </c>
      <c r="K37" s="36" t="s">
        <v>69</v>
      </c>
      <c r="L37" s="37">
        <f t="shared" si="17"/>
        <v>6500</v>
      </c>
      <c r="M37" s="38">
        <v>6500</v>
      </c>
      <c r="N37" s="39"/>
      <c r="O37" s="40" t="s">
        <v>208</v>
      </c>
    </row>
    <row r="38" spans="1:15" s="41" customFormat="1" ht="12.75">
      <c r="A38" s="32">
        <v>331</v>
      </c>
      <c r="B38" s="33" t="s">
        <v>419</v>
      </c>
      <c r="C38" s="42" t="s">
        <v>77</v>
      </c>
      <c r="D38" s="33" t="s">
        <v>105</v>
      </c>
      <c r="E38" s="44" t="s">
        <v>15</v>
      </c>
      <c r="F38" s="35">
        <f t="shared" si="18"/>
        <v>43805</v>
      </c>
      <c r="G38" s="35">
        <f t="shared" si="13"/>
        <v>43826</v>
      </c>
      <c r="H38" s="35">
        <f t="shared" ref="H38:H46" si="19">J38-15</f>
        <v>43833</v>
      </c>
      <c r="I38" s="35">
        <f t="shared" ref="I38:I46" si="20">H38+7</f>
        <v>43840</v>
      </c>
      <c r="J38" s="35">
        <v>43848</v>
      </c>
      <c r="K38" s="36" t="s">
        <v>69</v>
      </c>
      <c r="L38" s="37">
        <f t="shared" ref="L38:L46" si="21">SUM(M38:N38)</f>
        <v>8000</v>
      </c>
      <c r="M38" s="43">
        <v>8000</v>
      </c>
      <c r="N38" s="39"/>
      <c r="O38" s="40" t="s">
        <v>208</v>
      </c>
    </row>
    <row r="39" spans="1:15" s="41" customFormat="1" ht="12.75">
      <c r="A39" s="32">
        <v>333</v>
      </c>
      <c r="B39" s="33" t="s">
        <v>419</v>
      </c>
      <c r="C39" s="42" t="s">
        <v>77</v>
      </c>
      <c r="D39" s="33" t="s">
        <v>105</v>
      </c>
      <c r="E39" s="44" t="s">
        <v>15</v>
      </c>
      <c r="F39" s="35">
        <f t="shared" si="18"/>
        <v>43984</v>
      </c>
      <c r="G39" s="35">
        <f t="shared" si="13"/>
        <v>44005</v>
      </c>
      <c r="H39" s="35">
        <f t="shared" si="19"/>
        <v>44012</v>
      </c>
      <c r="I39" s="35">
        <f t="shared" si="20"/>
        <v>44019</v>
      </c>
      <c r="J39" s="35">
        <v>44027</v>
      </c>
      <c r="K39" s="36" t="s">
        <v>69</v>
      </c>
      <c r="L39" s="37">
        <f t="shared" si="21"/>
        <v>8000</v>
      </c>
      <c r="M39" s="43">
        <v>8000</v>
      </c>
      <c r="N39" s="39"/>
      <c r="O39" s="40" t="s">
        <v>208</v>
      </c>
    </row>
    <row r="40" spans="1:15" s="41" customFormat="1" ht="12.75">
      <c r="A40" s="32">
        <v>342</v>
      </c>
      <c r="B40" s="33" t="s">
        <v>420</v>
      </c>
      <c r="C40" s="42" t="s">
        <v>77</v>
      </c>
      <c r="D40" s="33" t="s">
        <v>105</v>
      </c>
      <c r="E40" s="44" t="s">
        <v>15</v>
      </c>
      <c r="F40" s="35">
        <f t="shared" si="18"/>
        <v>43805</v>
      </c>
      <c r="G40" s="35">
        <f t="shared" si="13"/>
        <v>43826</v>
      </c>
      <c r="H40" s="35">
        <f t="shared" si="19"/>
        <v>43833</v>
      </c>
      <c r="I40" s="35">
        <f t="shared" si="20"/>
        <v>43840</v>
      </c>
      <c r="J40" s="35">
        <v>43848</v>
      </c>
      <c r="K40" s="36" t="s">
        <v>69</v>
      </c>
      <c r="L40" s="37">
        <f t="shared" si="21"/>
        <v>2500</v>
      </c>
      <c r="M40" s="43">
        <v>2500</v>
      </c>
      <c r="N40" s="39"/>
      <c r="O40" s="40" t="s">
        <v>214</v>
      </c>
    </row>
    <row r="41" spans="1:15" s="41" customFormat="1" ht="12.75">
      <c r="A41" s="32">
        <v>344</v>
      </c>
      <c r="B41" s="33" t="s">
        <v>420</v>
      </c>
      <c r="C41" s="42" t="s">
        <v>77</v>
      </c>
      <c r="D41" s="33" t="s">
        <v>105</v>
      </c>
      <c r="E41" s="44" t="s">
        <v>15</v>
      </c>
      <c r="F41" s="35">
        <f t="shared" si="18"/>
        <v>43984</v>
      </c>
      <c r="G41" s="35">
        <f t="shared" si="13"/>
        <v>44005</v>
      </c>
      <c r="H41" s="35">
        <f t="shared" si="19"/>
        <v>44012</v>
      </c>
      <c r="I41" s="35">
        <f t="shared" si="20"/>
        <v>44019</v>
      </c>
      <c r="J41" s="35">
        <v>44027</v>
      </c>
      <c r="K41" s="36" t="s">
        <v>69</v>
      </c>
      <c r="L41" s="37">
        <f t="shared" si="21"/>
        <v>2500</v>
      </c>
      <c r="M41" s="43">
        <v>2500</v>
      </c>
      <c r="N41" s="39"/>
      <c r="O41" s="40" t="s">
        <v>214</v>
      </c>
    </row>
    <row r="42" spans="1:15" s="41" customFormat="1" ht="12.75">
      <c r="A42" s="32">
        <v>362</v>
      </c>
      <c r="B42" s="33" t="s">
        <v>422</v>
      </c>
      <c r="C42" s="42" t="s">
        <v>77</v>
      </c>
      <c r="D42" s="33" t="s">
        <v>105</v>
      </c>
      <c r="E42" s="44" t="s">
        <v>15</v>
      </c>
      <c r="F42" s="35">
        <f t="shared" si="18"/>
        <v>43805</v>
      </c>
      <c r="G42" s="35">
        <f t="shared" si="13"/>
        <v>43826</v>
      </c>
      <c r="H42" s="35">
        <f t="shared" si="19"/>
        <v>43833</v>
      </c>
      <c r="I42" s="35">
        <f t="shared" si="20"/>
        <v>43840</v>
      </c>
      <c r="J42" s="35">
        <v>43848</v>
      </c>
      <c r="K42" s="36" t="s">
        <v>69</v>
      </c>
      <c r="L42" s="37">
        <f t="shared" si="21"/>
        <v>1500</v>
      </c>
      <c r="M42" s="43">
        <v>1500</v>
      </c>
      <c r="N42" s="39"/>
      <c r="O42" s="40" t="s">
        <v>112</v>
      </c>
    </row>
    <row r="43" spans="1:15" s="41" customFormat="1" ht="12.75">
      <c r="A43" s="32">
        <v>364</v>
      </c>
      <c r="B43" s="33" t="s">
        <v>422</v>
      </c>
      <c r="C43" s="42" t="s">
        <v>77</v>
      </c>
      <c r="D43" s="33" t="s">
        <v>105</v>
      </c>
      <c r="E43" s="44" t="s">
        <v>15</v>
      </c>
      <c r="F43" s="35">
        <f t="shared" si="18"/>
        <v>43984</v>
      </c>
      <c r="G43" s="35">
        <f t="shared" si="13"/>
        <v>44005</v>
      </c>
      <c r="H43" s="35">
        <f t="shared" si="19"/>
        <v>44012</v>
      </c>
      <c r="I43" s="35">
        <f t="shared" si="20"/>
        <v>44019</v>
      </c>
      <c r="J43" s="35">
        <v>44027</v>
      </c>
      <c r="K43" s="36" t="s">
        <v>69</v>
      </c>
      <c r="L43" s="37">
        <f t="shared" si="21"/>
        <v>1500</v>
      </c>
      <c r="M43" s="43">
        <v>1500</v>
      </c>
      <c r="N43" s="39"/>
      <c r="O43" s="40" t="s">
        <v>112</v>
      </c>
    </row>
    <row r="44" spans="1:15" s="41" customFormat="1" ht="21">
      <c r="A44" s="32">
        <v>369</v>
      </c>
      <c r="B44" s="33" t="s">
        <v>423</v>
      </c>
      <c r="C44" s="42" t="s">
        <v>77</v>
      </c>
      <c r="D44" s="33" t="s">
        <v>105</v>
      </c>
      <c r="E44" s="44" t="s">
        <v>15</v>
      </c>
      <c r="F44" s="35">
        <f t="shared" si="18"/>
        <v>43804</v>
      </c>
      <c r="G44" s="35">
        <f t="shared" si="13"/>
        <v>43825</v>
      </c>
      <c r="H44" s="35">
        <f t="shared" si="19"/>
        <v>43832</v>
      </c>
      <c r="I44" s="35">
        <f t="shared" si="20"/>
        <v>43839</v>
      </c>
      <c r="J44" s="35">
        <v>43847</v>
      </c>
      <c r="K44" s="36" t="s">
        <v>69</v>
      </c>
      <c r="L44" s="37">
        <f t="shared" si="21"/>
        <v>7500</v>
      </c>
      <c r="M44" s="43">
        <v>7500</v>
      </c>
      <c r="N44" s="39"/>
      <c r="O44" s="40" t="s">
        <v>111</v>
      </c>
    </row>
    <row r="45" spans="1:15" s="41" customFormat="1" ht="21">
      <c r="A45" s="32">
        <v>371</v>
      </c>
      <c r="B45" s="33" t="s">
        <v>423</v>
      </c>
      <c r="C45" s="42" t="s">
        <v>77</v>
      </c>
      <c r="D45" s="33" t="s">
        <v>105</v>
      </c>
      <c r="E45" s="44" t="s">
        <v>15</v>
      </c>
      <c r="F45" s="35">
        <f t="shared" si="18"/>
        <v>43984</v>
      </c>
      <c r="G45" s="35">
        <f t="shared" si="13"/>
        <v>44005</v>
      </c>
      <c r="H45" s="35">
        <f t="shared" si="19"/>
        <v>44012</v>
      </c>
      <c r="I45" s="35">
        <f t="shared" si="20"/>
        <v>44019</v>
      </c>
      <c r="J45" s="35">
        <v>44027</v>
      </c>
      <c r="K45" s="36" t="s">
        <v>69</v>
      </c>
      <c r="L45" s="37">
        <f t="shared" si="21"/>
        <v>7500</v>
      </c>
      <c r="M45" s="43">
        <v>7500</v>
      </c>
      <c r="N45" s="39"/>
      <c r="O45" s="40" t="s">
        <v>111</v>
      </c>
    </row>
    <row r="46" spans="1:15" s="41" customFormat="1" ht="21">
      <c r="A46" s="32">
        <v>381</v>
      </c>
      <c r="B46" s="33" t="s">
        <v>425</v>
      </c>
      <c r="C46" s="42" t="s">
        <v>77</v>
      </c>
      <c r="D46" s="33" t="s">
        <v>105</v>
      </c>
      <c r="E46" s="44" t="s">
        <v>15</v>
      </c>
      <c r="F46" s="35">
        <f t="shared" si="18"/>
        <v>43804</v>
      </c>
      <c r="G46" s="35">
        <f t="shared" si="13"/>
        <v>43825</v>
      </c>
      <c r="H46" s="35">
        <f t="shared" si="19"/>
        <v>43832</v>
      </c>
      <c r="I46" s="35">
        <f t="shared" si="20"/>
        <v>43839</v>
      </c>
      <c r="J46" s="35">
        <v>43847</v>
      </c>
      <c r="K46" s="36" t="s">
        <v>69</v>
      </c>
      <c r="L46" s="37">
        <f t="shared" si="21"/>
        <v>4000</v>
      </c>
      <c r="M46" s="43">
        <v>4000</v>
      </c>
      <c r="N46" s="39"/>
      <c r="O46" s="40" t="s">
        <v>109</v>
      </c>
    </row>
    <row r="47" spans="1:15" s="41" customFormat="1" ht="21">
      <c r="A47" s="32">
        <v>406</v>
      </c>
      <c r="B47" s="33" t="s">
        <v>560</v>
      </c>
      <c r="C47" s="34" t="s">
        <v>77</v>
      </c>
      <c r="D47" s="33" t="s">
        <v>79</v>
      </c>
      <c r="E47" s="44" t="s">
        <v>15</v>
      </c>
      <c r="F47" s="35">
        <f t="shared" si="18"/>
        <v>43804</v>
      </c>
      <c r="G47" s="35">
        <f t="shared" si="13"/>
        <v>43825</v>
      </c>
      <c r="H47" s="35">
        <f t="shared" ref="H47:H76" si="22">J47-15</f>
        <v>43832</v>
      </c>
      <c r="I47" s="35">
        <f t="shared" ref="I47:I76" si="23">H47+7</f>
        <v>43839</v>
      </c>
      <c r="J47" s="35">
        <v>43847</v>
      </c>
      <c r="K47" s="36" t="s">
        <v>69</v>
      </c>
      <c r="L47" s="37">
        <f t="shared" ref="L47:L76" si="24">SUM(M47:N47)</f>
        <v>20000</v>
      </c>
      <c r="M47" s="38">
        <v>20000</v>
      </c>
      <c r="N47" s="39"/>
      <c r="O47" s="40" t="s">
        <v>208</v>
      </c>
    </row>
    <row r="48" spans="1:15" s="41" customFormat="1" ht="21">
      <c r="A48" s="32">
        <v>408</v>
      </c>
      <c r="B48" s="33" t="s">
        <v>560</v>
      </c>
      <c r="C48" s="34" t="s">
        <v>77</v>
      </c>
      <c r="D48" s="33" t="s">
        <v>79</v>
      </c>
      <c r="E48" s="44" t="s">
        <v>15</v>
      </c>
      <c r="F48" s="35">
        <f t="shared" si="18"/>
        <v>43984</v>
      </c>
      <c r="G48" s="35">
        <f t="shared" si="13"/>
        <v>44005</v>
      </c>
      <c r="H48" s="35">
        <f t="shared" si="22"/>
        <v>44012</v>
      </c>
      <c r="I48" s="35">
        <f t="shared" si="23"/>
        <v>44019</v>
      </c>
      <c r="J48" s="35">
        <v>44027</v>
      </c>
      <c r="K48" s="36" t="s">
        <v>69</v>
      </c>
      <c r="L48" s="37">
        <f t="shared" si="24"/>
        <v>20000</v>
      </c>
      <c r="M48" s="38">
        <v>20000</v>
      </c>
      <c r="N48" s="39"/>
      <c r="O48" s="40" t="s">
        <v>208</v>
      </c>
    </row>
    <row r="49" spans="1:15" s="41" customFormat="1" ht="24">
      <c r="A49" s="32">
        <v>427</v>
      </c>
      <c r="B49" s="33" t="s">
        <v>562</v>
      </c>
      <c r="C49" s="42" t="s">
        <v>77</v>
      </c>
      <c r="D49" s="33" t="s">
        <v>79</v>
      </c>
      <c r="E49" s="44" t="s">
        <v>15</v>
      </c>
      <c r="F49" s="35">
        <f t="shared" si="18"/>
        <v>43804</v>
      </c>
      <c r="G49" s="35">
        <f t="shared" si="13"/>
        <v>43825</v>
      </c>
      <c r="H49" s="35">
        <f t="shared" si="22"/>
        <v>43832</v>
      </c>
      <c r="I49" s="35">
        <f t="shared" si="23"/>
        <v>43839</v>
      </c>
      <c r="J49" s="35">
        <v>43847</v>
      </c>
      <c r="K49" s="36" t="s">
        <v>69</v>
      </c>
      <c r="L49" s="37">
        <f t="shared" si="24"/>
        <v>20000</v>
      </c>
      <c r="M49" s="45">
        <v>20000</v>
      </c>
      <c r="N49" s="39"/>
      <c r="O49" s="34" t="s">
        <v>136</v>
      </c>
    </row>
    <row r="50" spans="1:15" s="41" customFormat="1" ht="12.75">
      <c r="A50" s="32">
        <v>439</v>
      </c>
      <c r="B50" s="33" t="s">
        <v>564</v>
      </c>
      <c r="C50" s="34" t="s">
        <v>77</v>
      </c>
      <c r="D50" s="33" t="s">
        <v>79</v>
      </c>
      <c r="E50" s="44" t="s">
        <v>15</v>
      </c>
      <c r="F50" s="35">
        <f t="shared" si="18"/>
        <v>43804</v>
      </c>
      <c r="G50" s="35">
        <f t="shared" si="13"/>
        <v>43825</v>
      </c>
      <c r="H50" s="35">
        <f t="shared" si="22"/>
        <v>43832</v>
      </c>
      <c r="I50" s="35">
        <f t="shared" si="23"/>
        <v>43839</v>
      </c>
      <c r="J50" s="35">
        <v>43847</v>
      </c>
      <c r="K50" s="36" t="s">
        <v>69</v>
      </c>
      <c r="L50" s="37">
        <f t="shared" si="24"/>
        <v>15000</v>
      </c>
      <c r="M50" s="43">
        <v>15000</v>
      </c>
      <c r="N50" s="39"/>
      <c r="O50" s="34" t="s">
        <v>138</v>
      </c>
    </row>
    <row r="51" spans="1:15" s="41" customFormat="1" ht="12.75">
      <c r="A51" s="32">
        <v>460</v>
      </c>
      <c r="B51" s="33" t="s">
        <v>565</v>
      </c>
      <c r="C51" s="42" t="s">
        <v>77</v>
      </c>
      <c r="D51" s="33" t="s">
        <v>79</v>
      </c>
      <c r="E51" s="44" t="s">
        <v>15</v>
      </c>
      <c r="F51" s="35">
        <f t="shared" si="18"/>
        <v>43804</v>
      </c>
      <c r="G51" s="35">
        <f t="shared" si="13"/>
        <v>43825</v>
      </c>
      <c r="H51" s="35">
        <f t="shared" si="22"/>
        <v>43832</v>
      </c>
      <c r="I51" s="35">
        <f t="shared" si="23"/>
        <v>43839</v>
      </c>
      <c r="J51" s="35">
        <v>43847</v>
      </c>
      <c r="K51" s="36" t="s">
        <v>69</v>
      </c>
      <c r="L51" s="37">
        <f t="shared" si="24"/>
        <v>10000</v>
      </c>
      <c r="M51" s="45">
        <v>10000</v>
      </c>
      <c r="N51" s="39"/>
      <c r="O51" s="34" t="s">
        <v>139</v>
      </c>
    </row>
    <row r="52" spans="1:15" s="41" customFormat="1" ht="24">
      <c r="A52" s="32">
        <v>470</v>
      </c>
      <c r="B52" s="33" t="s">
        <v>566</v>
      </c>
      <c r="C52" s="34" t="s">
        <v>77</v>
      </c>
      <c r="D52" s="33" t="s">
        <v>79</v>
      </c>
      <c r="E52" s="44" t="s">
        <v>15</v>
      </c>
      <c r="F52" s="35">
        <f t="shared" si="18"/>
        <v>43804</v>
      </c>
      <c r="G52" s="35">
        <f t="shared" si="13"/>
        <v>43825</v>
      </c>
      <c r="H52" s="35">
        <f t="shared" si="22"/>
        <v>43832</v>
      </c>
      <c r="I52" s="35">
        <f t="shared" si="23"/>
        <v>43839</v>
      </c>
      <c r="J52" s="35">
        <v>43847</v>
      </c>
      <c r="K52" s="36" t="s">
        <v>69</v>
      </c>
      <c r="L52" s="37">
        <f t="shared" si="24"/>
        <v>15000</v>
      </c>
      <c r="M52" s="43">
        <v>15000</v>
      </c>
      <c r="N52" s="39"/>
      <c r="O52" s="34" t="s">
        <v>141</v>
      </c>
    </row>
    <row r="53" spans="1:15" s="41" customFormat="1" ht="12.75">
      <c r="A53" s="32">
        <v>487</v>
      </c>
      <c r="B53" s="33" t="s">
        <v>568</v>
      </c>
      <c r="C53" s="42" t="s">
        <v>77</v>
      </c>
      <c r="D53" s="33" t="s">
        <v>79</v>
      </c>
      <c r="E53" s="44" t="s">
        <v>15</v>
      </c>
      <c r="F53" s="35">
        <f t="shared" si="18"/>
        <v>43804</v>
      </c>
      <c r="G53" s="35">
        <f t="shared" si="13"/>
        <v>43825</v>
      </c>
      <c r="H53" s="35">
        <f t="shared" si="22"/>
        <v>43832</v>
      </c>
      <c r="I53" s="35">
        <f t="shared" si="23"/>
        <v>43839</v>
      </c>
      <c r="J53" s="35">
        <v>43847</v>
      </c>
      <c r="K53" s="36" t="s">
        <v>69</v>
      </c>
      <c r="L53" s="37">
        <f t="shared" si="24"/>
        <v>50000</v>
      </c>
      <c r="M53" s="45">
        <v>50000</v>
      </c>
      <c r="N53" s="39"/>
      <c r="O53" s="34" t="s">
        <v>140</v>
      </c>
    </row>
    <row r="54" spans="1:15" s="41" customFormat="1" ht="24">
      <c r="A54" s="32">
        <v>508</v>
      </c>
      <c r="B54" s="33" t="s">
        <v>569</v>
      </c>
      <c r="C54" s="42" t="s">
        <v>77</v>
      </c>
      <c r="D54" s="33" t="s">
        <v>79</v>
      </c>
      <c r="E54" s="44" t="s">
        <v>15</v>
      </c>
      <c r="F54" s="35">
        <f t="shared" si="18"/>
        <v>43804</v>
      </c>
      <c r="G54" s="35">
        <f t="shared" si="13"/>
        <v>43825</v>
      </c>
      <c r="H54" s="35">
        <f t="shared" si="22"/>
        <v>43832</v>
      </c>
      <c r="I54" s="35">
        <f t="shared" si="23"/>
        <v>43839</v>
      </c>
      <c r="J54" s="35">
        <v>43847</v>
      </c>
      <c r="K54" s="36" t="s">
        <v>69</v>
      </c>
      <c r="L54" s="37">
        <f t="shared" si="24"/>
        <v>50000</v>
      </c>
      <c r="M54" s="45">
        <v>50000</v>
      </c>
      <c r="N54" s="39"/>
      <c r="O54" s="34" t="s">
        <v>269</v>
      </c>
    </row>
    <row r="55" spans="1:15" s="41" customFormat="1" ht="24">
      <c r="A55" s="32">
        <v>510</v>
      </c>
      <c r="B55" s="33" t="s">
        <v>569</v>
      </c>
      <c r="C55" s="42" t="s">
        <v>77</v>
      </c>
      <c r="D55" s="33" t="s">
        <v>79</v>
      </c>
      <c r="E55" s="44" t="s">
        <v>15</v>
      </c>
      <c r="F55" s="35">
        <f t="shared" si="18"/>
        <v>43984</v>
      </c>
      <c r="G55" s="35">
        <f t="shared" si="13"/>
        <v>44005</v>
      </c>
      <c r="H55" s="35">
        <f t="shared" si="22"/>
        <v>44012</v>
      </c>
      <c r="I55" s="35">
        <f t="shared" si="23"/>
        <v>44019</v>
      </c>
      <c r="J55" s="35">
        <v>44027</v>
      </c>
      <c r="K55" s="36" t="s">
        <v>69</v>
      </c>
      <c r="L55" s="37">
        <f t="shared" si="24"/>
        <v>50000</v>
      </c>
      <c r="M55" s="45">
        <v>50000</v>
      </c>
      <c r="N55" s="39"/>
      <c r="O55" s="34" t="s">
        <v>269</v>
      </c>
    </row>
    <row r="56" spans="1:15" s="41" customFormat="1" ht="21">
      <c r="A56" s="32">
        <v>523</v>
      </c>
      <c r="B56" s="33" t="s">
        <v>400</v>
      </c>
      <c r="C56" s="34" t="s">
        <v>77</v>
      </c>
      <c r="D56" s="33" t="s">
        <v>156</v>
      </c>
      <c r="E56" s="44" t="s">
        <v>15</v>
      </c>
      <c r="F56" s="35">
        <f t="shared" si="18"/>
        <v>43804</v>
      </c>
      <c r="G56" s="35">
        <f t="shared" ref="G56:G87" si="25">H56-7</f>
        <v>43825</v>
      </c>
      <c r="H56" s="35">
        <f t="shared" si="22"/>
        <v>43832</v>
      </c>
      <c r="I56" s="35">
        <f t="shared" si="23"/>
        <v>43839</v>
      </c>
      <c r="J56" s="35">
        <v>43847</v>
      </c>
      <c r="K56" s="36" t="s">
        <v>69</v>
      </c>
      <c r="L56" s="37">
        <f t="shared" si="24"/>
        <v>35000</v>
      </c>
      <c r="M56" s="38">
        <v>35000</v>
      </c>
      <c r="N56" s="39"/>
      <c r="O56" s="40" t="s">
        <v>257</v>
      </c>
    </row>
    <row r="57" spans="1:15" s="41" customFormat="1" ht="21">
      <c r="A57" s="32">
        <v>527</v>
      </c>
      <c r="B57" s="33" t="s">
        <v>400</v>
      </c>
      <c r="C57" s="34" t="s">
        <v>77</v>
      </c>
      <c r="D57" s="33" t="s">
        <v>156</v>
      </c>
      <c r="E57" s="44" t="s">
        <v>15</v>
      </c>
      <c r="F57" s="35">
        <f t="shared" si="18"/>
        <v>43984</v>
      </c>
      <c r="G57" s="35">
        <f t="shared" si="25"/>
        <v>44005</v>
      </c>
      <c r="H57" s="35">
        <f t="shared" si="22"/>
        <v>44012</v>
      </c>
      <c r="I57" s="35">
        <f t="shared" si="23"/>
        <v>44019</v>
      </c>
      <c r="J57" s="35">
        <v>44027</v>
      </c>
      <c r="K57" s="36" t="s">
        <v>69</v>
      </c>
      <c r="L57" s="37">
        <f t="shared" si="24"/>
        <v>35000</v>
      </c>
      <c r="M57" s="38">
        <v>35000</v>
      </c>
      <c r="N57" s="39"/>
      <c r="O57" s="40" t="s">
        <v>257</v>
      </c>
    </row>
    <row r="58" spans="1:15" s="41" customFormat="1" ht="21">
      <c r="A58" s="32">
        <v>590</v>
      </c>
      <c r="B58" s="33" t="s">
        <v>314</v>
      </c>
      <c r="C58" s="34" t="s">
        <v>77</v>
      </c>
      <c r="D58" s="33" t="s">
        <v>142</v>
      </c>
      <c r="E58" s="44" t="s">
        <v>15</v>
      </c>
      <c r="F58" s="35">
        <f t="shared" si="18"/>
        <v>43804</v>
      </c>
      <c r="G58" s="35">
        <f t="shared" si="25"/>
        <v>43825</v>
      </c>
      <c r="H58" s="35">
        <f t="shared" si="22"/>
        <v>43832</v>
      </c>
      <c r="I58" s="35">
        <f t="shared" si="23"/>
        <v>43839</v>
      </c>
      <c r="J58" s="35">
        <v>43847</v>
      </c>
      <c r="K58" s="36" t="s">
        <v>69</v>
      </c>
      <c r="L58" s="37">
        <f t="shared" si="24"/>
        <v>90000</v>
      </c>
      <c r="M58" s="38">
        <v>90000</v>
      </c>
      <c r="N58" s="39"/>
      <c r="O58" s="40" t="s">
        <v>208</v>
      </c>
    </row>
    <row r="59" spans="1:15" s="41" customFormat="1" ht="21">
      <c r="A59" s="32">
        <v>593</v>
      </c>
      <c r="B59" s="33" t="s">
        <v>314</v>
      </c>
      <c r="C59" s="34" t="s">
        <v>77</v>
      </c>
      <c r="D59" s="33" t="s">
        <v>142</v>
      </c>
      <c r="E59" s="44" t="s">
        <v>15</v>
      </c>
      <c r="F59" s="35">
        <f t="shared" si="18"/>
        <v>43984</v>
      </c>
      <c r="G59" s="35">
        <f t="shared" si="25"/>
        <v>44005</v>
      </c>
      <c r="H59" s="35">
        <f t="shared" si="22"/>
        <v>44012</v>
      </c>
      <c r="I59" s="35">
        <f t="shared" si="23"/>
        <v>44019</v>
      </c>
      <c r="J59" s="35">
        <v>44027</v>
      </c>
      <c r="K59" s="36" t="s">
        <v>69</v>
      </c>
      <c r="L59" s="37">
        <f t="shared" si="24"/>
        <v>90000</v>
      </c>
      <c r="M59" s="38">
        <v>90000</v>
      </c>
      <c r="N59" s="39"/>
      <c r="O59" s="40" t="s">
        <v>208</v>
      </c>
    </row>
    <row r="60" spans="1:15" s="41" customFormat="1" ht="21">
      <c r="A60" s="32">
        <v>640</v>
      </c>
      <c r="B60" s="33" t="s">
        <v>324</v>
      </c>
      <c r="C60" s="34" t="s">
        <v>77</v>
      </c>
      <c r="D60" s="33" t="s">
        <v>142</v>
      </c>
      <c r="E60" s="44" t="s">
        <v>15</v>
      </c>
      <c r="F60" s="35">
        <f t="shared" si="18"/>
        <v>43804</v>
      </c>
      <c r="G60" s="35">
        <f t="shared" si="25"/>
        <v>43825</v>
      </c>
      <c r="H60" s="35">
        <f t="shared" si="22"/>
        <v>43832</v>
      </c>
      <c r="I60" s="35">
        <f t="shared" si="23"/>
        <v>43839</v>
      </c>
      <c r="J60" s="35">
        <v>43847</v>
      </c>
      <c r="K60" s="36" t="s">
        <v>69</v>
      </c>
      <c r="L60" s="37">
        <f t="shared" si="24"/>
        <v>60000</v>
      </c>
      <c r="M60" s="38">
        <v>60000</v>
      </c>
      <c r="N60" s="39"/>
      <c r="O60" s="40" t="s">
        <v>176</v>
      </c>
    </row>
    <row r="61" spans="1:15" s="41" customFormat="1" ht="21">
      <c r="A61" s="32">
        <v>643</v>
      </c>
      <c r="B61" s="33" t="s">
        <v>324</v>
      </c>
      <c r="C61" s="34" t="s">
        <v>77</v>
      </c>
      <c r="D61" s="33" t="s">
        <v>142</v>
      </c>
      <c r="E61" s="44" t="s">
        <v>15</v>
      </c>
      <c r="F61" s="35">
        <f t="shared" si="18"/>
        <v>43984</v>
      </c>
      <c r="G61" s="35">
        <f t="shared" si="25"/>
        <v>44005</v>
      </c>
      <c r="H61" s="35">
        <f t="shared" si="22"/>
        <v>44012</v>
      </c>
      <c r="I61" s="35">
        <f t="shared" si="23"/>
        <v>44019</v>
      </c>
      <c r="J61" s="35">
        <v>44027</v>
      </c>
      <c r="K61" s="36" t="s">
        <v>69</v>
      </c>
      <c r="L61" s="37">
        <f t="shared" si="24"/>
        <v>40000</v>
      </c>
      <c r="M61" s="38">
        <v>40000</v>
      </c>
      <c r="N61" s="39"/>
      <c r="O61" s="40" t="s">
        <v>176</v>
      </c>
    </row>
    <row r="62" spans="1:15" s="41" customFormat="1" ht="21">
      <c r="A62" s="32">
        <v>653</v>
      </c>
      <c r="B62" s="33" t="s">
        <v>365</v>
      </c>
      <c r="C62" s="34" t="s">
        <v>77</v>
      </c>
      <c r="D62" s="33" t="s">
        <v>128</v>
      </c>
      <c r="E62" s="44" t="s">
        <v>15</v>
      </c>
      <c r="F62" s="35">
        <f t="shared" si="18"/>
        <v>43804</v>
      </c>
      <c r="G62" s="35">
        <f t="shared" si="25"/>
        <v>43825</v>
      </c>
      <c r="H62" s="35">
        <f t="shared" si="22"/>
        <v>43832</v>
      </c>
      <c r="I62" s="35">
        <f t="shared" si="23"/>
        <v>43839</v>
      </c>
      <c r="J62" s="35">
        <v>43847</v>
      </c>
      <c r="K62" s="36" t="s">
        <v>69</v>
      </c>
      <c r="L62" s="37">
        <f t="shared" si="24"/>
        <v>85000</v>
      </c>
      <c r="M62" s="38">
        <v>85000</v>
      </c>
      <c r="N62" s="39"/>
      <c r="O62" s="40" t="s">
        <v>208</v>
      </c>
    </row>
    <row r="63" spans="1:15" s="41" customFormat="1" ht="21">
      <c r="A63" s="32">
        <v>656</v>
      </c>
      <c r="B63" s="33" t="s">
        <v>365</v>
      </c>
      <c r="C63" s="34" t="s">
        <v>77</v>
      </c>
      <c r="D63" s="33" t="s">
        <v>128</v>
      </c>
      <c r="E63" s="44" t="s">
        <v>15</v>
      </c>
      <c r="F63" s="35">
        <f t="shared" si="18"/>
        <v>43984</v>
      </c>
      <c r="G63" s="35">
        <f t="shared" si="25"/>
        <v>44005</v>
      </c>
      <c r="H63" s="35">
        <f t="shared" si="22"/>
        <v>44012</v>
      </c>
      <c r="I63" s="35">
        <f t="shared" si="23"/>
        <v>44019</v>
      </c>
      <c r="J63" s="35">
        <v>44027</v>
      </c>
      <c r="K63" s="36" t="s">
        <v>69</v>
      </c>
      <c r="L63" s="37">
        <f t="shared" si="24"/>
        <v>85000</v>
      </c>
      <c r="M63" s="38">
        <v>85000</v>
      </c>
      <c r="N63" s="39"/>
      <c r="O63" s="40" t="s">
        <v>208</v>
      </c>
    </row>
    <row r="64" spans="1:15" s="41" customFormat="1" ht="21">
      <c r="A64" s="32">
        <v>703</v>
      </c>
      <c r="B64" s="33" t="s">
        <v>383</v>
      </c>
      <c r="C64" s="34" t="s">
        <v>77</v>
      </c>
      <c r="D64" s="33" t="s">
        <v>169</v>
      </c>
      <c r="E64" s="44" t="s">
        <v>15</v>
      </c>
      <c r="F64" s="35">
        <f t="shared" si="18"/>
        <v>43804</v>
      </c>
      <c r="G64" s="35">
        <f t="shared" si="25"/>
        <v>43825</v>
      </c>
      <c r="H64" s="35">
        <f t="shared" si="22"/>
        <v>43832</v>
      </c>
      <c r="I64" s="35">
        <f t="shared" si="23"/>
        <v>43839</v>
      </c>
      <c r="J64" s="35">
        <v>43847</v>
      </c>
      <c r="K64" s="36" t="s">
        <v>69</v>
      </c>
      <c r="L64" s="37">
        <f t="shared" si="24"/>
        <v>45000</v>
      </c>
      <c r="M64" s="38">
        <v>45000</v>
      </c>
      <c r="N64" s="39"/>
      <c r="O64" s="40" t="s">
        <v>208</v>
      </c>
    </row>
    <row r="65" spans="1:15" s="41" customFormat="1" ht="21">
      <c r="A65" s="32">
        <v>706</v>
      </c>
      <c r="B65" s="33" t="s">
        <v>383</v>
      </c>
      <c r="C65" s="34" t="s">
        <v>77</v>
      </c>
      <c r="D65" s="33" t="s">
        <v>169</v>
      </c>
      <c r="E65" s="44" t="s">
        <v>15</v>
      </c>
      <c r="F65" s="35">
        <f t="shared" si="18"/>
        <v>43984</v>
      </c>
      <c r="G65" s="35">
        <f t="shared" si="25"/>
        <v>44005</v>
      </c>
      <c r="H65" s="35">
        <f t="shared" si="22"/>
        <v>44012</v>
      </c>
      <c r="I65" s="35">
        <f t="shared" si="23"/>
        <v>44019</v>
      </c>
      <c r="J65" s="35">
        <v>44027</v>
      </c>
      <c r="K65" s="36" t="s">
        <v>69</v>
      </c>
      <c r="L65" s="37">
        <f t="shared" si="24"/>
        <v>45000</v>
      </c>
      <c r="M65" s="38">
        <v>45000</v>
      </c>
      <c r="N65" s="39"/>
      <c r="O65" s="40" t="s">
        <v>208</v>
      </c>
    </row>
    <row r="66" spans="1:15" s="41" customFormat="1" ht="12.75">
      <c r="A66" s="32">
        <v>749</v>
      </c>
      <c r="B66" s="33" t="s">
        <v>393</v>
      </c>
      <c r="C66" s="34" t="s">
        <v>77</v>
      </c>
      <c r="D66" s="33" t="s">
        <v>169</v>
      </c>
      <c r="E66" s="44" t="s">
        <v>15</v>
      </c>
      <c r="F66" s="35">
        <f t="shared" si="18"/>
        <v>43804</v>
      </c>
      <c r="G66" s="35">
        <f t="shared" si="25"/>
        <v>43825</v>
      </c>
      <c r="H66" s="35">
        <f t="shared" si="22"/>
        <v>43832</v>
      </c>
      <c r="I66" s="35">
        <f t="shared" si="23"/>
        <v>43839</v>
      </c>
      <c r="J66" s="35">
        <v>43847</v>
      </c>
      <c r="K66" s="36" t="s">
        <v>69</v>
      </c>
      <c r="L66" s="37">
        <f t="shared" si="24"/>
        <v>8000</v>
      </c>
      <c r="M66" s="38">
        <v>8000</v>
      </c>
      <c r="N66" s="39"/>
      <c r="O66" s="40" t="s">
        <v>174</v>
      </c>
    </row>
    <row r="67" spans="1:15" s="41" customFormat="1" ht="12.75">
      <c r="A67" s="32">
        <v>751</v>
      </c>
      <c r="B67" s="33" t="s">
        <v>393</v>
      </c>
      <c r="C67" s="34" t="s">
        <v>77</v>
      </c>
      <c r="D67" s="33" t="s">
        <v>169</v>
      </c>
      <c r="E67" s="44" t="s">
        <v>15</v>
      </c>
      <c r="F67" s="35">
        <f t="shared" si="18"/>
        <v>43984</v>
      </c>
      <c r="G67" s="35">
        <f t="shared" si="25"/>
        <v>44005</v>
      </c>
      <c r="H67" s="35">
        <f t="shared" si="22"/>
        <v>44012</v>
      </c>
      <c r="I67" s="35">
        <f t="shared" si="23"/>
        <v>44019</v>
      </c>
      <c r="J67" s="35">
        <v>44027</v>
      </c>
      <c r="K67" s="36" t="s">
        <v>69</v>
      </c>
      <c r="L67" s="37">
        <f t="shared" si="24"/>
        <v>8000</v>
      </c>
      <c r="M67" s="38">
        <v>8000</v>
      </c>
      <c r="N67" s="39"/>
      <c r="O67" s="40" t="s">
        <v>174</v>
      </c>
    </row>
    <row r="68" spans="1:15" s="41" customFormat="1" ht="12.75">
      <c r="A68" s="32">
        <v>770</v>
      </c>
      <c r="B68" s="33" t="s">
        <v>395</v>
      </c>
      <c r="C68" s="34" t="s">
        <v>77</v>
      </c>
      <c r="D68" s="33" t="s">
        <v>169</v>
      </c>
      <c r="E68" s="44" t="s">
        <v>15</v>
      </c>
      <c r="F68" s="35">
        <f t="shared" si="18"/>
        <v>43804</v>
      </c>
      <c r="G68" s="35">
        <f t="shared" si="25"/>
        <v>43825</v>
      </c>
      <c r="H68" s="35">
        <f t="shared" si="22"/>
        <v>43832</v>
      </c>
      <c r="I68" s="35">
        <f t="shared" si="23"/>
        <v>43839</v>
      </c>
      <c r="J68" s="35">
        <v>43847</v>
      </c>
      <c r="K68" s="36" t="s">
        <v>69</v>
      </c>
      <c r="L68" s="37">
        <f t="shared" si="24"/>
        <v>10000</v>
      </c>
      <c r="M68" s="38">
        <v>10000</v>
      </c>
      <c r="N68" s="39"/>
      <c r="O68" s="40" t="s">
        <v>173</v>
      </c>
    </row>
    <row r="69" spans="1:15" s="41" customFormat="1" ht="21">
      <c r="A69" s="32">
        <v>785</v>
      </c>
      <c r="B69" s="33" t="s">
        <v>325</v>
      </c>
      <c r="C69" s="42" t="s">
        <v>77</v>
      </c>
      <c r="D69" s="33" t="s">
        <v>142</v>
      </c>
      <c r="E69" s="44" t="s">
        <v>15</v>
      </c>
      <c r="F69" s="35">
        <f t="shared" si="18"/>
        <v>43833</v>
      </c>
      <c r="G69" s="35">
        <f t="shared" si="25"/>
        <v>43854</v>
      </c>
      <c r="H69" s="35">
        <f t="shared" si="22"/>
        <v>43861</v>
      </c>
      <c r="I69" s="35">
        <f t="shared" si="23"/>
        <v>43868</v>
      </c>
      <c r="J69" s="35">
        <v>43876</v>
      </c>
      <c r="K69" s="36" t="s">
        <v>69</v>
      </c>
      <c r="L69" s="37">
        <f t="shared" si="24"/>
        <v>5000</v>
      </c>
      <c r="M69" s="43"/>
      <c r="N69" s="39">
        <v>5000</v>
      </c>
      <c r="O69" s="40" t="s">
        <v>411</v>
      </c>
    </row>
    <row r="70" spans="1:15" s="41" customFormat="1" ht="21">
      <c r="A70" s="32">
        <v>794</v>
      </c>
      <c r="B70" s="33" t="s">
        <v>326</v>
      </c>
      <c r="C70" s="34" t="s">
        <v>77</v>
      </c>
      <c r="D70" s="33" t="s">
        <v>147</v>
      </c>
      <c r="E70" s="44" t="s">
        <v>15</v>
      </c>
      <c r="F70" s="35">
        <f t="shared" si="18"/>
        <v>43804</v>
      </c>
      <c r="G70" s="35">
        <f t="shared" si="25"/>
        <v>43825</v>
      </c>
      <c r="H70" s="35">
        <f t="shared" si="22"/>
        <v>43832</v>
      </c>
      <c r="I70" s="35">
        <f t="shared" si="23"/>
        <v>43839</v>
      </c>
      <c r="J70" s="35">
        <v>43847</v>
      </c>
      <c r="K70" s="36" t="s">
        <v>69</v>
      </c>
      <c r="L70" s="37">
        <f t="shared" si="24"/>
        <v>20000</v>
      </c>
      <c r="M70" s="38">
        <v>20000</v>
      </c>
      <c r="N70" s="39"/>
      <c r="O70" s="40" t="s">
        <v>208</v>
      </c>
    </row>
    <row r="71" spans="1:15" s="41" customFormat="1" ht="21">
      <c r="A71" s="32">
        <v>796</v>
      </c>
      <c r="B71" s="33" t="s">
        <v>326</v>
      </c>
      <c r="C71" s="34" t="s">
        <v>77</v>
      </c>
      <c r="D71" s="33" t="s">
        <v>147</v>
      </c>
      <c r="E71" s="44" t="s">
        <v>15</v>
      </c>
      <c r="F71" s="35">
        <f t="shared" si="18"/>
        <v>43984</v>
      </c>
      <c r="G71" s="35">
        <f t="shared" si="25"/>
        <v>44005</v>
      </c>
      <c r="H71" s="35">
        <f t="shared" si="22"/>
        <v>44012</v>
      </c>
      <c r="I71" s="35">
        <f t="shared" si="23"/>
        <v>44019</v>
      </c>
      <c r="J71" s="35">
        <v>44027</v>
      </c>
      <c r="K71" s="36" t="s">
        <v>69</v>
      </c>
      <c r="L71" s="37">
        <f t="shared" si="24"/>
        <v>10000</v>
      </c>
      <c r="M71" s="38">
        <v>10000</v>
      </c>
      <c r="N71" s="39"/>
      <c r="O71" s="40" t="s">
        <v>208</v>
      </c>
    </row>
    <row r="72" spans="1:15" s="41" customFormat="1" ht="31.5">
      <c r="A72" s="32">
        <v>854</v>
      </c>
      <c r="B72" s="33" t="s">
        <v>348</v>
      </c>
      <c r="C72" s="42" t="s">
        <v>77</v>
      </c>
      <c r="D72" s="33" t="s">
        <v>147</v>
      </c>
      <c r="E72" s="44" t="s">
        <v>15</v>
      </c>
      <c r="F72" s="35">
        <f t="shared" si="18"/>
        <v>43804</v>
      </c>
      <c r="G72" s="35">
        <f t="shared" si="25"/>
        <v>43825</v>
      </c>
      <c r="H72" s="35">
        <f t="shared" si="22"/>
        <v>43832</v>
      </c>
      <c r="I72" s="35">
        <f t="shared" si="23"/>
        <v>43839</v>
      </c>
      <c r="J72" s="35">
        <v>43847</v>
      </c>
      <c r="K72" s="36" t="s">
        <v>69</v>
      </c>
      <c r="L72" s="37">
        <f t="shared" si="24"/>
        <v>2500</v>
      </c>
      <c r="M72" s="43">
        <v>2500</v>
      </c>
      <c r="N72" s="39"/>
      <c r="O72" s="40" t="s">
        <v>239</v>
      </c>
    </row>
    <row r="73" spans="1:15" s="41" customFormat="1" ht="31.5">
      <c r="A73" s="32">
        <v>856</v>
      </c>
      <c r="B73" s="33" t="s">
        <v>348</v>
      </c>
      <c r="C73" s="42" t="s">
        <v>77</v>
      </c>
      <c r="D73" s="33" t="s">
        <v>147</v>
      </c>
      <c r="E73" s="44" t="s">
        <v>15</v>
      </c>
      <c r="F73" s="35">
        <f t="shared" si="18"/>
        <v>43984</v>
      </c>
      <c r="G73" s="35">
        <f t="shared" si="25"/>
        <v>44005</v>
      </c>
      <c r="H73" s="35">
        <f t="shared" si="22"/>
        <v>44012</v>
      </c>
      <c r="I73" s="35">
        <f t="shared" si="23"/>
        <v>44019</v>
      </c>
      <c r="J73" s="35">
        <v>44027</v>
      </c>
      <c r="K73" s="36" t="s">
        <v>69</v>
      </c>
      <c r="L73" s="37">
        <f t="shared" si="24"/>
        <v>2500</v>
      </c>
      <c r="M73" s="43">
        <v>2500</v>
      </c>
      <c r="N73" s="39"/>
      <c r="O73" s="40" t="s">
        <v>239</v>
      </c>
    </row>
    <row r="74" spans="1:15" s="41" customFormat="1" ht="21">
      <c r="A74" s="32">
        <v>865</v>
      </c>
      <c r="B74" s="33" t="s">
        <v>337</v>
      </c>
      <c r="C74" s="34" t="s">
        <v>77</v>
      </c>
      <c r="D74" s="33" t="s">
        <v>147</v>
      </c>
      <c r="E74" s="44" t="s">
        <v>15</v>
      </c>
      <c r="F74" s="35">
        <f t="shared" ref="F74:F82" si="26">G74-21</f>
        <v>43804</v>
      </c>
      <c r="G74" s="35">
        <f t="shared" si="25"/>
        <v>43825</v>
      </c>
      <c r="H74" s="35">
        <f t="shared" si="22"/>
        <v>43832</v>
      </c>
      <c r="I74" s="35">
        <f t="shared" si="23"/>
        <v>43839</v>
      </c>
      <c r="J74" s="35">
        <v>43847</v>
      </c>
      <c r="K74" s="36" t="s">
        <v>69</v>
      </c>
      <c r="L74" s="37">
        <f t="shared" si="24"/>
        <v>20000</v>
      </c>
      <c r="M74" s="38">
        <v>20000</v>
      </c>
      <c r="N74" s="39"/>
      <c r="O74" s="40" t="s">
        <v>336</v>
      </c>
    </row>
    <row r="75" spans="1:15" s="41" customFormat="1" ht="21">
      <c r="A75" s="32">
        <v>889</v>
      </c>
      <c r="B75" s="33" t="s">
        <v>342</v>
      </c>
      <c r="C75" s="34" t="s">
        <v>77</v>
      </c>
      <c r="D75" s="33" t="s">
        <v>147</v>
      </c>
      <c r="E75" s="44" t="s">
        <v>15</v>
      </c>
      <c r="F75" s="35">
        <f t="shared" si="26"/>
        <v>43804</v>
      </c>
      <c r="G75" s="35">
        <f t="shared" si="25"/>
        <v>43825</v>
      </c>
      <c r="H75" s="35">
        <f t="shared" si="22"/>
        <v>43832</v>
      </c>
      <c r="I75" s="35">
        <f t="shared" si="23"/>
        <v>43839</v>
      </c>
      <c r="J75" s="35">
        <v>43847</v>
      </c>
      <c r="K75" s="36" t="s">
        <v>69</v>
      </c>
      <c r="L75" s="37">
        <f t="shared" si="24"/>
        <v>10000</v>
      </c>
      <c r="M75" s="43">
        <v>10000</v>
      </c>
      <c r="N75" s="39"/>
      <c r="O75" s="40" t="s">
        <v>236</v>
      </c>
    </row>
    <row r="76" spans="1:15" s="41" customFormat="1" ht="21">
      <c r="A76" s="32">
        <v>891</v>
      </c>
      <c r="B76" s="33" t="s">
        <v>342</v>
      </c>
      <c r="C76" s="34" t="s">
        <v>77</v>
      </c>
      <c r="D76" s="33" t="s">
        <v>147</v>
      </c>
      <c r="E76" s="44" t="s">
        <v>15</v>
      </c>
      <c r="F76" s="35">
        <f t="shared" si="26"/>
        <v>43984</v>
      </c>
      <c r="G76" s="35">
        <f t="shared" si="25"/>
        <v>44005</v>
      </c>
      <c r="H76" s="35">
        <f t="shared" si="22"/>
        <v>44012</v>
      </c>
      <c r="I76" s="35">
        <f t="shared" si="23"/>
        <v>44019</v>
      </c>
      <c r="J76" s="35">
        <v>44027</v>
      </c>
      <c r="K76" s="36" t="s">
        <v>69</v>
      </c>
      <c r="L76" s="37">
        <f t="shared" si="24"/>
        <v>10000</v>
      </c>
      <c r="M76" s="43">
        <v>10000</v>
      </c>
      <c r="N76" s="39"/>
      <c r="O76" s="40" t="s">
        <v>236</v>
      </c>
    </row>
    <row r="77" spans="1:15" s="41" customFormat="1" ht="21">
      <c r="A77" s="32">
        <v>901</v>
      </c>
      <c r="B77" s="33" t="s">
        <v>345</v>
      </c>
      <c r="C77" s="34" t="s">
        <v>77</v>
      </c>
      <c r="D77" s="33" t="s">
        <v>147</v>
      </c>
      <c r="E77" s="44" t="s">
        <v>15</v>
      </c>
      <c r="F77" s="35">
        <f t="shared" si="26"/>
        <v>44032</v>
      </c>
      <c r="G77" s="35">
        <f t="shared" si="25"/>
        <v>44053</v>
      </c>
      <c r="H77" s="35">
        <f t="shared" ref="H77:H82" si="27">J77-15</f>
        <v>44060</v>
      </c>
      <c r="I77" s="35">
        <f t="shared" ref="I77:I82" si="28">H77+7</f>
        <v>44067</v>
      </c>
      <c r="J77" s="35">
        <v>44075</v>
      </c>
      <c r="K77" s="36" t="s">
        <v>69</v>
      </c>
      <c r="L77" s="37">
        <f t="shared" ref="L77:L82" si="29">SUM(M77:N77)</f>
        <v>1000</v>
      </c>
      <c r="M77" s="38">
        <v>1000</v>
      </c>
      <c r="N77" s="39"/>
      <c r="O77" s="40" t="s">
        <v>148</v>
      </c>
    </row>
    <row r="78" spans="1:15" s="41" customFormat="1" ht="21">
      <c r="A78" s="32">
        <v>906</v>
      </c>
      <c r="B78" s="33" t="s">
        <v>346</v>
      </c>
      <c r="C78" s="42" t="s">
        <v>77</v>
      </c>
      <c r="D78" s="33" t="s">
        <v>147</v>
      </c>
      <c r="E78" s="44" t="s">
        <v>15</v>
      </c>
      <c r="F78" s="35">
        <f t="shared" si="26"/>
        <v>43804</v>
      </c>
      <c r="G78" s="35">
        <f t="shared" si="25"/>
        <v>43825</v>
      </c>
      <c r="H78" s="35">
        <f t="shared" si="27"/>
        <v>43832</v>
      </c>
      <c r="I78" s="35">
        <f t="shared" si="28"/>
        <v>43839</v>
      </c>
      <c r="J78" s="35">
        <v>43847</v>
      </c>
      <c r="K78" s="36" t="s">
        <v>69</v>
      </c>
      <c r="L78" s="37">
        <f t="shared" si="29"/>
        <v>4000</v>
      </c>
      <c r="M78" s="43">
        <v>4000</v>
      </c>
      <c r="N78" s="39"/>
      <c r="O78" s="40" t="s">
        <v>151</v>
      </c>
    </row>
    <row r="79" spans="1:15" s="41" customFormat="1" ht="21">
      <c r="A79" s="32">
        <v>908</v>
      </c>
      <c r="B79" s="33" t="s">
        <v>346</v>
      </c>
      <c r="C79" s="42" t="s">
        <v>77</v>
      </c>
      <c r="D79" s="33" t="s">
        <v>147</v>
      </c>
      <c r="E79" s="44" t="s">
        <v>15</v>
      </c>
      <c r="F79" s="35">
        <f t="shared" si="26"/>
        <v>43984</v>
      </c>
      <c r="G79" s="35">
        <f t="shared" si="25"/>
        <v>44005</v>
      </c>
      <c r="H79" s="35">
        <f t="shared" si="27"/>
        <v>44012</v>
      </c>
      <c r="I79" s="35">
        <f t="shared" si="28"/>
        <v>44019</v>
      </c>
      <c r="J79" s="35">
        <v>44027</v>
      </c>
      <c r="K79" s="36" t="s">
        <v>69</v>
      </c>
      <c r="L79" s="37">
        <f t="shared" si="29"/>
        <v>4000</v>
      </c>
      <c r="M79" s="43">
        <v>4000</v>
      </c>
      <c r="N79" s="39"/>
      <c r="O79" s="40" t="s">
        <v>151</v>
      </c>
    </row>
    <row r="80" spans="1:15" s="41" customFormat="1" ht="21">
      <c r="A80" s="32">
        <v>926</v>
      </c>
      <c r="B80" s="33" t="s">
        <v>334</v>
      </c>
      <c r="C80" s="42" t="s">
        <v>77</v>
      </c>
      <c r="D80" s="33" t="s">
        <v>147</v>
      </c>
      <c r="E80" s="44" t="s">
        <v>15</v>
      </c>
      <c r="F80" s="35">
        <f t="shared" si="26"/>
        <v>43804</v>
      </c>
      <c r="G80" s="35">
        <f t="shared" si="25"/>
        <v>43825</v>
      </c>
      <c r="H80" s="35">
        <f t="shared" si="27"/>
        <v>43832</v>
      </c>
      <c r="I80" s="35">
        <f t="shared" si="28"/>
        <v>43839</v>
      </c>
      <c r="J80" s="35">
        <v>43847</v>
      </c>
      <c r="K80" s="36" t="s">
        <v>69</v>
      </c>
      <c r="L80" s="37">
        <f t="shared" si="29"/>
        <v>10000</v>
      </c>
      <c r="M80" s="43">
        <v>10000</v>
      </c>
      <c r="N80" s="39"/>
      <c r="O80" s="40" t="s">
        <v>231</v>
      </c>
    </row>
    <row r="81" spans="1:15" s="41" customFormat="1" ht="21">
      <c r="A81" s="32">
        <v>943</v>
      </c>
      <c r="B81" s="33" t="s">
        <v>570</v>
      </c>
      <c r="C81" s="34" t="s">
        <v>77</v>
      </c>
      <c r="D81" s="33" t="s">
        <v>183</v>
      </c>
      <c r="E81" s="44" t="s">
        <v>15</v>
      </c>
      <c r="F81" s="35">
        <f t="shared" si="26"/>
        <v>43804</v>
      </c>
      <c r="G81" s="35">
        <f t="shared" si="25"/>
        <v>43825</v>
      </c>
      <c r="H81" s="35">
        <f t="shared" si="27"/>
        <v>43832</v>
      </c>
      <c r="I81" s="35">
        <f t="shared" si="28"/>
        <v>43839</v>
      </c>
      <c r="J81" s="35">
        <v>43847</v>
      </c>
      <c r="K81" s="36" t="s">
        <v>69</v>
      </c>
      <c r="L81" s="37">
        <f t="shared" si="29"/>
        <v>134860</v>
      </c>
      <c r="M81" s="38">
        <v>134860</v>
      </c>
      <c r="N81" s="39"/>
      <c r="O81" s="40" t="s">
        <v>208</v>
      </c>
    </row>
    <row r="82" spans="1:15" s="41" customFormat="1" ht="21">
      <c r="A82" s="32">
        <v>945</v>
      </c>
      <c r="B82" s="33" t="s">
        <v>570</v>
      </c>
      <c r="C82" s="34" t="s">
        <v>77</v>
      </c>
      <c r="D82" s="33" t="s">
        <v>183</v>
      </c>
      <c r="E82" s="44" t="s">
        <v>15</v>
      </c>
      <c r="F82" s="35">
        <f t="shared" si="26"/>
        <v>43893</v>
      </c>
      <c r="G82" s="35">
        <f t="shared" si="25"/>
        <v>43914</v>
      </c>
      <c r="H82" s="35">
        <f t="shared" si="27"/>
        <v>43921</v>
      </c>
      <c r="I82" s="35">
        <f t="shared" si="28"/>
        <v>43928</v>
      </c>
      <c r="J82" s="35">
        <v>43936</v>
      </c>
      <c r="K82" s="36" t="s">
        <v>69</v>
      </c>
      <c r="L82" s="37">
        <f t="shared" si="29"/>
        <v>137500</v>
      </c>
      <c r="M82" s="38">
        <v>137500</v>
      </c>
      <c r="N82" s="39"/>
      <c r="O82" s="40" t="s">
        <v>208</v>
      </c>
    </row>
    <row r="83" spans="1:15" s="41" customFormat="1" ht="12.75">
      <c r="A83" s="32">
        <v>973</v>
      </c>
      <c r="B83" s="33" t="s">
        <v>573</v>
      </c>
      <c r="C83" s="34" t="s">
        <v>77</v>
      </c>
      <c r="D83" s="33" t="s">
        <v>183</v>
      </c>
      <c r="E83" s="44" t="s">
        <v>15</v>
      </c>
      <c r="F83" s="35">
        <f t="shared" ref="F83:F115" si="30">G83-21</f>
        <v>43804</v>
      </c>
      <c r="G83" s="35">
        <f t="shared" si="25"/>
        <v>43825</v>
      </c>
      <c r="H83" s="35">
        <f t="shared" ref="H83:H91" si="31">J83-15</f>
        <v>43832</v>
      </c>
      <c r="I83" s="35">
        <f t="shared" ref="I83:I91" si="32">H83+7</f>
        <v>43839</v>
      </c>
      <c r="J83" s="35">
        <v>43847</v>
      </c>
      <c r="K83" s="36" t="s">
        <v>69</v>
      </c>
      <c r="L83" s="37">
        <f t="shared" ref="L83:L91" si="33">SUM(M83:N83)</f>
        <v>170620</v>
      </c>
      <c r="M83" s="38">
        <v>170620</v>
      </c>
      <c r="N83" s="39"/>
      <c r="O83" s="40" t="s">
        <v>189</v>
      </c>
    </row>
    <row r="84" spans="1:15" s="41" customFormat="1" ht="12.75">
      <c r="A84" s="32">
        <v>976</v>
      </c>
      <c r="B84" s="33" t="s">
        <v>573</v>
      </c>
      <c r="C84" s="34" t="s">
        <v>77</v>
      </c>
      <c r="D84" s="33" t="s">
        <v>183</v>
      </c>
      <c r="E84" s="44" t="s">
        <v>15</v>
      </c>
      <c r="F84" s="35">
        <f t="shared" si="30"/>
        <v>43984</v>
      </c>
      <c r="G84" s="35">
        <f t="shared" si="25"/>
        <v>44005</v>
      </c>
      <c r="H84" s="35">
        <f t="shared" si="31"/>
        <v>44012</v>
      </c>
      <c r="I84" s="35">
        <f t="shared" si="32"/>
        <v>44019</v>
      </c>
      <c r="J84" s="35">
        <v>44027</v>
      </c>
      <c r="K84" s="36" t="s">
        <v>69</v>
      </c>
      <c r="L84" s="37">
        <f t="shared" si="33"/>
        <v>170620</v>
      </c>
      <c r="M84" s="38">
        <v>170620</v>
      </c>
      <c r="N84" s="39"/>
      <c r="O84" s="40" t="s">
        <v>189</v>
      </c>
    </row>
    <row r="85" spans="1:15" s="41" customFormat="1" ht="12.75">
      <c r="A85" s="32">
        <v>980</v>
      </c>
      <c r="B85" s="33" t="s">
        <v>574</v>
      </c>
      <c r="C85" s="34" t="s">
        <v>77</v>
      </c>
      <c r="D85" s="33" t="s">
        <v>183</v>
      </c>
      <c r="E85" s="44" t="s">
        <v>15</v>
      </c>
      <c r="F85" s="35">
        <f t="shared" si="30"/>
        <v>43804</v>
      </c>
      <c r="G85" s="35">
        <f t="shared" si="25"/>
        <v>43825</v>
      </c>
      <c r="H85" s="35">
        <f t="shared" si="31"/>
        <v>43832</v>
      </c>
      <c r="I85" s="35">
        <f t="shared" si="32"/>
        <v>43839</v>
      </c>
      <c r="J85" s="35">
        <v>43847</v>
      </c>
      <c r="K85" s="36" t="s">
        <v>69</v>
      </c>
      <c r="L85" s="37">
        <f t="shared" si="33"/>
        <v>68400</v>
      </c>
      <c r="M85" s="38">
        <v>68400</v>
      </c>
      <c r="N85" s="39"/>
      <c r="O85" s="40" t="s">
        <v>190</v>
      </c>
    </row>
    <row r="86" spans="1:15" s="41" customFormat="1" ht="12.75">
      <c r="A86" s="32">
        <v>983</v>
      </c>
      <c r="B86" s="33" t="s">
        <v>574</v>
      </c>
      <c r="C86" s="34" t="s">
        <v>77</v>
      </c>
      <c r="D86" s="33" t="s">
        <v>183</v>
      </c>
      <c r="E86" s="44" t="s">
        <v>15</v>
      </c>
      <c r="F86" s="35">
        <f t="shared" si="30"/>
        <v>43984</v>
      </c>
      <c r="G86" s="35">
        <f t="shared" si="25"/>
        <v>44005</v>
      </c>
      <c r="H86" s="35">
        <f t="shared" si="31"/>
        <v>44012</v>
      </c>
      <c r="I86" s="35">
        <f t="shared" si="32"/>
        <v>44019</v>
      </c>
      <c r="J86" s="35">
        <v>44027</v>
      </c>
      <c r="K86" s="36" t="s">
        <v>69</v>
      </c>
      <c r="L86" s="37">
        <f t="shared" si="33"/>
        <v>68400</v>
      </c>
      <c r="M86" s="38">
        <v>68400</v>
      </c>
      <c r="N86" s="39"/>
      <c r="O86" s="40" t="s">
        <v>190</v>
      </c>
    </row>
    <row r="87" spans="1:15" s="41" customFormat="1" ht="21">
      <c r="A87" s="32">
        <v>997</v>
      </c>
      <c r="B87" s="33" t="s">
        <v>576</v>
      </c>
      <c r="C87" s="34" t="s">
        <v>77</v>
      </c>
      <c r="D87" s="33" t="s">
        <v>183</v>
      </c>
      <c r="E87" s="44" t="s">
        <v>15</v>
      </c>
      <c r="F87" s="35">
        <f t="shared" si="30"/>
        <v>43804</v>
      </c>
      <c r="G87" s="35">
        <f t="shared" si="25"/>
        <v>43825</v>
      </c>
      <c r="H87" s="35">
        <f t="shared" si="31"/>
        <v>43832</v>
      </c>
      <c r="I87" s="35">
        <f t="shared" si="32"/>
        <v>43839</v>
      </c>
      <c r="J87" s="35">
        <v>43847</v>
      </c>
      <c r="K87" s="36" t="s">
        <v>69</v>
      </c>
      <c r="L87" s="37">
        <f t="shared" si="33"/>
        <v>37920</v>
      </c>
      <c r="M87" s="38">
        <v>37920</v>
      </c>
      <c r="N87" s="39"/>
      <c r="O87" s="40" t="s">
        <v>184</v>
      </c>
    </row>
    <row r="88" spans="1:15" s="41" customFormat="1" ht="21">
      <c r="A88" s="32">
        <v>1000</v>
      </c>
      <c r="B88" s="33" t="s">
        <v>576</v>
      </c>
      <c r="C88" s="34" t="s">
        <v>77</v>
      </c>
      <c r="D88" s="33" t="s">
        <v>183</v>
      </c>
      <c r="E88" s="44" t="s">
        <v>15</v>
      </c>
      <c r="F88" s="35">
        <f t="shared" si="30"/>
        <v>43984</v>
      </c>
      <c r="G88" s="35">
        <f t="shared" ref="G88:G115" si="34">H88-7</f>
        <v>44005</v>
      </c>
      <c r="H88" s="35">
        <f t="shared" si="31"/>
        <v>44012</v>
      </c>
      <c r="I88" s="35">
        <f t="shared" si="32"/>
        <v>44019</v>
      </c>
      <c r="J88" s="35">
        <v>44027</v>
      </c>
      <c r="K88" s="36" t="s">
        <v>69</v>
      </c>
      <c r="L88" s="37">
        <f t="shared" si="33"/>
        <v>35820</v>
      </c>
      <c r="M88" s="38">
        <v>35820</v>
      </c>
      <c r="N88" s="39"/>
      <c r="O88" s="40" t="s">
        <v>184</v>
      </c>
    </row>
    <row r="89" spans="1:15" s="41" customFormat="1" ht="21">
      <c r="A89" s="32">
        <v>1006</v>
      </c>
      <c r="B89" s="33" t="s">
        <v>577</v>
      </c>
      <c r="C89" s="34" t="s">
        <v>77</v>
      </c>
      <c r="D89" s="33" t="s">
        <v>183</v>
      </c>
      <c r="E89" s="44" t="s">
        <v>15</v>
      </c>
      <c r="F89" s="35">
        <f t="shared" si="30"/>
        <v>43804</v>
      </c>
      <c r="G89" s="35">
        <f t="shared" si="34"/>
        <v>43825</v>
      </c>
      <c r="H89" s="35">
        <f t="shared" si="31"/>
        <v>43832</v>
      </c>
      <c r="I89" s="35">
        <f t="shared" si="32"/>
        <v>43839</v>
      </c>
      <c r="J89" s="35">
        <v>43847</v>
      </c>
      <c r="K89" s="36" t="s">
        <v>69</v>
      </c>
      <c r="L89" s="37">
        <f t="shared" si="33"/>
        <v>11180</v>
      </c>
      <c r="M89" s="38">
        <v>11180</v>
      </c>
      <c r="N89" s="39"/>
      <c r="O89" s="40" t="s">
        <v>185</v>
      </c>
    </row>
    <row r="90" spans="1:15" s="41" customFormat="1" ht="21">
      <c r="A90" s="32">
        <v>1012</v>
      </c>
      <c r="B90" s="33" t="s">
        <v>578</v>
      </c>
      <c r="C90" s="42" t="s">
        <v>77</v>
      </c>
      <c r="D90" s="33" t="s">
        <v>183</v>
      </c>
      <c r="E90" s="44" t="s">
        <v>15</v>
      </c>
      <c r="F90" s="35">
        <f t="shared" si="30"/>
        <v>43804</v>
      </c>
      <c r="G90" s="35">
        <f t="shared" si="34"/>
        <v>43825</v>
      </c>
      <c r="H90" s="35">
        <f t="shared" si="31"/>
        <v>43832</v>
      </c>
      <c r="I90" s="35">
        <f t="shared" si="32"/>
        <v>43839</v>
      </c>
      <c r="J90" s="35">
        <v>43847</v>
      </c>
      <c r="K90" s="36" t="s">
        <v>69</v>
      </c>
      <c r="L90" s="37">
        <f t="shared" si="33"/>
        <v>6004</v>
      </c>
      <c r="M90" s="43">
        <v>6004</v>
      </c>
      <c r="N90" s="39"/>
      <c r="O90" s="40" t="s">
        <v>186</v>
      </c>
    </row>
    <row r="91" spans="1:15" s="41" customFormat="1" ht="21">
      <c r="A91" s="32">
        <v>1015</v>
      </c>
      <c r="B91" s="33" t="s">
        <v>578</v>
      </c>
      <c r="C91" s="42" t="s">
        <v>77</v>
      </c>
      <c r="D91" s="33" t="s">
        <v>183</v>
      </c>
      <c r="E91" s="44" t="s">
        <v>15</v>
      </c>
      <c r="F91" s="35">
        <f t="shared" si="30"/>
        <v>43984</v>
      </c>
      <c r="G91" s="35">
        <f t="shared" si="34"/>
        <v>44005</v>
      </c>
      <c r="H91" s="35">
        <f t="shared" si="31"/>
        <v>44012</v>
      </c>
      <c r="I91" s="35">
        <f t="shared" si="32"/>
        <v>44019</v>
      </c>
      <c r="J91" s="35">
        <v>44027</v>
      </c>
      <c r="K91" s="36" t="s">
        <v>69</v>
      </c>
      <c r="L91" s="37">
        <f t="shared" si="33"/>
        <v>6000</v>
      </c>
      <c r="M91" s="43">
        <v>6000</v>
      </c>
      <c r="N91" s="39"/>
      <c r="O91" s="40" t="s">
        <v>186</v>
      </c>
    </row>
    <row r="92" spans="1:15" s="41" customFormat="1" ht="12.75">
      <c r="A92" s="32">
        <v>1029</v>
      </c>
      <c r="B92" s="33" t="s">
        <v>579</v>
      </c>
      <c r="C92" s="42" t="s">
        <v>77</v>
      </c>
      <c r="D92" s="33" t="s">
        <v>183</v>
      </c>
      <c r="E92" s="44" t="s">
        <v>15</v>
      </c>
      <c r="F92" s="35">
        <f t="shared" si="30"/>
        <v>43804</v>
      </c>
      <c r="G92" s="35">
        <f t="shared" si="34"/>
        <v>43825</v>
      </c>
      <c r="H92" s="35">
        <f t="shared" ref="H92:H102" si="35">J92-15</f>
        <v>43832</v>
      </c>
      <c r="I92" s="35">
        <f t="shared" ref="I92:I102" si="36">H92+7</f>
        <v>43839</v>
      </c>
      <c r="J92" s="35">
        <v>43847</v>
      </c>
      <c r="K92" s="36" t="s">
        <v>69</v>
      </c>
      <c r="L92" s="37">
        <f t="shared" ref="L92:L102" si="37">SUM(M92:N92)</f>
        <v>5000</v>
      </c>
      <c r="M92" s="43">
        <v>5000</v>
      </c>
      <c r="N92" s="39"/>
      <c r="O92" s="40" t="s">
        <v>191</v>
      </c>
    </row>
    <row r="93" spans="1:15" s="41" customFormat="1" ht="12.75">
      <c r="A93" s="32">
        <v>1031</v>
      </c>
      <c r="B93" s="33" t="s">
        <v>579</v>
      </c>
      <c r="C93" s="42" t="s">
        <v>77</v>
      </c>
      <c r="D93" s="33" t="s">
        <v>183</v>
      </c>
      <c r="E93" s="44" t="s">
        <v>15</v>
      </c>
      <c r="F93" s="35">
        <f t="shared" si="30"/>
        <v>43893</v>
      </c>
      <c r="G93" s="35">
        <f t="shared" si="34"/>
        <v>43914</v>
      </c>
      <c r="H93" s="35">
        <f t="shared" si="35"/>
        <v>43921</v>
      </c>
      <c r="I93" s="35">
        <f t="shared" si="36"/>
        <v>43928</v>
      </c>
      <c r="J93" s="35">
        <v>43936</v>
      </c>
      <c r="K93" s="36" t="s">
        <v>69</v>
      </c>
      <c r="L93" s="37">
        <f t="shared" si="37"/>
        <v>4340</v>
      </c>
      <c r="M93" s="43">
        <v>4340</v>
      </c>
      <c r="N93" s="39"/>
      <c r="O93" s="40" t="s">
        <v>191</v>
      </c>
    </row>
    <row r="94" spans="1:15" s="87" customFormat="1" ht="12.75">
      <c r="A94" s="32">
        <v>1044</v>
      </c>
      <c r="B94" s="82" t="s">
        <v>644</v>
      </c>
      <c r="C94" s="42" t="s">
        <v>77</v>
      </c>
      <c r="D94" s="82" t="s">
        <v>506</v>
      </c>
      <c r="E94" s="44" t="s">
        <v>15</v>
      </c>
      <c r="F94" s="35">
        <f t="shared" si="30"/>
        <v>43804</v>
      </c>
      <c r="G94" s="35">
        <f t="shared" si="34"/>
        <v>43825</v>
      </c>
      <c r="H94" s="35">
        <f t="shared" si="35"/>
        <v>43832</v>
      </c>
      <c r="I94" s="35">
        <f t="shared" si="36"/>
        <v>43839</v>
      </c>
      <c r="J94" s="35">
        <v>43847</v>
      </c>
      <c r="K94" s="84" t="s">
        <v>69</v>
      </c>
      <c r="L94" s="85">
        <f t="shared" si="37"/>
        <v>7280</v>
      </c>
      <c r="M94" s="38">
        <v>7280</v>
      </c>
      <c r="N94" s="39"/>
      <c r="O94" s="86" t="s">
        <v>262</v>
      </c>
    </row>
    <row r="95" spans="1:15" s="87" customFormat="1" ht="12.75">
      <c r="A95" s="32">
        <v>1046</v>
      </c>
      <c r="B95" s="82" t="s">
        <v>644</v>
      </c>
      <c r="C95" s="42" t="s">
        <v>77</v>
      </c>
      <c r="D95" s="82" t="s">
        <v>506</v>
      </c>
      <c r="E95" s="44" t="s">
        <v>15</v>
      </c>
      <c r="F95" s="35">
        <f t="shared" si="30"/>
        <v>43984</v>
      </c>
      <c r="G95" s="35">
        <f t="shared" si="34"/>
        <v>44005</v>
      </c>
      <c r="H95" s="35">
        <f t="shared" si="35"/>
        <v>44012</v>
      </c>
      <c r="I95" s="35">
        <f t="shared" si="36"/>
        <v>44019</v>
      </c>
      <c r="J95" s="35">
        <v>44027</v>
      </c>
      <c r="K95" s="84" t="s">
        <v>69</v>
      </c>
      <c r="L95" s="85">
        <f t="shared" si="37"/>
        <v>7280</v>
      </c>
      <c r="M95" s="38">
        <v>7280</v>
      </c>
      <c r="N95" s="39"/>
      <c r="O95" s="86" t="s">
        <v>262</v>
      </c>
    </row>
    <row r="96" spans="1:15" s="41" customFormat="1" ht="21">
      <c r="A96" s="32">
        <v>1049</v>
      </c>
      <c r="B96" s="33" t="s">
        <v>299</v>
      </c>
      <c r="C96" s="34" t="s">
        <v>77</v>
      </c>
      <c r="D96" s="33" t="s">
        <v>300</v>
      </c>
      <c r="E96" s="44" t="s">
        <v>15</v>
      </c>
      <c r="F96" s="35">
        <f t="shared" si="30"/>
        <v>43804</v>
      </c>
      <c r="G96" s="35">
        <f t="shared" si="34"/>
        <v>43825</v>
      </c>
      <c r="H96" s="35">
        <f t="shared" si="35"/>
        <v>43832</v>
      </c>
      <c r="I96" s="35">
        <f t="shared" si="36"/>
        <v>43839</v>
      </c>
      <c r="J96" s="35">
        <v>43847</v>
      </c>
      <c r="K96" s="36" t="s">
        <v>69</v>
      </c>
      <c r="L96" s="37">
        <f t="shared" si="37"/>
        <v>6000</v>
      </c>
      <c r="M96" s="38">
        <v>6000</v>
      </c>
      <c r="N96" s="39"/>
      <c r="O96" s="40" t="s">
        <v>263</v>
      </c>
    </row>
    <row r="97" spans="1:15" s="41" customFormat="1" ht="12.75">
      <c r="A97" s="32">
        <v>1056</v>
      </c>
      <c r="B97" s="33" t="s">
        <v>297</v>
      </c>
      <c r="C97" s="34" t="s">
        <v>77</v>
      </c>
      <c r="D97" s="33" t="s">
        <v>298</v>
      </c>
      <c r="E97" s="44" t="s">
        <v>15</v>
      </c>
      <c r="F97" s="35">
        <f t="shared" si="30"/>
        <v>43804</v>
      </c>
      <c r="G97" s="35">
        <f t="shared" si="34"/>
        <v>43825</v>
      </c>
      <c r="H97" s="35">
        <f t="shared" si="35"/>
        <v>43832</v>
      </c>
      <c r="I97" s="35">
        <f t="shared" si="36"/>
        <v>43839</v>
      </c>
      <c r="J97" s="35">
        <v>43847</v>
      </c>
      <c r="K97" s="36" t="s">
        <v>69</v>
      </c>
      <c r="L97" s="37">
        <f t="shared" si="37"/>
        <v>10000</v>
      </c>
      <c r="M97" s="38">
        <v>10000</v>
      </c>
      <c r="N97" s="39"/>
      <c r="O97" s="40" t="s">
        <v>268</v>
      </c>
    </row>
    <row r="98" spans="1:15" s="41" customFormat="1" ht="12.75">
      <c r="A98" s="32">
        <v>1058</v>
      </c>
      <c r="B98" s="33" t="s">
        <v>297</v>
      </c>
      <c r="C98" s="34" t="s">
        <v>77</v>
      </c>
      <c r="D98" s="33" t="s">
        <v>298</v>
      </c>
      <c r="E98" s="44" t="s">
        <v>15</v>
      </c>
      <c r="F98" s="35">
        <f t="shared" si="30"/>
        <v>43984</v>
      </c>
      <c r="G98" s="35">
        <f t="shared" si="34"/>
        <v>44005</v>
      </c>
      <c r="H98" s="35">
        <f t="shared" si="35"/>
        <v>44012</v>
      </c>
      <c r="I98" s="35">
        <f t="shared" si="36"/>
        <v>44019</v>
      </c>
      <c r="J98" s="35">
        <v>44027</v>
      </c>
      <c r="K98" s="36" t="s">
        <v>69</v>
      </c>
      <c r="L98" s="37">
        <f t="shared" si="37"/>
        <v>10000</v>
      </c>
      <c r="M98" s="38">
        <v>10000</v>
      </c>
      <c r="N98" s="39"/>
      <c r="O98" s="40" t="s">
        <v>268</v>
      </c>
    </row>
    <row r="99" spans="1:15" s="41" customFormat="1" ht="12.75">
      <c r="A99" s="32">
        <v>1065</v>
      </c>
      <c r="B99" s="33" t="s">
        <v>296</v>
      </c>
      <c r="C99" s="34" t="s">
        <v>77</v>
      </c>
      <c r="D99" s="33" t="s">
        <v>125</v>
      </c>
      <c r="E99" s="44" t="s">
        <v>15</v>
      </c>
      <c r="F99" s="35">
        <f t="shared" si="30"/>
        <v>43804</v>
      </c>
      <c r="G99" s="35">
        <f t="shared" si="34"/>
        <v>43825</v>
      </c>
      <c r="H99" s="35">
        <f t="shared" si="35"/>
        <v>43832</v>
      </c>
      <c r="I99" s="35">
        <f t="shared" si="36"/>
        <v>43839</v>
      </c>
      <c r="J99" s="35">
        <v>43847</v>
      </c>
      <c r="K99" s="36" t="s">
        <v>69</v>
      </c>
      <c r="L99" s="37">
        <f t="shared" si="37"/>
        <v>20000</v>
      </c>
      <c r="M99" s="38">
        <v>20000</v>
      </c>
      <c r="N99" s="39"/>
      <c r="O99" s="40" t="s">
        <v>261</v>
      </c>
    </row>
    <row r="100" spans="1:15" s="41" customFormat="1" ht="12.75">
      <c r="A100" s="32">
        <v>1068</v>
      </c>
      <c r="B100" s="33" t="s">
        <v>296</v>
      </c>
      <c r="C100" s="34" t="s">
        <v>77</v>
      </c>
      <c r="D100" s="33" t="s">
        <v>125</v>
      </c>
      <c r="E100" s="44" t="s">
        <v>15</v>
      </c>
      <c r="F100" s="35">
        <f t="shared" si="30"/>
        <v>43984</v>
      </c>
      <c r="G100" s="35">
        <f t="shared" si="34"/>
        <v>44005</v>
      </c>
      <c r="H100" s="35">
        <f t="shared" si="35"/>
        <v>44012</v>
      </c>
      <c r="I100" s="35">
        <f t="shared" si="36"/>
        <v>44019</v>
      </c>
      <c r="J100" s="35">
        <v>44027</v>
      </c>
      <c r="K100" s="36" t="s">
        <v>69</v>
      </c>
      <c r="L100" s="37">
        <f t="shared" si="37"/>
        <v>20000</v>
      </c>
      <c r="M100" s="38">
        <v>20000</v>
      </c>
      <c r="N100" s="39"/>
      <c r="O100" s="40" t="s">
        <v>261</v>
      </c>
    </row>
    <row r="101" spans="1:15" s="41" customFormat="1" ht="12.75">
      <c r="A101" s="32">
        <v>1078</v>
      </c>
      <c r="B101" s="33" t="s">
        <v>295</v>
      </c>
      <c r="C101" s="34" t="s">
        <v>77</v>
      </c>
      <c r="D101" s="33" t="s">
        <v>120</v>
      </c>
      <c r="E101" s="44" t="s">
        <v>15</v>
      </c>
      <c r="F101" s="35">
        <f t="shared" si="30"/>
        <v>43805</v>
      </c>
      <c r="G101" s="35">
        <f t="shared" si="34"/>
        <v>43826</v>
      </c>
      <c r="H101" s="35">
        <f t="shared" si="35"/>
        <v>43833</v>
      </c>
      <c r="I101" s="35">
        <f t="shared" si="36"/>
        <v>43840</v>
      </c>
      <c r="J101" s="35">
        <v>43848</v>
      </c>
      <c r="K101" s="36" t="s">
        <v>69</v>
      </c>
      <c r="L101" s="37">
        <f t="shared" si="37"/>
        <v>4800</v>
      </c>
      <c r="M101" s="38">
        <v>4800</v>
      </c>
      <c r="N101" s="39"/>
      <c r="O101" s="40" t="s">
        <v>229</v>
      </c>
    </row>
    <row r="102" spans="1:15" s="41" customFormat="1" ht="12.75">
      <c r="A102" s="32">
        <v>1080</v>
      </c>
      <c r="B102" s="33" t="s">
        <v>295</v>
      </c>
      <c r="C102" s="34" t="s">
        <v>77</v>
      </c>
      <c r="D102" s="33" t="s">
        <v>120</v>
      </c>
      <c r="E102" s="44" t="s">
        <v>15</v>
      </c>
      <c r="F102" s="35">
        <f t="shared" si="30"/>
        <v>43984</v>
      </c>
      <c r="G102" s="35">
        <f t="shared" si="34"/>
        <v>44005</v>
      </c>
      <c r="H102" s="35">
        <f t="shared" si="35"/>
        <v>44012</v>
      </c>
      <c r="I102" s="35">
        <f t="shared" si="36"/>
        <v>44019</v>
      </c>
      <c r="J102" s="35">
        <v>44027</v>
      </c>
      <c r="K102" s="36" t="s">
        <v>69</v>
      </c>
      <c r="L102" s="37">
        <f t="shared" si="37"/>
        <v>4800</v>
      </c>
      <c r="M102" s="38">
        <v>4800</v>
      </c>
      <c r="N102" s="39"/>
      <c r="O102" s="40" t="s">
        <v>229</v>
      </c>
    </row>
    <row r="103" spans="1:15" s="41" customFormat="1" ht="12.75">
      <c r="A103" s="32">
        <v>1092</v>
      </c>
      <c r="B103" s="33" t="s">
        <v>292</v>
      </c>
      <c r="C103" s="34" t="s">
        <v>77</v>
      </c>
      <c r="D103" s="33" t="s">
        <v>126</v>
      </c>
      <c r="E103" s="44" t="s">
        <v>15</v>
      </c>
      <c r="F103" s="35">
        <f t="shared" si="30"/>
        <v>43804</v>
      </c>
      <c r="G103" s="35">
        <f t="shared" si="34"/>
        <v>43825</v>
      </c>
      <c r="H103" s="35">
        <f t="shared" ref="H103:H110" si="38">J103-15</f>
        <v>43832</v>
      </c>
      <c r="I103" s="35">
        <f t="shared" ref="I103:I110" si="39">H103+7</f>
        <v>43839</v>
      </c>
      <c r="J103" s="35">
        <v>43847</v>
      </c>
      <c r="K103" s="36" t="s">
        <v>69</v>
      </c>
      <c r="L103" s="37">
        <f t="shared" ref="L103:L110" si="40">SUM(M103:N103)</f>
        <v>4000</v>
      </c>
      <c r="M103" s="38">
        <v>4000</v>
      </c>
      <c r="N103" s="39"/>
      <c r="O103" s="40" t="s">
        <v>210</v>
      </c>
    </row>
    <row r="104" spans="1:15" s="41" customFormat="1" ht="12.75">
      <c r="A104" s="32">
        <v>1093</v>
      </c>
      <c r="B104" s="33" t="s">
        <v>292</v>
      </c>
      <c r="C104" s="34" t="s">
        <v>77</v>
      </c>
      <c r="D104" s="33" t="s">
        <v>126</v>
      </c>
      <c r="E104" s="44" t="s">
        <v>15</v>
      </c>
      <c r="F104" s="35">
        <f t="shared" si="30"/>
        <v>43984</v>
      </c>
      <c r="G104" s="35">
        <f t="shared" si="34"/>
        <v>44005</v>
      </c>
      <c r="H104" s="35">
        <f t="shared" si="38"/>
        <v>44012</v>
      </c>
      <c r="I104" s="35">
        <f t="shared" si="39"/>
        <v>44019</v>
      </c>
      <c r="J104" s="35">
        <v>44027</v>
      </c>
      <c r="K104" s="36" t="s">
        <v>69</v>
      </c>
      <c r="L104" s="37">
        <f t="shared" si="40"/>
        <v>3500</v>
      </c>
      <c r="M104" s="38">
        <v>3500</v>
      </c>
      <c r="N104" s="39"/>
      <c r="O104" s="40" t="s">
        <v>210</v>
      </c>
    </row>
    <row r="105" spans="1:15" s="41" customFormat="1" ht="21">
      <c r="A105" s="32">
        <v>1099</v>
      </c>
      <c r="B105" s="33" t="s">
        <v>438</v>
      </c>
      <c r="C105" s="42" t="s">
        <v>77</v>
      </c>
      <c r="D105" s="33" t="s">
        <v>163</v>
      </c>
      <c r="E105" s="44" t="s">
        <v>15</v>
      </c>
      <c r="F105" s="35">
        <f t="shared" si="30"/>
        <v>43804</v>
      </c>
      <c r="G105" s="35">
        <f t="shared" si="34"/>
        <v>43825</v>
      </c>
      <c r="H105" s="35">
        <f t="shared" si="38"/>
        <v>43832</v>
      </c>
      <c r="I105" s="35">
        <f t="shared" si="39"/>
        <v>43839</v>
      </c>
      <c r="J105" s="35">
        <v>43847</v>
      </c>
      <c r="K105" s="36" t="s">
        <v>69</v>
      </c>
      <c r="L105" s="37">
        <f t="shared" si="40"/>
        <v>22800</v>
      </c>
      <c r="M105" s="45">
        <v>22800</v>
      </c>
      <c r="N105" s="45"/>
      <c r="O105" s="40" t="s">
        <v>440</v>
      </c>
    </row>
    <row r="106" spans="1:15" s="41" customFormat="1" ht="21">
      <c r="A106" s="32">
        <v>1103</v>
      </c>
      <c r="B106" s="33" t="s">
        <v>439</v>
      </c>
      <c r="C106" s="42" t="s">
        <v>77</v>
      </c>
      <c r="D106" s="33" t="s">
        <v>163</v>
      </c>
      <c r="E106" s="44" t="s">
        <v>15</v>
      </c>
      <c r="F106" s="35">
        <f t="shared" si="30"/>
        <v>43804</v>
      </c>
      <c r="G106" s="35">
        <f t="shared" si="34"/>
        <v>43825</v>
      </c>
      <c r="H106" s="35">
        <f t="shared" si="38"/>
        <v>43832</v>
      </c>
      <c r="I106" s="35">
        <f t="shared" si="39"/>
        <v>43839</v>
      </c>
      <c r="J106" s="35">
        <v>43847</v>
      </c>
      <c r="K106" s="36" t="s">
        <v>69</v>
      </c>
      <c r="L106" s="37">
        <f t="shared" si="40"/>
        <v>27800</v>
      </c>
      <c r="M106" s="45">
        <v>27800</v>
      </c>
      <c r="N106" s="45"/>
      <c r="O106" s="40" t="s">
        <v>217</v>
      </c>
    </row>
    <row r="107" spans="1:15" s="41" customFormat="1" ht="12.75">
      <c r="A107" s="32">
        <v>1123</v>
      </c>
      <c r="B107" s="33" t="s">
        <v>443</v>
      </c>
      <c r="C107" s="34" t="s">
        <v>77</v>
      </c>
      <c r="D107" s="33" t="s">
        <v>163</v>
      </c>
      <c r="E107" s="44" t="s">
        <v>15</v>
      </c>
      <c r="F107" s="35">
        <f t="shared" si="30"/>
        <v>43804</v>
      </c>
      <c r="G107" s="35">
        <f t="shared" si="34"/>
        <v>43825</v>
      </c>
      <c r="H107" s="35">
        <f t="shared" si="38"/>
        <v>43832</v>
      </c>
      <c r="I107" s="35">
        <f t="shared" si="39"/>
        <v>43839</v>
      </c>
      <c r="J107" s="35">
        <v>43847</v>
      </c>
      <c r="K107" s="36" t="s">
        <v>69</v>
      </c>
      <c r="L107" s="37">
        <f t="shared" si="40"/>
        <v>40000</v>
      </c>
      <c r="M107" s="38">
        <v>40000</v>
      </c>
      <c r="N107" s="39"/>
      <c r="O107" s="40" t="s">
        <v>165</v>
      </c>
    </row>
    <row r="108" spans="1:15" s="41" customFormat="1" ht="12.75">
      <c r="A108" s="32">
        <v>1126</v>
      </c>
      <c r="B108" s="33" t="s">
        <v>443</v>
      </c>
      <c r="C108" s="34" t="s">
        <v>77</v>
      </c>
      <c r="D108" s="33" t="s">
        <v>163</v>
      </c>
      <c r="E108" s="44" t="s">
        <v>15</v>
      </c>
      <c r="F108" s="35">
        <f t="shared" si="30"/>
        <v>43984</v>
      </c>
      <c r="G108" s="35">
        <f t="shared" si="34"/>
        <v>44005</v>
      </c>
      <c r="H108" s="35">
        <f t="shared" si="38"/>
        <v>44012</v>
      </c>
      <c r="I108" s="35">
        <f t="shared" si="39"/>
        <v>44019</v>
      </c>
      <c r="J108" s="35">
        <v>44027</v>
      </c>
      <c r="K108" s="36" t="s">
        <v>69</v>
      </c>
      <c r="L108" s="37">
        <f t="shared" si="40"/>
        <v>40000</v>
      </c>
      <c r="M108" s="38">
        <v>40000</v>
      </c>
      <c r="N108" s="39"/>
      <c r="O108" s="40" t="s">
        <v>165</v>
      </c>
    </row>
    <row r="109" spans="1:15" s="41" customFormat="1" ht="12.75">
      <c r="A109" s="32">
        <v>1142</v>
      </c>
      <c r="B109" s="33" t="s">
        <v>444</v>
      </c>
      <c r="C109" s="34" t="s">
        <v>77</v>
      </c>
      <c r="D109" s="33" t="s">
        <v>163</v>
      </c>
      <c r="E109" s="44" t="s">
        <v>15</v>
      </c>
      <c r="F109" s="35">
        <f t="shared" si="30"/>
        <v>43804</v>
      </c>
      <c r="G109" s="35">
        <f t="shared" si="34"/>
        <v>43825</v>
      </c>
      <c r="H109" s="35">
        <f t="shared" si="38"/>
        <v>43832</v>
      </c>
      <c r="I109" s="35">
        <f t="shared" si="39"/>
        <v>43839</v>
      </c>
      <c r="J109" s="35">
        <v>43847</v>
      </c>
      <c r="K109" s="36" t="s">
        <v>69</v>
      </c>
      <c r="L109" s="37">
        <f t="shared" si="40"/>
        <v>77200</v>
      </c>
      <c r="M109" s="38">
        <v>77200</v>
      </c>
      <c r="N109" s="39"/>
      <c r="O109" s="40" t="s">
        <v>255</v>
      </c>
    </row>
    <row r="110" spans="1:15" s="41" customFormat="1" ht="12.75">
      <c r="A110" s="32">
        <v>1145</v>
      </c>
      <c r="B110" s="33" t="s">
        <v>444</v>
      </c>
      <c r="C110" s="34" t="s">
        <v>77</v>
      </c>
      <c r="D110" s="33" t="s">
        <v>163</v>
      </c>
      <c r="E110" s="44" t="s">
        <v>15</v>
      </c>
      <c r="F110" s="35">
        <f t="shared" si="30"/>
        <v>43984</v>
      </c>
      <c r="G110" s="35">
        <f t="shared" si="34"/>
        <v>44005</v>
      </c>
      <c r="H110" s="35">
        <f t="shared" si="38"/>
        <v>44012</v>
      </c>
      <c r="I110" s="35">
        <f t="shared" si="39"/>
        <v>44019</v>
      </c>
      <c r="J110" s="35">
        <v>44027</v>
      </c>
      <c r="K110" s="36" t="s">
        <v>69</v>
      </c>
      <c r="L110" s="37">
        <f t="shared" si="40"/>
        <v>30000</v>
      </c>
      <c r="M110" s="38">
        <v>30000</v>
      </c>
      <c r="N110" s="39"/>
      <c r="O110" s="40" t="s">
        <v>255</v>
      </c>
    </row>
    <row r="111" spans="1:15" s="41" customFormat="1" ht="21">
      <c r="A111" s="32">
        <v>1195</v>
      </c>
      <c r="B111" s="33" t="s">
        <v>523</v>
      </c>
      <c r="C111" s="42" t="s">
        <v>77</v>
      </c>
      <c r="D111" s="33" t="s">
        <v>163</v>
      </c>
      <c r="E111" s="44" t="s">
        <v>15</v>
      </c>
      <c r="F111" s="35">
        <f t="shared" si="30"/>
        <v>43804</v>
      </c>
      <c r="G111" s="35">
        <f t="shared" si="34"/>
        <v>43825</v>
      </c>
      <c r="H111" s="35">
        <f>J111-15</f>
        <v>43832</v>
      </c>
      <c r="I111" s="35">
        <f>H111+7</f>
        <v>43839</v>
      </c>
      <c r="J111" s="35">
        <v>43847</v>
      </c>
      <c r="K111" s="36" t="s">
        <v>69</v>
      </c>
      <c r="L111" s="37">
        <f>SUM(M111:N111)</f>
        <v>10000</v>
      </c>
      <c r="M111" s="43">
        <v>10000</v>
      </c>
      <c r="N111" s="39"/>
      <c r="O111" s="40" t="s">
        <v>524</v>
      </c>
    </row>
    <row r="112" spans="1:15" s="41" customFormat="1" ht="21">
      <c r="A112" s="32">
        <v>1197</v>
      </c>
      <c r="B112" s="33" t="s">
        <v>523</v>
      </c>
      <c r="C112" s="42" t="s">
        <v>77</v>
      </c>
      <c r="D112" s="33" t="s">
        <v>163</v>
      </c>
      <c r="E112" s="44" t="s">
        <v>15</v>
      </c>
      <c r="F112" s="35">
        <f t="shared" si="30"/>
        <v>43984</v>
      </c>
      <c r="G112" s="35">
        <f t="shared" si="34"/>
        <v>44005</v>
      </c>
      <c r="H112" s="35">
        <f>J112-15</f>
        <v>44012</v>
      </c>
      <c r="I112" s="35">
        <f>H112+7</f>
        <v>44019</v>
      </c>
      <c r="J112" s="35">
        <v>44027</v>
      </c>
      <c r="K112" s="36" t="s">
        <v>69</v>
      </c>
      <c r="L112" s="37">
        <f>SUM(M112:N112)</f>
        <v>10000</v>
      </c>
      <c r="M112" s="43">
        <v>10000</v>
      </c>
      <c r="N112" s="39"/>
      <c r="O112" s="40" t="s">
        <v>524</v>
      </c>
    </row>
    <row r="113" spans="1:15" s="41" customFormat="1" ht="12.75">
      <c r="A113" s="32">
        <v>1234</v>
      </c>
      <c r="B113" s="33" t="s">
        <v>536</v>
      </c>
      <c r="C113" s="42" t="s">
        <v>77</v>
      </c>
      <c r="D113" s="33" t="s">
        <v>163</v>
      </c>
      <c r="E113" s="44" t="s">
        <v>15</v>
      </c>
      <c r="F113" s="35">
        <f t="shared" si="30"/>
        <v>43804</v>
      </c>
      <c r="G113" s="35">
        <f t="shared" si="34"/>
        <v>43825</v>
      </c>
      <c r="H113" s="35">
        <f t="shared" ref="H113:H119" si="41">J113-15</f>
        <v>43832</v>
      </c>
      <c r="I113" s="35">
        <f t="shared" ref="I113:I119" si="42">H113+7</f>
        <v>43839</v>
      </c>
      <c r="J113" s="35">
        <v>43847</v>
      </c>
      <c r="K113" s="36" t="s">
        <v>69</v>
      </c>
      <c r="L113" s="37">
        <f t="shared" ref="L113:L119" si="43">SUM(M113:N113)</f>
        <v>70000</v>
      </c>
      <c r="M113" s="43">
        <v>70000</v>
      </c>
      <c r="N113" s="39"/>
      <c r="O113" s="40" t="s">
        <v>537</v>
      </c>
    </row>
    <row r="114" spans="1:15" s="41" customFormat="1" ht="21">
      <c r="A114" s="32">
        <v>1245</v>
      </c>
      <c r="B114" s="33" t="s">
        <v>435</v>
      </c>
      <c r="C114" s="34" t="s">
        <v>77</v>
      </c>
      <c r="D114" s="33" t="s">
        <v>163</v>
      </c>
      <c r="E114" s="44" t="s">
        <v>15</v>
      </c>
      <c r="F114" s="35">
        <f t="shared" si="30"/>
        <v>43804</v>
      </c>
      <c r="G114" s="35">
        <f t="shared" si="34"/>
        <v>43825</v>
      </c>
      <c r="H114" s="35">
        <f t="shared" si="41"/>
        <v>43832</v>
      </c>
      <c r="I114" s="35">
        <f t="shared" si="42"/>
        <v>43839</v>
      </c>
      <c r="J114" s="35">
        <v>43847</v>
      </c>
      <c r="K114" s="36" t="s">
        <v>69</v>
      </c>
      <c r="L114" s="37">
        <f t="shared" si="43"/>
        <v>350000</v>
      </c>
      <c r="M114" s="38">
        <v>350000</v>
      </c>
      <c r="N114" s="39"/>
      <c r="O114" s="40" t="s">
        <v>208</v>
      </c>
    </row>
    <row r="115" spans="1:15" s="41" customFormat="1" ht="21">
      <c r="A115" s="32">
        <v>1248</v>
      </c>
      <c r="B115" s="33" t="s">
        <v>435</v>
      </c>
      <c r="C115" s="34" t="s">
        <v>77</v>
      </c>
      <c r="D115" s="33" t="s">
        <v>163</v>
      </c>
      <c r="E115" s="44" t="s">
        <v>15</v>
      </c>
      <c r="F115" s="35">
        <f t="shared" si="30"/>
        <v>43984</v>
      </c>
      <c r="G115" s="35">
        <f t="shared" si="34"/>
        <v>44005</v>
      </c>
      <c r="H115" s="35">
        <f t="shared" si="41"/>
        <v>44012</v>
      </c>
      <c r="I115" s="35">
        <f t="shared" si="42"/>
        <v>44019</v>
      </c>
      <c r="J115" s="35">
        <v>44027</v>
      </c>
      <c r="K115" s="36" t="s">
        <v>69</v>
      </c>
      <c r="L115" s="37">
        <f t="shared" si="43"/>
        <v>350000</v>
      </c>
      <c r="M115" s="38">
        <v>350000</v>
      </c>
      <c r="N115" s="39"/>
      <c r="O115" s="40" t="s">
        <v>208</v>
      </c>
    </row>
    <row r="116" spans="1:15" s="41" customFormat="1" ht="21">
      <c r="A116" s="32">
        <v>1271</v>
      </c>
      <c r="B116" s="33" t="s">
        <v>396</v>
      </c>
      <c r="C116" s="42" t="s">
        <v>77</v>
      </c>
      <c r="D116" s="33" t="s">
        <v>142</v>
      </c>
      <c r="E116" s="44" t="s">
        <v>15</v>
      </c>
      <c r="F116" s="35">
        <f t="shared" ref="F116:F122" si="44">G116-21</f>
        <v>43954</v>
      </c>
      <c r="G116" s="35">
        <f t="shared" ref="G116:G122" si="45">H116-7</f>
        <v>43975</v>
      </c>
      <c r="H116" s="35">
        <f t="shared" si="41"/>
        <v>43982</v>
      </c>
      <c r="I116" s="35">
        <f t="shared" si="42"/>
        <v>43989</v>
      </c>
      <c r="J116" s="35">
        <v>43997</v>
      </c>
      <c r="K116" s="36" t="s">
        <v>69</v>
      </c>
      <c r="L116" s="37">
        <f t="shared" si="43"/>
        <v>25000</v>
      </c>
      <c r="M116" s="45">
        <v>25000</v>
      </c>
      <c r="N116" s="45"/>
      <c r="O116" s="40" t="s">
        <v>397</v>
      </c>
    </row>
    <row r="117" spans="1:15" s="41" customFormat="1" ht="21">
      <c r="A117" s="32">
        <v>1272</v>
      </c>
      <c r="B117" s="33" t="s">
        <v>445</v>
      </c>
      <c r="C117" s="42" t="s">
        <v>77</v>
      </c>
      <c r="D117" s="33" t="s">
        <v>446</v>
      </c>
      <c r="E117" s="44" t="s">
        <v>15</v>
      </c>
      <c r="F117" s="35">
        <f t="shared" si="44"/>
        <v>43984</v>
      </c>
      <c r="G117" s="35">
        <f t="shared" si="45"/>
        <v>44005</v>
      </c>
      <c r="H117" s="35">
        <f t="shared" si="41"/>
        <v>44012</v>
      </c>
      <c r="I117" s="35">
        <f t="shared" si="42"/>
        <v>44019</v>
      </c>
      <c r="J117" s="35">
        <v>44027</v>
      </c>
      <c r="K117" s="36" t="s">
        <v>69</v>
      </c>
      <c r="L117" s="37">
        <f t="shared" si="43"/>
        <v>5000</v>
      </c>
      <c r="M117" s="45">
        <v>5000</v>
      </c>
      <c r="N117" s="39"/>
      <c r="O117" s="40" t="s">
        <v>240</v>
      </c>
    </row>
    <row r="118" spans="1:15" s="41" customFormat="1" ht="21">
      <c r="A118" s="32">
        <v>1275</v>
      </c>
      <c r="B118" s="33" t="s">
        <v>447</v>
      </c>
      <c r="C118" s="42" t="s">
        <v>77</v>
      </c>
      <c r="D118" s="33" t="s">
        <v>446</v>
      </c>
      <c r="E118" s="44" t="s">
        <v>15</v>
      </c>
      <c r="F118" s="35">
        <f t="shared" si="44"/>
        <v>43984</v>
      </c>
      <c r="G118" s="35">
        <f t="shared" si="45"/>
        <v>44005</v>
      </c>
      <c r="H118" s="35">
        <f t="shared" si="41"/>
        <v>44012</v>
      </c>
      <c r="I118" s="35">
        <f t="shared" si="42"/>
        <v>44019</v>
      </c>
      <c r="J118" s="35">
        <v>44027</v>
      </c>
      <c r="K118" s="36" t="s">
        <v>69</v>
      </c>
      <c r="L118" s="37">
        <f t="shared" si="43"/>
        <v>5000</v>
      </c>
      <c r="M118" s="45">
        <v>5000</v>
      </c>
      <c r="N118" s="39"/>
      <c r="O118" s="40" t="s">
        <v>450</v>
      </c>
    </row>
    <row r="119" spans="1:15" s="41" customFormat="1" ht="21">
      <c r="A119" s="32">
        <v>1278</v>
      </c>
      <c r="B119" s="33" t="s">
        <v>448</v>
      </c>
      <c r="C119" s="42" t="s">
        <v>77</v>
      </c>
      <c r="D119" s="33" t="s">
        <v>446</v>
      </c>
      <c r="E119" s="44" t="s">
        <v>15</v>
      </c>
      <c r="F119" s="35">
        <f t="shared" si="44"/>
        <v>43984</v>
      </c>
      <c r="G119" s="35">
        <f t="shared" si="45"/>
        <v>44005</v>
      </c>
      <c r="H119" s="35">
        <f t="shared" si="41"/>
        <v>44012</v>
      </c>
      <c r="I119" s="35">
        <f t="shared" si="42"/>
        <v>44019</v>
      </c>
      <c r="J119" s="35">
        <v>44027</v>
      </c>
      <c r="K119" s="36" t="s">
        <v>69</v>
      </c>
      <c r="L119" s="37">
        <f t="shared" si="43"/>
        <v>5000</v>
      </c>
      <c r="M119" s="45">
        <v>5000</v>
      </c>
      <c r="N119" s="39"/>
      <c r="O119" s="40" t="s">
        <v>241</v>
      </c>
    </row>
    <row r="120" spans="1:15" s="41" customFormat="1" ht="21">
      <c r="A120" s="32">
        <v>1281</v>
      </c>
      <c r="B120" s="33" t="s">
        <v>449</v>
      </c>
      <c r="C120" s="42" t="s">
        <v>77</v>
      </c>
      <c r="D120" s="33" t="s">
        <v>446</v>
      </c>
      <c r="E120" s="44" t="s">
        <v>15</v>
      </c>
      <c r="F120" s="35">
        <f t="shared" si="44"/>
        <v>43984</v>
      </c>
      <c r="G120" s="35">
        <f t="shared" si="45"/>
        <v>44005</v>
      </c>
      <c r="H120" s="35">
        <f t="shared" ref="H120:H134" si="46">J120-15</f>
        <v>44012</v>
      </c>
      <c r="I120" s="35">
        <f t="shared" ref="I120:I134" si="47">H120+7</f>
        <v>44019</v>
      </c>
      <c r="J120" s="35">
        <v>44027</v>
      </c>
      <c r="K120" s="36" t="s">
        <v>69</v>
      </c>
      <c r="L120" s="37">
        <f t="shared" ref="L120:L134" si="48">SUM(M120:N120)</f>
        <v>5000</v>
      </c>
      <c r="M120" s="45">
        <v>5000</v>
      </c>
      <c r="N120" s="39"/>
      <c r="O120" s="40" t="s">
        <v>242</v>
      </c>
    </row>
    <row r="121" spans="1:15" s="41" customFormat="1" ht="21">
      <c r="A121" s="32">
        <v>1284</v>
      </c>
      <c r="B121" s="33" t="s">
        <v>451</v>
      </c>
      <c r="C121" s="42" t="s">
        <v>77</v>
      </c>
      <c r="D121" s="33" t="s">
        <v>446</v>
      </c>
      <c r="E121" s="44" t="s">
        <v>15</v>
      </c>
      <c r="F121" s="35">
        <f t="shared" si="44"/>
        <v>43984</v>
      </c>
      <c r="G121" s="35">
        <f t="shared" si="45"/>
        <v>44005</v>
      </c>
      <c r="H121" s="35">
        <f t="shared" si="46"/>
        <v>44012</v>
      </c>
      <c r="I121" s="35">
        <f t="shared" si="47"/>
        <v>44019</v>
      </c>
      <c r="J121" s="35">
        <v>44027</v>
      </c>
      <c r="K121" s="36" t="s">
        <v>69</v>
      </c>
      <c r="L121" s="37">
        <f t="shared" si="48"/>
        <v>5000</v>
      </c>
      <c r="M121" s="45">
        <v>5000</v>
      </c>
      <c r="N121" s="39"/>
      <c r="O121" s="40" t="s">
        <v>243</v>
      </c>
    </row>
    <row r="122" spans="1:15" s="41" customFormat="1" ht="31.5">
      <c r="A122" s="32">
        <v>1287</v>
      </c>
      <c r="B122" s="33" t="s">
        <v>452</v>
      </c>
      <c r="C122" s="42" t="s">
        <v>77</v>
      </c>
      <c r="D122" s="33" t="s">
        <v>446</v>
      </c>
      <c r="E122" s="44" t="s">
        <v>15</v>
      </c>
      <c r="F122" s="35">
        <f t="shared" si="44"/>
        <v>43984</v>
      </c>
      <c r="G122" s="35">
        <f t="shared" si="45"/>
        <v>44005</v>
      </c>
      <c r="H122" s="35">
        <f t="shared" si="46"/>
        <v>44012</v>
      </c>
      <c r="I122" s="35">
        <f t="shared" si="47"/>
        <v>44019</v>
      </c>
      <c r="J122" s="35">
        <v>44027</v>
      </c>
      <c r="K122" s="36" t="s">
        <v>69</v>
      </c>
      <c r="L122" s="37">
        <f t="shared" si="48"/>
        <v>5000</v>
      </c>
      <c r="M122" s="45">
        <v>5000</v>
      </c>
      <c r="N122" s="39"/>
      <c r="O122" s="40" t="s">
        <v>244</v>
      </c>
    </row>
    <row r="123" spans="1:15" s="87" customFormat="1" ht="12.75">
      <c r="A123" s="32">
        <v>1293</v>
      </c>
      <c r="B123" s="82" t="s">
        <v>667</v>
      </c>
      <c r="C123" s="42" t="s">
        <v>77</v>
      </c>
      <c r="D123" s="82" t="s">
        <v>645</v>
      </c>
      <c r="E123" s="44" t="s">
        <v>15</v>
      </c>
      <c r="F123" s="35">
        <f t="shared" ref="F123:F135" si="49">G123-21</f>
        <v>43984</v>
      </c>
      <c r="G123" s="35">
        <f t="shared" ref="G123:G135" si="50">H123-7</f>
        <v>44005</v>
      </c>
      <c r="H123" s="35">
        <f t="shared" si="46"/>
        <v>44012</v>
      </c>
      <c r="I123" s="35">
        <f t="shared" si="47"/>
        <v>44019</v>
      </c>
      <c r="J123" s="35">
        <v>44027</v>
      </c>
      <c r="K123" s="84" t="s">
        <v>69</v>
      </c>
      <c r="L123" s="85">
        <f t="shared" si="48"/>
        <v>125000</v>
      </c>
      <c r="M123" s="38">
        <v>125000</v>
      </c>
      <c r="N123" s="39"/>
      <c r="O123" s="86" t="s">
        <v>646</v>
      </c>
    </row>
    <row r="124" spans="1:15" s="41" customFormat="1" ht="21">
      <c r="A124" s="32">
        <v>1299</v>
      </c>
      <c r="B124" s="33" t="s">
        <v>649</v>
      </c>
      <c r="C124" s="42" t="s">
        <v>77</v>
      </c>
      <c r="D124" s="33" t="s">
        <v>446</v>
      </c>
      <c r="E124" s="44" t="s">
        <v>15</v>
      </c>
      <c r="F124" s="35">
        <f t="shared" si="49"/>
        <v>43893</v>
      </c>
      <c r="G124" s="35">
        <f t="shared" si="50"/>
        <v>43914</v>
      </c>
      <c r="H124" s="35">
        <f t="shared" si="46"/>
        <v>43921</v>
      </c>
      <c r="I124" s="35">
        <f t="shared" si="47"/>
        <v>43928</v>
      </c>
      <c r="J124" s="35">
        <v>43936</v>
      </c>
      <c r="K124" s="36" t="s">
        <v>69</v>
      </c>
      <c r="L124" s="37">
        <f t="shared" si="48"/>
        <v>5000</v>
      </c>
      <c r="M124" s="45">
        <v>5000</v>
      </c>
      <c r="N124" s="39"/>
      <c r="O124" s="40" t="s">
        <v>652</v>
      </c>
    </row>
    <row r="125" spans="1:15" s="41" customFormat="1" ht="21">
      <c r="A125" s="32">
        <v>1303</v>
      </c>
      <c r="B125" s="33" t="s">
        <v>651</v>
      </c>
      <c r="C125" s="42" t="s">
        <v>77</v>
      </c>
      <c r="D125" s="33" t="s">
        <v>446</v>
      </c>
      <c r="E125" s="44" t="s">
        <v>15</v>
      </c>
      <c r="F125" s="35">
        <f t="shared" si="49"/>
        <v>43893</v>
      </c>
      <c r="G125" s="35">
        <f t="shared" si="50"/>
        <v>43914</v>
      </c>
      <c r="H125" s="35">
        <f t="shared" si="46"/>
        <v>43921</v>
      </c>
      <c r="I125" s="35">
        <f t="shared" si="47"/>
        <v>43928</v>
      </c>
      <c r="J125" s="35">
        <v>43936</v>
      </c>
      <c r="K125" s="36" t="s">
        <v>69</v>
      </c>
      <c r="L125" s="37">
        <f t="shared" si="48"/>
        <v>5000</v>
      </c>
      <c r="M125" s="45">
        <v>5000</v>
      </c>
      <c r="N125" s="39"/>
      <c r="O125" s="40" t="s">
        <v>650</v>
      </c>
    </row>
    <row r="126" spans="1:15" s="41" customFormat="1" ht="21">
      <c r="A126" s="32">
        <v>1307</v>
      </c>
      <c r="B126" s="33" t="s">
        <v>653</v>
      </c>
      <c r="C126" s="42" t="s">
        <v>77</v>
      </c>
      <c r="D126" s="33" t="s">
        <v>446</v>
      </c>
      <c r="E126" s="44" t="s">
        <v>15</v>
      </c>
      <c r="F126" s="35">
        <f t="shared" si="49"/>
        <v>43984</v>
      </c>
      <c r="G126" s="35">
        <f t="shared" si="50"/>
        <v>44005</v>
      </c>
      <c r="H126" s="35">
        <f t="shared" si="46"/>
        <v>44012</v>
      </c>
      <c r="I126" s="35">
        <f t="shared" si="47"/>
        <v>44019</v>
      </c>
      <c r="J126" s="35">
        <v>44027</v>
      </c>
      <c r="K126" s="36" t="s">
        <v>69</v>
      </c>
      <c r="L126" s="37">
        <f t="shared" si="48"/>
        <v>5000</v>
      </c>
      <c r="M126" s="45">
        <v>5000</v>
      </c>
      <c r="N126" s="39"/>
      <c r="O126" s="40" t="s">
        <v>654</v>
      </c>
    </row>
    <row r="127" spans="1:15" s="41" customFormat="1" ht="21">
      <c r="A127" s="32">
        <v>1311</v>
      </c>
      <c r="B127" s="33" t="s">
        <v>655</v>
      </c>
      <c r="C127" s="42" t="s">
        <v>77</v>
      </c>
      <c r="D127" s="33" t="s">
        <v>446</v>
      </c>
      <c r="E127" s="44" t="s">
        <v>15</v>
      </c>
      <c r="F127" s="35">
        <f t="shared" si="49"/>
        <v>43893</v>
      </c>
      <c r="G127" s="35">
        <f t="shared" si="50"/>
        <v>43914</v>
      </c>
      <c r="H127" s="35">
        <f t="shared" si="46"/>
        <v>43921</v>
      </c>
      <c r="I127" s="35">
        <f t="shared" si="47"/>
        <v>43928</v>
      </c>
      <c r="J127" s="35">
        <v>43936</v>
      </c>
      <c r="K127" s="36" t="s">
        <v>69</v>
      </c>
      <c r="L127" s="37">
        <f t="shared" si="48"/>
        <v>5000</v>
      </c>
      <c r="M127" s="45">
        <v>5000</v>
      </c>
      <c r="N127" s="39"/>
      <c r="O127" s="40" t="s">
        <v>656</v>
      </c>
    </row>
    <row r="128" spans="1:15" s="41" customFormat="1" ht="21">
      <c r="A128" s="32">
        <v>1315</v>
      </c>
      <c r="B128" s="33" t="s">
        <v>657</v>
      </c>
      <c r="C128" s="42" t="s">
        <v>77</v>
      </c>
      <c r="D128" s="33" t="s">
        <v>446</v>
      </c>
      <c r="E128" s="44" t="s">
        <v>15</v>
      </c>
      <c r="F128" s="35">
        <f t="shared" si="49"/>
        <v>43893</v>
      </c>
      <c r="G128" s="35">
        <f t="shared" si="50"/>
        <v>43914</v>
      </c>
      <c r="H128" s="35">
        <f t="shared" si="46"/>
        <v>43921</v>
      </c>
      <c r="I128" s="35">
        <f t="shared" si="47"/>
        <v>43928</v>
      </c>
      <c r="J128" s="35">
        <v>43936</v>
      </c>
      <c r="K128" s="36" t="s">
        <v>69</v>
      </c>
      <c r="L128" s="37">
        <f t="shared" si="48"/>
        <v>5000</v>
      </c>
      <c r="M128" s="45">
        <v>5000</v>
      </c>
      <c r="N128" s="39"/>
      <c r="O128" s="40" t="s">
        <v>658</v>
      </c>
    </row>
    <row r="129" spans="1:15" s="41" customFormat="1" ht="31.5">
      <c r="A129" s="32">
        <v>1319</v>
      </c>
      <c r="B129" s="33" t="s">
        <v>659</v>
      </c>
      <c r="C129" s="42" t="s">
        <v>77</v>
      </c>
      <c r="D129" s="33" t="s">
        <v>446</v>
      </c>
      <c r="E129" s="44" t="s">
        <v>15</v>
      </c>
      <c r="F129" s="35">
        <f t="shared" si="49"/>
        <v>43893</v>
      </c>
      <c r="G129" s="35">
        <f t="shared" si="50"/>
        <v>43914</v>
      </c>
      <c r="H129" s="35">
        <f t="shared" si="46"/>
        <v>43921</v>
      </c>
      <c r="I129" s="35">
        <f t="shared" si="47"/>
        <v>43928</v>
      </c>
      <c r="J129" s="35">
        <v>43936</v>
      </c>
      <c r="K129" s="36" t="s">
        <v>69</v>
      </c>
      <c r="L129" s="37">
        <f t="shared" si="48"/>
        <v>5000</v>
      </c>
      <c r="M129" s="45">
        <v>5000</v>
      </c>
      <c r="N129" s="39"/>
      <c r="O129" s="40" t="s">
        <v>660</v>
      </c>
    </row>
    <row r="130" spans="1:15" s="41" customFormat="1" ht="21">
      <c r="A130" s="32">
        <v>1325</v>
      </c>
      <c r="B130" s="33" t="s">
        <v>455</v>
      </c>
      <c r="C130" s="42" t="s">
        <v>77</v>
      </c>
      <c r="D130" s="33" t="s">
        <v>446</v>
      </c>
      <c r="E130" s="44" t="s">
        <v>15</v>
      </c>
      <c r="F130" s="35">
        <f t="shared" si="49"/>
        <v>43804</v>
      </c>
      <c r="G130" s="35">
        <f t="shared" si="50"/>
        <v>43825</v>
      </c>
      <c r="H130" s="35">
        <f t="shared" si="46"/>
        <v>43832</v>
      </c>
      <c r="I130" s="35">
        <f t="shared" si="47"/>
        <v>43839</v>
      </c>
      <c r="J130" s="35">
        <v>43847</v>
      </c>
      <c r="K130" s="36" t="s">
        <v>69</v>
      </c>
      <c r="L130" s="37">
        <f t="shared" si="48"/>
        <v>3000</v>
      </c>
      <c r="M130" s="45">
        <v>3000</v>
      </c>
      <c r="N130" s="39"/>
      <c r="O130" s="40" t="s">
        <v>454</v>
      </c>
    </row>
    <row r="131" spans="1:15" s="41" customFormat="1" ht="21">
      <c r="A131" s="32">
        <v>1329</v>
      </c>
      <c r="B131" s="33" t="s">
        <v>461</v>
      </c>
      <c r="C131" s="42" t="s">
        <v>77</v>
      </c>
      <c r="D131" s="33" t="s">
        <v>446</v>
      </c>
      <c r="E131" s="44" t="s">
        <v>15</v>
      </c>
      <c r="F131" s="35">
        <f t="shared" si="49"/>
        <v>43804</v>
      </c>
      <c r="G131" s="35">
        <f t="shared" si="50"/>
        <v>43825</v>
      </c>
      <c r="H131" s="35">
        <f t="shared" si="46"/>
        <v>43832</v>
      </c>
      <c r="I131" s="35">
        <f t="shared" si="47"/>
        <v>43839</v>
      </c>
      <c r="J131" s="35">
        <v>43847</v>
      </c>
      <c r="K131" s="36" t="s">
        <v>69</v>
      </c>
      <c r="L131" s="37">
        <f t="shared" si="48"/>
        <v>10000</v>
      </c>
      <c r="M131" s="45">
        <v>10000</v>
      </c>
      <c r="N131" s="39"/>
      <c r="O131" s="40" t="s">
        <v>462</v>
      </c>
    </row>
    <row r="132" spans="1:15" s="41" customFormat="1" ht="21">
      <c r="A132" s="32">
        <v>1333</v>
      </c>
      <c r="B132" s="33" t="s">
        <v>463</v>
      </c>
      <c r="C132" s="42" t="s">
        <v>77</v>
      </c>
      <c r="D132" s="33" t="s">
        <v>446</v>
      </c>
      <c r="E132" s="44" t="s">
        <v>15</v>
      </c>
      <c r="F132" s="35">
        <f t="shared" si="49"/>
        <v>43893</v>
      </c>
      <c r="G132" s="35">
        <f t="shared" si="50"/>
        <v>43914</v>
      </c>
      <c r="H132" s="35">
        <f t="shared" si="46"/>
        <v>43921</v>
      </c>
      <c r="I132" s="35">
        <f t="shared" si="47"/>
        <v>43928</v>
      </c>
      <c r="J132" s="35">
        <v>43936</v>
      </c>
      <c r="K132" s="36" t="s">
        <v>69</v>
      </c>
      <c r="L132" s="37">
        <f t="shared" si="48"/>
        <v>5000</v>
      </c>
      <c r="M132" s="45">
        <v>5000</v>
      </c>
      <c r="N132" s="39"/>
      <c r="O132" s="40" t="s">
        <v>464</v>
      </c>
    </row>
    <row r="133" spans="1:15" s="41" customFormat="1" ht="21">
      <c r="A133" s="32">
        <v>1337</v>
      </c>
      <c r="B133" s="33" t="s">
        <v>283</v>
      </c>
      <c r="C133" s="42" t="s">
        <v>77</v>
      </c>
      <c r="D133" s="33" t="s">
        <v>446</v>
      </c>
      <c r="E133" s="44" t="s">
        <v>15</v>
      </c>
      <c r="F133" s="35">
        <f t="shared" si="49"/>
        <v>43984</v>
      </c>
      <c r="G133" s="35">
        <f t="shared" si="50"/>
        <v>44005</v>
      </c>
      <c r="H133" s="35">
        <f t="shared" si="46"/>
        <v>44012</v>
      </c>
      <c r="I133" s="35">
        <f t="shared" si="47"/>
        <v>44019</v>
      </c>
      <c r="J133" s="35">
        <v>44027</v>
      </c>
      <c r="K133" s="36" t="s">
        <v>69</v>
      </c>
      <c r="L133" s="37">
        <f t="shared" si="48"/>
        <v>3000</v>
      </c>
      <c r="M133" s="45">
        <v>3000</v>
      </c>
      <c r="N133" s="39"/>
      <c r="O133" s="40" t="s">
        <v>465</v>
      </c>
    </row>
    <row r="134" spans="1:15" s="41" customFormat="1" ht="21">
      <c r="A134" s="32">
        <v>1341</v>
      </c>
      <c r="B134" s="33" t="s">
        <v>466</v>
      </c>
      <c r="C134" s="42" t="s">
        <v>77</v>
      </c>
      <c r="D134" s="33" t="s">
        <v>446</v>
      </c>
      <c r="E134" s="44" t="s">
        <v>15</v>
      </c>
      <c r="F134" s="35">
        <f t="shared" si="49"/>
        <v>43984</v>
      </c>
      <c r="G134" s="35">
        <f t="shared" si="50"/>
        <v>44005</v>
      </c>
      <c r="H134" s="35">
        <f t="shared" si="46"/>
        <v>44012</v>
      </c>
      <c r="I134" s="35">
        <f t="shared" si="47"/>
        <v>44019</v>
      </c>
      <c r="J134" s="35">
        <v>44027</v>
      </c>
      <c r="K134" s="36" t="s">
        <v>69</v>
      </c>
      <c r="L134" s="37">
        <f t="shared" si="48"/>
        <v>3000</v>
      </c>
      <c r="M134" s="45">
        <v>3000</v>
      </c>
      <c r="N134" s="39"/>
      <c r="O134" s="40" t="s">
        <v>467</v>
      </c>
    </row>
    <row r="135" spans="1:15" s="41" customFormat="1" ht="31.5">
      <c r="A135" s="32">
        <v>1345</v>
      </c>
      <c r="B135" s="33" t="s">
        <v>468</v>
      </c>
      <c r="C135" s="42" t="s">
        <v>77</v>
      </c>
      <c r="D135" s="33" t="s">
        <v>446</v>
      </c>
      <c r="E135" s="44" t="s">
        <v>15</v>
      </c>
      <c r="F135" s="35">
        <f t="shared" si="49"/>
        <v>43984</v>
      </c>
      <c r="G135" s="35">
        <f t="shared" si="50"/>
        <v>44005</v>
      </c>
      <c r="H135" s="35">
        <f>J135-15</f>
        <v>44012</v>
      </c>
      <c r="I135" s="35">
        <f>H135+7</f>
        <v>44019</v>
      </c>
      <c r="J135" s="35">
        <v>44027</v>
      </c>
      <c r="K135" s="36" t="s">
        <v>69</v>
      </c>
      <c r="L135" s="37">
        <f>SUM(M135:N135)</f>
        <v>3000</v>
      </c>
      <c r="M135" s="45">
        <v>3000</v>
      </c>
      <c r="N135" s="39"/>
      <c r="O135" s="40" t="s">
        <v>469</v>
      </c>
    </row>
    <row r="136" spans="1:15" s="41" customFormat="1" ht="12.75">
      <c r="A136" s="32">
        <v>1353</v>
      </c>
      <c r="B136" s="33" t="s">
        <v>470</v>
      </c>
      <c r="C136" s="34" t="s">
        <v>77</v>
      </c>
      <c r="D136" s="33" t="s">
        <v>192</v>
      </c>
      <c r="E136" s="44" t="s">
        <v>15</v>
      </c>
      <c r="F136" s="35">
        <f t="shared" ref="F136:F158" si="51">G136-21</f>
        <v>43804</v>
      </c>
      <c r="G136" s="35">
        <f t="shared" ref="G136:G158" si="52">H136-7</f>
        <v>43825</v>
      </c>
      <c r="H136" s="35">
        <f>J136-15</f>
        <v>43832</v>
      </c>
      <c r="I136" s="35">
        <f>H136+7</f>
        <v>43839</v>
      </c>
      <c r="J136" s="35">
        <v>43847</v>
      </c>
      <c r="K136" s="36" t="s">
        <v>69</v>
      </c>
      <c r="L136" s="37">
        <f>SUM(M136:N136)</f>
        <v>100000</v>
      </c>
      <c r="M136" s="38">
        <v>100000</v>
      </c>
      <c r="N136" s="39"/>
      <c r="O136" s="40" t="s">
        <v>208</v>
      </c>
    </row>
    <row r="137" spans="1:15" s="41" customFormat="1" ht="12.75">
      <c r="A137" s="32">
        <v>1356</v>
      </c>
      <c r="B137" s="33" t="s">
        <v>470</v>
      </c>
      <c r="C137" s="34" t="s">
        <v>77</v>
      </c>
      <c r="D137" s="33" t="s">
        <v>192</v>
      </c>
      <c r="E137" s="44" t="s">
        <v>15</v>
      </c>
      <c r="F137" s="35">
        <f t="shared" si="51"/>
        <v>43984</v>
      </c>
      <c r="G137" s="35">
        <f t="shared" si="52"/>
        <v>44005</v>
      </c>
      <c r="H137" s="35">
        <f>J137-15</f>
        <v>44012</v>
      </c>
      <c r="I137" s="35">
        <f>H137+7</f>
        <v>44019</v>
      </c>
      <c r="J137" s="35">
        <v>44027</v>
      </c>
      <c r="K137" s="36" t="s">
        <v>69</v>
      </c>
      <c r="L137" s="37">
        <f>SUM(M137:N137)</f>
        <v>100000</v>
      </c>
      <c r="M137" s="38">
        <v>100000</v>
      </c>
      <c r="N137" s="39"/>
      <c r="O137" s="40" t="s">
        <v>208</v>
      </c>
    </row>
    <row r="138" spans="1:15" s="41" customFormat="1" ht="12.75">
      <c r="A138" s="32">
        <v>1389</v>
      </c>
      <c r="B138" s="33" t="s">
        <v>474</v>
      </c>
      <c r="C138" s="34" t="s">
        <v>77</v>
      </c>
      <c r="D138" s="33" t="s">
        <v>192</v>
      </c>
      <c r="E138" s="44" t="s">
        <v>15</v>
      </c>
      <c r="F138" s="35">
        <f t="shared" si="51"/>
        <v>43804</v>
      </c>
      <c r="G138" s="35">
        <f t="shared" si="52"/>
        <v>43825</v>
      </c>
      <c r="H138" s="35">
        <f>J138-15</f>
        <v>43832</v>
      </c>
      <c r="I138" s="35">
        <f>H138+7</f>
        <v>43839</v>
      </c>
      <c r="J138" s="35">
        <v>43847</v>
      </c>
      <c r="K138" s="36" t="s">
        <v>69</v>
      </c>
      <c r="L138" s="37">
        <f>SUM(M138:N138)</f>
        <v>23892.5</v>
      </c>
      <c r="M138" s="38">
        <v>23892.5</v>
      </c>
      <c r="N138" s="39"/>
      <c r="O138" s="40" t="s">
        <v>194</v>
      </c>
    </row>
    <row r="139" spans="1:15" s="41" customFormat="1" ht="12.75">
      <c r="A139" s="32">
        <v>1408</v>
      </c>
      <c r="B139" s="33" t="s">
        <v>475</v>
      </c>
      <c r="C139" s="34" t="s">
        <v>77</v>
      </c>
      <c r="D139" s="33" t="s">
        <v>192</v>
      </c>
      <c r="E139" s="44" t="s">
        <v>15</v>
      </c>
      <c r="F139" s="35">
        <f t="shared" si="51"/>
        <v>43804</v>
      </c>
      <c r="G139" s="35">
        <f t="shared" si="52"/>
        <v>43825</v>
      </c>
      <c r="H139" s="35">
        <f>J139-15</f>
        <v>43832</v>
      </c>
      <c r="I139" s="35">
        <f>H139+7</f>
        <v>43839</v>
      </c>
      <c r="J139" s="35">
        <v>43847</v>
      </c>
      <c r="K139" s="36" t="s">
        <v>69</v>
      </c>
      <c r="L139" s="37">
        <f>SUM(M139:N139)</f>
        <v>100000</v>
      </c>
      <c r="M139" s="38">
        <v>100000</v>
      </c>
      <c r="N139" s="39"/>
      <c r="O139" s="40" t="s">
        <v>196</v>
      </c>
    </row>
    <row r="140" spans="1:15" s="41" customFormat="1" ht="12.75">
      <c r="A140" s="32">
        <v>1421</v>
      </c>
      <c r="B140" s="33" t="s">
        <v>476</v>
      </c>
      <c r="C140" s="34" t="s">
        <v>77</v>
      </c>
      <c r="D140" s="33" t="s">
        <v>192</v>
      </c>
      <c r="E140" s="44" t="s">
        <v>15</v>
      </c>
      <c r="F140" s="35">
        <f t="shared" si="51"/>
        <v>43804</v>
      </c>
      <c r="G140" s="35">
        <f t="shared" si="52"/>
        <v>43825</v>
      </c>
      <c r="H140" s="35">
        <f t="shared" ref="H140:H145" si="53">J140-15</f>
        <v>43832</v>
      </c>
      <c r="I140" s="35">
        <f t="shared" ref="I140:I145" si="54">H140+7</f>
        <v>43839</v>
      </c>
      <c r="J140" s="35">
        <v>43847</v>
      </c>
      <c r="K140" s="36" t="s">
        <v>69</v>
      </c>
      <c r="L140" s="37">
        <f t="shared" ref="L140:L145" si="55">SUM(M140:N140)</f>
        <v>21000</v>
      </c>
      <c r="M140" s="38">
        <v>21000</v>
      </c>
      <c r="N140" s="39"/>
      <c r="O140" s="40" t="s">
        <v>195</v>
      </c>
    </row>
    <row r="141" spans="1:15" s="41" customFormat="1" ht="12.75">
      <c r="A141" s="32">
        <v>1430</v>
      </c>
      <c r="B141" s="33" t="s">
        <v>477</v>
      </c>
      <c r="C141" s="34" t="s">
        <v>77</v>
      </c>
      <c r="D141" s="33" t="s">
        <v>192</v>
      </c>
      <c r="E141" s="44" t="s">
        <v>15</v>
      </c>
      <c r="F141" s="35">
        <f t="shared" si="51"/>
        <v>43804</v>
      </c>
      <c r="G141" s="35">
        <f t="shared" si="52"/>
        <v>43825</v>
      </c>
      <c r="H141" s="35">
        <f t="shared" si="53"/>
        <v>43832</v>
      </c>
      <c r="I141" s="35">
        <f t="shared" si="54"/>
        <v>43839</v>
      </c>
      <c r="J141" s="35">
        <v>43847</v>
      </c>
      <c r="K141" s="36" t="s">
        <v>69</v>
      </c>
      <c r="L141" s="37">
        <f t="shared" si="55"/>
        <v>5000</v>
      </c>
      <c r="M141" s="38">
        <v>5000</v>
      </c>
      <c r="N141" s="39"/>
      <c r="O141" s="40" t="s">
        <v>198</v>
      </c>
    </row>
    <row r="142" spans="1:15" s="41" customFormat="1" ht="12.75">
      <c r="A142" s="32">
        <v>1439</v>
      </c>
      <c r="B142" s="33" t="s">
        <v>481</v>
      </c>
      <c r="C142" s="34" t="s">
        <v>77</v>
      </c>
      <c r="D142" s="33" t="s">
        <v>192</v>
      </c>
      <c r="E142" s="44" t="s">
        <v>15</v>
      </c>
      <c r="F142" s="35">
        <f t="shared" si="51"/>
        <v>43804</v>
      </c>
      <c r="G142" s="35">
        <f t="shared" si="52"/>
        <v>43825</v>
      </c>
      <c r="H142" s="35">
        <f t="shared" si="53"/>
        <v>43832</v>
      </c>
      <c r="I142" s="35">
        <f t="shared" si="54"/>
        <v>43839</v>
      </c>
      <c r="J142" s="35">
        <v>43847</v>
      </c>
      <c r="K142" s="36" t="s">
        <v>69</v>
      </c>
      <c r="L142" s="37">
        <f t="shared" si="55"/>
        <v>2500</v>
      </c>
      <c r="M142" s="38">
        <v>2500</v>
      </c>
      <c r="N142" s="39"/>
      <c r="O142" s="40" t="s">
        <v>480</v>
      </c>
    </row>
    <row r="143" spans="1:15" s="41" customFormat="1" ht="12.75">
      <c r="A143" s="32">
        <v>1442</v>
      </c>
      <c r="B143" s="33" t="s">
        <v>481</v>
      </c>
      <c r="C143" s="34" t="s">
        <v>77</v>
      </c>
      <c r="D143" s="33" t="s">
        <v>192</v>
      </c>
      <c r="E143" s="44" t="s">
        <v>15</v>
      </c>
      <c r="F143" s="35">
        <f t="shared" si="51"/>
        <v>43984</v>
      </c>
      <c r="G143" s="35">
        <f t="shared" si="52"/>
        <v>44005</v>
      </c>
      <c r="H143" s="35">
        <f t="shared" si="53"/>
        <v>44012</v>
      </c>
      <c r="I143" s="35">
        <f t="shared" si="54"/>
        <v>44019</v>
      </c>
      <c r="J143" s="35">
        <v>44027</v>
      </c>
      <c r="K143" s="36" t="s">
        <v>69</v>
      </c>
      <c r="L143" s="37">
        <f t="shared" si="55"/>
        <v>2500</v>
      </c>
      <c r="M143" s="38">
        <v>2500</v>
      </c>
      <c r="N143" s="39"/>
      <c r="O143" s="40" t="s">
        <v>480</v>
      </c>
    </row>
    <row r="144" spans="1:15" s="41" customFormat="1" ht="12.75">
      <c r="A144" s="32">
        <v>1460</v>
      </c>
      <c r="B144" s="33" t="s">
        <v>482</v>
      </c>
      <c r="C144" s="34" t="s">
        <v>77</v>
      </c>
      <c r="D144" s="33" t="s">
        <v>192</v>
      </c>
      <c r="E144" s="44" t="s">
        <v>15</v>
      </c>
      <c r="F144" s="35">
        <f t="shared" si="51"/>
        <v>43804</v>
      </c>
      <c r="G144" s="35">
        <f t="shared" si="52"/>
        <v>43825</v>
      </c>
      <c r="H144" s="35">
        <f t="shared" si="53"/>
        <v>43832</v>
      </c>
      <c r="I144" s="35">
        <f t="shared" si="54"/>
        <v>43839</v>
      </c>
      <c r="J144" s="35">
        <v>43847</v>
      </c>
      <c r="K144" s="36" t="s">
        <v>69</v>
      </c>
      <c r="L144" s="37">
        <f t="shared" si="55"/>
        <v>7200</v>
      </c>
      <c r="M144" s="38">
        <v>7200</v>
      </c>
      <c r="N144" s="39"/>
      <c r="O144" s="40" t="s">
        <v>275</v>
      </c>
    </row>
    <row r="145" spans="1:15" s="41" customFormat="1" ht="12.75">
      <c r="A145" s="32">
        <v>1462</v>
      </c>
      <c r="B145" s="33" t="s">
        <v>482</v>
      </c>
      <c r="C145" s="34" t="s">
        <v>77</v>
      </c>
      <c r="D145" s="33" t="s">
        <v>192</v>
      </c>
      <c r="E145" s="44" t="s">
        <v>15</v>
      </c>
      <c r="F145" s="35">
        <f t="shared" si="51"/>
        <v>43984</v>
      </c>
      <c r="G145" s="35">
        <f t="shared" si="52"/>
        <v>44005</v>
      </c>
      <c r="H145" s="35">
        <f t="shared" si="53"/>
        <v>44012</v>
      </c>
      <c r="I145" s="35">
        <f t="shared" si="54"/>
        <v>44019</v>
      </c>
      <c r="J145" s="35">
        <v>44027</v>
      </c>
      <c r="K145" s="36" t="s">
        <v>69</v>
      </c>
      <c r="L145" s="37">
        <f t="shared" si="55"/>
        <v>9200</v>
      </c>
      <c r="M145" s="38">
        <v>9200</v>
      </c>
      <c r="N145" s="39"/>
      <c r="O145" s="40" t="s">
        <v>275</v>
      </c>
    </row>
    <row r="146" spans="1:15" s="41" customFormat="1" ht="12.75">
      <c r="A146" s="32">
        <v>1476</v>
      </c>
      <c r="B146" s="33" t="s">
        <v>483</v>
      </c>
      <c r="C146" s="34" t="s">
        <v>77</v>
      </c>
      <c r="D146" s="33" t="s">
        <v>192</v>
      </c>
      <c r="E146" s="44" t="s">
        <v>15</v>
      </c>
      <c r="F146" s="35">
        <f t="shared" si="51"/>
        <v>43804</v>
      </c>
      <c r="G146" s="35">
        <f t="shared" si="52"/>
        <v>43825</v>
      </c>
      <c r="H146" s="35">
        <f t="shared" ref="H146:H156" si="56">J146-15</f>
        <v>43832</v>
      </c>
      <c r="I146" s="35">
        <f t="shared" ref="I146:I156" si="57">H146+7</f>
        <v>43839</v>
      </c>
      <c r="J146" s="35">
        <v>43847</v>
      </c>
      <c r="K146" s="36" t="s">
        <v>69</v>
      </c>
      <c r="L146" s="37">
        <f t="shared" ref="L146:L156" si="58">SUM(M146:N146)</f>
        <v>5000</v>
      </c>
      <c r="M146" s="38">
        <v>5000</v>
      </c>
      <c r="N146" s="39"/>
      <c r="O146" s="40" t="s">
        <v>484</v>
      </c>
    </row>
    <row r="147" spans="1:15" s="41" customFormat="1" ht="31.5">
      <c r="A147" s="32">
        <v>1481</v>
      </c>
      <c r="B147" s="33" t="s">
        <v>485</v>
      </c>
      <c r="C147" s="42" t="s">
        <v>77</v>
      </c>
      <c r="D147" s="33" t="s">
        <v>192</v>
      </c>
      <c r="E147" s="44" t="s">
        <v>15</v>
      </c>
      <c r="F147" s="35">
        <f t="shared" si="51"/>
        <v>43804</v>
      </c>
      <c r="G147" s="35">
        <f t="shared" si="52"/>
        <v>43825</v>
      </c>
      <c r="H147" s="35">
        <f t="shared" si="56"/>
        <v>43832</v>
      </c>
      <c r="I147" s="35">
        <f t="shared" si="57"/>
        <v>43839</v>
      </c>
      <c r="J147" s="35">
        <v>43847</v>
      </c>
      <c r="K147" s="36" t="s">
        <v>69</v>
      </c>
      <c r="L147" s="37">
        <f t="shared" si="58"/>
        <v>200000</v>
      </c>
      <c r="M147" s="45">
        <v>200000</v>
      </c>
      <c r="N147" s="39"/>
      <c r="O147" s="40" t="s">
        <v>271</v>
      </c>
    </row>
    <row r="148" spans="1:15" s="41" customFormat="1" ht="31.5">
      <c r="A148" s="32">
        <v>1483</v>
      </c>
      <c r="B148" s="33" t="s">
        <v>485</v>
      </c>
      <c r="C148" s="42" t="s">
        <v>77</v>
      </c>
      <c r="D148" s="33" t="s">
        <v>192</v>
      </c>
      <c r="E148" s="44" t="s">
        <v>15</v>
      </c>
      <c r="F148" s="35">
        <f t="shared" si="51"/>
        <v>43984</v>
      </c>
      <c r="G148" s="35">
        <f t="shared" si="52"/>
        <v>44005</v>
      </c>
      <c r="H148" s="35">
        <f t="shared" si="56"/>
        <v>44012</v>
      </c>
      <c r="I148" s="35">
        <f t="shared" si="57"/>
        <v>44019</v>
      </c>
      <c r="J148" s="35">
        <v>44027</v>
      </c>
      <c r="K148" s="36" t="s">
        <v>69</v>
      </c>
      <c r="L148" s="37">
        <f t="shared" si="58"/>
        <v>200000</v>
      </c>
      <c r="M148" s="45">
        <v>200000</v>
      </c>
      <c r="N148" s="39"/>
      <c r="O148" s="40" t="s">
        <v>271</v>
      </c>
    </row>
    <row r="149" spans="1:15" s="41" customFormat="1" ht="21">
      <c r="A149" s="32">
        <v>1485</v>
      </c>
      <c r="B149" s="33" t="s">
        <v>486</v>
      </c>
      <c r="C149" s="42" t="s">
        <v>77</v>
      </c>
      <c r="D149" s="33" t="s">
        <v>192</v>
      </c>
      <c r="E149" s="44" t="s">
        <v>15</v>
      </c>
      <c r="F149" s="35">
        <f t="shared" si="51"/>
        <v>43804</v>
      </c>
      <c r="G149" s="35">
        <f t="shared" si="52"/>
        <v>43825</v>
      </c>
      <c r="H149" s="35">
        <f t="shared" si="56"/>
        <v>43832</v>
      </c>
      <c r="I149" s="35">
        <f t="shared" si="57"/>
        <v>43839</v>
      </c>
      <c r="J149" s="35">
        <v>43847</v>
      </c>
      <c r="K149" s="36" t="s">
        <v>69</v>
      </c>
      <c r="L149" s="37">
        <f t="shared" si="58"/>
        <v>35000</v>
      </c>
      <c r="M149" s="45">
        <v>35000</v>
      </c>
      <c r="N149" s="39"/>
      <c r="O149" s="40" t="s">
        <v>487</v>
      </c>
    </row>
    <row r="150" spans="1:15" s="41" customFormat="1" ht="21">
      <c r="A150" s="32">
        <v>1487</v>
      </c>
      <c r="B150" s="33" t="s">
        <v>486</v>
      </c>
      <c r="C150" s="42" t="s">
        <v>77</v>
      </c>
      <c r="D150" s="33" t="s">
        <v>192</v>
      </c>
      <c r="E150" s="44" t="s">
        <v>15</v>
      </c>
      <c r="F150" s="35">
        <f t="shared" si="51"/>
        <v>43984</v>
      </c>
      <c r="G150" s="35">
        <f t="shared" si="52"/>
        <v>44005</v>
      </c>
      <c r="H150" s="35">
        <f t="shared" si="56"/>
        <v>44012</v>
      </c>
      <c r="I150" s="35">
        <f t="shared" si="57"/>
        <v>44019</v>
      </c>
      <c r="J150" s="35">
        <v>44027</v>
      </c>
      <c r="K150" s="36" t="s">
        <v>69</v>
      </c>
      <c r="L150" s="37">
        <f t="shared" si="58"/>
        <v>35000</v>
      </c>
      <c r="M150" s="45">
        <v>35000</v>
      </c>
      <c r="N150" s="39"/>
      <c r="O150" s="40" t="s">
        <v>487</v>
      </c>
    </row>
    <row r="151" spans="1:15" s="41" customFormat="1" ht="21">
      <c r="A151" s="32">
        <v>1499</v>
      </c>
      <c r="B151" s="33" t="s">
        <v>456</v>
      </c>
      <c r="C151" s="42" t="s">
        <v>77</v>
      </c>
      <c r="D151" s="33" t="s">
        <v>446</v>
      </c>
      <c r="E151" s="44" t="s">
        <v>15</v>
      </c>
      <c r="F151" s="35">
        <f t="shared" si="51"/>
        <v>43804</v>
      </c>
      <c r="G151" s="35">
        <f t="shared" si="52"/>
        <v>43825</v>
      </c>
      <c r="H151" s="35">
        <f t="shared" si="56"/>
        <v>43832</v>
      </c>
      <c r="I151" s="35">
        <f t="shared" si="57"/>
        <v>43839</v>
      </c>
      <c r="J151" s="35">
        <v>43847</v>
      </c>
      <c r="K151" s="36" t="s">
        <v>69</v>
      </c>
      <c r="L151" s="37">
        <f t="shared" si="58"/>
        <v>5000</v>
      </c>
      <c r="M151" s="45">
        <v>5000</v>
      </c>
      <c r="N151" s="39"/>
      <c r="O151" s="40" t="s">
        <v>221</v>
      </c>
    </row>
    <row r="152" spans="1:15" s="41" customFormat="1" ht="21">
      <c r="A152" s="32">
        <v>1503</v>
      </c>
      <c r="B152" s="33" t="s">
        <v>457</v>
      </c>
      <c r="C152" s="42" t="s">
        <v>77</v>
      </c>
      <c r="D152" s="33" t="s">
        <v>446</v>
      </c>
      <c r="E152" s="44" t="s">
        <v>15</v>
      </c>
      <c r="F152" s="35">
        <f t="shared" si="51"/>
        <v>43804</v>
      </c>
      <c r="G152" s="35">
        <f t="shared" si="52"/>
        <v>43825</v>
      </c>
      <c r="H152" s="35">
        <f t="shared" si="56"/>
        <v>43832</v>
      </c>
      <c r="I152" s="35">
        <f t="shared" si="57"/>
        <v>43839</v>
      </c>
      <c r="J152" s="35">
        <v>43847</v>
      </c>
      <c r="K152" s="36" t="s">
        <v>69</v>
      </c>
      <c r="L152" s="37">
        <f t="shared" si="58"/>
        <v>5000</v>
      </c>
      <c r="M152" s="45">
        <v>5000</v>
      </c>
      <c r="N152" s="39"/>
      <c r="O152" s="40" t="s">
        <v>220</v>
      </c>
    </row>
    <row r="153" spans="1:15" s="41" customFormat="1" ht="12.75">
      <c r="A153" s="32">
        <v>1507</v>
      </c>
      <c r="B153" s="33" t="s">
        <v>458</v>
      </c>
      <c r="C153" s="42" t="s">
        <v>77</v>
      </c>
      <c r="D153" s="33" t="s">
        <v>446</v>
      </c>
      <c r="E153" s="44" t="s">
        <v>15</v>
      </c>
      <c r="F153" s="35">
        <f t="shared" si="51"/>
        <v>43804</v>
      </c>
      <c r="G153" s="35">
        <f t="shared" si="52"/>
        <v>43825</v>
      </c>
      <c r="H153" s="35">
        <f t="shared" si="56"/>
        <v>43832</v>
      </c>
      <c r="I153" s="35">
        <f t="shared" si="57"/>
        <v>43839</v>
      </c>
      <c r="J153" s="35">
        <v>43847</v>
      </c>
      <c r="K153" s="36" t="s">
        <v>69</v>
      </c>
      <c r="L153" s="37">
        <f t="shared" si="58"/>
        <v>1500</v>
      </c>
      <c r="M153" s="45">
        <v>1500</v>
      </c>
      <c r="N153" s="39"/>
      <c r="O153" s="40" t="s">
        <v>143</v>
      </c>
    </row>
    <row r="154" spans="1:15" s="41" customFormat="1" ht="21">
      <c r="A154" s="32">
        <v>1510</v>
      </c>
      <c r="B154" s="33" t="s">
        <v>459</v>
      </c>
      <c r="C154" s="42" t="s">
        <v>77</v>
      </c>
      <c r="D154" s="33" t="s">
        <v>446</v>
      </c>
      <c r="E154" s="44" t="s">
        <v>15</v>
      </c>
      <c r="F154" s="35">
        <f t="shared" si="51"/>
        <v>43893</v>
      </c>
      <c r="G154" s="35">
        <f t="shared" si="52"/>
        <v>43914</v>
      </c>
      <c r="H154" s="35">
        <f t="shared" si="56"/>
        <v>43921</v>
      </c>
      <c r="I154" s="35">
        <f t="shared" si="57"/>
        <v>43928</v>
      </c>
      <c r="J154" s="35">
        <v>43936</v>
      </c>
      <c r="K154" s="36" t="s">
        <v>69</v>
      </c>
      <c r="L154" s="37">
        <f t="shared" si="58"/>
        <v>5000</v>
      </c>
      <c r="M154" s="45">
        <v>5000</v>
      </c>
      <c r="N154" s="39"/>
      <c r="O154" s="40" t="s">
        <v>460</v>
      </c>
    </row>
    <row r="155" spans="1:15" s="41" customFormat="1" ht="21">
      <c r="A155" s="32">
        <v>1515</v>
      </c>
      <c r="B155" s="33" t="s">
        <v>502</v>
      </c>
      <c r="C155" s="34" t="s">
        <v>77</v>
      </c>
      <c r="D155" s="33" t="s">
        <v>446</v>
      </c>
      <c r="E155" s="44" t="s">
        <v>15</v>
      </c>
      <c r="F155" s="35">
        <f t="shared" si="51"/>
        <v>43804</v>
      </c>
      <c r="G155" s="35">
        <f t="shared" si="52"/>
        <v>43825</v>
      </c>
      <c r="H155" s="35">
        <f t="shared" si="56"/>
        <v>43832</v>
      </c>
      <c r="I155" s="35">
        <f t="shared" si="57"/>
        <v>43839</v>
      </c>
      <c r="J155" s="35">
        <v>43847</v>
      </c>
      <c r="K155" s="36" t="s">
        <v>69</v>
      </c>
      <c r="L155" s="37">
        <f t="shared" si="58"/>
        <v>95000</v>
      </c>
      <c r="M155" s="38">
        <v>95000</v>
      </c>
      <c r="N155" s="39"/>
      <c r="O155" s="40" t="s">
        <v>208</v>
      </c>
    </row>
    <row r="156" spans="1:15" s="41" customFormat="1" ht="21">
      <c r="A156" s="32">
        <v>1518</v>
      </c>
      <c r="B156" s="33" t="s">
        <v>502</v>
      </c>
      <c r="C156" s="34" t="s">
        <v>77</v>
      </c>
      <c r="D156" s="33" t="s">
        <v>446</v>
      </c>
      <c r="E156" s="44" t="s">
        <v>15</v>
      </c>
      <c r="F156" s="35">
        <f t="shared" si="51"/>
        <v>43984</v>
      </c>
      <c r="G156" s="35">
        <f t="shared" si="52"/>
        <v>44005</v>
      </c>
      <c r="H156" s="35">
        <f t="shared" si="56"/>
        <v>44012</v>
      </c>
      <c r="I156" s="35">
        <f t="shared" si="57"/>
        <v>44019</v>
      </c>
      <c r="J156" s="35">
        <v>44027</v>
      </c>
      <c r="K156" s="36" t="s">
        <v>69</v>
      </c>
      <c r="L156" s="37">
        <f t="shared" si="58"/>
        <v>95000</v>
      </c>
      <c r="M156" s="38">
        <v>95000</v>
      </c>
      <c r="N156" s="39"/>
      <c r="O156" s="40" t="s">
        <v>208</v>
      </c>
    </row>
    <row r="157" spans="1:15" s="41" customFormat="1" ht="21">
      <c r="A157" s="32">
        <v>1544</v>
      </c>
      <c r="B157" s="33" t="s">
        <v>500</v>
      </c>
      <c r="C157" s="42" t="s">
        <v>77</v>
      </c>
      <c r="D157" s="33" t="s">
        <v>446</v>
      </c>
      <c r="E157" s="44" t="s">
        <v>15</v>
      </c>
      <c r="F157" s="35">
        <f t="shared" si="51"/>
        <v>43804</v>
      </c>
      <c r="G157" s="35">
        <f t="shared" si="52"/>
        <v>43825</v>
      </c>
      <c r="H157" s="35">
        <f>J157-15</f>
        <v>43832</v>
      </c>
      <c r="I157" s="35">
        <f>H157+7</f>
        <v>43839</v>
      </c>
      <c r="J157" s="35">
        <v>43847</v>
      </c>
      <c r="K157" s="36" t="s">
        <v>69</v>
      </c>
      <c r="L157" s="37">
        <f>SUM(M157:N157)</f>
        <v>5000</v>
      </c>
      <c r="M157" s="45">
        <v>5000</v>
      </c>
      <c r="N157" s="39"/>
      <c r="O157" s="40" t="s">
        <v>219</v>
      </c>
    </row>
    <row r="158" spans="1:15" s="41" customFormat="1" ht="21">
      <c r="A158" s="32">
        <v>1548</v>
      </c>
      <c r="B158" s="33" t="s">
        <v>284</v>
      </c>
      <c r="C158" s="34" t="s">
        <v>77</v>
      </c>
      <c r="D158" s="33" t="s">
        <v>446</v>
      </c>
      <c r="E158" s="44" t="s">
        <v>15</v>
      </c>
      <c r="F158" s="35">
        <f t="shared" si="51"/>
        <v>44076</v>
      </c>
      <c r="G158" s="35">
        <f t="shared" si="52"/>
        <v>44097</v>
      </c>
      <c r="H158" s="35">
        <f>J158-15</f>
        <v>44104</v>
      </c>
      <c r="I158" s="35">
        <f>H158+7</f>
        <v>44111</v>
      </c>
      <c r="J158" s="35">
        <v>44119</v>
      </c>
      <c r="K158" s="36" t="s">
        <v>69</v>
      </c>
      <c r="L158" s="37">
        <f>SUM(M158:N158)</f>
        <v>5000</v>
      </c>
      <c r="M158" s="38"/>
      <c r="N158" s="38">
        <v>5000</v>
      </c>
      <c r="O158" s="40" t="s">
        <v>501</v>
      </c>
    </row>
    <row r="159" spans="1:15" s="41" customFormat="1" ht="21">
      <c r="A159" s="32">
        <v>1596</v>
      </c>
      <c r="B159" s="33" t="s">
        <v>696</v>
      </c>
      <c r="C159" s="42" t="s">
        <v>77</v>
      </c>
      <c r="D159" s="33" t="s">
        <v>446</v>
      </c>
      <c r="E159" s="44" t="s">
        <v>15</v>
      </c>
      <c r="F159" s="35">
        <f t="shared" ref="F159:F168" si="59">G159-21</f>
        <v>43804</v>
      </c>
      <c r="G159" s="35">
        <f t="shared" ref="G159:G168" si="60">H159-7</f>
        <v>43825</v>
      </c>
      <c r="H159" s="35">
        <f>J159-15</f>
        <v>43832</v>
      </c>
      <c r="I159" s="35">
        <f>H159+7</f>
        <v>43839</v>
      </c>
      <c r="J159" s="35">
        <v>43847</v>
      </c>
      <c r="K159" s="36" t="s">
        <v>69</v>
      </c>
      <c r="L159" s="37">
        <f>SUM(M159:N159)</f>
        <v>28125</v>
      </c>
      <c r="M159" s="45">
        <v>28125</v>
      </c>
      <c r="N159" s="45"/>
      <c r="O159" s="40" t="s">
        <v>697</v>
      </c>
    </row>
    <row r="160" spans="1:15" s="41" customFormat="1" ht="21">
      <c r="A160" s="32">
        <v>1599</v>
      </c>
      <c r="B160" s="33" t="s">
        <v>696</v>
      </c>
      <c r="C160" s="42" t="s">
        <v>77</v>
      </c>
      <c r="D160" s="33" t="s">
        <v>446</v>
      </c>
      <c r="E160" s="44" t="s">
        <v>15</v>
      </c>
      <c r="F160" s="35">
        <f t="shared" si="59"/>
        <v>43893</v>
      </c>
      <c r="G160" s="35">
        <f t="shared" si="60"/>
        <v>43914</v>
      </c>
      <c r="H160" s="35">
        <f>J160-15</f>
        <v>43921</v>
      </c>
      <c r="I160" s="35">
        <f>H160+7</f>
        <v>43928</v>
      </c>
      <c r="J160" s="35">
        <v>43936</v>
      </c>
      <c r="K160" s="36" t="s">
        <v>69</v>
      </c>
      <c r="L160" s="37">
        <f>SUM(M160:N160)</f>
        <v>28125</v>
      </c>
      <c r="M160" s="45">
        <v>28125</v>
      </c>
      <c r="N160" s="45"/>
      <c r="O160" s="40" t="s">
        <v>697</v>
      </c>
    </row>
    <row r="161" spans="1:15" s="41" customFormat="1" ht="21">
      <c r="A161" s="32">
        <v>1602</v>
      </c>
      <c r="B161" s="33" t="s">
        <v>696</v>
      </c>
      <c r="C161" s="42" t="s">
        <v>77</v>
      </c>
      <c r="D161" s="33" t="s">
        <v>446</v>
      </c>
      <c r="E161" s="44" t="s">
        <v>15</v>
      </c>
      <c r="F161" s="35">
        <f t="shared" si="59"/>
        <v>43984</v>
      </c>
      <c r="G161" s="35">
        <f t="shared" si="60"/>
        <v>44005</v>
      </c>
      <c r="H161" s="35">
        <f t="shared" ref="H161:H169" si="61">J161-15</f>
        <v>44012</v>
      </c>
      <c r="I161" s="35">
        <f t="shared" ref="I161:I169" si="62">H161+7</f>
        <v>44019</v>
      </c>
      <c r="J161" s="35">
        <v>44027</v>
      </c>
      <c r="K161" s="36" t="s">
        <v>69</v>
      </c>
      <c r="L161" s="37">
        <f t="shared" ref="L161:L169" si="63">SUM(M161:N161)</f>
        <v>28125</v>
      </c>
      <c r="M161" s="45">
        <v>28125</v>
      </c>
      <c r="N161" s="45"/>
      <c r="O161" s="40" t="s">
        <v>697</v>
      </c>
    </row>
    <row r="162" spans="1:15" s="41" customFormat="1" ht="21">
      <c r="A162" s="32">
        <v>1609</v>
      </c>
      <c r="B162" s="33" t="s">
        <v>670</v>
      </c>
      <c r="C162" s="42" t="s">
        <v>77</v>
      </c>
      <c r="D162" s="33" t="s">
        <v>446</v>
      </c>
      <c r="E162" s="44" t="s">
        <v>15</v>
      </c>
      <c r="F162" s="35">
        <f t="shared" si="59"/>
        <v>43804</v>
      </c>
      <c r="G162" s="35">
        <f t="shared" si="60"/>
        <v>43825</v>
      </c>
      <c r="H162" s="35">
        <f t="shared" si="61"/>
        <v>43832</v>
      </c>
      <c r="I162" s="35">
        <f t="shared" si="62"/>
        <v>43839</v>
      </c>
      <c r="J162" s="35">
        <v>43847</v>
      </c>
      <c r="K162" s="36" t="s">
        <v>69</v>
      </c>
      <c r="L162" s="37">
        <f t="shared" si="63"/>
        <v>2196.0700000000002</v>
      </c>
      <c r="M162" s="45">
        <v>2196.0700000000002</v>
      </c>
      <c r="N162" s="45"/>
      <c r="O162" s="40" t="s">
        <v>671</v>
      </c>
    </row>
    <row r="163" spans="1:15" s="41" customFormat="1" ht="21">
      <c r="A163" s="32">
        <v>1613</v>
      </c>
      <c r="B163" s="33" t="s">
        <v>668</v>
      </c>
      <c r="C163" s="42" t="s">
        <v>77</v>
      </c>
      <c r="D163" s="33" t="s">
        <v>446</v>
      </c>
      <c r="E163" s="44" t="s">
        <v>15</v>
      </c>
      <c r="F163" s="35">
        <f t="shared" si="59"/>
        <v>44076</v>
      </c>
      <c r="G163" s="35">
        <f t="shared" si="60"/>
        <v>44097</v>
      </c>
      <c r="H163" s="35">
        <f t="shared" si="61"/>
        <v>44104</v>
      </c>
      <c r="I163" s="35">
        <f t="shared" si="62"/>
        <v>44111</v>
      </c>
      <c r="J163" s="35">
        <v>44119</v>
      </c>
      <c r="K163" s="36" t="s">
        <v>69</v>
      </c>
      <c r="L163" s="37">
        <f t="shared" si="63"/>
        <v>1535.53</v>
      </c>
      <c r="M163" s="45"/>
      <c r="N163" s="45">
        <v>1535.53</v>
      </c>
      <c r="O163" s="40" t="s">
        <v>669</v>
      </c>
    </row>
    <row r="164" spans="1:15" s="41" customFormat="1" ht="21">
      <c r="A164" s="32">
        <v>1630</v>
      </c>
      <c r="B164" s="33" t="s">
        <v>504</v>
      </c>
      <c r="C164" s="42" t="s">
        <v>77</v>
      </c>
      <c r="D164" s="33" t="s">
        <v>446</v>
      </c>
      <c r="E164" s="44" t="s">
        <v>15</v>
      </c>
      <c r="F164" s="35">
        <f t="shared" si="59"/>
        <v>43984</v>
      </c>
      <c r="G164" s="35">
        <f t="shared" si="60"/>
        <v>44005</v>
      </c>
      <c r="H164" s="35">
        <f t="shared" si="61"/>
        <v>44012</v>
      </c>
      <c r="I164" s="35">
        <f t="shared" si="62"/>
        <v>44019</v>
      </c>
      <c r="J164" s="35">
        <v>44027</v>
      </c>
      <c r="K164" s="36" t="s">
        <v>69</v>
      </c>
      <c r="L164" s="37">
        <f t="shared" si="63"/>
        <v>3000</v>
      </c>
      <c r="M164" s="45"/>
      <c r="N164" s="45">
        <v>3000</v>
      </c>
      <c r="O164" s="40" t="s">
        <v>505</v>
      </c>
    </row>
    <row r="165" spans="1:15" s="41" customFormat="1" ht="21">
      <c r="A165" s="32">
        <v>1635</v>
      </c>
      <c r="B165" s="33" t="s">
        <v>663</v>
      </c>
      <c r="C165" s="42" t="s">
        <v>77</v>
      </c>
      <c r="D165" s="33" t="s">
        <v>446</v>
      </c>
      <c r="E165" s="44" t="s">
        <v>15</v>
      </c>
      <c r="F165" s="35">
        <f t="shared" si="59"/>
        <v>44076</v>
      </c>
      <c r="G165" s="35">
        <f t="shared" si="60"/>
        <v>44097</v>
      </c>
      <c r="H165" s="35">
        <f t="shared" si="61"/>
        <v>44104</v>
      </c>
      <c r="I165" s="35">
        <f t="shared" si="62"/>
        <v>44111</v>
      </c>
      <c r="J165" s="35">
        <v>44119</v>
      </c>
      <c r="K165" s="36" t="s">
        <v>69</v>
      </c>
      <c r="L165" s="37">
        <f t="shared" si="63"/>
        <v>1500</v>
      </c>
      <c r="M165" s="45"/>
      <c r="N165" s="45">
        <v>1500</v>
      </c>
      <c r="O165" s="40" t="s">
        <v>664</v>
      </c>
    </row>
    <row r="166" spans="1:15" s="41" customFormat="1" ht="21">
      <c r="A166" s="32">
        <v>1639</v>
      </c>
      <c r="B166" s="33" t="s">
        <v>647</v>
      </c>
      <c r="C166" s="42" t="s">
        <v>77</v>
      </c>
      <c r="D166" s="33" t="s">
        <v>446</v>
      </c>
      <c r="E166" s="44" t="s">
        <v>15</v>
      </c>
      <c r="F166" s="35">
        <f t="shared" si="59"/>
        <v>43984</v>
      </c>
      <c r="G166" s="35">
        <f t="shared" si="60"/>
        <v>44005</v>
      </c>
      <c r="H166" s="35">
        <f t="shared" si="61"/>
        <v>44012</v>
      </c>
      <c r="I166" s="35">
        <f t="shared" si="62"/>
        <v>44019</v>
      </c>
      <c r="J166" s="35">
        <v>44027</v>
      </c>
      <c r="K166" s="36" t="s">
        <v>69</v>
      </c>
      <c r="L166" s="37">
        <f t="shared" si="63"/>
        <v>5000</v>
      </c>
      <c r="M166" s="45"/>
      <c r="N166" s="45">
        <v>5000</v>
      </c>
      <c r="O166" s="40" t="s">
        <v>648</v>
      </c>
    </row>
    <row r="167" spans="1:15" s="41" customFormat="1" ht="21">
      <c r="A167" s="32">
        <v>1643</v>
      </c>
      <c r="B167" s="33" t="s">
        <v>551</v>
      </c>
      <c r="C167" s="42" t="s">
        <v>77</v>
      </c>
      <c r="D167" s="33" t="s">
        <v>446</v>
      </c>
      <c r="E167" s="44" t="s">
        <v>15</v>
      </c>
      <c r="F167" s="35">
        <f t="shared" si="59"/>
        <v>44076</v>
      </c>
      <c r="G167" s="35">
        <f t="shared" si="60"/>
        <v>44097</v>
      </c>
      <c r="H167" s="35">
        <f t="shared" si="61"/>
        <v>44104</v>
      </c>
      <c r="I167" s="35">
        <f t="shared" si="62"/>
        <v>44111</v>
      </c>
      <c r="J167" s="35">
        <v>44119</v>
      </c>
      <c r="K167" s="36" t="s">
        <v>69</v>
      </c>
      <c r="L167" s="37">
        <f t="shared" si="63"/>
        <v>3000</v>
      </c>
      <c r="M167" s="45">
        <v>3000</v>
      </c>
      <c r="N167" s="45"/>
      <c r="O167" s="40" t="s">
        <v>548</v>
      </c>
    </row>
    <row r="168" spans="1:15" s="41" customFormat="1" ht="21">
      <c r="A168" s="32">
        <v>1647</v>
      </c>
      <c r="B168" s="33" t="s">
        <v>547</v>
      </c>
      <c r="C168" s="42" t="s">
        <v>77</v>
      </c>
      <c r="D168" s="33" t="s">
        <v>446</v>
      </c>
      <c r="E168" s="44" t="s">
        <v>15</v>
      </c>
      <c r="F168" s="35">
        <f t="shared" si="59"/>
        <v>44076</v>
      </c>
      <c r="G168" s="35">
        <f t="shared" si="60"/>
        <v>44097</v>
      </c>
      <c r="H168" s="35">
        <f t="shared" si="61"/>
        <v>44104</v>
      </c>
      <c r="I168" s="35">
        <f t="shared" si="62"/>
        <v>44111</v>
      </c>
      <c r="J168" s="35">
        <v>44119</v>
      </c>
      <c r="K168" s="36" t="s">
        <v>69</v>
      </c>
      <c r="L168" s="37">
        <f t="shared" si="63"/>
        <v>3000</v>
      </c>
      <c r="M168" s="45">
        <v>3000</v>
      </c>
      <c r="N168" s="45"/>
      <c r="O168" s="40" t="s">
        <v>548</v>
      </c>
    </row>
    <row r="169" spans="1:15" s="41" customFormat="1" ht="21">
      <c r="A169" s="32">
        <v>1651</v>
      </c>
      <c r="B169" s="33" t="s">
        <v>549</v>
      </c>
      <c r="C169" s="42" t="s">
        <v>77</v>
      </c>
      <c r="D169" s="33" t="s">
        <v>446</v>
      </c>
      <c r="E169" s="44" t="s">
        <v>15</v>
      </c>
      <c r="F169" s="35">
        <f>G169-21</f>
        <v>43984</v>
      </c>
      <c r="G169" s="35">
        <f>H169-7</f>
        <v>44005</v>
      </c>
      <c r="H169" s="35">
        <f t="shared" si="61"/>
        <v>44012</v>
      </c>
      <c r="I169" s="35">
        <f t="shared" si="62"/>
        <v>44019</v>
      </c>
      <c r="J169" s="35">
        <v>44027</v>
      </c>
      <c r="K169" s="36" t="s">
        <v>69</v>
      </c>
      <c r="L169" s="37">
        <f t="shared" si="63"/>
        <v>3000</v>
      </c>
      <c r="M169" s="45">
        <v>3000</v>
      </c>
      <c r="N169" s="45"/>
      <c r="O169" s="40" t="s">
        <v>550</v>
      </c>
    </row>
    <row r="170" spans="1:15" s="41" customFormat="1" ht="21">
      <c r="A170" s="32">
        <v>1668</v>
      </c>
      <c r="B170" s="33" t="s">
        <v>636</v>
      </c>
      <c r="C170" s="42" t="s">
        <v>77</v>
      </c>
      <c r="D170" s="33" t="s">
        <v>446</v>
      </c>
      <c r="E170" s="44" t="s">
        <v>15</v>
      </c>
      <c r="F170" s="35">
        <f t="shared" ref="F170:F187" si="64">G170-21</f>
        <v>43984</v>
      </c>
      <c r="G170" s="35">
        <f t="shared" ref="G170:G187" si="65">H170-7</f>
        <v>44005</v>
      </c>
      <c r="H170" s="35">
        <f t="shared" ref="H170:H187" si="66">J170-15</f>
        <v>44012</v>
      </c>
      <c r="I170" s="35">
        <f t="shared" ref="I170:I187" si="67">H170+7</f>
        <v>44019</v>
      </c>
      <c r="J170" s="35">
        <v>44027</v>
      </c>
      <c r="K170" s="36" t="s">
        <v>69</v>
      </c>
      <c r="L170" s="37">
        <f t="shared" ref="L170:L187" si="68">SUM(M170:N170)</f>
        <v>1500</v>
      </c>
      <c r="M170" s="45">
        <v>1500</v>
      </c>
      <c r="N170" s="45"/>
      <c r="O170" s="40" t="s">
        <v>637</v>
      </c>
    </row>
    <row r="171" spans="1:15" s="41" customFormat="1" ht="21">
      <c r="A171" s="32">
        <v>1672</v>
      </c>
      <c r="B171" s="33" t="s">
        <v>601</v>
      </c>
      <c r="C171" s="42" t="s">
        <v>77</v>
      </c>
      <c r="D171" s="33" t="s">
        <v>446</v>
      </c>
      <c r="E171" s="44" t="s">
        <v>15</v>
      </c>
      <c r="F171" s="35">
        <f t="shared" si="64"/>
        <v>43984</v>
      </c>
      <c r="G171" s="35">
        <f t="shared" si="65"/>
        <v>44005</v>
      </c>
      <c r="H171" s="35">
        <f t="shared" si="66"/>
        <v>44012</v>
      </c>
      <c r="I171" s="35">
        <f t="shared" si="67"/>
        <v>44019</v>
      </c>
      <c r="J171" s="35">
        <v>44027</v>
      </c>
      <c r="K171" s="36" t="s">
        <v>69</v>
      </c>
      <c r="L171" s="37">
        <f t="shared" si="68"/>
        <v>1500</v>
      </c>
      <c r="M171" s="45">
        <v>1500</v>
      </c>
      <c r="N171" s="45"/>
      <c r="O171" s="40" t="s">
        <v>602</v>
      </c>
    </row>
    <row r="172" spans="1:15" s="41" customFormat="1" ht="21">
      <c r="A172" s="32">
        <v>1675</v>
      </c>
      <c r="B172" s="33" t="s">
        <v>603</v>
      </c>
      <c r="C172" s="42" t="s">
        <v>77</v>
      </c>
      <c r="D172" s="33" t="s">
        <v>446</v>
      </c>
      <c r="E172" s="44" t="s">
        <v>15</v>
      </c>
      <c r="F172" s="35">
        <f t="shared" si="64"/>
        <v>43984</v>
      </c>
      <c r="G172" s="35">
        <f t="shared" si="65"/>
        <v>44005</v>
      </c>
      <c r="H172" s="35">
        <f t="shared" si="66"/>
        <v>44012</v>
      </c>
      <c r="I172" s="35">
        <f t="shared" si="67"/>
        <v>44019</v>
      </c>
      <c r="J172" s="35">
        <v>44027</v>
      </c>
      <c r="K172" s="36" t="s">
        <v>69</v>
      </c>
      <c r="L172" s="37">
        <f t="shared" si="68"/>
        <v>1500</v>
      </c>
      <c r="M172" s="45"/>
      <c r="N172" s="45">
        <v>1500</v>
      </c>
      <c r="O172" s="40" t="s">
        <v>604</v>
      </c>
    </row>
    <row r="173" spans="1:15" s="41" customFormat="1" ht="21">
      <c r="A173" s="32">
        <v>1678</v>
      </c>
      <c r="B173" s="33" t="s">
        <v>599</v>
      </c>
      <c r="C173" s="42" t="s">
        <v>77</v>
      </c>
      <c r="D173" s="33" t="s">
        <v>446</v>
      </c>
      <c r="E173" s="44" t="s">
        <v>15</v>
      </c>
      <c r="F173" s="35">
        <f t="shared" si="64"/>
        <v>43984</v>
      </c>
      <c r="G173" s="35">
        <f t="shared" si="65"/>
        <v>44005</v>
      </c>
      <c r="H173" s="35">
        <f t="shared" si="66"/>
        <v>44012</v>
      </c>
      <c r="I173" s="35">
        <f t="shared" si="67"/>
        <v>44019</v>
      </c>
      <c r="J173" s="35">
        <v>44027</v>
      </c>
      <c r="K173" s="36" t="s">
        <v>69</v>
      </c>
      <c r="L173" s="37">
        <f t="shared" si="68"/>
        <v>3000</v>
      </c>
      <c r="M173" s="45">
        <v>3000</v>
      </c>
      <c r="N173" s="45"/>
      <c r="O173" s="40" t="s">
        <v>600</v>
      </c>
    </row>
    <row r="174" spans="1:15" s="41" customFormat="1" ht="21">
      <c r="A174" s="32">
        <v>1681</v>
      </c>
      <c r="B174" s="33" t="s">
        <v>285</v>
      </c>
      <c r="C174" s="42" t="s">
        <v>77</v>
      </c>
      <c r="D174" s="33" t="s">
        <v>446</v>
      </c>
      <c r="E174" s="44" t="s">
        <v>15</v>
      </c>
      <c r="F174" s="35">
        <f t="shared" si="64"/>
        <v>43984</v>
      </c>
      <c r="G174" s="35">
        <f t="shared" si="65"/>
        <v>44005</v>
      </c>
      <c r="H174" s="35">
        <f t="shared" si="66"/>
        <v>44012</v>
      </c>
      <c r="I174" s="35">
        <f t="shared" si="67"/>
        <v>44019</v>
      </c>
      <c r="J174" s="35">
        <v>44027</v>
      </c>
      <c r="K174" s="36" t="s">
        <v>69</v>
      </c>
      <c r="L174" s="37">
        <f t="shared" si="68"/>
        <v>3000</v>
      </c>
      <c r="M174" s="45"/>
      <c r="N174" s="45">
        <v>3000</v>
      </c>
      <c r="O174" s="40" t="s">
        <v>598</v>
      </c>
    </row>
    <row r="175" spans="1:15" s="41" customFormat="1" ht="21">
      <c r="A175" s="32">
        <v>1684</v>
      </c>
      <c r="B175" s="33" t="s">
        <v>605</v>
      </c>
      <c r="C175" s="42" t="s">
        <v>77</v>
      </c>
      <c r="D175" s="33" t="s">
        <v>446</v>
      </c>
      <c r="E175" s="44" t="s">
        <v>15</v>
      </c>
      <c r="F175" s="35">
        <f t="shared" si="64"/>
        <v>44076</v>
      </c>
      <c r="G175" s="35">
        <f t="shared" si="65"/>
        <v>44097</v>
      </c>
      <c r="H175" s="35">
        <f t="shared" si="66"/>
        <v>44104</v>
      </c>
      <c r="I175" s="35">
        <f t="shared" si="67"/>
        <v>44111</v>
      </c>
      <c r="J175" s="35">
        <v>44119</v>
      </c>
      <c r="K175" s="36" t="s">
        <v>69</v>
      </c>
      <c r="L175" s="37">
        <f t="shared" si="68"/>
        <v>8000</v>
      </c>
      <c r="M175" s="45"/>
      <c r="N175" s="45">
        <v>8000</v>
      </c>
      <c r="O175" s="40" t="s">
        <v>606</v>
      </c>
    </row>
    <row r="176" spans="1:15" s="41" customFormat="1" ht="21">
      <c r="A176" s="32">
        <v>1688</v>
      </c>
      <c r="B176" s="33" t="s">
        <v>607</v>
      </c>
      <c r="C176" s="42" t="s">
        <v>77</v>
      </c>
      <c r="D176" s="33" t="s">
        <v>446</v>
      </c>
      <c r="E176" s="44" t="s">
        <v>15</v>
      </c>
      <c r="F176" s="35">
        <f t="shared" si="64"/>
        <v>44076</v>
      </c>
      <c r="G176" s="35">
        <f t="shared" si="65"/>
        <v>44097</v>
      </c>
      <c r="H176" s="35">
        <f t="shared" si="66"/>
        <v>44104</v>
      </c>
      <c r="I176" s="35">
        <f t="shared" si="67"/>
        <v>44111</v>
      </c>
      <c r="J176" s="35">
        <v>44119</v>
      </c>
      <c r="K176" s="36" t="s">
        <v>69</v>
      </c>
      <c r="L176" s="37">
        <f t="shared" si="68"/>
        <v>7500</v>
      </c>
      <c r="M176" s="45"/>
      <c r="N176" s="45">
        <v>7500</v>
      </c>
      <c r="O176" s="40" t="s">
        <v>608</v>
      </c>
    </row>
    <row r="177" spans="1:15" s="41" customFormat="1" ht="31.5">
      <c r="A177" s="32">
        <v>1692</v>
      </c>
      <c r="B177" s="33" t="s">
        <v>609</v>
      </c>
      <c r="C177" s="42" t="s">
        <v>77</v>
      </c>
      <c r="D177" s="33" t="s">
        <v>446</v>
      </c>
      <c r="E177" s="44" t="s">
        <v>15</v>
      </c>
      <c r="F177" s="35">
        <f t="shared" si="64"/>
        <v>44076</v>
      </c>
      <c r="G177" s="35">
        <f t="shared" si="65"/>
        <v>44097</v>
      </c>
      <c r="H177" s="35">
        <f t="shared" si="66"/>
        <v>44104</v>
      </c>
      <c r="I177" s="35">
        <f t="shared" si="67"/>
        <v>44111</v>
      </c>
      <c r="J177" s="35">
        <v>44119</v>
      </c>
      <c r="K177" s="36" t="s">
        <v>69</v>
      </c>
      <c r="L177" s="37">
        <f t="shared" si="68"/>
        <v>7500</v>
      </c>
      <c r="M177" s="45"/>
      <c r="N177" s="45">
        <v>7500</v>
      </c>
      <c r="O177" s="40" t="s">
        <v>610</v>
      </c>
    </row>
    <row r="178" spans="1:15" s="41" customFormat="1" ht="21">
      <c r="A178" s="32">
        <v>1696</v>
      </c>
      <c r="B178" s="33" t="s">
        <v>611</v>
      </c>
      <c r="C178" s="42" t="s">
        <v>77</v>
      </c>
      <c r="D178" s="33" t="s">
        <v>446</v>
      </c>
      <c r="E178" s="44" t="s">
        <v>15</v>
      </c>
      <c r="F178" s="35">
        <f t="shared" si="64"/>
        <v>44076</v>
      </c>
      <c r="G178" s="35">
        <f t="shared" si="65"/>
        <v>44097</v>
      </c>
      <c r="H178" s="35">
        <f t="shared" si="66"/>
        <v>44104</v>
      </c>
      <c r="I178" s="35">
        <f t="shared" si="67"/>
        <v>44111</v>
      </c>
      <c r="J178" s="35">
        <v>44119</v>
      </c>
      <c r="K178" s="36" t="s">
        <v>69</v>
      </c>
      <c r="L178" s="37">
        <f t="shared" si="68"/>
        <v>2400</v>
      </c>
      <c r="M178" s="45">
        <v>2400</v>
      </c>
      <c r="N178" s="45"/>
      <c r="O178" s="40" t="s">
        <v>612</v>
      </c>
    </row>
    <row r="179" spans="1:15" s="41" customFormat="1" ht="21">
      <c r="A179" s="32">
        <v>1699</v>
      </c>
      <c r="B179" s="33" t="s">
        <v>623</v>
      </c>
      <c r="C179" s="42" t="s">
        <v>77</v>
      </c>
      <c r="D179" s="33" t="s">
        <v>446</v>
      </c>
      <c r="E179" s="44" t="s">
        <v>15</v>
      </c>
      <c r="F179" s="35">
        <f t="shared" si="64"/>
        <v>44076</v>
      </c>
      <c r="G179" s="35">
        <f t="shared" si="65"/>
        <v>44097</v>
      </c>
      <c r="H179" s="35">
        <f t="shared" si="66"/>
        <v>44104</v>
      </c>
      <c r="I179" s="35">
        <f t="shared" si="67"/>
        <v>44111</v>
      </c>
      <c r="J179" s="35">
        <v>44119</v>
      </c>
      <c r="K179" s="36" t="s">
        <v>69</v>
      </c>
      <c r="L179" s="37">
        <f t="shared" si="68"/>
        <v>2400</v>
      </c>
      <c r="M179" s="45">
        <v>2400</v>
      </c>
      <c r="N179" s="45"/>
      <c r="O179" s="40" t="s">
        <v>624</v>
      </c>
    </row>
    <row r="180" spans="1:15" s="41" customFormat="1" ht="21">
      <c r="A180" s="32">
        <v>1702</v>
      </c>
      <c r="B180" s="33" t="s">
        <v>625</v>
      </c>
      <c r="C180" s="42" t="s">
        <v>77</v>
      </c>
      <c r="D180" s="33" t="s">
        <v>446</v>
      </c>
      <c r="E180" s="44" t="s">
        <v>15</v>
      </c>
      <c r="F180" s="35">
        <f t="shared" si="64"/>
        <v>44076</v>
      </c>
      <c r="G180" s="35">
        <f t="shared" si="65"/>
        <v>44097</v>
      </c>
      <c r="H180" s="35">
        <f t="shared" si="66"/>
        <v>44104</v>
      </c>
      <c r="I180" s="35">
        <f t="shared" si="67"/>
        <v>44111</v>
      </c>
      <c r="J180" s="35">
        <v>44119</v>
      </c>
      <c r="K180" s="36" t="s">
        <v>69</v>
      </c>
      <c r="L180" s="37">
        <f t="shared" si="68"/>
        <v>2400</v>
      </c>
      <c r="M180" s="45">
        <v>2400</v>
      </c>
      <c r="N180" s="45"/>
      <c r="O180" s="40" t="s">
        <v>626</v>
      </c>
    </row>
    <row r="181" spans="1:15" s="41" customFormat="1" ht="21">
      <c r="A181" s="32">
        <v>1705</v>
      </c>
      <c r="B181" s="33" t="s">
        <v>627</v>
      </c>
      <c r="C181" s="42" t="s">
        <v>77</v>
      </c>
      <c r="D181" s="33" t="s">
        <v>446</v>
      </c>
      <c r="E181" s="44" t="s">
        <v>15</v>
      </c>
      <c r="F181" s="35">
        <f t="shared" si="64"/>
        <v>44076</v>
      </c>
      <c r="G181" s="35">
        <f t="shared" si="65"/>
        <v>44097</v>
      </c>
      <c r="H181" s="35">
        <f t="shared" si="66"/>
        <v>44104</v>
      </c>
      <c r="I181" s="35">
        <f t="shared" si="67"/>
        <v>44111</v>
      </c>
      <c r="J181" s="35">
        <v>44119</v>
      </c>
      <c r="K181" s="36" t="s">
        <v>69</v>
      </c>
      <c r="L181" s="37">
        <f t="shared" si="68"/>
        <v>2400</v>
      </c>
      <c r="M181" s="45">
        <v>2400</v>
      </c>
      <c r="N181" s="45"/>
      <c r="O181" s="40" t="s">
        <v>628</v>
      </c>
    </row>
    <row r="182" spans="1:15" s="41" customFormat="1" ht="21">
      <c r="A182" s="32">
        <v>1708</v>
      </c>
      <c r="B182" s="33" t="s">
        <v>629</v>
      </c>
      <c r="C182" s="42" t="s">
        <v>77</v>
      </c>
      <c r="D182" s="33" t="s">
        <v>446</v>
      </c>
      <c r="E182" s="44" t="s">
        <v>15</v>
      </c>
      <c r="F182" s="35">
        <f t="shared" si="64"/>
        <v>43804</v>
      </c>
      <c r="G182" s="35">
        <f t="shared" si="65"/>
        <v>43825</v>
      </c>
      <c r="H182" s="35">
        <f t="shared" si="66"/>
        <v>43832</v>
      </c>
      <c r="I182" s="35">
        <f t="shared" si="67"/>
        <v>43839</v>
      </c>
      <c r="J182" s="35">
        <v>43847</v>
      </c>
      <c r="K182" s="36" t="s">
        <v>69</v>
      </c>
      <c r="L182" s="37">
        <f t="shared" si="68"/>
        <v>3600</v>
      </c>
      <c r="M182" s="45">
        <v>3600</v>
      </c>
      <c r="N182" s="45"/>
      <c r="O182" s="40" t="s">
        <v>630</v>
      </c>
    </row>
    <row r="183" spans="1:15" s="41" customFormat="1" ht="21">
      <c r="A183" s="32">
        <v>1712</v>
      </c>
      <c r="B183" s="33" t="s">
        <v>631</v>
      </c>
      <c r="C183" s="42" t="s">
        <v>77</v>
      </c>
      <c r="D183" s="33" t="s">
        <v>446</v>
      </c>
      <c r="E183" s="44" t="s">
        <v>15</v>
      </c>
      <c r="F183" s="35">
        <f t="shared" si="64"/>
        <v>44076</v>
      </c>
      <c r="G183" s="35">
        <f t="shared" si="65"/>
        <v>44097</v>
      </c>
      <c r="H183" s="35">
        <f t="shared" si="66"/>
        <v>44104</v>
      </c>
      <c r="I183" s="35">
        <f t="shared" si="67"/>
        <v>44111</v>
      </c>
      <c r="J183" s="35">
        <v>44119</v>
      </c>
      <c r="K183" s="36" t="s">
        <v>69</v>
      </c>
      <c r="L183" s="37">
        <f t="shared" si="68"/>
        <v>10000</v>
      </c>
      <c r="M183" s="45"/>
      <c r="N183" s="45">
        <v>10000</v>
      </c>
      <c r="O183" s="40" t="s">
        <v>632</v>
      </c>
    </row>
    <row r="184" spans="1:15" s="41" customFormat="1" ht="21">
      <c r="A184" s="32">
        <v>1716</v>
      </c>
      <c r="B184" s="33" t="s">
        <v>633</v>
      </c>
      <c r="C184" s="42" t="s">
        <v>77</v>
      </c>
      <c r="D184" s="33" t="s">
        <v>446</v>
      </c>
      <c r="E184" s="44" t="s">
        <v>15</v>
      </c>
      <c r="F184" s="35">
        <f t="shared" si="64"/>
        <v>43984</v>
      </c>
      <c r="G184" s="35">
        <f t="shared" si="65"/>
        <v>44005</v>
      </c>
      <c r="H184" s="35">
        <f t="shared" si="66"/>
        <v>44012</v>
      </c>
      <c r="I184" s="35">
        <f t="shared" si="67"/>
        <v>44019</v>
      </c>
      <c r="J184" s="35">
        <v>44027</v>
      </c>
      <c r="K184" s="36" t="s">
        <v>69</v>
      </c>
      <c r="L184" s="37">
        <f t="shared" si="68"/>
        <v>2400</v>
      </c>
      <c r="M184" s="45"/>
      <c r="N184" s="45">
        <v>2400</v>
      </c>
      <c r="O184" s="40" t="s">
        <v>634</v>
      </c>
    </row>
    <row r="185" spans="1:15" s="41" customFormat="1" ht="21">
      <c r="A185" s="32">
        <v>1719</v>
      </c>
      <c r="B185" s="33" t="s">
        <v>643</v>
      </c>
      <c r="C185" s="42" t="s">
        <v>77</v>
      </c>
      <c r="D185" s="33" t="s">
        <v>446</v>
      </c>
      <c r="E185" s="44" t="s">
        <v>15</v>
      </c>
      <c r="F185" s="35">
        <f t="shared" si="64"/>
        <v>44076</v>
      </c>
      <c r="G185" s="35">
        <f t="shared" si="65"/>
        <v>44097</v>
      </c>
      <c r="H185" s="35">
        <f t="shared" si="66"/>
        <v>44104</v>
      </c>
      <c r="I185" s="35">
        <f t="shared" si="67"/>
        <v>44111</v>
      </c>
      <c r="J185" s="35">
        <v>44119</v>
      </c>
      <c r="K185" s="36" t="s">
        <v>69</v>
      </c>
      <c r="L185" s="37">
        <f t="shared" si="68"/>
        <v>3600</v>
      </c>
      <c r="M185" s="45"/>
      <c r="N185" s="45">
        <v>3600</v>
      </c>
      <c r="O185" s="40" t="s">
        <v>635</v>
      </c>
    </row>
    <row r="186" spans="1:15" s="41" customFormat="1" ht="12.75">
      <c r="A186" s="32">
        <v>1723</v>
      </c>
      <c r="B186" s="33" t="s">
        <v>672</v>
      </c>
      <c r="C186" s="42" t="s">
        <v>77</v>
      </c>
      <c r="D186" s="33" t="s">
        <v>446</v>
      </c>
      <c r="E186" s="44" t="s">
        <v>15</v>
      </c>
      <c r="F186" s="35">
        <f t="shared" si="64"/>
        <v>43804</v>
      </c>
      <c r="G186" s="35">
        <f t="shared" si="65"/>
        <v>43825</v>
      </c>
      <c r="H186" s="35">
        <f t="shared" si="66"/>
        <v>43832</v>
      </c>
      <c r="I186" s="35">
        <f t="shared" si="67"/>
        <v>43839</v>
      </c>
      <c r="J186" s="35">
        <v>43847</v>
      </c>
      <c r="K186" s="36" t="s">
        <v>69</v>
      </c>
      <c r="L186" s="37">
        <f t="shared" si="68"/>
        <v>1500</v>
      </c>
      <c r="M186" s="45">
        <v>1500</v>
      </c>
      <c r="N186" s="45"/>
      <c r="O186" s="40" t="s">
        <v>673</v>
      </c>
    </row>
    <row r="187" spans="1:15" s="41" customFormat="1" ht="21">
      <c r="A187" s="32">
        <v>1727</v>
      </c>
      <c r="B187" s="33" t="s">
        <v>588</v>
      </c>
      <c r="C187" s="42" t="s">
        <v>77</v>
      </c>
      <c r="D187" s="33" t="s">
        <v>446</v>
      </c>
      <c r="E187" s="44" t="s">
        <v>15</v>
      </c>
      <c r="F187" s="35">
        <f t="shared" si="64"/>
        <v>43804</v>
      </c>
      <c r="G187" s="35">
        <f t="shared" si="65"/>
        <v>43825</v>
      </c>
      <c r="H187" s="35">
        <f t="shared" si="66"/>
        <v>43832</v>
      </c>
      <c r="I187" s="35">
        <f t="shared" si="67"/>
        <v>43839</v>
      </c>
      <c r="J187" s="35">
        <v>43847</v>
      </c>
      <c r="K187" s="36" t="s">
        <v>69</v>
      </c>
      <c r="L187" s="37">
        <f t="shared" si="68"/>
        <v>4800</v>
      </c>
      <c r="M187" s="45">
        <v>4800</v>
      </c>
      <c r="N187" s="45"/>
      <c r="O187" s="40" t="s">
        <v>589</v>
      </c>
    </row>
    <row r="188" spans="1:15" s="41" customFormat="1" ht="21">
      <c r="A188" s="32">
        <v>1730</v>
      </c>
      <c r="B188" s="33" t="s">
        <v>594</v>
      </c>
      <c r="C188" s="42" t="s">
        <v>77</v>
      </c>
      <c r="D188" s="33" t="s">
        <v>446</v>
      </c>
      <c r="E188" s="44" t="s">
        <v>15</v>
      </c>
      <c r="F188" s="35">
        <f t="shared" ref="F188:F204" si="69">G188-21</f>
        <v>43804</v>
      </c>
      <c r="G188" s="35">
        <f t="shared" ref="G188:G204" si="70">H188-7</f>
        <v>43825</v>
      </c>
      <c r="H188" s="35">
        <f t="shared" ref="H188:H204" si="71">J188-15</f>
        <v>43832</v>
      </c>
      <c r="I188" s="35">
        <f t="shared" ref="I188:I204" si="72">H188+7</f>
        <v>43839</v>
      </c>
      <c r="J188" s="35">
        <v>43847</v>
      </c>
      <c r="K188" s="36" t="s">
        <v>69</v>
      </c>
      <c r="L188" s="37">
        <f t="shared" ref="L188:L204" si="73">SUM(M188:N188)</f>
        <v>4800</v>
      </c>
      <c r="M188" s="45">
        <v>4800</v>
      </c>
      <c r="N188" s="45"/>
      <c r="O188" s="40" t="s">
        <v>595</v>
      </c>
    </row>
    <row r="189" spans="1:15" s="41" customFormat="1" ht="31.5">
      <c r="A189" s="32">
        <v>1734</v>
      </c>
      <c r="B189" s="33" t="s">
        <v>596</v>
      </c>
      <c r="C189" s="42" t="s">
        <v>77</v>
      </c>
      <c r="D189" s="33" t="s">
        <v>446</v>
      </c>
      <c r="E189" s="44" t="s">
        <v>15</v>
      </c>
      <c r="F189" s="35">
        <f t="shared" si="69"/>
        <v>43893</v>
      </c>
      <c r="G189" s="35">
        <f t="shared" si="70"/>
        <v>43914</v>
      </c>
      <c r="H189" s="35">
        <f t="shared" si="71"/>
        <v>43921</v>
      </c>
      <c r="I189" s="35">
        <f t="shared" si="72"/>
        <v>43928</v>
      </c>
      <c r="J189" s="35">
        <v>43936</v>
      </c>
      <c r="K189" s="36" t="s">
        <v>69</v>
      </c>
      <c r="L189" s="37">
        <f t="shared" si="73"/>
        <v>6000</v>
      </c>
      <c r="M189" s="45">
        <v>6000</v>
      </c>
      <c r="N189" s="45"/>
      <c r="O189" s="40" t="s">
        <v>597</v>
      </c>
    </row>
    <row r="190" spans="1:15" s="41" customFormat="1" ht="21">
      <c r="A190" s="32">
        <v>1739</v>
      </c>
      <c r="B190" s="33" t="s">
        <v>619</v>
      </c>
      <c r="C190" s="42" t="s">
        <v>77</v>
      </c>
      <c r="D190" s="33" t="s">
        <v>446</v>
      </c>
      <c r="E190" s="44" t="s">
        <v>15</v>
      </c>
      <c r="F190" s="35">
        <f t="shared" si="69"/>
        <v>44076</v>
      </c>
      <c r="G190" s="35">
        <f t="shared" si="70"/>
        <v>44097</v>
      </c>
      <c r="H190" s="35">
        <f t="shared" si="71"/>
        <v>44104</v>
      </c>
      <c r="I190" s="35">
        <f t="shared" si="72"/>
        <v>44111</v>
      </c>
      <c r="J190" s="35">
        <v>44119</v>
      </c>
      <c r="K190" s="36" t="s">
        <v>69</v>
      </c>
      <c r="L190" s="37">
        <f t="shared" si="73"/>
        <v>1500</v>
      </c>
      <c r="M190" s="45"/>
      <c r="N190" s="45">
        <v>1500</v>
      </c>
      <c r="O190" s="40" t="s">
        <v>591</v>
      </c>
    </row>
    <row r="191" spans="1:15" s="41" customFormat="1" ht="21">
      <c r="A191" s="32">
        <v>1743</v>
      </c>
      <c r="B191" s="33" t="s">
        <v>617</v>
      </c>
      <c r="C191" s="42" t="s">
        <v>77</v>
      </c>
      <c r="D191" s="33" t="s">
        <v>446</v>
      </c>
      <c r="E191" s="44" t="s">
        <v>15</v>
      </c>
      <c r="F191" s="35">
        <f t="shared" si="69"/>
        <v>43984</v>
      </c>
      <c r="G191" s="35">
        <f t="shared" si="70"/>
        <v>44005</v>
      </c>
      <c r="H191" s="35">
        <f t="shared" si="71"/>
        <v>44012</v>
      </c>
      <c r="I191" s="35">
        <f t="shared" si="72"/>
        <v>44019</v>
      </c>
      <c r="J191" s="35">
        <v>44027</v>
      </c>
      <c r="K191" s="36" t="s">
        <v>69</v>
      </c>
      <c r="L191" s="37">
        <f t="shared" si="73"/>
        <v>1500</v>
      </c>
      <c r="M191" s="45">
        <v>1500</v>
      </c>
      <c r="N191" s="45"/>
      <c r="O191" s="40" t="s">
        <v>620</v>
      </c>
    </row>
    <row r="192" spans="1:15" s="41" customFormat="1" ht="21">
      <c r="A192" s="32">
        <v>1746</v>
      </c>
      <c r="B192" s="33" t="s">
        <v>616</v>
      </c>
      <c r="C192" s="42" t="s">
        <v>77</v>
      </c>
      <c r="D192" s="33" t="s">
        <v>446</v>
      </c>
      <c r="E192" s="44" t="s">
        <v>15</v>
      </c>
      <c r="F192" s="35">
        <f t="shared" si="69"/>
        <v>44076</v>
      </c>
      <c r="G192" s="35">
        <f t="shared" si="70"/>
        <v>44097</v>
      </c>
      <c r="H192" s="35">
        <f t="shared" si="71"/>
        <v>44104</v>
      </c>
      <c r="I192" s="35">
        <f t="shared" si="72"/>
        <v>44111</v>
      </c>
      <c r="J192" s="35">
        <v>44119</v>
      </c>
      <c r="K192" s="36" t="s">
        <v>69</v>
      </c>
      <c r="L192" s="37">
        <f t="shared" si="73"/>
        <v>4800</v>
      </c>
      <c r="M192" s="45"/>
      <c r="N192" s="45">
        <v>4800</v>
      </c>
      <c r="O192" s="40" t="s">
        <v>615</v>
      </c>
    </row>
    <row r="193" spans="1:15" s="41" customFormat="1" ht="31.5">
      <c r="A193" s="32">
        <v>1750</v>
      </c>
      <c r="B193" s="33" t="s">
        <v>621</v>
      </c>
      <c r="C193" s="42" t="s">
        <v>77</v>
      </c>
      <c r="D193" s="33" t="s">
        <v>446</v>
      </c>
      <c r="E193" s="44" t="s">
        <v>15</v>
      </c>
      <c r="F193" s="35">
        <f t="shared" si="69"/>
        <v>43984</v>
      </c>
      <c r="G193" s="35">
        <f t="shared" si="70"/>
        <v>44005</v>
      </c>
      <c r="H193" s="35">
        <f t="shared" si="71"/>
        <v>44012</v>
      </c>
      <c r="I193" s="35">
        <f t="shared" si="72"/>
        <v>44019</v>
      </c>
      <c r="J193" s="35">
        <v>44027</v>
      </c>
      <c r="K193" s="36" t="s">
        <v>69</v>
      </c>
      <c r="L193" s="37">
        <f t="shared" si="73"/>
        <v>4800</v>
      </c>
      <c r="M193" s="45"/>
      <c r="N193" s="45">
        <v>4800</v>
      </c>
      <c r="O193" s="40" t="s">
        <v>622</v>
      </c>
    </row>
    <row r="194" spans="1:15" s="41" customFormat="1" ht="31.5">
      <c r="A194" s="32">
        <v>1754</v>
      </c>
      <c r="B194" s="33" t="s">
        <v>613</v>
      </c>
      <c r="C194" s="42" t="s">
        <v>77</v>
      </c>
      <c r="D194" s="33" t="s">
        <v>446</v>
      </c>
      <c r="E194" s="44" t="s">
        <v>15</v>
      </c>
      <c r="F194" s="35">
        <f t="shared" si="69"/>
        <v>43984</v>
      </c>
      <c r="G194" s="35">
        <f t="shared" si="70"/>
        <v>44005</v>
      </c>
      <c r="H194" s="35">
        <f t="shared" si="71"/>
        <v>44012</v>
      </c>
      <c r="I194" s="35">
        <f t="shared" si="72"/>
        <v>44019</v>
      </c>
      <c r="J194" s="35">
        <v>44027</v>
      </c>
      <c r="K194" s="36" t="s">
        <v>69</v>
      </c>
      <c r="L194" s="37">
        <f t="shared" si="73"/>
        <v>3500</v>
      </c>
      <c r="M194" s="45">
        <v>3500</v>
      </c>
      <c r="N194" s="45"/>
      <c r="O194" s="40" t="s">
        <v>614</v>
      </c>
    </row>
    <row r="195" spans="1:15" s="41" customFormat="1" ht="31.5">
      <c r="A195" s="32">
        <v>1757</v>
      </c>
      <c r="B195" s="33" t="s">
        <v>690</v>
      </c>
      <c r="C195" s="42" t="s">
        <v>77</v>
      </c>
      <c r="D195" s="33" t="s">
        <v>446</v>
      </c>
      <c r="E195" s="44" t="s">
        <v>15</v>
      </c>
      <c r="F195" s="35">
        <f t="shared" si="69"/>
        <v>43984</v>
      </c>
      <c r="G195" s="35">
        <f t="shared" si="70"/>
        <v>44005</v>
      </c>
      <c r="H195" s="35">
        <f t="shared" si="71"/>
        <v>44012</v>
      </c>
      <c r="I195" s="35">
        <f t="shared" si="72"/>
        <v>44019</v>
      </c>
      <c r="J195" s="35">
        <v>44027</v>
      </c>
      <c r="K195" s="36" t="s">
        <v>69</v>
      </c>
      <c r="L195" s="37">
        <f t="shared" si="73"/>
        <v>2400</v>
      </c>
      <c r="M195" s="45"/>
      <c r="N195" s="45">
        <v>2400</v>
      </c>
      <c r="O195" s="40" t="s">
        <v>691</v>
      </c>
    </row>
    <row r="196" spans="1:15" s="41" customFormat="1" ht="21">
      <c r="A196" s="32">
        <v>1761</v>
      </c>
      <c r="B196" s="33" t="s">
        <v>688</v>
      </c>
      <c r="C196" s="42" t="s">
        <v>77</v>
      </c>
      <c r="D196" s="33" t="s">
        <v>446</v>
      </c>
      <c r="E196" s="44" t="s">
        <v>15</v>
      </c>
      <c r="F196" s="35">
        <f t="shared" si="69"/>
        <v>44076</v>
      </c>
      <c r="G196" s="35">
        <f t="shared" si="70"/>
        <v>44097</v>
      </c>
      <c r="H196" s="35">
        <f t="shared" si="71"/>
        <v>44104</v>
      </c>
      <c r="I196" s="35">
        <f t="shared" si="72"/>
        <v>44111</v>
      </c>
      <c r="J196" s="35">
        <v>44119</v>
      </c>
      <c r="K196" s="36" t="s">
        <v>69</v>
      </c>
      <c r="L196" s="37">
        <f t="shared" si="73"/>
        <v>4800</v>
      </c>
      <c r="M196" s="45"/>
      <c r="N196" s="45">
        <v>4800</v>
      </c>
      <c r="O196" s="40" t="s">
        <v>689</v>
      </c>
    </row>
    <row r="197" spans="1:15" s="41" customFormat="1" ht="31.5">
      <c r="A197" s="32">
        <v>1765</v>
      </c>
      <c r="B197" s="33" t="s">
        <v>686</v>
      </c>
      <c r="C197" s="42" t="s">
        <v>77</v>
      </c>
      <c r="D197" s="33" t="s">
        <v>446</v>
      </c>
      <c r="E197" s="44" t="s">
        <v>15</v>
      </c>
      <c r="F197" s="35">
        <f t="shared" si="69"/>
        <v>44076</v>
      </c>
      <c r="G197" s="35">
        <f t="shared" si="70"/>
        <v>44097</v>
      </c>
      <c r="H197" s="35">
        <f t="shared" si="71"/>
        <v>44104</v>
      </c>
      <c r="I197" s="35">
        <f t="shared" si="72"/>
        <v>44111</v>
      </c>
      <c r="J197" s="35">
        <v>44119</v>
      </c>
      <c r="K197" s="36" t="s">
        <v>69</v>
      </c>
      <c r="L197" s="37">
        <f t="shared" si="73"/>
        <v>2400</v>
      </c>
      <c r="M197" s="45"/>
      <c r="N197" s="45">
        <v>2400</v>
      </c>
      <c r="O197" s="40" t="s">
        <v>687</v>
      </c>
    </row>
    <row r="198" spans="1:15" s="41" customFormat="1" ht="21">
      <c r="A198" s="32">
        <v>1769</v>
      </c>
      <c r="B198" s="33" t="s">
        <v>684</v>
      </c>
      <c r="C198" s="42" t="s">
        <v>77</v>
      </c>
      <c r="D198" s="33" t="s">
        <v>446</v>
      </c>
      <c r="E198" s="44" t="s">
        <v>15</v>
      </c>
      <c r="F198" s="35">
        <f t="shared" si="69"/>
        <v>44076</v>
      </c>
      <c r="G198" s="35">
        <f t="shared" si="70"/>
        <v>44097</v>
      </c>
      <c r="H198" s="35">
        <f t="shared" si="71"/>
        <v>44104</v>
      </c>
      <c r="I198" s="35">
        <f t="shared" si="72"/>
        <v>44111</v>
      </c>
      <c r="J198" s="35">
        <v>44119</v>
      </c>
      <c r="K198" s="36" t="s">
        <v>69</v>
      </c>
      <c r="L198" s="37">
        <f t="shared" si="73"/>
        <v>5000</v>
      </c>
      <c r="M198" s="45"/>
      <c r="N198" s="45">
        <v>5000</v>
      </c>
      <c r="O198" s="40" t="s">
        <v>685</v>
      </c>
    </row>
    <row r="199" spans="1:15" s="41" customFormat="1" ht="21">
      <c r="A199" s="32">
        <v>1773</v>
      </c>
      <c r="B199" s="33" t="s">
        <v>682</v>
      </c>
      <c r="C199" s="42" t="s">
        <v>77</v>
      </c>
      <c r="D199" s="33" t="s">
        <v>446</v>
      </c>
      <c r="E199" s="44" t="s">
        <v>15</v>
      </c>
      <c r="F199" s="35">
        <f t="shared" si="69"/>
        <v>44076</v>
      </c>
      <c r="G199" s="35">
        <f t="shared" si="70"/>
        <v>44097</v>
      </c>
      <c r="H199" s="35">
        <f t="shared" si="71"/>
        <v>44104</v>
      </c>
      <c r="I199" s="35">
        <f t="shared" si="72"/>
        <v>44111</v>
      </c>
      <c r="J199" s="35">
        <v>44119</v>
      </c>
      <c r="K199" s="36" t="s">
        <v>69</v>
      </c>
      <c r="L199" s="37">
        <f t="shared" si="73"/>
        <v>4300</v>
      </c>
      <c r="M199" s="45"/>
      <c r="N199" s="45">
        <v>4300</v>
      </c>
      <c r="O199" s="40" t="s">
        <v>683</v>
      </c>
    </row>
    <row r="200" spans="1:15" s="41" customFormat="1" ht="31.5">
      <c r="A200" s="32">
        <v>1777</v>
      </c>
      <c r="B200" s="33" t="s">
        <v>680</v>
      </c>
      <c r="C200" s="42" t="s">
        <v>77</v>
      </c>
      <c r="D200" s="33" t="s">
        <v>446</v>
      </c>
      <c r="E200" s="44" t="s">
        <v>15</v>
      </c>
      <c r="F200" s="35">
        <f t="shared" si="69"/>
        <v>44076</v>
      </c>
      <c r="G200" s="35">
        <f t="shared" si="70"/>
        <v>44097</v>
      </c>
      <c r="H200" s="35">
        <f t="shared" si="71"/>
        <v>44104</v>
      </c>
      <c r="I200" s="35">
        <f t="shared" si="72"/>
        <v>44111</v>
      </c>
      <c r="J200" s="35">
        <v>44119</v>
      </c>
      <c r="K200" s="36" t="s">
        <v>69</v>
      </c>
      <c r="L200" s="37">
        <f t="shared" si="73"/>
        <v>1200</v>
      </c>
      <c r="M200" s="45">
        <v>1200</v>
      </c>
      <c r="N200" s="45"/>
      <c r="O200" s="40" t="s">
        <v>681</v>
      </c>
    </row>
    <row r="201" spans="1:15" s="41" customFormat="1" ht="21">
      <c r="A201" s="32">
        <v>1780</v>
      </c>
      <c r="B201" s="33" t="s">
        <v>676</v>
      </c>
      <c r="C201" s="42" t="s">
        <v>77</v>
      </c>
      <c r="D201" s="33" t="s">
        <v>446</v>
      </c>
      <c r="E201" s="44" t="s">
        <v>15</v>
      </c>
      <c r="F201" s="35">
        <f t="shared" si="69"/>
        <v>43893</v>
      </c>
      <c r="G201" s="35">
        <f t="shared" si="70"/>
        <v>43914</v>
      </c>
      <c r="H201" s="35">
        <f t="shared" si="71"/>
        <v>43921</v>
      </c>
      <c r="I201" s="35">
        <f t="shared" si="72"/>
        <v>43928</v>
      </c>
      <c r="J201" s="35">
        <v>43936</v>
      </c>
      <c r="K201" s="36" t="s">
        <v>69</v>
      </c>
      <c r="L201" s="37">
        <f t="shared" si="73"/>
        <v>1200</v>
      </c>
      <c r="M201" s="45">
        <v>1200</v>
      </c>
      <c r="N201" s="45"/>
      <c r="O201" s="40" t="s">
        <v>677</v>
      </c>
    </row>
    <row r="202" spans="1:15" s="41" customFormat="1" ht="21">
      <c r="A202" s="32">
        <v>1783</v>
      </c>
      <c r="B202" s="33" t="s">
        <v>678</v>
      </c>
      <c r="C202" s="42" t="s">
        <v>77</v>
      </c>
      <c r="D202" s="33" t="s">
        <v>446</v>
      </c>
      <c r="E202" s="44" t="s">
        <v>15</v>
      </c>
      <c r="F202" s="35">
        <f t="shared" si="69"/>
        <v>43893</v>
      </c>
      <c r="G202" s="35">
        <f t="shared" si="70"/>
        <v>43914</v>
      </c>
      <c r="H202" s="35">
        <f t="shared" si="71"/>
        <v>43921</v>
      </c>
      <c r="I202" s="35">
        <f t="shared" si="72"/>
        <v>43928</v>
      </c>
      <c r="J202" s="35">
        <v>43936</v>
      </c>
      <c r="K202" s="36" t="s">
        <v>69</v>
      </c>
      <c r="L202" s="37">
        <f t="shared" si="73"/>
        <v>1200</v>
      </c>
      <c r="M202" s="45">
        <v>1200</v>
      </c>
      <c r="N202" s="45"/>
      <c r="O202" s="40" t="s">
        <v>679</v>
      </c>
    </row>
    <row r="203" spans="1:15" s="41" customFormat="1" ht="21">
      <c r="A203" s="32">
        <v>1786</v>
      </c>
      <c r="B203" s="33" t="s">
        <v>692</v>
      </c>
      <c r="C203" s="42" t="s">
        <v>77</v>
      </c>
      <c r="D203" s="33" t="s">
        <v>446</v>
      </c>
      <c r="E203" s="44" t="s">
        <v>15</v>
      </c>
      <c r="F203" s="35">
        <f t="shared" si="69"/>
        <v>43893</v>
      </c>
      <c r="G203" s="35">
        <f t="shared" si="70"/>
        <v>43914</v>
      </c>
      <c r="H203" s="35">
        <f t="shared" si="71"/>
        <v>43921</v>
      </c>
      <c r="I203" s="35">
        <f t="shared" si="72"/>
        <v>43928</v>
      </c>
      <c r="J203" s="35">
        <v>43936</v>
      </c>
      <c r="K203" s="36" t="s">
        <v>69</v>
      </c>
      <c r="L203" s="37">
        <f t="shared" si="73"/>
        <v>3000</v>
      </c>
      <c r="M203" s="45">
        <v>3000</v>
      </c>
      <c r="N203" s="45"/>
      <c r="O203" s="40" t="s">
        <v>693</v>
      </c>
    </row>
    <row r="204" spans="1:15" s="41" customFormat="1" ht="21">
      <c r="A204" s="32">
        <v>1790</v>
      </c>
      <c r="B204" s="33" t="s">
        <v>694</v>
      </c>
      <c r="C204" s="42" t="s">
        <v>77</v>
      </c>
      <c r="D204" s="33" t="s">
        <v>446</v>
      </c>
      <c r="E204" s="44" t="s">
        <v>15</v>
      </c>
      <c r="F204" s="35">
        <f t="shared" si="69"/>
        <v>43984</v>
      </c>
      <c r="G204" s="35">
        <f t="shared" si="70"/>
        <v>44005</v>
      </c>
      <c r="H204" s="35">
        <f t="shared" si="71"/>
        <v>44012</v>
      </c>
      <c r="I204" s="35">
        <f t="shared" si="72"/>
        <v>44019</v>
      </c>
      <c r="J204" s="35">
        <v>44027</v>
      </c>
      <c r="K204" s="36" t="s">
        <v>69</v>
      </c>
      <c r="L204" s="37">
        <f t="shared" si="73"/>
        <v>4800</v>
      </c>
      <c r="M204" s="45">
        <v>4800</v>
      </c>
      <c r="N204" s="45"/>
      <c r="O204" s="40" t="s">
        <v>695</v>
      </c>
    </row>
    <row r="205" spans="1:15" s="41" customFormat="1" ht="31.5">
      <c r="A205" s="32">
        <v>1794</v>
      </c>
      <c r="B205" s="33" t="s">
        <v>674</v>
      </c>
      <c r="C205" s="42" t="s">
        <v>77</v>
      </c>
      <c r="D205" s="33" t="s">
        <v>446</v>
      </c>
      <c r="E205" s="44" t="s">
        <v>15</v>
      </c>
      <c r="F205" s="35">
        <f t="shared" ref="F205:F221" si="74">G205-21</f>
        <v>43804</v>
      </c>
      <c r="G205" s="35">
        <f t="shared" ref="G205:G221" si="75">H205-7</f>
        <v>43825</v>
      </c>
      <c r="H205" s="35">
        <f t="shared" ref="H205:H221" si="76">J205-15</f>
        <v>43832</v>
      </c>
      <c r="I205" s="35">
        <f t="shared" ref="I205:I221" si="77">H205+7</f>
        <v>43839</v>
      </c>
      <c r="J205" s="35">
        <v>43847</v>
      </c>
      <c r="K205" s="36" t="s">
        <v>69</v>
      </c>
      <c r="L205" s="37">
        <f t="shared" ref="L205:L221" si="78">SUM(M205:N205)</f>
        <v>2400</v>
      </c>
      <c r="M205" s="45">
        <v>2400</v>
      </c>
      <c r="N205" s="45"/>
      <c r="O205" s="40" t="s">
        <v>675</v>
      </c>
    </row>
    <row r="206" spans="1:15" s="41" customFormat="1" ht="21">
      <c r="A206" s="32">
        <v>1798</v>
      </c>
      <c r="B206" s="33" t="s">
        <v>722</v>
      </c>
      <c r="C206" s="42" t="s">
        <v>77</v>
      </c>
      <c r="D206" s="33" t="s">
        <v>446</v>
      </c>
      <c r="E206" s="44" t="s">
        <v>15</v>
      </c>
      <c r="F206" s="35">
        <f t="shared" si="74"/>
        <v>43984</v>
      </c>
      <c r="G206" s="35">
        <f t="shared" si="75"/>
        <v>44005</v>
      </c>
      <c r="H206" s="35">
        <f t="shared" si="76"/>
        <v>44012</v>
      </c>
      <c r="I206" s="35">
        <f t="shared" si="77"/>
        <v>44019</v>
      </c>
      <c r="J206" s="35">
        <v>44027</v>
      </c>
      <c r="K206" s="36" t="s">
        <v>69</v>
      </c>
      <c r="L206" s="37">
        <f t="shared" si="78"/>
        <v>3600</v>
      </c>
      <c r="M206" s="45">
        <v>3600</v>
      </c>
      <c r="N206" s="45"/>
      <c r="O206" s="40" t="s">
        <v>723</v>
      </c>
    </row>
    <row r="207" spans="1:15" s="41" customFormat="1" ht="21">
      <c r="A207" s="32">
        <v>1802</v>
      </c>
      <c r="B207" s="33" t="s">
        <v>716</v>
      </c>
      <c r="C207" s="42" t="s">
        <v>77</v>
      </c>
      <c r="D207" s="33" t="s">
        <v>446</v>
      </c>
      <c r="E207" s="44" t="s">
        <v>15</v>
      </c>
      <c r="F207" s="35">
        <f t="shared" si="74"/>
        <v>43893</v>
      </c>
      <c r="G207" s="35">
        <f t="shared" si="75"/>
        <v>43914</v>
      </c>
      <c r="H207" s="35">
        <f t="shared" si="76"/>
        <v>43921</v>
      </c>
      <c r="I207" s="35">
        <f t="shared" si="77"/>
        <v>43928</v>
      </c>
      <c r="J207" s="35">
        <v>43936</v>
      </c>
      <c r="K207" s="36" t="s">
        <v>69</v>
      </c>
      <c r="L207" s="37">
        <f t="shared" si="78"/>
        <v>6000</v>
      </c>
      <c r="M207" s="45">
        <v>6000</v>
      </c>
      <c r="N207" s="45"/>
      <c r="O207" s="40" t="s">
        <v>717</v>
      </c>
    </row>
    <row r="208" spans="1:15" s="41" customFormat="1" ht="21">
      <c r="A208" s="32">
        <v>1805</v>
      </c>
      <c r="B208" s="33" t="s">
        <v>718</v>
      </c>
      <c r="C208" s="42" t="s">
        <v>77</v>
      </c>
      <c r="D208" s="33" t="s">
        <v>446</v>
      </c>
      <c r="E208" s="44" t="s">
        <v>15</v>
      </c>
      <c r="F208" s="35">
        <f t="shared" si="74"/>
        <v>43984</v>
      </c>
      <c r="G208" s="35">
        <f t="shared" si="75"/>
        <v>44005</v>
      </c>
      <c r="H208" s="35">
        <f t="shared" si="76"/>
        <v>44012</v>
      </c>
      <c r="I208" s="35">
        <f t="shared" si="77"/>
        <v>44019</v>
      </c>
      <c r="J208" s="35">
        <v>44027</v>
      </c>
      <c r="K208" s="36" t="s">
        <v>69</v>
      </c>
      <c r="L208" s="37">
        <f t="shared" si="78"/>
        <v>6000</v>
      </c>
      <c r="M208" s="45">
        <v>6000</v>
      </c>
      <c r="N208" s="45"/>
      <c r="O208" s="40" t="s">
        <v>719</v>
      </c>
    </row>
    <row r="209" spans="1:15" s="41" customFormat="1" ht="21">
      <c r="A209" s="32">
        <v>1809</v>
      </c>
      <c r="B209" s="33" t="s">
        <v>720</v>
      </c>
      <c r="C209" s="42" t="s">
        <v>77</v>
      </c>
      <c r="D209" s="33" t="s">
        <v>446</v>
      </c>
      <c r="E209" s="44" t="s">
        <v>15</v>
      </c>
      <c r="F209" s="35">
        <f t="shared" si="74"/>
        <v>43984</v>
      </c>
      <c r="G209" s="35">
        <f t="shared" si="75"/>
        <v>44005</v>
      </c>
      <c r="H209" s="35">
        <f t="shared" si="76"/>
        <v>44012</v>
      </c>
      <c r="I209" s="35">
        <f t="shared" si="77"/>
        <v>44019</v>
      </c>
      <c r="J209" s="35">
        <v>44027</v>
      </c>
      <c r="K209" s="36" t="s">
        <v>69</v>
      </c>
      <c r="L209" s="37">
        <f t="shared" si="78"/>
        <v>6000</v>
      </c>
      <c r="M209" s="45">
        <v>6000</v>
      </c>
      <c r="N209" s="45"/>
      <c r="O209" s="40" t="s">
        <v>721</v>
      </c>
    </row>
    <row r="210" spans="1:15" s="41" customFormat="1" ht="31.5">
      <c r="A210" s="32">
        <v>1813</v>
      </c>
      <c r="B210" s="33" t="s">
        <v>712</v>
      </c>
      <c r="C210" s="42" t="s">
        <v>77</v>
      </c>
      <c r="D210" s="33" t="s">
        <v>446</v>
      </c>
      <c r="E210" s="44" t="s">
        <v>15</v>
      </c>
      <c r="F210" s="35">
        <f t="shared" si="74"/>
        <v>43984</v>
      </c>
      <c r="G210" s="35">
        <f t="shared" si="75"/>
        <v>44005</v>
      </c>
      <c r="H210" s="35">
        <f t="shared" si="76"/>
        <v>44012</v>
      </c>
      <c r="I210" s="35">
        <f t="shared" si="77"/>
        <v>44019</v>
      </c>
      <c r="J210" s="35">
        <v>44027</v>
      </c>
      <c r="K210" s="36" t="s">
        <v>69</v>
      </c>
      <c r="L210" s="37">
        <f t="shared" si="78"/>
        <v>1200</v>
      </c>
      <c r="M210" s="45">
        <v>1200</v>
      </c>
      <c r="N210" s="45"/>
      <c r="O210" s="40" t="s">
        <v>713</v>
      </c>
    </row>
    <row r="211" spans="1:15" s="41" customFormat="1" ht="31.5">
      <c r="A211" s="32">
        <v>1816</v>
      </c>
      <c r="B211" s="33" t="s">
        <v>714</v>
      </c>
      <c r="C211" s="42" t="s">
        <v>77</v>
      </c>
      <c r="D211" s="33" t="s">
        <v>446</v>
      </c>
      <c r="E211" s="44" t="s">
        <v>15</v>
      </c>
      <c r="F211" s="35">
        <f t="shared" si="74"/>
        <v>43984</v>
      </c>
      <c r="G211" s="35">
        <f t="shared" si="75"/>
        <v>44005</v>
      </c>
      <c r="H211" s="35">
        <f t="shared" si="76"/>
        <v>44012</v>
      </c>
      <c r="I211" s="35">
        <f t="shared" si="77"/>
        <v>44019</v>
      </c>
      <c r="J211" s="35">
        <v>44027</v>
      </c>
      <c r="K211" s="36" t="s">
        <v>69</v>
      </c>
      <c r="L211" s="37">
        <f t="shared" si="78"/>
        <v>2400</v>
      </c>
      <c r="M211" s="45">
        <v>2400</v>
      </c>
      <c r="N211" s="45"/>
      <c r="O211" s="40" t="s">
        <v>715</v>
      </c>
    </row>
    <row r="212" spans="1:15" s="41" customFormat="1" ht="21">
      <c r="A212" s="32">
        <v>1819</v>
      </c>
      <c r="B212" s="33" t="s">
        <v>711</v>
      </c>
      <c r="C212" s="42" t="s">
        <v>77</v>
      </c>
      <c r="D212" s="33" t="s">
        <v>446</v>
      </c>
      <c r="E212" s="44" t="s">
        <v>15</v>
      </c>
      <c r="F212" s="35">
        <f t="shared" si="74"/>
        <v>43984</v>
      </c>
      <c r="G212" s="35">
        <f t="shared" si="75"/>
        <v>44005</v>
      </c>
      <c r="H212" s="35">
        <f t="shared" si="76"/>
        <v>44012</v>
      </c>
      <c r="I212" s="35">
        <f t="shared" si="77"/>
        <v>44019</v>
      </c>
      <c r="J212" s="35">
        <v>44027</v>
      </c>
      <c r="K212" s="36" t="s">
        <v>69</v>
      </c>
      <c r="L212" s="37">
        <f t="shared" si="78"/>
        <v>1500</v>
      </c>
      <c r="M212" s="45">
        <v>1500</v>
      </c>
      <c r="N212" s="45"/>
      <c r="O212" s="40" t="s">
        <v>710</v>
      </c>
    </row>
    <row r="213" spans="1:15" s="41" customFormat="1" ht="12.75">
      <c r="A213" s="32">
        <v>1824</v>
      </c>
      <c r="B213" s="33" t="s">
        <v>724</v>
      </c>
      <c r="C213" s="42" t="s">
        <v>77</v>
      </c>
      <c r="D213" s="33" t="s">
        <v>446</v>
      </c>
      <c r="E213" s="44" t="s">
        <v>15</v>
      </c>
      <c r="F213" s="35">
        <f t="shared" si="74"/>
        <v>44076</v>
      </c>
      <c r="G213" s="35">
        <f t="shared" si="75"/>
        <v>44097</v>
      </c>
      <c r="H213" s="35">
        <f t="shared" si="76"/>
        <v>44104</v>
      </c>
      <c r="I213" s="35">
        <f t="shared" si="77"/>
        <v>44111</v>
      </c>
      <c r="J213" s="35">
        <v>44119</v>
      </c>
      <c r="K213" s="36" t="s">
        <v>69</v>
      </c>
      <c r="L213" s="37">
        <f t="shared" si="78"/>
        <v>5000</v>
      </c>
      <c r="M213" s="45"/>
      <c r="N213" s="45">
        <v>5000</v>
      </c>
      <c r="O213" s="40" t="s">
        <v>731</v>
      </c>
    </row>
    <row r="214" spans="1:15" s="41" customFormat="1" ht="21">
      <c r="A214" s="32">
        <v>1828</v>
      </c>
      <c r="B214" s="33" t="s">
        <v>725</v>
      </c>
      <c r="C214" s="42" t="s">
        <v>77</v>
      </c>
      <c r="D214" s="33" t="s">
        <v>446</v>
      </c>
      <c r="E214" s="44" t="s">
        <v>15</v>
      </c>
      <c r="F214" s="35">
        <f t="shared" si="74"/>
        <v>43984</v>
      </c>
      <c r="G214" s="35">
        <f t="shared" si="75"/>
        <v>44005</v>
      </c>
      <c r="H214" s="35">
        <f t="shared" si="76"/>
        <v>44012</v>
      </c>
      <c r="I214" s="35">
        <f t="shared" si="77"/>
        <v>44019</v>
      </c>
      <c r="J214" s="35">
        <v>44027</v>
      </c>
      <c r="K214" s="36" t="s">
        <v>69</v>
      </c>
      <c r="L214" s="37">
        <f t="shared" si="78"/>
        <v>6000</v>
      </c>
      <c r="M214" s="45"/>
      <c r="N214" s="45">
        <v>6000</v>
      </c>
      <c r="O214" s="40" t="s">
        <v>730</v>
      </c>
    </row>
    <row r="215" spans="1:15" s="41" customFormat="1" ht="31.5">
      <c r="A215" s="32">
        <v>1832</v>
      </c>
      <c r="B215" s="33" t="s">
        <v>728</v>
      </c>
      <c r="C215" s="42" t="s">
        <v>77</v>
      </c>
      <c r="D215" s="33" t="s">
        <v>446</v>
      </c>
      <c r="E215" s="44" t="s">
        <v>15</v>
      </c>
      <c r="F215" s="35">
        <f t="shared" si="74"/>
        <v>43893</v>
      </c>
      <c r="G215" s="35">
        <f t="shared" si="75"/>
        <v>43914</v>
      </c>
      <c r="H215" s="35">
        <f t="shared" si="76"/>
        <v>43921</v>
      </c>
      <c r="I215" s="35">
        <f t="shared" si="77"/>
        <v>43928</v>
      </c>
      <c r="J215" s="35">
        <v>43936</v>
      </c>
      <c r="K215" s="36" t="s">
        <v>69</v>
      </c>
      <c r="L215" s="37">
        <f t="shared" si="78"/>
        <v>3000</v>
      </c>
      <c r="M215" s="45">
        <v>3000</v>
      </c>
      <c r="N215" s="45"/>
      <c r="O215" s="40" t="s">
        <v>729</v>
      </c>
    </row>
    <row r="216" spans="1:15" s="41" customFormat="1" ht="21">
      <c r="A216" s="32">
        <v>1835</v>
      </c>
      <c r="B216" s="33" t="s">
        <v>726</v>
      </c>
      <c r="C216" s="42" t="s">
        <v>77</v>
      </c>
      <c r="D216" s="33" t="s">
        <v>446</v>
      </c>
      <c r="E216" s="44" t="s">
        <v>15</v>
      </c>
      <c r="F216" s="35">
        <f t="shared" si="74"/>
        <v>43893</v>
      </c>
      <c r="G216" s="35">
        <f t="shared" si="75"/>
        <v>43914</v>
      </c>
      <c r="H216" s="35">
        <f t="shared" si="76"/>
        <v>43921</v>
      </c>
      <c r="I216" s="35">
        <f t="shared" si="77"/>
        <v>43928</v>
      </c>
      <c r="J216" s="35">
        <v>43936</v>
      </c>
      <c r="K216" s="36" t="s">
        <v>69</v>
      </c>
      <c r="L216" s="37">
        <f t="shared" si="78"/>
        <v>3500</v>
      </c>
      <c r="M216" s="45">
        <v>3500</v>
      </c>
      <c r="N216" s="45"/>
      <c r="O216" s="40" t="s">
        <v>727</v>
      </c>
    </row>
    <row r="217" spans="1:15" s="41" customFormat="1" ht="21">
      <c r="A217" s="32">
        <v>1838</v>
      </c>
      <c r="B217" s="33" t="s">
        <v>734</v>
      </c>
      <c r="C217" s="42" t="s">
        <v>77</v>
      </c>
      <c r="D217" s="33" t="s">
        <v>446</v>
      </c>
      <c r="E217" s="44" t="s">
        <v>15</v>
      </c>
      <c r="F217" s="35">
        <f t="shared" si="74"/>
        <v>43984</v>
      </c>
      <c r="G217" s="35">
        <f t="shared" si="75"/>
        <v>44005</v>
      </c>
      <c r="H217" s="35">
        <f t="shared" si="76"/>
        <v>44012</v>
      </c>
      <c r="I217" s="35">
        <f t="shared" si="77"/>
        <v>44019</v>
      </c>
      <c r="J217" s="35">
        <v>44027</v>
      </c>
      <c r="K217" s="36" t="s">
        <v>69</v>
      </c>
      <c r="L217" s="37">
        <f t="shared" si="78"/>
        <v>3600</v>
      </c>
      <c r="M217" s="45"/>
      <c r="N217" s="45">
        <v>3600</v>
      </c>
      <c r="O217" s="40" t="s">
        <v>735</v>
      </c>
    </row>
    <row r="218" spans="1:15" s="41" customFormat="1" ht="21">
      <c r="A218" s="32">
        <v>1842</v>
      </c>
      <c r="B218" s="33" t="s">
        <v>732</v>
      </c>
      <c r="C218" s="42" t="s">
        <v>77</v>
      </c>
      <c r="D218" s="33" t="s">
        <v>446</v>
      </c>
      <c r="E218" s="44" t="s">
        <v>15</v>
      </c>
      <c r="F218" s="35">
        <f t="shared" si="74"/>
        <v>44076</v>
      </c>
      <c r="G218" s="35">
        <f t="shared" si="75"/>
        <v>44097</v>
      </c>
      <c r="H218" s="35">
        <f t="shared" si="76"/>
        <v>44104</v>
      </c>
      <c r="I218" s="35">
        <f t="shared" si="77"/>
        <v>44111</v>
      </c>
      <c r="J218" s="35">
        <v>44119</v>
      </c>
      <c r="K218" s="36" t="s">
        <v>69</v>
      </c>
      <c r="L218" s="37">
        <f t="shared" si="78"/>
        <v>10000</v>
      </c>
      <c r="M218" s="45"/>
      <c r="N218" s="45">
        <v>10000</v>
      </c>
      <c r="O218" s="40" t="s">
        <v>733</v>
      </c>
    </row>
    <row r="219" spans="1:15" s="41" customFormat="1" ht="21">
      <c r="A219" s="32">
        <v>1846</v>
      </c>
      <c r="B219" s="33" t="s">
        <v>761</v>
      </c>
      <c r="C219" s="42" t="s">
        <v>77</v>
      </c>
      <c r="D219" s="33" t="s">
        <v>446</v>
      </c>
      <c r="E219" s="44" t="s">
        <v>15</v>
      </c>
      <c r="F219" s="35">
        <f t="shared" si="74"/>
        <v>44076</v>
      </c>
      <c r="G219" s="35">
        <f t="shared" si="75"/>
        <v>44097</v>
      </c>
      <c r="H219" s="35">
        <f t="shared" si="76"/>
        <v>44104</v>
      </c>
      <c r="I219" s="35">
        <f t="shared" si="77"/>
        <v>44111</v>
      </c>
      <c r="J219" s="35">
        <v>44119</v>
      </c>
      <c r="K219" s="36" t="s">
        <v>69</v>
      </c>
      <c r="L219" s="37">
        <f t="shared" si="78"/>
        <v>6000</v>
      </c>
      <c r="M219" s="45">
        <v>6000</v>
      </c>
      <c r="N219" s="45"/>
      <c r="O219" s="40" t="s">
        <v>762</v>
      </c>
    </row>
    <row r="220" spans="1:15" s="41" customFormat="1" ht="21">
      <c r="A220" s="32">
        <v>1850</v>
      </c>
      <c r="B220" s="33" t="s">
        <v>765</v>
      </c>
      <c r="C220" s="42" t="s">
        <v>77</v>
      </c>
      <c r="D220" s="33" t="s">
        <v>446</v>
      </c>
      <c r="E220" s="44" t="s">
        <v>15</v>
      </c>
      <c r="F220" s="35">
        <f t="shared" si="74"/>
        <v>44076</v>
      </c>
      <c r="G220" s="35">
        <f t="shared" si="75"/>
        <v>44097</v>
      </c>
      <c r="H220" s="35">
        <f t="shared" si="76"/>
        <v>44104</v>
      </c>
      <c r="I220" s="35">
        <f t="shared" si="77"/>
        <v>44111</v>
      </c>
      <c r="J220" s="35">
        <v>44119</v>
      </c>
      <c r="K220" s="36" t="s">
        <v>69</v>
      </c>
      <c r="L220" s="37">
        <f t="shared" si="78"/>
        <v>10000</v>
      </c>
      <c r="M220" s="45">
        <v>10000</v>
      </c>
      <c r="N220" s="45"/>
      <c r="O220" s="40" t="s">
        <v>766</v>
      </c>
    </row>
    <row r="221" spans="1:15" s="41" customFormat="1" ht="21">
      <c r="A221" s="32">
        <v>1855</v>
      </c>
      <c r="B221" s="33" t="s">
        <v>759</v>
      </c>
      <c r="C221" s="42" t="s">
        <v>77</v>
      </c>
      <c r="D221" s="33" t="s">
        <v>446</v>
      </c>
      <c r="E221" s="44" t="s">
        <v>15</v>
      </c>
      <c r="F221" s="35">
        <f t="shared" si="74"/>
        <v>44076</v>
      </c>
      <c r="G221" s="35">
        <f t="shared" si="75"/>
        <v>44097</v>
      </c>
      <c r="H221" s="35">
        <f t="shared" si="76"/>
        <v>44104</v>
      </c>
      <c r="I221" s="35">
        <f t="shared" si="77"/>
        <v>44111</v>
      </c>
      <c r="J221" s="35">
        <v>44119</v>
      </c>
      <c r="K221" s="36" t="s">
        <v>69</v>
      </c>
      <c r="L221" s="37">
        <f t="shared" si="78"/>
        <v>7200</v>
      </c>
      <c r="M221" s="45"/>
      <c r="N221" s="45">
        <v>7200</v>
      </c>
      <c r="O221" s="40" t="s">
        <v>760</v>
      </c>
    </row>
    <row r="222" spans="1:15" s="41" customFormat="1" ht="31.5">
      <c r="A222" s="32">
        <v>1859</v>
      </c>
      <c r="B222" s="33" t="s">
        <v>757</v>
      </c>
      <c r="C222" s="42" t="s">
        <v>77</v>
      </c>
      <c r="D222" s="33" t="s">
        <v>446</v>
      </c>
      <c r="E222" s="44" t="s">
        <v>15</v>
      </c>
      <c r="F222" s="35">
        <f>G222-21</f>
        <v>43893</v>
      </c>
      <c r="G222" s="35">
        <f>H222-7</f>
        <v>43914</v>
      </c>
      <c r="H222" s="35">
        <f t="shared" ref="H222:H234" si="79">J222-15</f>
        <v>43921</v>
      </c>
      <c r="I222" s="35">
        <f t="shared" ref="I222:I234" si="80">H222+7</f>
        <v>43928</v>
      </c>
      <c r="J222" s="35">
        <v>43936</v>
      </c>
      <c r="K222" s="36" t="s">
        <v>69</v>
      </c>
      <c r="L222" s="37">
        <f t="shared" ref="L222:L234" si="81">SUM(M222:N222)</f>
        <v>6000</v>
      </c>
      <c r="M222" s="45">
        <v>6000</v>
      </c>
      <c r="N222" s="45"/>
      <c r="O222" s="40" t="s">
        <v>758</v>
      </c>
    </row>
    <row r="223" spans="1:15" s="41" customFormat="1" ht="12.75">
      <c r="A223" s="32">
        <v>1866</v>
      </c>
      <c r="B223" s="33" t="s">
        <v>741</v>
      </c>
      <c r="C223" s="42" t="s">
        <v>77</v>
      </c>
      <c r="D223" s="33" t="s">
        <v>163</v>
      </c>
      <c r="E223" s="44" t="s">
        <v>15</v>
      </c>
      <c r="F223" s="35">
        <f t="shared" ref="F223:F234" si="82">G223-21</f>
        <v>43893</v>
      </c>
      <c r="G223" s="35">
        <f t="shared" ref="G223:G234" si="83">H223-7</f>
        <v>43914</v>
      </c>
      <c r="H223" s="35">
        <f t="shared" si="79"/>
        <v>43921</v>
      </c>
      <c r="I223" s="35">
        <f t="shared" si="80"/>
        <v>43928</v>
      </c>
      <c r="J223" s="35">
        <v>43936</v>
      </c>
      <c r="K223" s="36" t="s">
        <v>69</v>
      </c>
      <c r="L223" s="37">
        <f t="shared" si="81"/>
        <v>1400</v>
      </c>
      <c r="M223" s="45">
        <v>1400</v>
      </c>
      <c r="N223" s="45"/>
      <c r="O223" s="40" t="s">
        <v>742</v>
      </c>
    </row>
    <row r="224" spans="1:15" s="41" customFormat="1" ht="12.75">
      <c r="A224" s="32">
        <v>1870</v>
      </c>
      <c r="B224" s="33" t="s">
        <v>747</v>
      </c>
      <c r="C224" s="42" t="s">
        <v>77</v>
      </c>
      <c r="D224" s="33" t="s">
        <v>163</v>
      </c>
      <c r="E224" s="44" t="s">
        <v>15</v>
      </c>
      <c r="F224" s="35">
        <f t="shared" si="82"/>
        <v>43893</v>
      </c>
      <c r="G224" s="35">
        <f t="shared" si="83"/>
        <v>43914</v>
      </c>
      <c r="H224" s="35">
        <f t="shared" si="79"/>
        <v>43921</v>
      </c>
      <c r="I224" s="35">
        <f t="shared" si="80"/>
        <v>43928</v>
      </c>
      <c r="J224" s="35">
        <v>43936</v>
      </c>
      <c r="K224" s="36" t="s">
        <v>69</v>
      </c>
      <c r="L224" s="37">
        <f t="shared" si="81"/>
        <v>700</v>
      </c>
      <c r="M224" s="45">
        <v>700</v>
      </c>
      <c r="N224" s="45"/>
      <c r="O224" s="40" t="s">
        <v>748</v>
      </c>
    </row>
    <row r="225" spans="1:15" s="41" customFormat="1" ht="12.75">
      <c r="A225" s="32">
        <v>1873</v>
      </c>
      <c r="B225" s="33" t="s">
        <v>755</v>
      </c>
      <c r="C225" s="42" t="s">
        <v>77</v>
      </c>
      <c r="D225" s="33" t="s">
        <v>163</v>
      </c>
      <c r="E225" s="44" t="s">
        <v>15</v>
      </c>
      <c r="F225" s="35">
        <f t="shared" si="82"/>
        <v>43893</v>
      </c>
      <c r="G225" s="35">
        <f t="shared" si="83"/>
        <v>43914</v>
      </c>
      <c r="H225" s="35">
        <f t="shared" si="79"/>
        <v>43921</v>
      </c>
      <c r="I225" s="35">
        <f t="shared" si="80"/>
        <v>43928</v>
      </c>
      <c r="J225" s="35">
        <v>43936</v>
      </c>
      <c r="K225" s="36" t="s">
        <v>69</v>
      </c>
      <c r="L225" s="37">
        <f t="shared" si="81"/>
        <v>650</v>
      </c>
      <c r="M225" s="45">
        <v>650</v>
      </c>
      <c r="N225" s="45"/>
      <c r="O225" s="40" t="s">
        <v>756</v>
      </c>
    </row>
    <row r="226" spans="1:15" s="41" customFormat="1" ht="12.75">
      <c r="A226" s="32">
        <v>1876</v>
      </c>
      <c r="B226" s="33" t="s">
        <v>753</v>
      </c>
      <c r="C226" s="42" t="s">
        <v>77</v>
      </c>
      <c r="D226" s="33" t="s">
        <v>163</v>
      </c>
      <c r="E226" s="44" t="s">
        <v>15</v>
      </c>
      <c r="F226" s="35">
        <f t="shared" si="82"/>
        <v>43893</v>
      </c>
      <c r="G226" s="35">
        <f t="shared" si="83"/>
        <v>43914</v>
      </c>
      <c r="H226" s="35">
        <f t="shared" si="79"/>
        <v>43921</v>
      </c>
      <c r="I226" s="35">
        <f t="shared" si="80"/>
        <v>43928</v>
      </c>
      <c r="J226" s="35">
        <v>43936</v>
      </c>
      <c r="K226" s="36" t="s">
        <v>69</v>
      </c>
      <c r="L226" s="37">
        <f t="shared" si="81"/>
        <v>2345</v>
      </c>
      <c r="M226" s="45">
        <v>2345</v>
      </c>
      <c r="N226" s="45"/>
      <c r="O226" s="40" t="s">
        <v>754</v>
      </c>
    </row>
    <row r="227" spans="1:15" s="41" customFormat="1" ht="12.75">
      <c r="A227" s="32">
        <v>1880</v>
      </c>
      <c r="B227" s="33" t="s">
        <v>751</v>
      </c>
      <c r="C227" s="42" t="s">
        <v>77</v>
      </c>
      <c r="D227" s="33" t="s">
        <v>163</v>
      </c>
      <c r="E227" s="44" t="s">
        <v>15</v>
      </c>
      <c r="F227" s="35">
        <f t="shared" si="82"/>
        <v>43984</v>
      </c>
      <c r="G227" s="35">
        <f t="shared" si="83"/>
        <v>44005</v>
      </c>
      <c r="H227" s="35">
        <f t="shared" si="79"/>
        <v>44012</v>
      </c>
      <c r="I227" s="35">
        <f t="shared" si="80"/>
        <v>44019</v>
      </c>
      <c r="J227" s="35">
        <v>44027</v>
      </c>
      <c r="K227" s="36" t="s">
        <v>69</v>
      </c>
      <c r="L227" s="37">
        <f t="shared" si="81"/>
        <v>1745</v>
      </c>
      <c r="M227" s="45">
        <v>1745</v>
      </c>
      <c r="N227" s="45"/>
      <c r="O227" s="40" t="s">
        <v>752</v>
      </c>
    </row>
    <row r="228" spans="1:15" s="41" customFormat="1" ht="12.75">
      <c r="A228" s="32">
        <v>1884</v>
      </c>
      <c r="B228" s="33" t="s">
        <v>737</v>
      </c>
      <c r="C228" s="42" t="s">
        <v>77</v>
      </c>
      <c r="D228" s="33" t="s">
        <v>163</v>
      </c>
      <c r="E228" s="44" t="s">
        <v>15</v>
      </c>
      <c r="F228" s="35">
        <f t="shared" si="82"/>
        <v>43984</v>
      </c>
      <c r="G228" s="35">
        <f t="shared" si="83"/>
        <v>44005</v>
      </c>
      <c r="H228" s="35">
        <f t="shared" si="79"/>
        <v>44012</v>
      </c>
      <c r="I228" s="35">
        <f t="shared" si="80"/>
        <v>44019</v>
      </c>
      <c r="J228" s="35">
        <v>44027</v>
      </c>
      <c r="K228" s="36" t="s">
        <v>69</v>
      </c>
      <c r="L228" s="37">
        <f t="shared" si="81"/>
        <v>2095</v>
      </c>
      <c r="M228" s="45">
        <v>2095</v>
      </c>
      <c r="N228" s="45"/>
      <c r="O228" s="40" t="s">
        <v>738</v>
      </c>
    </row>
    <row r="229" spans="1:15" s="41" customFormat="1" ht="12.75">
      <c r="A229" s="32">
        <v>1888</v>
      </c>
      <c r="B229" s="33" t="s">
        <v>739</v>
      </c>
      <c r="C229" s="42" t="s">
        <v>77</v>
      </c>
      <c r="D229" s="33" t="s">
        <v>163</v>
      </c>
      <c r="E229" s="44" t="s">
        <v>15</v>
      </c>
      <c r="F229" s="35">
        <f t="shared" si="82"/>
        <v>44076</v>
      </c>
      <c r="G229" s="35">
        <f t="shared" si="83"/>
        <v>44097</v>
      </c>
      <c r="H229" s="35">
        <f t="shared" si="79"/>
        <v>44104</v>
      </c>
      <c r="I229" s="35">
        <f t="shared" si="80"/>
        <v>44111</v>
      </c>
      <c r="J229" s="35">
        <v>44119</v>
      </c>
      <c r="K229" s="36" t="s">
        <v>69</v>
      </c>
      <c r="L229" s="37">
        <f t="shared" si="81"/>
        <v>1745</v>
      </c>
      <c r="M229" s="45">
        <v>1745</v>
      </c>
      <c r="N229" s="45"/>
      <c r="O229" s="40" t="s">
        <v>740</v>
      </c>
    </row>
    <row r="230" spans="1:15" s="41" customFormat="1" ht="12.75">
      <c r="A230" s="32">
        <v>1892</v>
      </c>
      <c r="B230" s="33" t="s">
        <v>745</v>
      </c>
      <c r="C230" s="42" t="s">
        <v>77</v>
      </c>
      <c r="D230" s="33" t="s">
        <v>163</v>
      </c>
      <c r="E230" s="44" t="s">
        <v>15</v>
      </c>
      <c r="F230" s="35">
        <f t="shared" si="82"/>
        <v>44076</v>
      </c>
      <c r="G230" s="35">
        <f t="shared" si="83"/>
        <v>44097</v>
      </c>
      <c r="H230" s="35">
        <f t="shared" si="79"/>
        <v>44104</v>
      </c>
      <c r="I230" s="35">
        <f t="shared" si="80"/>
        <v>44111</v>
      </c>
      <c r="J230" s="35">
        <v>44119</v>
      </c>
      <c r="K230" s="36" t="s">
        <v>69</v>
      </c>
      <c r="L230" s="37">
        <f t="shared" si="81"/>
        <v>1345</v>
      </c>
      <c r="M230" s="45">
        <v>1345</v>
      </c>
      <c r="N230" s="45"/>
      <c r="O230" s="40" t="s">
        <v>746</v>
      </c>
    </row>
    <row r="231" spans="1:15" s="41" customFormat="1" ht="12.75">
      <c r="A231" s="32">
        <v>1896</v>
      </c>
      <c r="B231" s="33" t="s">
        <v>743</v>
      </c>
      <c r="C231" s="42" t="s">
        <v>77</v>
      </c>
      <c r="D231" s="33" t="s">
        <v>163</v>
      </c>
      <c r="E231" s="44" t="s">
        <v>15</v>
      </c>
      <c r="F231" s="35">
        <f t="shared" si="82"/>
        <v>43893</v>
      </c>
      <c r="G231" s="35">
        <f t="shared" si="83"/>
        <v>43914</v>
      </c>
      <c r="H231" s="35">
        <f t="shared" si="79"/>
        <v>43921</v>
      </c>
      <c r="I231" s="35">
        <f t="shared" si="80"/>
        <v>43928</v>
      </c>
      <c r="J231" s="35">
        <v>43936</v>
      </c>
      <c r="K231" s="36" t="s">
        <v>69</v>
      </c>
      <c r="L231" s="37">
        <f t="shared" si="81"/>
        <v>600</v>
      </c>
      <c r="M231" s="45"/>
      <c r="N231" s="45">
        <v>600</v>
      </c>
      <c r="O231" s="40" t="s">
        <v>744</v>
      </c>
    </row>
    <row r="232" spans="1:15" s="41" customFormat="1" ht="21">
      <c r="A232" s="32">
        <v>1901</v>
      </c>
      <c r="B232" s="33" t="s">
        <v>769</v>
      </c>
      <c r="C232" s="42" t="s">
        <v>77</v>
      </c>
      <c r="D232" s="33" t="s">
        <v>163</v>
      </c>
      <c r="E232" s="44" t="s">
        <v>15</v>
      </c>
      <c r="F232" s="35">
        <f t="shared" si="82"/>
        <v>43804</v>
      </c>
      <c r="G232" s="35">
        <f t="shared" si="83"/>
        <v>43825</v>
      </c>
      <c r="H232" s="35">
        <f t="shared" si="79"/>
        <v>43832</v>
      </c>
      <c r="I232" s="35">
        <f t="shared" si="80"/>
        <v>43839</v>
      </c>
      <c r="J232" s="35">
        <v>43847</v>
      </c>
      <c r="K232" s="36" t="s">
        <v>69</v>
      </c>
      <c r="L232" s="37">
        <f t="shared" si="81"/>
        <v>3345</v>
      </c>
      <c r="M232" s="45">
        <v>3345</v>
      </c>
      <c r="N232" s="45"/>
      <c r="O232" s="40" t="s">
        <v>770</v>
      </c>
    </row>
    <row r="233" spans="1:15" s="41" customFormat="1" ht="21">
      <c r="A233" s="32">
        <v>1905</v>
      </c>
      <c r="B233" s="33" t="s">
        <v>804</v>
      </c>
      <c r="C233" s="42" t="s">
        <v>77</v>
      </c>
      <c r="D233" s="33" t="s">
        <v>446</v>
      </c>
      <c r="E233" s="44" t="s">
        <v>15</v>
      </c>
      <c r="F233" s="35">
        <f t="shared" si="82"/>
        <v>43984</v>
      </c>
      <c r="G233" s="35">
        <f t="shared" si="83"/>
        <v>44005</v>
      </c>
      <c r="H233" s="35">
        <f t="shared" si="79"/>
        <v>44012</v>
      </c>
      <c r="I233" s="35">
        <f t="shared" si="80"/>
        <v>44019</v>
      </c>
      <c r="J233" s="35">
        <v>44027</v>
      </c>
      <c r="K233" s="36" t="s">
        <v>69</v>
      </c>
      <c r="L233" s="37">
        <f t="shared" si="81"/>
        <v>2400</v>
      </c>
      <c r="M233" s="45">
        <v>2400</v>
      </c>
      <c r="N233" s="45"/>
      <c r="O233" s="40" t="s">
        <v>805</v>
      </c>
    </row>
    <row r="234" spans="1:15" s="41" customFormat="1" ht="21">
      <c r="A234" s="32">
        <v>1908</v>
      </c>
      <c r="B234" s="33" t="s">
        <v>803</v>
      </c>
      <c r="C234" s="42" t="s">
        <v>77</v>
      </c>
      <c r="D234" s="33" t="s">
        <v>446</v>
      </c>
      <c r="E234" s="44" t="s">
        <v>15</v>
      </c>
      <c r="F234" s="35">
        <f t="shared" si="82"/>
        <v>44076</v>
      </c>
      <c r="G234" s="35">
        <f t="shared" si="83"/>
        <v>44097</v>
      </c>
      <c r="H234" s="35">
        <f t="shared" si="79"/>
        <v>44104</v>
      </c>
      <c r="I234" s="35">
        <f t="shared" si="80"/>
        <v>44111</v>
      </c>
      <c r="J234" s="35">
        <v>44119</v>
      </c>
      <c r="K234" s="36" t="s">
        <v>69</v>
      </c>
      <c r="L234" s="37">
        <f t="shared" si="81"/>
        <v>3200</v>
      </c>
      <c r="M234" s="45">
        <v>3200</v>
      </c>
      <c r="N234" s="45"/>
      <c r="O234" s="40" t="s">
        <v>802</v>
      </c>
    </row>
    <row r="235" spans="1:15" s="65" customFormat="1" ht="18">
      <c r="A235" s="59"/>
      <c r="B235" s="62"/>
      <c r="C235" s="62"/>
      <c r="D235" s="62"/>
      <c r="E235" s="62"/>
      <c r="F235" s="62"/>
      <c r="G235" s="62"/>
      <c r="H235" s="62"/>
      <c r="I235" s="62"/>
      <c r="J235" s="62"/>
      <c r="K235" s="62"/>
      <c r="L235" s="160"/>
      <c r="M235" s="164"/>
      <c r="N235" s="164"/>
      <c r="O235" s="62"/>
    </row>
    <row r="236" spans="1:15" s="158" customFormat="1" ht="12.75">
      <c r="A236" s="155"/>
      <c r="B236" s="63" t="s">
        <v>206</v>
      </c>
      <c r="C236" s="156"/>
      <c r="D236" s="156"/>
      <c r="E236" s="63" t="s">
        <v>199</v>
      </c>
      <c r="F236" s="156"/>
      <c r="G236" s="156"/>
      <c r="H236" s="156"/>
      <c r="I236" s="156"/>
      <c r="J236" s="156"/>
      <c r="K236" s="63" t="s">
        <v>203</v>
      </c>
      <c r="L236" s="156"/>
      <c r="M236" s="157"/>
      <c r="N236" s="156"/>
      <c r="O236" s="156"/>
    </row>
    <row r="237" spans="1:15" s="65" customFormat="1" ht="12.75">
      <c r="A237" s="60"/>
      <c r="B237" s="62"/>
      <c r="C237" s="62"/>
      <c r="D237" s="62"/>
      <c r="E237" s="62"/>
      <c r="F237" s="62"/>
      <c r="G237" s="62"/>
      <c r="H237" s="62"/>
      <c r="I237" s="62"/>
      <c r="J237" s="62"/>
      <c r="K237" s="62"/>
      <c r="L237" s="161"/>
      <c r="M237" s="64"/>
      <c r="N237" s="62"/>
      <c r="O237" s="62"/>
    </row>
    <row r="238" spans="1:15" s="65" customFormat="1" ht="12.75">
      <c r="A238" s="60"/>
      <c r="B238" s="62"/>
      <c r="C238" s="62"/>
      <c r="D238" s="62"/>
      <c r="E238" s="62"/>
      <c r="F238" s="62"/>
      <c r="G238" s="62"/>
      <c r="H238" s="62"/>
      <c r="I238" s="62"/>
      <c r="J238" s="62"/>
      <c r="K238" s="62"/>
      <c r="L238" s="62"/>
      <c r="M238" s="64"/>
      <c r="N238" s="62"/>
      <c r="O238" s="62"/>
    </row>
    <row r="239" spans="1:15" s="65" customFormat="1" ht="12.75" hidden="1">
      <c r="A239" s="60"/>
      <c r="B239" s="62"/>
      <c r="C239" s="62"/>
      <c r="D239" s="62"/>
      <c r="E239" s="62"/>
      <c r="F239" s="62"/>
      <c r="G239" s="62"/>
      <c r="H239" s="62"/>
      <c r="I239" s="62"/>
      <c r="J239" s="62"/>
      <c r="K239" s="62"/>
      <c r="L239" s="62"/>
      <c r="M239" s="64"/>
      <c r="N239" s="62"/>
      <c r="O239" s="62"/>
    </row>
    <row r="240" spans="1:15" s="65" customFormat="1" ht="12.75">
      <c r="A240" s="60"/>
      <c r="B240" s="63" t="s">
        <v>200</v>
      </c>
      <c r="C240" s="62"/>
      <c r="D240" s="62"/>
      <c r="E240" s="63" t="s">
        <v>207</v>
      </c>
      <c r="F240" s="62"/>
      <c r="G240" s="62"/>
      <c r="H240" s="62"/>
      <c r="I240" s="62"/>
      <c r="J240" s="62"/>
      <c r="K240" s="63" t="s">
        <v>204</v>
      </c>
      <c r="L240" s="62"/>
      <c r="M240" s="64"/>
      <c r="N240" s="62"/>
      <c r="O240" s="62"/>
    </row>
    <row r="241" spans="1:15" s="65" customFormat="1" ht="12.75">
      <c r="A241" s="60"/>
      <c r="B241" s="61" t="s">
        <v>201</v>
      </c>
      <c r="C241" s="62"/>
      <c r="D241" s="62"/>
      <c r="E241" s="61" t="s">
        <v>202</v>
      </c>
      <c r="F241" s="62"/>
      <c r="G241" s="62"/>
      <c r="H241" s="62"/>
      <c r="I241" s="62"/>
      <c r="J241" s="62"/>
      <c r="K241" s="61" t="s">
        <v>205</v>
      </c>
      <c r="L241" s="62"/>
      <c r="M241" s="64"/>
      <c r="N241" s="62"/>
      <c r="O241" s="62"/>
    </row>
    <row r="242" spans="1:15" s="65" customFormat="1" ht="12.75">
      <c r="A242" s="60"/>
      <c r="B242" s="62"/>
      <c r="C242" s="62"/>
      <c r="D242" s="62"/>
      <c r="E242" s="62"/>
      <c r="F242" s="62"/>
      <c r="G242" s="62"/>
      <c r="H242" s="62"/>
      <c r="I242" s="62"/>
      <c r="J242" s="62"/>
      <c r="K242" s="62"/>
      <c r="L242" s="62"/>
      <c r="M242" s="64"/>
      <c r="N242" s="62"/>
      <c r="O242" s="62"/>
    </row>
    <row r="243" spans="1:15" s="65" customFormat="1" ht="12.75">
      <c r="A243" s="60"/>
      <c r="B243" s="62"/>
      <c r="C243" s="62"/>
      <c r="D243" s="62"/>
      <c r="E243" s="62"/>
      <c r="F243" s="62"/>
      <c r="G243" s="62"/>
      <c r="H243" s="62"/>
      <c r="I243" s="62"/>
      <c r="J243" s="62"/>
      <c r="K243" s="62"/>
      <c r="L243" s="62"/>
      <c r="M243" s="64"/>
      <c r="N243" s="62"/>
      <c r="O243" s="62"/>
    </row>
    <row r="244" spans="1:15" s="65" customFormat="1" ht="12.75">
      <c r="A244" s="60"/>
      <c r="B244" s="66" t="s">
        <v>590</v>
      </c>
      <c r="C244" s="62"/>
      <c r="D244" s="62"/>
      <c r="E244" s="62"/>
      <c r="F244" s="62"/>
      <c r="G244" s="62"/>
      <c r="H244" s="62"/>
      <c r="I244" s="62"/>
      <c r="J244" s="62"/>
      <c r="K244" s="62"/>
      <c r="L244" s="62"/>
      <c r="M244" s="64"/>
      <c r="N244" s="62"/>
      <c r="O244" s="62"/>
    </row>
  </sheetData>
  <mergeCells count="11">
    <mergeCell ref="O4:O5"/>
    <mergeCell ref="M235:N235"/>
    <mergeCell ref="B2:O2"/>
    <mergeCell ref="B1:O1"/>
    <mergeCell ref="B4:B5"/>
    <mergeCell ref="C4:C5"/>
    <mergeCell ref="D4:D5"/>
    <mergeCell ref="E4:E5"/>
    <mergeCell ref="F4:I4"/>
    <mergeCell ref="K4:K5"/>
    <mergeCell ref="L4:N4"/>
  </mergeCells>
  <printOptions horizontalCentered="1" verticalCentered="1"/>
  <pageMargins left="0.15748031496063" right="0.15748031496063" top="0.511811023622047" bottom="0.511811023622047" header="0.23622047244094499" footer="0.23622047244094499"/>
  <pageSetup paperSize="10000" scale="85" firstPageNumber="0" pageOrder="overThenDown" orientation="landscape" blackAndWhite="1" horizontalDpi="300" verticalDpi="300" r:id="rId1"/>
  <headerFooter alignWithMargins="0">
    <oddFooter>&amp;L2020 Bayawan City Annual Procurement Plan (Indicative-Gasoline)&amp;RPage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04"/>
  <sheetViews>
    <sheetView view="pageBreakPreview" topLeftCell="A1014" zoomScale="130" zoomScaleSheetLayoutView="130" workbookViewId="0">
      <selection activeCell="E1090" sqref="E1090"/>
    </sheetView>
  </sheetViews>
  <sheetFormatPr defaultColWidth="0" defaultRowHeight="14.25"/>
  <cols>
    <col min="1" max="1" width="4.25" style="29" customWidth="1"/>
    <col min="2" max="2" width="13.5" style="67" customWidth="1"/>
    <col min="3" max="3" width="33.75" style="67" customWidth="1"/>
    <col min="4" max="4" width="15.875" style="67" customWidth="1"/>
    <col min="5" max="5" width="15.25" style="67" customWidth="1"/>
    <col min="6" max="6" width="8.875" style="67" hidden="1" customWidth="1"/>
    <col min="7" max="7" width="9.375" style="67" hidden="1" customWidth="1"/>
    <col min="8" max="8" width="15.625" style="67" hidden="1" customWidth="1"/>
    <col min="9" max="9" width="8" style="67" hidden="1" customWidth="1"/>
    <col min="10" max="10" width="9.75" style="67" customWidth="1"/>
    <col min="11" max="11" width="7.625" style="67" hidden="1" customWidth="1"/>
    <col min="12" max="12" width="9.125" style="29" hidden="1" customWidth="1"/>
    <col min="13" max="13" width="9.5" style="27" customWidth="1"/>
    <col min="14" max="14" width="9.25" style="28" customWidth="1"/>
    <col min="15" max="15" width="28.875" style="29" customWidth="1"/>
    <col min="16" max="44" width="8.375" style="67" hidden="1" customWidth="1"/>
    <col min="45" max="16384" width="0" style="67" hidden="1"/>
  </cols>
  <sheetData>
    <row r="1" spans="1:256" s="23" customFormat="1" ht="18">
      <c r="A1" s="57"/>
      <c r="B1" s="163" t="s">
        <v>276</v>
      </c>
      <c r="C1" s="163"/>
      <c r="D1" s="163"/>
      <c r="E1" s="163"/>
      <c r="F1" s="163"/>
      <c r="G1" s="163"/>
      <c r="H1" s="163"/>
      <c r="I1" s="163"/>
      <c r="J1" s="163"/>
      <c r="K1" s="163"/>
      <c r="L1" s="163"/>
      <c r="M1" s="163"/>
      <c r="N1" s="163"/>
      <c r="O1" s="163"/>
    </row>
    <row r="2" spans="1:256" s="24" customFormat="1" ht="12.75">
      <c r="A2" s="29"/>
      <c r="B2" s="25"/>
      <c r="L2" s="26"/>
      <c r="M2" s="27"/>
      <c r="N2" s="28"/>
      <c r="O2" s="29"/>
    </row>
    <row r="3" spans="1:256" s="30" customFormat="1" ht="12">
      <c r="A3" s="58"/>
      <c r="B3" s="165" t="s">
        <v>0</v>
      </c>
      <c r="C3" s="165" t="s">
        <v>1</v>
      </c>
      <c r="D3" s="165" t="s">
        <v>145</v>
      </c>
      <c r="E3" s="165" t="s">
        <v>2</v>
      </c>
      <c r="F3" s="165" t="s">
        <v>3</v>
      </c>
      <c r="G3" s="165"/>
      <c r="H3" s="165"/>
      <c r="I3" s="165"/>
      <c r="J3" s="69"/>
      <c r="K3" s="165" t="s">
        <v>4</v>
      </c>
      <c r="L3" s="166" t="s">
        <v>5</v>
      </c>
      <c r="M3" s="166"/>
      <c r="N3" s="166"/>
      <c r="O3" s="166" t="s">
        <v>6</v>
      </c>
    </row>
    <row r="4" spans="1:256" s="31" customFormat="1" ht="31.5">
      <c r="A4" s="29"/>
      <c r="B4" s="165"/>
      <c r="C4" s="165"/>
      <c r="D4" s="165"/>
      <c r="E4" s="165"/>
      <c r="F4" s="70" t="s">
        <v>7</v>
      </c>
      <c r="G4" s="70" t="s">
        <v>8</v>
      </c>
      <c r="H4" s="70" t="s">
        <v>9</v>
      </c>
      <c r="I4" s="70" t="s">
        <v>10</v>
      </c>
      <c r="J4" s="70" t="s">
        <v>209</v>
      </c>
      <c r="K4" s="165"/>
      <c r="L4" s="70" t="s">
        <v>11</v>
      </c>
      <c r="M4" s="22" t="s">
        <v>12</v>
      </c>
      <c r="N4" s="22" t="s">
        <v>13</v>
      </c>
      <c r="O4" s="166"/>
    </row>
    <row r="5" spans="1:256" s="31" customFormat="1" ht="12">
      <c r="A5" s="29"/>
      <c r="B5" s="69"/>
      <c r="C5" s="69"/>
      <c r="D5" s="69"/>
      <c r="E5" s="69"/>
      <c r="F5" s="70"/>
      <c r="G5" s="70"/>
      <c r="H5" s="70"/>
      <c r="I5" s="70"/>
      <c r="J5" s="70"/>
      <c r="K5" s="69"/>
      <c r="L5" s="70"/>
      <c r="M5" s="21"/>
      <c r="N5" s="22"/>
      <c r="O5" s="70"/>
    </row>
    <row r="6" spans="1:256" s="41" customFormat="1" ht="21">
      <c r="A6" s="32">
        <v>28</v>
      </c>
      <c r="B6" s="33" t="s">
        <v>349</v>
      </c>
      <c r="C6" s="34" t="s">
        <v>102</v>
      </c>
      <c r="D6" s="33" t="s">
        <v>98</v>
      </c>
      <c r="E6" s="44" t="s">
        <v>24</v>
      </c>
      <c r="F6" s="33" t="str">
        <f>IF(E6="","",IF((OR(E6=data_validation!A$1,E6=data_validation!A$2,E6=data_validation!A$5,E6=data_validation!A$6,E6=data_validation!A$14,E6=data_validation!A$16)),"Indicate Date","N/A"))</f>
        <v>N/A</v>
      </c>
      <c r="G6" s="33" t="str">
        <f>IF(E6="","",IF((OR(E6=data_validation!A$1,E6=data_validation!A$2)),"Indicate Date","N/A"))</f>
        <v>N/A</v>
      </c>
      <c r="H6" s="35">
        <f t="shared" ref="H6:H13" si="0">J6-13</f>
        <v>43832</v>
      </c>
      <c r="I6" s="35">
        <f t="shared" ref="I6:I17" si="1">H6+7</f>
        <v>43839</v>
      </c>
      <c r="J6" s="35">
        <v>43845</v>
      </c>
      <c r="K6" s="36" t="s">
        <v>69</v>
      </c>
      <c r="L6" s="37">
        <f t="shared" ref="L6:L17" si="2">SUM(M6:N6)</f>
        <v>388210</v>
      </c>
      <c r="M6" s="38">
        <f>373210+15000</f>
        <v>388210</v>
      </c>
      <c r="N6" s="39"/>
      <c r="O6" s="40" t="s">
        <v>208</v>
      </c>
    </row>
    <row r="7" spans="1:256" s="41" customFormat="1" ht="12.75">
      <c r="A7" s="32">
        <v>88</v>
      </c>
      <c r="B7" s="71" t="s">
        <v>417</v>
      </c>
      <c r="C7" s="72" t="s">
        <v>102</v>
      </c>
      <c r="D7" s="71" t="s">
        <v>86</v>
      </c>
      <c r="E7" s="73" t="s">
        <v>24</v>
      </c>
      <c r="F7" s="71" t="str">
        <f>IF(E7="","",IF((OR(E7=data_validation!A$1,E7=data_validation!A$2,E7=data_validation!A$5,E7=data_validation!A$6,E7=data_validation!A$14,E7=data_validation!A$16)),"Indicate Date","N/A"))</f>
        <v>N/A</v>
      </c>
      <c r="G7" s="71" t="str">
        <f>IF(E7="","",IF((OR(E7=data_validation!A$1,E7=data_validation!A$2)),"Indicate Date","N/A"))</f>
        <v>N/A</v>
      </c>
      <c r="H7" s="74">
        <f t="shared" si="0"/>
        <v>43832</v>
      </c>
      <c r="I7" s="74">
        <f t="shared" si="1"/>
        <v>43839</v>
      </c>
      <c r="J7" s="74">
        <v>43845</v>
      </c>
      <c r="K7" s="75" t="s">
        <v>69</v>
      </c>
      <c r="L7" s="76">
        <f t="shared" si="2"/>
        <v>43950</v>
      </c>
      <c r="M7" s="77">
        <v>43950</v>
      </c>
      <c r="N7" s="78"/>
      <c r="O7" s="79" t="s">
        <v>208</v>
      </c>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c r="IV7" s="80"/>
    </row>
    <row r="8" spans="1:256" s="128" customFormat="1" ht="15.75">
      <c r="B8" s="129"/>
      <c r="C8" s="130" t="s">
        <v>773</v>
      </c>
      <c r="D8" s="129"/>
      <c r="E8" s="130"/>
      <c r="F8" s="129"/>
      <c r="G8" s="129"/>
      <c r="H8" s="131"/>
      <c r="I8" s="131"/>
      <c r="J8" s="131"/>
      <c r="K8" s="129"/>
      <c r="L8" s="132"/>
      <c r="M8" s="133"/>
      <c r="N8" s="134"/>
      <c r="O8" s="135">
        <f>SUM(M6:N7)</f>
        <v>432160</v>
      </c>
    </row>
    <row r="9" spans="1:256" s="41" customFormat="1" ht="36" hidden="1">
      <c r="A9" s="32">
        <v>1368</v>
      </c>
      <c r="B9" s="33" t="s">
        <v>470</v>
      </c>
      <c r="C9" s="42" t="s">
        <v>101</v>
      </c>
      <c r="D9" s="33" t="s">
        <v>192</v>
      </c>
      <c r="E9" s="44" t="s">
        <v>25</v>
      </c>
      <c r="F9" s="46" t="e">
        <v>#REF!</v>
      </c>
      <c r="G9" s="46" t="s">
        <v>822</v>
      </c>
      <c r="H9" s="35">
        <f t="shared" si="0"/>
        <v>43832</v>
      </c>
      <c r="I9" s="35">
        <f t="shared" si="1"/>
        <v>43839</v>
      </c>
      <c r="J9" s="35">
        <v>43845</v>
      </c>
      <c r="K9" s="36" t="s">
        <v>69</v>
      </c>
      <c r="L9" s="37">
        <f t="shared" si="2"/>
        <v>12500</v>
      </c>
      <c r="M9" s="43">
        <v>12500</v>
      </c>
      <c r="N9" s="39"/>
      <c r="O9" s="40" t="s">
        <v>208</v>
      </c>
    </row>
    <row r="10" spans="1:256" s="41" customFormat="1" ht="36" hidden="1">
      <c r="A10" s="32">
        <v>1382</v>
      </c>
      <c r="B10" s="33" t="s">
        <v>471</v>
      </c>
      <c r="C10" s="34" t="s">
        <v>101</v>
      </c>
      <c r="D10" s="33" t="s">
        <v>192</v>
      </c>
      <c r="E10" s="44" t="s">
        <v>25</v>
      </c>
      <c r="F10" s="46" t="e">
        <v>#REF!</v>
      </c>
      <c r="G10" s="46" t="s">
        <v>822</v>
      </c>
      <c r="H10" s="35">
        <f t="shared" si="0"/>
        <v>43832</v>
      </c>
      <c r="I10" s="35">
        <f t="shared" si="1"/>
        <v>43839</v>
      </c>
      <c r="J10" s="35">
        <v>43845</v>
      </c>
      <c r="K10" s="36" t="s">
        <v>69</v>
      </c>
      <c r="L10" s="37">
        <f t="shared" si="2"/>
        <v>474400</v>
      </c>
      <c r="M10" s="38">
        <v>474400</v>
      </c>
      <c r="N10" s="39"/>
      <c r="O10" s="40" t="s">
        <v>272</v>
      </c>
    </row>
    <row r="11" spans="1:256" s="41" customFormat="1" ht="36" hidden="1">
      <c r="A11" s="32">
        <v>1400</v>
      </c>
      <c r="B11" s="33" t="s">
        <v>474</v>
      </c>
      <c r="C11" s="42" t="s">
        <v>101</v>
      </c>
      <c r="D11" s="33" t="s">
        <v>192</v>
      </c>
      <c r="E11" s="44" t="s">
        <v>25</v>
      </c>
      <c r="F11" s="46" t="e">
        <v>#REF!</v>
      </c>
      <c r="G11" s="46" t="s">
        <v>822</v>
      </c>
      <c r="H11" s="35">
        <f t="shared" si="0"/>
        <v>43832</v>
      </c>
      <c r="I11" s="35">
        <f t="shared" si="1"/>
        <v>43839</v>
      </c>
      <c r="J11" s="35">
        <v>43845</v>
      </c>
      <c r="K11" s="36" t="s">
        <v>69</v>
      </c>
      <c r="L11" s="37">
        <f t="shared" si="2"/>
        <v>26250</v>
      </c>
      <c r="M11" s="43">
        <v>26250</v>
      </c>
      <c r="N11" s="39"/>
      <c r="O11" s="40" t="s">
        <v>194</v>
      </c>
    </row>
    <row r="12" spans="1:256" s="41" customFormat="1" ht="36" hidden="1">
      <c r="A12" s="32">
        <v>1425</v>
      </c>
      <c r="B12" s="33" t="s">
        <v>476</v>
      </c>
      <c r="C12" s="42" t="s">
        <v>101</v>
      </c>
      <c r="D12" s="33" t="s">
        <v>192</v>
      </c>
      <c r="E12" s="44" t="s">
        <v>25</v>
      </c>
      <c r="F12" s="46" t="e">
        <v>#REF!</v>
      </c>
      <c r="G12" s="46" t="s">
        <v>822</v>
      </c>
      <c r="H12" s="35">
        <f t="shared" si="0"/>
        <v>43832</v>
      </c>
      <c r="I12" s="35">
        <f t="shared" si="1"/>
        <v>43839</v>
      </c>
      <c r="J12" s="35">
        <v>43845</v>
      </c>
      <c r="K12" s="36" t="s">
        <v>69</v>
      </c>
      <c r="L12" s="37">
        <f t="shared" si="2"/>
        <v>300000</v>
      </c>
      <c r="M12" s="43">
        <v>300000</v>
      </c>
      <c r="N12" s="39"/>
      <c r="O12" s="40" t="s">
        <v>195</v>
      </c>
    </row>
    <row r="13" spans="1:256" s="41" customFormat="1" ht="36" hidden="1">
      <c r="A13" s="32">
        <v>1433</v>
      </c>
      <c r="B13" s="33" t="s">
        <v>479</v>
      </c>
      <c r="C13" s="34" t="s">
        <v>101</v>
      </c>
      <c r="D13" s="33" t="s">
        <v>192</v>
      </c>
      <c r="E13" s="44" t="s">
        <v>25</v>
      </c>
      <c r="F13" s="46" t="e">
        <v>#REF!</v>
      </c>
      <c r="G13" s="46" t="s">
        <v>822</v>
      </c>
      <c r="H13" s="35">
        <f t="shared" si="0"/>
        <v>43832</v>
      </c>
      <c r="I13" s="35">
        <f t="shared" si="1"/>
        <v>43839</v>
      </c>
      <c r="J13" s="35">
        <v>43845</v>
      </c>
      <c r="K13" s="36" t="s">
        <v>69</v>
      </c>
      <c r="L13" s="37">
        <f t="shared" si="2"/>
        <v>50000</v>
      </c>
      <c r="M13" s="38">
        <v>50000</v>
      </c>
      <c r="N13" s="39"/>
      <c r="O13" s="40" t="s">
        <v>197</v>
      </c>
    </row>
    <row r="14" spans="1:256" s="41" customFormat="1" ht="36" hidden="1">
      <c r="A14" s="32">
        <v>932</v>
      </c>
      <c r="B14" s="33" t="s">
        <v>334</v>
      </c>
      <c r="C14" s="42" t="s">
        <v>101</v>
      </c>
      <c r="D14" s="33" t="s">
        <v>147</v>
      </c>
      <c r="E14" s="44" t="s">
        <v>25</v>
      </c>
      <c r="F14" s="46" t="e">
        <v>#REF!</v>
      </c>
      <c r="G14" s="46" t="s">
        <v>822</v>
      </c>
      <c r="H14" s="35">
        <f>J14-15</f>
        <v>43847</v>
      </c>
      <c r="I14" s="35">
        <f t="shared" si="1"/>
        <v>43854</v>
      </c>
      <c r="J14" s="35">
        <v>43862</v>
      </c>
      <c r="K14" s="36" t="s">
        <v>69</v>
      </c>
      <c r="L14" s="37">
        <f t="shared" si="2"/>
        <v>200000</v>
      </c>
      <c r="M14" s="43">
        <v>200000</v>
      </c>
      <c r="N14" s="39"/>
      <c r="O14" s="40" t="s">
        <v>231</v>
      </c>
    </row>
    <row r="15" spans="1:256" s="41" customFormat="1" ht="36" hidden="1">
      <c r="A15" s="32">
        <v>1369</v>
      </c>
      <c r="B15" s="33" t="s">
        <v>470</v>
      </c>
      <c r="C15" s="42" t="s">
        <v>101</v>
      </c>
      <c r="D15" s="33" t="s">
        <v>192</v>
      </c>
      <c r="E15" s="44" t="s">
        <v>25</v>
      </c>
      <c r="F15" s="46" t="e">
        <v>#REF!</v>
      </c>
      <c r="G15" s="46" t="s">
        <v>822</v>
      </c>
      <c r="H15" s="35">
        <f>J15-15</f>
        <v>43921</v>
      </c>
      <c r="I15" s="35">
        <f t="shared" si="1"/>
        <v>43928</v>
      </c>
      <c r="J15" s="35">
        <v>43936</v>
      </c>
      <c r="K15" s="36" t="s">
        <v>69</v>
      </c>
      <c r="L15" s="37">
        <f t="shared" si="2"/>
        <v>12500</v>
      </c>
      <c r="M15" s="43">
        <v>12500</v>
      </c>
      <c r="N15" s="39"/>
      <c r="O15" s="40" t="s">
        <v>208</v>
      </c>
    </row>
    <row r="16" spans="1:256" s="41" customFormat="1" ht="36" hidden="1">
      <c r="A16" s="32">
        <v>1383</v>
      </c>
      <c r="B16" s="33" t="s">
        <v>471</v>
      </c>
      <c r="C16" s="34" t="s">
        <v>101</v>
      </c>
      <c r="D16" s="33" t="s">
        <v>192</v>
      </c>
      <c r="E16" s="44" t="s">
        <v>25</v>
      </c>
      <c r="F16" s="46" t="e">
        <v>#REF!</v>
      </c>
      <c r="G16" s="46" t="s">
        <v>822</v>
      </c>
      <c r="H16" s="35">
        <f>J16-15</f>
        <v>43921</v>
      </c>
      <c r="I16" s="35">
        <f t="shared" si="1"/>
        <v>43928</v>
      </c>
      <c r="J16" s="35">
        <v>43936</v>
      </c>
      <c r="K16" s="36" t="s">
        <v>69</v>
      </c>
      <c r="L16" s="37">
        <f t="shared" si="2"/>
        <v>474400</v>
      </c>
      <c r="M16" s="38">
        <v>474400</v>
      </c>
      <c r="N16" s="39"/>
      <c r="O16" s="40" t="s">
        <v>272</v>
      </c>
    </row>
    <row r="17" spans="1:15" s="41" customFormat="1" ht="36" hidden="1">
      <c r="A17" s="32">
        <v>1401</v>
      </c>
      <c r="B17" s="33" t="s">
        <v>474</v>
      </c>
      <c r="C17" s="42" t="s">
        <v>101</v>
      </c>
      <c r="D17" s="33" t="s">
        <v>192</v>
      </c>
      <c r="E17" s="44" t="s">
        <v>25</v>
      </c>
      <c r="F17" s="46" t="e">
        <v>#REF!</v>
      </c>
      <c r="G17" s="46" t="s">
        <v>822</v>
      </c>
      <c r="H17" s="35">
        <f>J17-15</f>
        <v>43921</v>
      </c>
      <c r="I17" s="35">
        <f t="shared" si="1"/>
        <v>43928</v>
      </c>
      <c r="J17" s="35">
        <v>43936</v>
      </c>
      <c r="K17" s="36" t="s">
        <v>69</v>
      </c>
      <c r="L17" s="37">
        <f t="shared" si="2"/>
        <v>26250</v>
      </c>
      <c r="M17" s="43">
        <v>26250</v>
      </c>
      <c r="N17" s="39"/>
      <c r="O17" s="40" t="s">
        <v>194</v>
      </c>
    </row>
    <row r="18" spans="1:15" s="41" customFormat="1" ht="12.75" hidden="1">
      <c r="A18" s="32"/>
      <c r="B18" s="33"/>
      <c r="C18" s="42"/>
      <c r="D18" s="33"/>
      <c r="E18" s="44"/>
      <c r="F18" s="46"/>
      <c r="G18" s="46"/>
      <c r="H18" s="35"/>
      <c r="I18" s="35"/>
      <c r="J18" s="35"/>
      <c r="K18" s="36"/>
      <c r="L18" s="37"/>
      <c r="M18" s="43"/>
      <c r="N18" s="39"/>
      <c r="O18" s="40"/>
    </row>
    <row r="19" spans="1:15" s="41" customFormat="1" ht="21">
      <c r="A19" s="32">
        <v>583</v>
      </c>
      <c r="B19" s="33" t="s">
        <v>408</v>
      </c>
      <c r="C19" s="34" t="s">
        <v>287</v>
      </c>
      <c r="D19" s="33" t="s">
        <v>156</v>
      </c>
      <c r="E19" s="44" t="s">
        <v>15</v>
      </c>
      <c r="F19" s="35">
        <f>G19-21</f>
        <v>43804</v>
      </c>
      <c r="G19" s="35">
        <f>H19-7</f>
        <v>43825</v>
      </c>
      <c r="H19" s="35">
        <f>J19-13</f>
        <v>43832</v>
      </c>
      <c r="I19" s="35">
        <f>H19+7</f>
        <v>43839</v>
      </c>
      <c r="J19" s="35">
        <v>43845</v>
      </c>
      <c r="K19" s="36" t="s">
        <v>69</v>
      </c>
      <c r="L19" s="37">
        <f>SUM(M19:N19)</f>
        <v>72000</v>
      </c>
      <c r="M19" s="38"/>
      <c r="N19" s="39">
        <v>72000</v>
      </c>
      <c r="O19" s="40" t="s">
        <v>405</v>
      </c>
    </row>
    <row r="20" spans="1:15" s="41" customFormat="1" ht="12.75">
      <c r="A20" s="32">
        <v>85</v>
      </c>
      <c r="B20" s="33" t="s">
        <v>286</v>
      </c>
      <c r="C20" s="34" t="s">
        <v>287</v>
      </c>
      <c r="D20" s="33" t="s">
        <v>80</v>
      </c>
      <c r="E20" s="44" t="s">
        <v>15</v>
      </c>
      <c r="F20" s="35">
        <f>G20-21</f>
        <v>43893</v>
      </c>
      <c r="G20" s="35">
        <f>H20-7</f>
        <v>43914</v>
      </c>
      <c r="H20" s="35">
        <f>J20-15</f>
        <v>43921</v>
      </c>
      <c r="I20" s="35">
        <f>H20+7</f>
        <v>43928</v>
      </c>
      <c r="J20" s="35">
        <v>43936</v>
      </c>
      <c r="K20" s="36" t="s">
        <v>69</v>
      </c>
      <c r="L20" s="37">
        <f>SUM(M20:N20)</f>
        <v>30000</v>
      </c>
      <c r="M20" s="38"/>
      <c r="N20" s="39">
        <v>30000</v>
      </c>
      <c r="O20" s="40" t="s">
        <v>416</v>
      </c>
    </row>
    <row r="21" spans="1:15" s="41" customFormat="1" ht="21">
      <c r="A21" s="32">
        <v>1260</v>
      </c>
      <c r="B21" s="33" t="s">
        <v>435</v>
      </c>
      <c r="C21" s="34" t="s">
        <v>287</v>
      </c>
      <c r="D21" s="33" t="s">
        <v>163</v>
      </c>
      <c r="E21" s="44" t="s">
        <v>15</v>
      </c>
      <c r="F21" s="35">
        <f>G21-21</f>
        <v>43893</v>
      </c>
      <c r="G21" s="35">
        <f>H21-7</f>
        <v>43914</v>
      </c>
      <c r="H21" s="35">
        <f>J21-15</f>
        <v>43921</v>
      </c>
      <c r="I21" s="35">
        <f>H21+7</f>
        <v>43928</v>
      </c>
      <c r="J21" s="35">
        <v>43936</v>
      </c>
      <c r="K21" s="36" t="s">
        <v>69</v>
      </c>
      <c r="L21" s="37">
        <f>SUM(M21:N21)</f>
        <v>195000</v>
      </c>
      <c r="M21" s="38"/>
      <c r="N21" s="39">
        <v>195000</v>
      </c>
      <c r="O21" s="40" t="s">
        <v>416</v>
      </c>
    </row>
    <row r="22" spans="1:15" s="128" customFormat="1" ht="15.75">
      <c r="B22" s="129"/>
      <c r="C22" s="130" t="s">
        <v>774</v>
      </c>
      <c r="D22" s="129"/>
      <c r="E22" s="130"/>
      <c r="F22" s="131"/>
      <c r="G22" s="131"/>
      <c r="H22" s="131"/>
      <c r="I22" s="131"/>
      <c r="J22" s="131"/>
      <c r="K22" s="129"/>
      <c r="L22" s="132"/>
      <c r="M22" s="133"/>
      <c r="N22" s="134"/>
      <c r="O22" s="135">
        <f>SUM(M19:N21)</f>
        <v>297000</v>
      </c>
    </row>
    <row r="23" spans="1:15" s="41" customFormat="1" ht="12.75">
      <c r="A23" s="32">
        <v>674</v>
      </c>
      <c r="B23" s="33" t="s">
        <v>371</v>
      </c>
      <c r="C23" s="34" t="s">
        <v>130</v>
      </c>
      <c r="D23" s="33" t="s">
        <v>128</v>
      </c>
      <c r="E23" s="44" t="s">
        <v>15</v>
      </c>
      <c r="F23" s="35">
        <f>G23-21</f>
        <v>43804</v>
      </c>
      <c r="G23" s="35">
        <f>H23-7</f>
        <v>43825</v>
      </c>
      <c r="H23" s="35">
        <f>J23-13</f>
        <v>43832</v>
      </c>
      <c r="I23" s="35">
        <f t="shared" ref="I23:I44" si="3">H23+7</f>
        <v>43839</v>
      </c>
      <c r="J23" s="35">
        <v>43845</v>
      </c>
      <c r="K23" s="36" t="s">
        <v>69</v>
      </c>
      <c r="L23" s="37">
        <f t="shared" ref="L23:L44" si="4">SUM(M23:N23)</f>
        <v>15600</v>
      </c>
      <c r="M23" s="38">
        <v>15600</v>
      </c>
      <c r="N23" s="39"/>
      <c r="O23" s="40" t="s">
        <v>133</v>
      </c>
    </row>
    <row r="24" spans="1:15" s="41" customFormat="1" ht="18">
      <c r="A24" s="32">
        <v>1118</v>
      </c>
      <c r="B24" s="33" t="s">
        <v>442</v>
      </c>
      <c r="C24" s="42" t="s">
        <v>130</v>
      </c>
      <c r="D24" s="33" t="s">
        <v>163</v>
      </c>
      <c r="E24" s="44" t="s">
        <v>28</v>
      </c>
      <c r="F24" s="35">
        <f t="shared" ref="F24:F32" si="5">H24-7</f>
        <v>43823</v>
      </c>
      <c r="G24" s="33" t="str">
        <f>IF(E24="","",IF((OR(E24=data_validation!A$1,E24=data_validation!A$2)),"Indicate Date","N/A"))</f>
        <v>N/A</v>
      </c>
      <c r="H24" s="35">
        <f>J24-15</f>
        <v>43830</v>
      </c>
      <c r="I24" s="35">
        <f t="shared" si="3"/>
        <v>43837</v>
      </c>
      <c r="J24" s="35">
        <v>43845</v>
      </c>
      <c r="K24" s="36" t="s">
        <v>69</v>
      </c>
      <c r="L24" s="37">
        <f t="shared" si="4"/>
        <v>51750</v>
      </c>
      <c r="M24" s="43">
        <v>51750</v>
      </c>
      <c r="N24" s="39"/>
      <c r="O24" s="40" t="s">
        <v>167</v>
      </c>
    </row>
    <row r="25" spans="1:15" s="41" customFormat="1" ht="18">
      <c r="A25" s="32">
        <v>1135</v>
      </c>
      <c r="B25" s="33" t="s">
        <v>443</v>
      </c>
      <c r="C25" s="42" t="s">
        <v>130</v>
      </c>
      <c r="D25" s="33" t="s">
        <v>163</v>
      </c>
      <c r="E25" s="44" t="s">
        <v>28</v>
      </c>
      <c r="F25" s="35">
        <f t="shared" si="5"/>
        <v>43825</v>
      </c>
      <c r="G25" s="33" t="str">
        <f>IF(E25="","",IF((OR(E25=data_validation!A$1,E25=data_validation!A$2)),"Indicate Date","N/A"))</f>
        <v>N/A</v>
      </c>
      <c r="H25" s="35">
        <f>J25-13</f>
        <v>43832</v>
      </c>
      <c r="I25" s="35">
        <f t="shared" si="3"/>
        <v>43839</v>
      </c>
      <c r="J25" s="35">
        <v>43845</v>
      </c>
      <c r="K25" s="36" t="s">
        <v>69</v>
      </c>
      <c r="L25" s="37">
        <f t="shared" si="4"/>
        <v>12500</v>
      </c>
      <c r="M25" s="43">
        <v>12500</v>
      </c>
      <c r="N25" s="39"/>
      <c r="O25" s="40" t="s">
        <v>165</v>
      </c>
    </row>
    <row r="26" spans="1:15" s="41" customFormat="1" ht="12.75">
      <c r="A26" s="32">
        <v>1167</v>
      </c>
      <c r="B26" s="33" t="s">
        <v>509</v>
      </c>
      <c r="C26" s="42" t="s">
        <v>130</v>
      </c>
      <c r="D26" s="33" t="s">
        <v>163</v>
      </c>
      <c r="E26" s="44" t="s">
        <v>15</v>
      </c>
      <c r="F26" s="35">
        <f t="shared" si="5"/>
        <v>43823</v>
      </c>
      <c r="G26" s="33" t="str">
        <f>IF(E26="","",IF((OR(E26=data_validation!A$1,E26=data_validation!A$2)),"Indicate Date","N/A"))</f>
        <v>Indicate Date</v>
      </c>
      <c r="H26" s="35">
        <f t="shared" ref="H26:H37" si="6">J26-15</f>
        <v>43830</v>
      </c>
      <c r="I26" s="35">
        <f t="shared" si="3"/>
        <v>43837</v>
      </c>
      <c r="J26" s="35">
        <v>43845</v>
      </c>
      <c r="K26" s="36" t="s">
        <v>69</v>
      </c>
      <c r="L26" s="37">
        <f t="shared" si="4"/>
        <v>7675000</v>
      </c>
      <c r="M26" s="43">
        <f>7674300+700</f>
        <v>7675000</v>
      </c>
      <c r="N26" s="39"/>
      <c r="O26" s="40" t="s">
        <v>510</v>
      </c>
    </row>
    <row r="27" spans="1:15" s="41" customFormat="1" ht="12.75">
      <c r="A27" s="32">
        <v>1173</v>
      </c>
      <c r="B27" s="33" t="s">
        <v>513</v>
      </c>
      <c r="C27" s="42" t="s">
        <v>130</v>
      </c>
      <c r="D27" s="33" t="s">
        <v>163</v>
      </c>
      <c r="E27" s="44" t="s">
        <v>15</v>
      </c>
      <c r="F27" s="35">
        <f t="shared" si="5"/>
        <v>43823</v>
      </c>
      <c r="G27" s="33" t="str">
        <f>IF(E27="","",IF((OR(E27=data_validation!A$1,E27=data_validation!A$2)),"Indicate Date","N/A"))</f>
        <v>Indicate Date</v>
      </c>
      <c r="H27" s="35">
        <f t="shared" si="6"/>
        <v>43830</v>
      </c>
      <c r="I27" s="35">
        <f t="shared" si="3"/>
        <v>43837</v>
      </c>
      <c r="J27" s="35">
        <v>43845</v>
      </c>
      <c r="K27" s="36" t="s">
        <v>69</v>
      </c>
      <c r="L27" s="37">
        <f t="shared" si="4"/>
        <v>4360000</v>
      </c>
      <c r="M27" s="43">
        <v>4360000</v>
      </c>
      <c r="N27" s="39"/>
      <c r="O27" s="40" t="s">
        <v>514</v>
      </c>
    </row>
    <row r="28" spans="1:15" s="41" customFormat="1" ht="12.75">
      <c r="A28" s="32">
        <v>1176</v>
      </c>
      <c r="B28" s="33" t="s">
        <v>515</v>
      </c>
      <c r="C28" s="42" t="s">
        <v>130</v>
      </c>
      <c r="D28" s="33" t="s">
        <v>163</v>
      </c>
      <c r="E28" s="44" t="s">
        <v>15</v>
      </c>
      <c r="F28" s="35">
        <f t="shared" si="5"/>
        <v>43823</v>
      </c>
      <c r="G28" s="33" t="str">
        <f>IF(E28="","",IF((OR(E28=data_validation!A$1,E28=data_validation!A$2)),"Indicate Date","N/A"))</f>
        <v>Indicate Date</v>
      </c>
      <c r="H28" s="35">
        <f t="shared" si="6"/>
        <v>43830</v>
      </c>
      <c r="I28" s="35">
        <f t="shared" si="3"/>
        <v>43837</v>
      </c>
      <c r="J28" s="35">
        <v>43845</v>
      </c>
      <c r="K28" s="36" t="s">
        <v>69</v>
      </c>
      <c r="L28" s="37">
        <f t="shared" si="4"/>
        <v>2133200</v>
      </c>
      <c r="M28" s="43">
        <v>2133200</v>
      </c>
      <c r="N28" s="39"/>
      <c r="O28" s="40" t="s">
        <v>516</v>
      </c>
    </row>
    <row r="29" spans="1:15" s="41" customFormat="1" ht="12.75">
      <c r="A29" s="32">
        <v>1178</v>
      </c>
      <c r="B29" s="33" t="s">
        <v>517</v>
      </c>
      <c r="C29" s="42" t="s">
        <v>130</v>
      </c>
      <c r="D29" s="33" t="s">
        <v>163</v>
      </c>
      <c r="E29" s="44" t="s">
        <v>15</v>
      </c>
      <c r="F29" s="35">
        <f t="shared" si="5"/>
        <v>43823</v>
      </c>
      <c r="G29" s="33" t="str">
        <f>IF(E29="","",IF((OR(E29=data_validation!A$1,E29=data_validation!A$2)),"Indicate Date","N/A"))</f>
        <v>Indicate Date</v>
      </c>
      <c r="H29" s="35">
        <f t="shared" si="6"/>
        <v>43830</v>
      </c>
      <c r="I29" s="35">
        <f t="shared" si="3"/>
        <v>43837</v>
      </c>
      <c r="J29" s="35">
        <v>43845</v>
      </c>
      <c r="K29" s="36" t="s">
        <v>69</v>
      </c>
      <c r="L29" s="37">
        <f t="shared" si="4"/>
        <v>472500</v>
      </c>
      <c r="M29" s="43">
        <v>472500</v>
      </c>
      <c r="N29" s="39"/>
      <c r="O29" s="40" t="s">
        <v>518</v>
      </c>
    </row>
    <row r="30" spans="1:15" s="41" customFormat="1" ht="12.75">
      <c r="A30" s="32">
        <v>1183</v>
      </c>
      <c r="B30" s="33" t="s">
        <v>519</v>
      </c>
      <c r="C30" s="42" t="s">
        <v>130</v>
      </c>
      <c r="D30" s="33" t="s">
        <v>163</v>
      </c>
      <c r="E30" s="44" t="s">
        <v>15</v>
      </c>
      <c r="F30" s="35">
        <f t="shared" si="5"/>
        <v>43823</v>
      </c>
      <c r="G30" s="33" t="str">
        <f>IF(E30="","",IF((OR(E30=data_validation!A$1,E30=data_validation!A$2)),"Indicate Date","N/A"))</f>
        <v>Indicate Date</v>
      </c>
      <c r="H30" s="35">
        <f t="shared" si="6"/>
        <v>43830</v>
      </c>
      <c r="I30" s="35">
        <f t="shared" si="3"/>
        <v>43837</v>
      </c>
      <c r="J30" s="35">
        <v>43845</v>
      </c>
      <c r="K30" s="36" t="s">
        <v>69</v>
      </c>
      <c r="L30" s="37">
        <f t="shared" si="4"/>
        <v>821500</v>
      </c>
      <c r="M30" s="43">
        <v>821500</v>
      </c>
      <c r="N30" s="39"/>
      <c r="O30" s="40" t="s">
        <v>520</v>
      </c>
    </row>
    <row r="31" spans="1:15" s="41" customFormat="1" ht="12.75">
      <c r="A31" s="32">
        <v>1216</v>
      </c>
      <c r="B31" s="33" t="s">
        <v>531</v>
      </c>
      <c r="C31" s="42" t="s">
        <v>130</v>
      </c>
      <c r="D31" s="33" t="s">
        <v>163</v>
      </c>
      <c r="E31" s="44" t="s">
        <v>15</v>
      </c>
      <c r="F31" s="35">
        <f t="shared" si="5"/>
        <v>43823</v>
      </c>
      <c r="G31" s="33" t="str">
        <f>IF(E31="","",IF((OR(E31=data_validation!A$1,E31=data_validation!A$2)),"Indicate Date","N/A"))</f>
        <v>Indicate Date</v>
      </c>
      <c r="H31" s="35">
        <f t="shared" si="6"/>
        <v>43830</v>
      </c>
      <c r="I31" s="35">
        <f t="shared" si="3"/>
        <v>43837</v>
      </c>
      <c r="J31" s="35">
        <v>43845</v>
      </c>
      <c r="K31" s="36" t="s">
        <v>69</v>
      </c>
      <c r="L31" s="37">
        <f t="shared" si="4"/>
        <v>1200</v>
      </c>
      <c r="M31" s="43">
        <v>1200</v>
      </c>
      <c r="N31" s="39"/>
      <c r="O31" s="40" t="s">
        <v>540</v>
      </c>
    </row>
    <row r="32" spans="1:15" s="41" customFormat="1" ht="12.75">
      <c r="A32" s="32">
        <v>1218</v>
      </c>
      <c r="B32" s="33" t="s">
        <v>533</v>
      </c>
      <c r="C32" s="42" t="s">
        <v>130</v>
      </c>
      <c r="D32" s="33" t="s">
        <v>163</v>
      </c>
      <c r="E32" s="44" t="s">
        <v>15</v>
      </c>
      <c r="F32" s="35">
        <f t="shared" si="5"/>
        <v>43823</v>
      </c>
      <c r="G32" s="33" t="str">
        <f>IF(E32="","",IF((OR(E32=data_validation!A$1,E32=data_validation!A$2)),"Indicate Date","N/A"))</f>
        <v>Indicate Date</v>
      </c>
      <c r="H32" s="35">
        <f t="shared" si="6"/>
        <v>43830</v>
      </c>
      <c r="I32" s="35">
        <f t="shared" si="3"/>
        <v>43837</v>
      </c>
      <c r="J32" s="35">
        <v>43845</v>
      </c>
      <c r="K32" s="36" t="s">
        <v>69</v>
      </c>
      <c r="L32" s="37">
        <f t="shared" si="4"/>
        <v>1085000</v>
      </c>
      <c r="M32" s="43">
        <v>1085000</v>
      </c>
      <c r="N32" s="39"/>
      <c r="O32" s="40" t="s">
        <v>532</v>
      </c>
    </row>
    <row r="33" spans="1:256" s="80" customFormat="1" ht="12.75">
      <c r="A33" s="32">
        <v>1112</v>
      </c>
      <c r="B33" s="33" t="s">
        <v>441</v>
      </c>
      <c r="C33" s="34" t="s">
        <v>130</v>
      </c>
      <c r="D33" s="33" t="s">
        <v>163</v>
      </c>
      <c r="E33" s="44" t="s">
        <v>15</v>
      </c>
      <c r="F33" s="35">
        <f>G33-21</f>
        <v>43833</v>
      </c>
      <c r="G33" s="35">
        <f>H33-7</f>
        <v>43854</v>
      </c>
      <c r="H33" s="35">
        <f t="shared" si="6"/>
        <v>43861</v>
      </c>
      <c r="I33" s="35">
        <f t="shared" si="3"/>
        <v>43868</v>
      </c>
      <c r="J33" s="35">
        <v>43876</v>
      </c>
      <c r="K33" s="36" t="s">
        <v>69</v>
      </c>
      <c r="L33" s="37">
        <f t="shared" si="4"/>
        <v>1939050</v>
      </c>
      <c r="M33" s="38">
        <v>1939050</v>
      </c>
      <c r="N33" s="39"/>
      <c r="O33" s="40" t="s">
        <v>166</v>
      </c>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s="80" customFormat="1" ht="12.75">
      <c r="A34" s="32">
        <v>1188</v>
      </c>
      <c r="B34" s="33" t="s">
        <v>521</v>
      </c>
      <c r="C34" s="42" t="s">
        <v>130</v>
      </c>
      <c r="D34" s="33" t="s">
        <v>163</v>
      </c>
      <c r="E34" s="44" t="s">
        <v>15</v>
      </c>
      <c r="F34" s="35">
        <f>H34-7</f>
        <v>43854</v>
      </c>
      <c r="G34" s="33" t="str">
        <f>IF(E34="","",IF((OR(E34=data_validation!A$1,E34=data_validation!A$2)),"Indicate Date","N/A"))</f>
        <v>Indicate Date</v>
      </c>
      <c r="H34" s="35">
        <f t="shared" si="6"/>
        <v>43861</v>
      </c>
      <c r="I34" s="35">
        <f t="shared" si="3"/>
        <v>43868</v>
      </c>
      <c r="J34" s="35">
        <v>43876</v>
      </c>
      <c r="K34" s="36" t="s">
        <v>69</v>
      </c>
      <c r="L34" s="37">
        <f t="shared" si="4"/>
        <v>439000</v>
      </c>
      <c r="M34" s="43">
        <v>439000</v>
      </c>
      <c r="N34" s="39"/>
      <c r="O34" s="40" t="s">
        <v>522</v>
      </c>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s="80" customFormat="1" ht="12.75">
      <c r="A35" s="32">
        <v>670</v>
      </c>
      <c r="B35" s="33" t="s">
        <v>368</v>
      </c>
      <c r="C35" s="34" t="s">
        <v>130</v>
      </c>
      <c r="D35" s="33" t="s">
        <v>128</v>
      </c>
      <c r="E35" s="44" t="s">
        <v>15</v>
      </c>
      <c r="F35" s="35">
        <f>G35-21</f>
        <v>43893</v>
      </c>
      <c r="G35" s="35">
        <f>H35-7</f>
        <v>43914</v>
      </c>
      <c r="H35" s="35">
        <f t="shared" si="6"/>
        <v>43921</v>
      </c>
      <c r="I35" s="35">
        <f t="shared" si="3"/>
        <v>43928</v>
      </c>
      <c r="J35" s="35">
        <v>43936</v>
      </c>
      <c r="K35" s="36" t="s">
        <v>69</v>
      </c>
      <c r="L35" s="37">
        <f t="shared" si="4"/>
        <v>70650</v>
      </c>
      <c r="M35" s="38">
        <v>70650</v>
      </c>
      <c r="N35" s="39"/>
      <c r="O35" s="40" t="s">
        <v>369</v>
      </c>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s="41" customFormat="1" ht="12.75">
      <c r="A36" s="32">
        <v>675</v>
      </c>
      <c r="B36" s="33" t="s">
        <v>371</v>
      </c>
      <c r="C36" s="34" t="s">
        <v>130</v>
      </c>
      <c r="D36" s="33" t="s">
        <v>128</v>
      </c>
      <c r="E36" s="44" t="s">
        <v>15</v>
      </c>
      <c r="F36" s="35">
        <f>G36-21</f>
        <v>43893</v>
      </c>
      <c r="G36" s="35">
        <f>H36-7</f>
        <v>43914</v>
      </c>
      <c r="H36" s="35">
        <f t="shared" si="6"/>
        <v>43921</v>
      </c>
      <c r="I36" s="35">
        <f t="shared" si="3"/>
        <v>43928</v>
      </c>
      <c r="J36" s="35">
        <v>43936</v>
      </c>
      <c r="K36" s="36" t="s">
        <v>69</v>
      </c>
      <c r="L36" s="37">
        <f t="shared" si="4"/>
        <v>15600</v>
      </c>
      <c r="M36" s="38">
        <v>15600</v>
      </c>
      <c r="N36" s="39"/>
      <c r="O36" s="40" t="s">
        <v>133</v>
      </c>
    </row>
    <row r="37" spans="1:256" s="41" customFormat="1" ht="12.75">
      <c r="A37" s="32">
        <v>1113</v>
      </c>
      <c r="B37" s="33" t="s">
        <v>441</v>
      </c>
      <c r="C37" s="34" t="s">
        <v>130</v>
      </c>
      <c r="D37" s="33" t="s">
        <v>163</v>
      </c>
      <c r="E37" s="44" t="s">
        <v>15</v>
      </c>
      <c r="F37" s="35">
        <f>G37-21</f>
        <v>43893</v>
      </c>
      <c r="G37" s="35">
        <f>H37-7</f>
        <v>43914</v>
      </c>
      <c r="H37" s="35">
        <f t="shared" si="6"/>
        <v>43921</v>
      </c>
      <c r="I37" s="35">
        <f t="shared" si="3"/>
        <v>43928</v>
      </c>
      <c r="J37" s="35">
        <v>43936</v>
      </c>
      <c r="K37" s="36" t="s">
        <v>69</v>
      </c>
      <c r="L37" s="37">
        <f t="shared" si="4"/>
        <v>1235650</v>
      </c>
      <c r="M37" s="38">
        <v>1235650</v>
      </c>
      <c r="N37" s="39"/>
      <c r="O37" s="40" t="s">
        <v>166</v>
      </c>
    </row>
    <row r="38" spans="1:256" s="41" customFormat="1" ht="18">
      <c r="A38" s="32">
        <v>1136</v>
      </c>
      <c r="B38" s="33" t="s">
        <v>443</v>
      </c>
      <c r="C38" s="42" t="s">
        <v>130</v>
      </c>
      <c r="D38" s="33" t="s">
        <v>163</v>
      </c>
      <c r="E38" s="44" t="s">
        <v>28</v>
      </c>
      <c r="F38" s="35">
        <f t="shared" ref="F38:F44" si="7">H38-7</f>
        <v>43916</v>
      </c>
      <c r="G38" s="33" t="str">
        <f>IF(E38="","",IF((OR(E38=data_validation!A$1,E38=data_validation!A$2)),"Indicate Date","N/A"))</f>
        <v>N/A</v>
      </c>
      <c r="H38" s="35">
        <f>J38-13</f>
        <v>43923</v>
      </c>
      <c r="I38" s="35">
        <f t="shared" si="3"/>
        <v>43930</v>
      </c>
      <c r="J38" s="35">
        <v>43936</v>
      </c>
      <c r="K38" s="36" t="s">
        <v>69</v>
      </c>
      <c r="L38" s="37">
        <f t="shared" si="4"/>
        <v>19000</v>
      </c>
      <c r="M38" s="43">
        <v>19000</v>
      </c>
      <c r="N38" s="39"/>
      <c r="O38" s="40" t="s">
        <v>165</v>
      </c>
    </row>
    <row r="39" spans="1:256" s="41" customFormat="1" ht="21">
      <c r="A39" s="32">
        <v>1171</v>
      </c>
      <c r="B39" s="33" t="s">
        <v>511</v>
      </c>
      <c r="C39" s="42" t="s">
        <v>130</v>
      </c>
      <c r="D39" s="33" t="s">
        <v>163</v>
      </c>
      <c r="E39" s="44" t="s">
        <v>15</v>
      </c>
      <c r="F39" s="35">
        <f t="shared" si="7"/>
        <v>43914</v>
      </c>
      <c r="G39" s="33" t="str">
        <f>IF(E39="","",IF((OR(E39=data_validation!A$1,E39=data_validation!A$2)),"Indicate Date","N/A"))</f>
        <v>Indicate Date</v>
      </c>
      <c r="H39" s="35">
        <f t="shared" ref="H39:H44" si="8">J39-15</f>
        <v>43921</v>
      </c>
      <c r="I39" s="35">
        <f t="shared" si="3"/>
        <v>43928</v>
      </c>
      <c r="J39" s="35">
        <v>43936</v>
      </c>
      <c r="K39" s="36" t="s">
        <v>69</v>
      </c>
      <c r="L39" s="37">
        <f t="shared" si="4"/>
        <v>339000</v>
      </c>
      <c r="M39" s="43">
        <v>339000</v>
      </c>
      <c r="N39" s="39"/>
      <c r="O39" s="40" t="s">
        <v>512</v>
      </c>
    </row>
    <row r="40" spans="1:256" s="41" customFormat="1" ht="12.75">
      <c r="A40" s="32">
        <v>1174</v>
      </c>
      <c r="B40" s="33" t="s">
        <v>513</v>
      </c>
      <c r="C40" s="42" t="s">
        <v>130</v>
      </c>
      <c r="D40" s="33" t="s">
        <v>163</v>
      </c>
      <c r="E40" s="44" t="s">
        <v>15</v>
      </c>
      <c r="F40" s="35">
        <f t="shared" si="7"/>
        <v>43914</v>
      </c>
      <c r="G40" s="33" t="str">
        <f>IF(E40="","",IF((OR(E40=data_validation!A$1,E40=data_validation!A$2)),"Indicate Date","N/A"))</f>
        <v>Indicate Date</v>
      </c>
      <c r="H40" s="35">
        <f t="shared" si="8"/>
        <v>43921</v>
      </c>
      <c r="I40" s="35">
        <f t="shared" si="3"/>
        <v>43928</v>
      </c>
      <c r="J40" s="35">
        <v>43936</v>
      </c>
      <c r="K40" s="36" t="s">
        <v>69</v>
      </c>
      <c r="L40" s="37">
        <f t="shared" si="4"/>
        <v>3360000</v>
      </c>
      <c r="M40" s="43">
        <v>3360000</v>
      </c>
      <c r="N40" s="39"/>
      <c r="O40" s="40" t="s">
        <v>514</v>
      </c>
    </row>
    <row r="41" spans="1:256" s="41" customFormat="1" ht="12.75">
      <c r="A41" s="32">
        <v>1179</v>
      </c>
      <c r="B41" s="33" t="s">
        <v>517</v>
      </c>
      <c r="C41" s="42" t="s">
        <v>130</v>
      </c>
      <c r="D41" s="33" t="s">
        <v>163</v>
      </c>
      <c r="E41" s="44" t="s">
        <v>15</v>
      </c>
      <c r="F41" s="35">
        <f t="shared" si="7"/>
        <v>43914</v>
      </c>
      <c r="G41" s="33" t="str">
        <f>IF(E41="","",IF((OR(E41=data_validation!A$1,E41=data_validation!A$2)),"Indicate Date","N/A"))</f>
        <v>Indicate Date</v>
      </c>
      <c r="H41" s="35">
        <f t="shared" si="8"/>
        <v>43921</v>
      </c>
      <c r="I41" s="35">
        <f t="shared" si="3"/>
        <v>43928</v>
      </c>
      <c r="J41" s="35">
        <v>43936</v>
      </c>
      <c r="K41" s="36" t="s">
        <v>69</v>
      </c>
      <c r="L41" s="37">
        <f t="shared" si="4"/>
        <v>208000</v>
      </c>
      <c r="M41" s="43">
        <v>208000</v>
      </c>
      <c r="N41" s="39"/>
      <c r="O41" s="40" t="s">
        <v>518</v>
      </c>
    </row>
    <row r="42" spans="1:256" s="41" customFormat="1" ht="12.75">
      <c r="A42" s="32">
        <v>1184</v>
      </c>
      <c r="B42" s="33" t="s">
        <v>519</v>
      </c>
      <c r="C42" s="42" t="s">
        <v>130</v>
      </c>
      <c r="D42" s="33" t="s">
        <v>163</v>
      </c>
      <c r="E42" s="44" t="s">
        <v>15</v>
      </c>
      <c r="F42" s="35">
        <f t="shared" si="7"/>
        <v>43914</v>
      </c>
      <c r="G42" s="33" t="str">
        <f>IF(E42="","",IF((OR(E42=data_validation!A$1,E42=data_validation!A$2)),"Indicate Date","N/A"))</f>
        <v>Indicate Date</v>
      </c>
      <c r="H42" s="35">
        <f t="shared" si="8"/>
        <v>43921</v>
      </c>
      <c r="I42" s="35">
        <f t="shared" si="3"/>
        <v>43928</v>
      </c>
      <c r="J42" s="35">
        <v>43936</v>
      </c>
      <c r="K42" s="36" t="s">
        <v>69</v>
      </c>
      <c r="L42" s="37">
        <f t="shared" si="4"/>
        <v>448500</v>
      </c>
      <c r="M42" s="43">
        <v>448500</v>
      </c>
      <c r="N42" s="39"/>
      <c r="O42" s="40" t="s">
        <v>520</v>
      </c>
    </row>
    <row r="43" spans="1:256" s="41" customFormat="1" ht="12.75">
      <c r="A43" s="32">
        <v>1219</v>
      </c>
      <c r="B43" s="33" t="s">
        <v>533</v>
      </c>
      <c r="C43" s="42" t="s">
        <v>130</v>
      </c>
      <c r="D43" s="33" t="s">
        <v>163</v>
      </c>
      <c r="E43" s="44" t="s">
        <v>15</v>
      </c>
      <c r="F43" s="35">
        <f t="shared" si="7"/>
        <v>43914</v>
      </c>
      <c r="G43" s="33" t="str">
        <f>IF(E43="","",IF((OR(E43=data_validation!A$1,E43=data_validation!A$2)),"Indicate Date","N/A"))</f>
        <v>Indicate Date</v>
      </c>
      <c r="H43" s="35">
        <f t="shared" si="8"/>
        <v>43921</v>
      </c>
      <c r="I43" s="35">
        <f t="shared" si="3"/>
        <v>43928</v>
      </c>
      <c r="J43" s="35">
        <v>43936</v>
      </c>
      <c r="K43" s="36" t="s">
        <v>69</v>
      </c>
      <c r="L43" s="37">
        <f t="shared" si="4"/>
        <v>168750</v>
      </c>
      <c r="M43" s="43">
        <v>168750</v>
      </c>
      <c r="N43" s="39"/>
      <c r="O43" s="40" t="s">
        <v>532</v>
      </c>
    </row>
    <row r="44" spans="1:256" s="41" customFormat="1" ht="12.75">
      <c r="A44" s="32">
        <v>1177</v>
      </c>
      <c r="B44" s="33" t="s">
        <v>515</v>
      </c>
      <c r="C44" s="42" t="s">
        <v>130</v>
      </c>
      <c r="D44" s="33" t="s">
        <v>163</v>
      </c>
      <c r="E44" s="44" t="s">
        <v>15</v>
      </c>
      <c r="F44" s="35">
        <f t="shared" si="7"/>
        <v>43975</v>
      </c>
      <c r="G44" s="33" t="str">
        <f>IF(E44="","",IF((OR(E44=data_validation!A$1,E44=data_validation!A$2)),"Indicate Date","N/A"))</f>
        <v>Indicate Date</v>
      </c>
      <c r="H44" s="35">
        <f t="shared" si="8"/>
        <v>43982</v>
      </c>
      <c r="I44" s="35">
        <f t="shared" si="3"/>
        <v>43989</v>
      </c>
      <c r="J44" s="35">
        <v>43997</v>
      </c>
      <c r="K44" s="36" t="s">
        <v>69</v>
      </c>
      <c r="L44" s="37">
        <f t="shared" si="4"/>
        <v>652000</v>
      </c>
      <c r="M44" s="43">
        <v>652000</v>
      </c>
      <c r="N44" s="39"/>
      <c r="O44" s="40" t="s">
        <v>516</v>
      </c>
    </row>
    <row r="45" spans="1:256" s="128" customFormat="1" ht="15.75">
      <c r="B45" s="129"/>
      <c r="C45" s="147" t="s">
        <v>705</v>
      </c>
      <c r="D45" s="129"/>
      <c r="E45" s="130"/>
      <c r="F45" s="131"/>
      <c r="G45" s="129"/>
      <c r="H45" s="131"/>
      <c r="I45" s="131"/>
      <c r="J45" s="131"/>
      <c r="K45" s="129"/>
      <c r="L45" s="132"/>
      <c r="M45" s="149"/>
      <c r="N45" s="134"/>
      <c r="O45" s="135">
        <f>SUM(M23:N44)</f>
        <v>25523450</v>
      </c>
    </row>
    <row r="46" spans="1:256" s="41" customFormat="1" ht="21" hidden="1">
      <c r="A46" s="32">
        <v>871</v>
      </c>
      <c r="B46" s="33" t="s">
        <v>338</v>
      </c>
      <c r="C46" s="42" t="s">
        <v>149</v>
      </c>
      <c r="D46" s="33" t="s">
        <v>147</v>
      </c>
      <c r="E46" s="44" t="s">
        <v>15</v>
      </c>
      <c r="F46" s="35">
        <f>G46-21</f>
        <v>43804</v>
      </c>
      <c r="G46" s="35">
        <f>H46-7</f>
        <v>43825</v>
      </c>
      <c r="H46" s="35">
        <f>J46-13</f>
        <v>43832</v>
      </c>
      <c r="I46" s="35">
        <f t="shared" ref="I46:I51" si="9">H46+7</f>
        <v>43839</v>
      </c>
      <c r="J46" s="35">
        <v>43845</v>
      </c>
      <c r="K46" s="36" t="s">
        <v>69</v>
      </c>
      <c r="L46" s="37">
        <f t="shared" ref="L46:L51" si="10">SUM(M46:N46)</f>
        <v>380000</v>
      </c>
      <c r="M46" s="43">
        <v>380000</v>
      </c>
      <c r="N46" s="39"/>
      <c r="O46" s="40" t="s">
        <v>235</v>
      </c>
    </row>
    <row r="47" spans="1:256" s="41" customFormat="1" ht="21" hidden="1">
      <c r="A47" s="32">
        <v>875</v>
      </c>
      <c r="B47" s="33" t="s">
        <v>339</v>
      </c>
      <c r="C47" s="34" t="s">
        <v>149</v>
      </c>
      <c r="D47" s="33" t="s">
        <v>147</v>
      </c>
      <c r="E47" s="44" t="s">
        <v>15</v>
      </c>
      <c r="F47" s="35">
        <f>G47-21</f>
        <v>43804</v>
      </c>
      <c r="G47" s="35">
        <f>H47-7</f>
        <v>43825</v>
      </c>
      <c r="H47" s="35">
        <f>J47-13</f>
        <v>43832</v>
      </c>
      <c r="I47" s="35">
        <f t="shared" si="9"/>
        <v>43839</v>
      </c>
      <c r="J47" s="35">
        <v>43845</v>
      </c>
      <c r="K47" s="36" t="s">
        <v>69</v>
      </c>
      <c r="L47" s="37">
        <f t="shared" si="10"/>
        <v>39000</v>
      </c>
      <c r="M47" s="38">
        <v>39000</v>
      </c>
      <c r="N47" s="39"/>
      <c r="O47" s="40" t="s">
        <v>234</v>
      </c>
    </row>
    <row r="48" spans="1:256" s="41" customFormat="1" ht="18" hidden="1">
      <c r="A48" s="32">
        <v>394</v>
      </c>
      <c r="B48" s="33" t="s">
        <v>558</v>
      </c>
      <c r="C48" s="42" t="s">
        <v>107</v>
      </c>
      <c r="D48" s="33" t="s">
        <v>105</v>
      </c>
      <c r="E48" s="44" t="s">
        <v>28</v>
      </c>
      <c r="F48" s="35">
        <f>H48-7</f>
        <v>43914</v>
      </c>
      <c r="G48" s="33" t="str">
        <f>IF(E48="","",IF((OR(E48=data_validation!A$1,E48=data_validation!A$2)),"Indicate Date","N/A"))</f>
        <v>N/A</v>
      </c>
      <c r="H48" s="35">
        <f>J48-15</f>
        <v>43921</v>
      </c>
      <c r="I48" s="35">
        <f t="shared" si="9"/>
        <v>43928</v>
      </c>
      <c r="J48" s="35">
        <v>43936</v>
      </c>
      <c r="K48" s="36" t="s">
        <v>69</v>
      </c>
      <c r="L48" s="37">
        <f t="shared" si="10"/>
        <v>500000</v>
      </c>
      <c r="M48" s="43">
        <v>500000</v>
      </c>
      <c r="N48" s="39"/>
      <c r="O48" s="40" t="s">
        <v>106</v>
      </c>
    </row>
    <row r="49" spans="1:256" s="41" customFormat="1" ht="21" hidden="1">
      <c r="A49" s="32">
        <v>1542</v>
      </c>
      <c r="B49" s="33" t="s">
        <v>502</v>
      </c>
      <c r="C49" s="34" t="s">
        <v>222</v>
      </c>
      <c r="D49" s="33" t="s">
        <v>446</v>
      </c>
      <c r="E49" s="44" t="s">
        <v>15</v>
      </c>
      <c r="F49" s="35">
        <f>G49-21</f>
        <v>43893</v>
      </c>
      <c r="G49" s="35">
        <f>H49-7</f>
        <v>43914</v>
      </c>
      <c r="H49" s="35">
        <f>J49-15</f>
        <v>43921</v>
      </c>
      <c r="I49" s="35">
        <f t="shared" si="9"/>
        <v>43928</v>
      </c>
      <c r="J49" s="35">
        <v>43936</v>
      </c>
      <c r="K49" s="36" t="s">
        <v>69</v>
      </c>
      <c r="L49" s="37">
        <f t="shared" si="10"/>
        <v>11100</v>
      </c>
      <c r="M49" s="38"/>
      <c r="N49" s="39">
        <v>11100</v>
      </c>
      <c r="O49" s="40" t="s">
        <v>208</v>
      </c>
    </row>
    <row r="50" spans="1:256" s="41" customFormat="1" ht="36" hidden="1">
      <c r="A50" s="32">
        <v>545</v>
      </c>
      <c r="B50" s="33" t="s">
        <v>400</v>
      </c>
      <c r="C50" s="42" t="s">
        <v>402</v>
      </c>
      <c r="D50" s="33" t="s">
        <v>156</v>
      </c>
      <c r="E50" s="44" t="s">
        <v>25</v>
      </c>
      <c r="F50" s="46" t="e">
        <v>#REF!</v>
      </c>
      <c r="G50" s="46" t="s">
        <v>822</v>
      </c>
      <c r="H50" s="35">
        <f>J50-13</f>
        <v>43832</v>
      </c>
      <c r="I50" s="35">
        <f t="shared" si="9"/>
        <v>43839</v>
      </c>
      <c r="J50" s="35">
        <v>43845</v>
      </c>
      <c r="K50" s="36" t="s">
        <v>69</v>
      </c>
      <c r="L50" s="37">
        <f t="shared" si="10"/>
        <v>34800</v>
      </c>
      <c r="M50" s="43">
        <v>34800</v>
      </c>
      <c r="N50" s="39"/>
      <c r="O50" s="40" t="s">
        <v>257</v>
      </c>
    </row>
    <row r="51" spans="1:256" s="41" customFormat="1" ht="18" hidden="1">
      <c r="A51" s="32">
        <v>766</v>
      </c>
      <c r="B51" s="33" t="s">
        <v>394</v>
      </c>
      <c r="C51" s="42" t="s">
        <v>182</v>
      </c>
      <c r="D51" s="33" t="s">
        <v>169</v>
      </c>
      <c r="E51" s="44" t="s">
        <v>28</v>
      </c>
      <c r="F51" s="35">
        <f>H51-7</f>
        <v>43823</v>
      </c>
      <c r="G51" s="33" t="str">
        <f>IF(E51="","",IF((OR(E51=data_validation!A$1,E51=data_validation!A$2)),"Indicate Date","N/A"))</f>
        <v>N/A</v>
      </c>
      <c r="H51" s="35">
        <f>J51-15</f>
        <v>43830</v>
      </c>
      <c r="I51" s="35">
        <f t="shared" si="9"/>
        <v>43837</v>
      </c>
      <c r="J51" s="35">
        <v>43845</v>
      </c>
      <c r="K51" s="36" t="s">
        <v>69</v>
      </c>
      <c r="L51" s="37">
        <f t="shared" si="10"/>
        <v>304205</v>
      </c>
      <c r="M51" s="43">
        <v>304205</v>
      </c>
      <c r="N51" s="39"/>
      <c r="O51" s="40" t="s">
        <v>181</v>
      </c>
    </row>
    <row r="52" spans="1:256" s="116" customFormat="1" ht="12.75" hidden="1">
      <c r="A52" s="68"/>
      <c r="B52" s="109"/>
      <c r="C52" s="117"/>
      <c r="D52" s="109"/>
      <c r="E52" s="110"/>
      <c r="F52" s="111"/>
      <c r="G52" s="109"/>
      <c r="H52" s="111"/>
      <c r="I52" s="111"/>
      <c r="J52" s="111"/>
      <c r="K52" s="112"/>
      <c r="L52" s="113"/>
      <c r="M52" s="118"/>
      <c r="N52" s="114"/>
      <c r="O52" s="115"/>
    </row>
    <row r="53" spans="1:256" s="41" customFormat="1" ht="21">
      <c r="A53" s="32">
        <v>1</v>
      </c>
      <c r="B53" s="33" t="s">
        <v>356</v>
      </c>
      <c r="C53" s="34" t="s">
        <v>76</v>
      </c>
      <c r="D53" s="33" t="s">
        <v>115</v>
      </c>
      <c r="E53" s="44" t="s">
        <v>24</v>
      </c>
      <c r="F53" s="33" t="str">
        <f>IF(E53="","",IF((OR(E53=data_validation!A$1,E53=data_validation!A$2,E53=data_validation!A$5,E53=data_validation!A$6,E53=data_validation!A$14,E53=data_validation!A$16)),"Indicate Date","N/A"))</f>
        <v>N/A</v>
      </c>
      <c r="G53" s="33" t="str">
        <f>IF(E53="","",IF((OR(E53=data_validation!A$1,E53=data_validation!A$2)),"Indicate Date","N/A"))</f>
        <v>N/A</v>
      </c>
      <c r="H53" s="35">
        <f t="shared" ref="H53:H62" si="11">J53-13</f>
        <v>43832</v>
      </c>
      <c r="I53" s="35">
        <f t="shared" ref="I53:I84" si="12">H53+7</f>
        <v>43839</v>
      </c>
      <c r="J53" s="35">
        <v>43845</v>
      </c>
      <c r="K53" s="36" t="s">
        <v>69</v>
      </c>
      <c r="L53" s="37">
        <f t="shared" ref="L53:L84" si="13">SUM(M53:N53)</f>
        <v>50815</v>
      </c>
      <c r="M53" s="38">
        <f>50815</f>
        <v>50815</v>
      </c>
      <c r="N53" s="39"/>
      <c r="O53" s="40" t="s">
        <v>208</v>
      </c>
    </row>
    <row r="54" spans="1:256" s="41" customFormat="1" ht="21">
      <c r="A54" s="32">
        <v>3</v>
      </c>
      <c r="B54" s="33" t="s">
        <v>356</v>
      </c>
      <c r="C54" s="34" t="s">
        <v>76</v>
      </c>
      <c r="D54" s="33" t="s">
        <v>115</v>
      </c>
      <c r="E54" s="44" t="s">
        <v>28</v>
      </c>
      <c r="F54" s="35">
        <f>H54-7</f>
        <v>43825</v>
      </c>
      <c r="G54" s="33" t="str">
        <f>IF(E54="","",IF((OR(E54=data_validation!A$1,E54=data_validation!A$2)),"Indicate Date","N/A"))</f>
        <v>N/A</v>
      </c>
      <c r="H54" s="35">
        <f t="shared" si="11"/>
        <v>43832</v>
      </c>
      <c r="I54" s="35">
        <f t="shared" si="12"/>
        <v>43839</v>
      </c>
      <c r="J54" s="35">
        <v>43845</v>
      </c>
      <c r="K54" s="36" t="s">
        <v>69</v>
      </c>
      <c r="L54" s="37">
        <f t="shared" si="13"/>
        <v>69050</v>
      </c>
      <c r="M54" s="38">
        <v>69050</v>
      </c>
      <c r="N54" s="39"/>
      <c r="O54" s="40" t="s">
        <v>208</v>
      </c>
    </row>
    <row r="55" spans="1:256" s="41" customFormat="1" ht="21">
      <c r="A55" s="32">
        <v>25</v>
      </c>
      <c r="B55" s="71" t="s">
        <v>349</v>
      </c>
      <c r="C55" s="72" t="s">
        <v>76</v>
      </c>
      <c r="D55" s="71" t="s">
        <v>98</v>
      </c>
      <c r="E55" s="73" t="s">
        <v>24</v>
      </c>
      <c r="F55" s="71" t="str">
        <f>IF(E55="","",IF((OR(E55=data_validation!A$1,E55=data_validation!A$2,E55=data_validation!A$5,E55=data_validation!A$6,E55=data_validation!A$14,E55=data_validation!A$16)),"Indicate Date","N/A"))</f>
        <v>N/A</v>
      </c>
      <c r="G55" s="71" t="str">
        <f>IF(E55="","",IF((OR(E55=data_validation!A$1,E55=data_validation!A$2)),"Indicate Date","N/A"))</f>
        <v>N/A</v>
      </c>
      <c r="H55" s="74">
        <f t="shared" si="11"/>
        <v>43832</v>
      </c>
      <c r="I55" s="74">
        <f t="shared" si="12"/>
        <v>43839</v>
      </c>
      <c r="J55" s="74">
        <v>43845</v>
      </c>
      <c r="K55" s="75" t="s">
        <v>69</v>
      </c>
      <c r="L55" s="76">
        <f t="shared" si="13"/>
        <v>153334.5</v>
      </c>
      <c r="M55" s="77">
        <f>145934.5+7400</f>
        <v>153334.5</v>
      </c>
      <c r="N55" s="78"/>
      <c r="O55" s="79" t="s">
        <v>208</v>
      </c>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c r="IV55" s="80"/>
    </row>
    <row r="56" spans="1:256" s="41" customFormat="1" ht="21">
      <c r="A56" s="32">
        <v>26</v>
      </c>
      <c r="B56" s="71" t="s">
        <v>349</v>
      </c>
      <c r="C56" s="72" t="s">
        <v>76</v>
      </c>
      <c r="D56" s="71" t="s">
        <v>98</v>
      </c>
      <c r="E56" s="73" t="s">
        <v>24</v>
      </c>
      <c r="F56" s="71" t="str">
        <f>IF(E56="","",IF((OR(E56=data_validation!A$1,E56=data_validation!A$2,E56=data_validation!A$5,E56=data_validation!A$6,E56=data_validation!A$14,E56=data_validation!A$16)),"Indicate Date","N/A"))</f>
        <v>N/A</v>
      </c>
      <c r="G56" s="71" t="str">
        <f>IF(E56="","",IF((OR(E56=data_validation!A$1,E56=data_validation!A$2)),"Indicate Date","N/A"))</f>
        <v>N/A</v>
      </c>
      <c r="H56" s="74">
        <f t="shared" si="11"/>
        <v>43832</v>
      </c>
      <c r="I56" s="74">
        <f t="shared" si="12"/>
        <v>43839</v>
      </c>
      <c r="J56" s="74">
        <v>43845</v>
      </c>
      <c r="K56" s="75" t="s">
        <v>69</v>
      </c>
      <c r="L56" s="76">
        <f t="shared" si="13"/>
        <v>130100</v>
      </c>
      <c r="M56" s="77">
        <v>130100</v>
      </c>
      <c r="N56" s="78"/>
      <c r="O56" s="79" t="s">
        <v>208</v>
      </c>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row>
    <row r="57" spans="1:256" s="41" customFormat="1" ht="12.75">
      <c r="A57" s="32">
        <v>58</v>
      </c>
      <c r="B57" s="33" t="s">
        <v>410</v>
      </c>
      <c r="C57" s="34" t="s">
        <v>76</v>
      </c>
      <c r="D57" s="33" t="s">
        <v>82</v>
      </c>
      <c r="E57" s="44" t="s">
        <v>24</v>
      </c>
      <c r="F57" s="33" t="str">
        <f>IF(E57="","",IF((OR(E57=data_validation!A$1,E57=data_validation!A$2,E57=data_validation!A$5,E57=data_validation!A$6,E57=data_validation!A$14,E57=data_validation!A$16)),"Indicate Date","N/A"))</f>
        <v>N/A</v>
      </c>
      <c r="G57" s="33" t="str">
        <f>IF(E57="","",IF((OR(E57=data_validation!A$1,E57=data_validation!A$2)),"Indicate Date","N/A"))</f>
        <v>N/A</v>
      </c>
      <c r="H57" s="35">
        <f t="shared" si="11"/>
        <v>43832</v>
      </c>
      <c r="I57" s="35">
        <f t="shared" si="12"/>
        <v>43839</v>
      </c>
      <c r="J57" s="35">
        <v>43845</v>
      </c>
      <c r="K57" s="36" t="s">
        <v>69</v>
      </c>
      <c r="L57" s="37">
        <f t="shared" si="13"/>
        <v>71409</v>
      </c>
      <c r="M57" s="38">
        <v>71409</v>
      </c>
      <c r="N57" s="39"/>
      <c r="O57" s="40" t="s">
        <v>208</v>
      </c>
    </row>
    <row r="58" spans="1:256" s="41" customFormat="1" ht="12.75">
      <c r="A58" s="32">
        <v>60</v>
      </c>
      <c r="B58" s="33" t="s">
        <v>410</v>
      </c>
      <c r="C58" s="34" t="s">
        <v>76</v>
      </c>
      <c r="D58" s="33" t="s">
        <v>82</v>
      </c>
      <c r="E58" s="44" t="s">
        <v>24</v>
      </c>
      <c r="F58" s="33" t="str">
        <f>IF(E58="","",IF((OR(E58=data_validation!A$1,E58=data_validation!A$2,E58=data_validation!A$5,E58=data_validation!A$6,E58=data_validation!A$14,E58=data_validation!A$16)),"Indicate Date","N/A"))</f>
        <v>N/A</v>
      </c>
      <c r="G58" s="33" t="str">
        <f>IF(E58="","",IF((OR(E58=data_validation!A$1,E58=data_validation!A$2)),"Indicate Date","N/A"))</f>
        <v>N/A</v>
      </c>
      <c r="H58" s="35">
        <f t="shared" si="11"/>
        <v>43832</v>
      </c>
      <c r="I58" s="35">
        <f t="shared" si="12"/>
        <v>43839</v>
      </c>
      <c r="J58" s="35">
        <v>43845</v>
      </c>
      <c r="K58" s="36" t="s">
        <v>69</v>
      </c>
      <c r="L58" s="37">
        <f t="shared" si="13"/>
        <v>33000</v>
      </c>
      <c r="M58" s="38">
        <v>33000</v>
      </c>
      <c r="N58" s="39"/>
      <c r="O58" s="40" t="s">
        <v>208</v>
      </c>
    </row>
    <row r="59" spans="1:256" s="41" customFormat="1" ht="12.75">
      <c r="A59" s="32">
        <v>70</v>
      </c>
      <c r="B59" s="33" t="s">
        <v>354</v>
      </c>
      <c r="C59" s="34" t="s">
        <v>76</v>
      </c>
      <c r="D59" s="33" t="s">
        <v>90</v>
      </c>
      <c r="E59" s="44" t="s">
        <v>24</v>
      </c>
      <c r="F59" s="33" t="str">
        <f>IF(E59="","",IF((OR(E59=data_validation!A$1,E59=data_validation!A$2,E59=data_validation!A$5,E59=data_validation!A$6,E59=data_validation!A$14,E59=data_validation!A$16)),"Indicate Date","N/A"))</f>
        <v>N/A</v>
      </c>
      <c r="G59" s="33" t="str">
        <f>IF(E59="","",IF((OR(E59=data_validation!A$1,E59=data_validation!A$2)),"Indicate Date","N/A"))</f>
        <v>N/A</v>
      </c>
      <c r="H59" s="35">
        <f t="shared" si="11"/>
        <v>43832</v>
      </c>
      <c r="I59" s="35">
        <f t="shared" si="12"/>
        <v>43839</v>
      </c>
      <c r="J59" s="35">
        <v>43845</v>
      </c>
      <c r="K59" s="36" t="s">
        <v>69</v>
      </c>
      <c r="L59" s="37">
        <f t="shared" si="13"/>
        <v>20000</v>
      </c>
      <c r="M59" s="38">
        <v>20000</v>
      </c>
      <c r="N59" s="39"/>
      <c r="O59" s="40" t="s">
        <v>208</v>
      </c>
    </row>
    <row r="60" spans="1:256" s="41" customFormat="1" ht="12.75">
      <c r="A60" s="32">
        <v>80</v>
      </c>
      <c r="B60" s="71" t="s">
        <v>286</v>
      </c>
      <c r="C60" s="72" t="s">
        <v>76</v>
      </c>
      <c r="D60" s="71" t="s">
        <v>80</v>
      </c>
      <c r="E60" s="73" t="s">
        <v>24</v>
      </c>
      <c r="F60" s="71" t="str">
        <f>IF(E60="","",IF((OR(E60=data_validation!A$1,E60=data_validation!A$2,E60=data_validation!A$5,E60=data_validation!A$6,E60=data_validation!A$14,E60=data_validation!A$16)),"Indicate Date","N/A"))</f>
        <v>N/A</v>
      </c>
      <c r="G60" s="71" t="str">
        <f>IF(E60="","",IF((OR(E60=data_validation!A$1,E60=data_validation!A$2)),"Indicate Date","N/A"))</f>
        <v>N/A</v>
      </c>
      <c r="H60" s="74">
        <f t="shared" si="11"/>
        <v>43832</v>
      </c>
      <c r="I60" s="74">
        <f t="shared" si="12"/>
        <v>43839</v>
      </c>
      <c r="J60" s="74">
        <v>43845</v>
      </c>
      <c r="K60" s="75" t="s">
        <v>69</v>
      </c>
      <c r="L60" s="76">
        <f t="shared" si="13"/>
        <v>10000</v>
      </c>
      <c r="M60" s="77">
        <v>10000</v>
      </c>
      <c r="N60" s="78"/>
      <c r="O60" s="79" t="s">
        <v>208</v>
      </c>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c r="IG60" s="80"/>
      <c r="IH60" s="80"/>
      <c r="II60" s="80"/>
      <c r="IJ60" s="80"/>
      <c r="IK60" s="80"/>
      <c r="IL60" s="80"/>
      <c r="IM60" s="80"/>
      <c r="IN60" s="80"/>
      <c r="IO60" s="80"/>
      <c r="IP60" s="80"/>
      <c r="IQ60" s="80"/>
      <c r="IR60" s="80"/>
      <c r="IS60" s="80"/>
      <c r="IT60" s="80"/>
      <c r="IU60" s="80"/>
      <c r="IV60" s="80"/>
    </row>
    <row r="61" spans="1:256" s="41" customFormat="1" ht="12.75">
      <c r="A61" s="32">
        <v>86</v>
      </c>
      <c r="B61" s="71" t="s">
        <v>417</v>
      </c>
      <c r="C61" s="72" t="s">
        <v>76</v>
      </c>
      <c r="D61" s="71" t="s">
        <v>86</v>
      </c>
      <c r="E61" s="73" t="s">
        <v>24</v>
      </c>
      <c r="F61" s="71" t="str">
        <f>IF(E61="","",IF((OR(E61=data_validation!A$1,E61=data_validation!A$2,E61=data_validation!A$5,E61=data_validation!A$6,E61=data_validation!A$14,E61=data_validation!A$16)),"Indicate Date","N/A"))</f>
        <v>N/A</v>
      </c>
      <c r="G61" s="71" t="str">
        <f>IF(E61="","",IF((OR(E61=data_validation!A$1,E61=data_validation!A$2)),"Indicate Date","N/A"))</f>
        <v>N/A</v>
      </c>
      <c r="H61" s="74">
        <f t="shared" si="11"/>
        <v>43832</v>
      </c>
      <c r="I61" s="74">
        <f t="shared" si="12"/>
        <v>43839</v>
      </c>
      <c r="J61" s="74">
        <v>43845</v>
      </c>
      <c r="K61" s="75" t="s">
        <v>69</v>
      </c>
      <c r="L61" s="76">
        <f t="shared" si="13"/>
        <v>90870.95</v>
      </c>
      <c r="M61" s="77">
        <f>78614.5+12256.45</f>
        <v>90870.95</v>
      </c>
      <c r="N61" s="78"/>
      <c r="O61" s="79" t="s">
        <v>208</v>
      </c>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c r="IH61" s="80"/>
      <c r="II61" s="80"/>
      <c r="IJ61" s="80"/>
      <c r="IK61" s="80"/>
      <c r="IL61" s="80"/>
      <c r="IM61" s="80"/>
      <c r="IN61" s="80"/>
      <c r="IO61" s="80"/>
      <c r="IP61" s="80"/>
      <c r="IQ61" s="80"/>
      <c r="IR61" s="80"/>
      <c r="IS61" s="80"/>
      <c r="IT61" s="80"/>
      <c r="IU61" s="80"/>
      <c r="IV61" s="80"/>
    </row>
    <row r="62" spans="1:256" s="41" customFormat="1" ht="12.75">
      <c r="A62" s="32">
        <v>101</v>
      </c>
      <c r="B62" s="71" t="s">
        <v>290</v>
      </c>
      <c r="C62" s="72" t="s">
        <v>76</v>
      </c>
      <c r="D62" s="71" t="s">
        <v>117</v>
      </c>
      <c r="E62" s="73" t="s">
        <v>24</v>
      </c>
      <c r="F62" s="71" t="str">
        <f>IF(E62="","",IF((OR(E62=data_validation!A$1,E62=data_validation!A$2,E62=data_validation!A$5,E62=data_validation!A$6,E62=data_validation!A$14,E62=data_validation!A$16)),"Indicate Date","N/A"))</f>
        <v>N/A</v>
      </c>
      <c r="G62" s="71" t="str">
        <f>IF(E62="","",IF((OR(E62=data_validation!A$1,E62=data_validation!A$2)),"Indicate Date","N/A"))</f>
        <v>N/A</v>
      </c>
      <c r="H62" s="74">
        <f t="shared" si="11"/>
        <v>43832</v>
      </c>
      <c r="I62" s="74">
        <f t="shared" si="12"/>
        <v>43839</v>
      </c>
      <c r="J62" s="74">
        <v>43845</v>
      </c>
      <c r="K62" s="75" t="s">
        <v>69</v>
      </c>
      <c r="L62" s="76">
        <f t="shared" si="13"/>
        <v>86454</v>
      </c>
      <c r="M62" s="77">
        <v>86454</v>
      </c>
      <c r="N62" s="78"/>
      <c r="O62" s="79" t="s">
        <v>208</v>
      </c>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c r="IH62" s="80"/>
      <c r="II62" s="80"/>
      <c r="IJ62" s="80"/>
      <c r="IK62" s="80"/>
      <c r="IL62" s="80"/>
      <c r="IM62" s="80"/>
      <c r="IN62" s="80"/>
      <c r="IO62" s="80"/>
      <c r="IP62" s="80"/>
      <c r="IQ62" s="80"/>
      <c r="IR62" s="80"/>
      <c r="IS62" s="80"/>
      <c r="IT62" s="80"/>
      <c r="IU62" s="80"/>
      <c r="IV62" s="80"/>
    </row>
    <row r="63" spans="1:256" s="41" customFormat="1" ht="12.75" hidden="1">
      <c r="A63" s="32">
        <v>103</v>
      </c>
      <c r="B63" s="33" t="s">
        <v>290</v>
      </c>
      <c r="C63" s="34" t="s">
        <v>76</v>
      </c>
      <c r="D63" s="33" t="s">
        <v>117</v>
      </c>
      <c r="E63" s="44" t="s">
        <v>24</v>
      </c>
      <c r="F63" s="33" t="str">
        <f>IF(E63="","",IF((OR(E63=data_validation!A$1,E63=data_validation!A$2,E63=data_validation!A$5,E63=data_validation!A$6,E63=data_validation!A$14,E63=data_validation!A$16)),"Indicate Date","N/A"))</f>
        <v>N/A</v>
      </c>
      <c r="G63" s="33" t="str">
        <f>IF(E63="","",IF((OR(E63=data_validation!A$1,E63=data_validation!A$2)),"Indicate Date","N/A"))</f>
        <v>N/A</v>
      </c>
      <c r="H63" s="35">
        <f>J63-15</f>
        <v>43830</v>
      </c>
      <c r="I63" s="35">
        <f t="shared" si="12"/>
        <v>43837</v>
      </c>
      <c r="J63" s="35">
        <v>43845</v>
      </c>
      <c r="K63" s="36" t="s">
        <v>69</v>
      </c>
      <c r="L63" s="37">
        <f t="shared" si="13"/>
        <v>8346</v>
      </c>
      <c r="M63" s="38">
        <v>8346</v>
      </c>
      <c r="N63" s="39"/>
      <c r="O63" s="40" t="s">
        <v>260</v>
      </c>
    </row>
    <row r="64" spans="1:256" s="41" customFormat="1" ht="12.75">
      <c r="A64" s="32">
        <v>105</v>
      </c>
      <c r="B64" s="71" t="s">
        <v>290</v>
      </c>
      <c r="C64" s="72" t="s">
        <v>76</v>
      </c>
      <c r="D64" s="71" t="s">
        <v>117</v>
      </c>
      <c r="E64" s="73" t="s">
        <v>24</v>
      </c>
      <c r="F64" s="71" t="str">
        <f>IF(E64="","",IF((OR(E64=data_validation!A$1,E64=data_validation!A$2,E64=data_validation!A$5,E64=data_validation!A$6,E64=data_validation!A$14,E64=data_validation!A$16)),"Indicate Date","N/A"))</f>
        <v>N/A</v>
      </c>
      <c r="G64" s="71" t="str">
        <f>IF(E64="","",IF((OR(E64=data_validation!A$1,E64=data_validation!A$2)),"Indicate Date","N/A"))</f>
        <v>N/A</v>
      </c>
      <c r="H64" s="74">
        <f t="shared" ref="H64:H98" si="14">J64-13</f>
        <v>43832</v>
      </c>
      <c r="I64" s="74">
        <f t="shared" si="12"/>
        <v>43839</v>
      </c>
      <c r="J64" s="74">
        <v>43845</v>
      </c>
      <c r="K64" s="75" t="s">
        <v>69</v>
      </c>
      <c r="L64" s="76">
        <f t="shared" si="13"/>
        <v>55200</v>
      </c>
      <c r="M64" s="77">
        <v>55200</v>
      </c>
      <c r="N64" s="78"/>
      <c r="O64" s="79" t="s">
        <v>208</v>
      </c>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c r="IG64" s="80"/>
      <c r="IH64" s="80"/>
      <c r="II64" s="80"/>
      <c r="IJ64" s="80"/>
      <c r="IK64" s="80"/>
      <c r="IL64" s="80"/>
      <c r="IM64" s="80"/>
      <c r="IN64" s="80"/>
      <c r="IO64" s="80"/>
      <c r="IP64" s="80"/>
      <c r="IQ64" s="80"/>
      <c r="IR64" s="80"/>
      <c r="IS64" s="80"/>
      <c r="IT64" s="80"/>
      <c r="IU64" s="80"/>
      <c r="IV64" s="80"/>
    </row>
    <row r="65" spans="1:256" s="41" customFormat="1" ht="12.75">
      <c r="A65" s="32">
        <v>124</v>
      </c>
      <c r="B65" s="71" t="s">
        <v>373</v>
      </c>
      <c r="C65" s="72" t="s">
        <v>76</v>
      </c>
      <c r="D65" s="71" t="s">
        <v>144</v>
      </c>
      <c r="E65" s="73" t="s">
        <v>24</v>
      </c>
      <c r="F65" s="71" t="str">
        <f>IF(E65="","",IF((OR(E65=data_validation!A$1,E65=data_validation!A$2,E65=data_validation!A$5,E65=data_validation!A$6,E65=data_validation!A$14,E65=data_validation!A$16)),"Indicate Date","N/A"))</f>
        <v>N/A</v>
      </c>
      <c r="G65" s="71" t="str">
        <f>IF(E65="","",IF((OR(E65=data_validation!A$1,E65=data_validation!A$2)),"Indicate Date","N/A"))</f>
        <v>N/A</v>
      </c>
      <c r="H65" s="74">
        <f t="shared" si="14"/>
        <v>43832</v>
      </c>
      <c r="I65" s="74">
        <f t="shared" si="12"/>
        <v>43839</v>
      </c>
      <c r="J65" s="74">
        <v>43845</v>
      </c>
      <c r="K65" s="75" t="s">
        <v>69</v>
      </c>
      <c r="L65" s="76">
        <f t="shared" si="13"/>
        <v>84020</v>
      </c>
      <c r="M65" s="77">
        <f>77895+6125</f>
        <v>84020</v>
      </c>
      <c r="N65" s="78"/>
      <c r="O65" s="79" t="s">
        <v>208</v>
      </c>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c r="HT65" s="80"/>
      <c r="HU65" s="80"/>
      <c r="HV65" s="80"/>
      <c r="HW65" s="80"/>
      <c r="HX65" s="80"/>
      <c r="HY65" s="80"/>
      <c r="HZ65" s="80"/>
      <c r="IA65" s="80"/>
      <c r="IB65" s="80"/>
      <c r="IC65" s="80"/>
      <c r="ID65" s="80"/>
      <c r="IE65" s="80"/>
      <c r="IF65" s="80"/>
      <c r="IG65" s="80"/>
      <c r="IH65" s="80"/>
      <c r="II65" s="80"/>
      <c r="IJ65" s="80"/>
      <c r="IK65" s="80"/>
      <c r="IL65" s="80"/>
      <c r="IM65" s="80"/>
      <c r="IN65" s="80"/>
      <c r="IO65" s="80"/>
      <c r="IP65" s="80"/>
      <c r="IQ65" s="80"/>
      <c r="IR65" s="80"/>
      <c r="IS65" s="80"/>
      <c r="IT65" s="80"/>
      <c r="IU65" s="80"/>
      <c r="IV65" s="80"/>
    </row>
    <row r="66" spans="1:256" s="41" customFormat="1" ht="12.75">
      <c r="A66" s="32">
        <v>125</v>
      </c>
      <c r="B66" s="71" t="s">
        <v>373</v>
      </c>
      <c r="C66" s="72" t="s">
        <v>76</v>
      </c>
      <c r="D66" s="71" t="s">
        <v>144</v>
      </c>
      <c r="E66" s="73" t="s">
        <v>24</v>
      </c>
      <c r="F66" s="71" t="str">
        <f>IF(E66="","",IF((OR(E66=data_validation!A$1,E66=data_validation!A$2,E66=data_validation!A$5,E66=data_validation!A$6,E66=data_validation!A$14,E66=data_validation!A$16)),"Indicate Date","N/A"))</f>
        <v>N/A</v>
      </c>
      <c r="G66" s="71" t="str">
        <f>IF(E66="","",IF((OR(E66=data_validation!A$1,E66=data_validation!A$2)),"Indicate Date","N/A"))</f>
        <v>N/A</v>
      </c>
      <c r="H66" s="74">
        <f t="shared" si="14"/>
        <v>43832</v>
      </c>
      <c r="I66" s="74">
        <f t="shared" si="12"/>
        <v>43839</v>
      </c>
      <c r="J66" s="74">
        <v>43845</v>
      </c>
      <c r="K66" s="75" t="s">
        <v>69</v>
      </c>
      <c r="L66" s="76">
        <f t="shared" si="13"/>
        <v>136400</v>
      </c>
      <c r="M66" s="77">
        <v>136400</v>
      </c>
      <c r="N66" s="78"/>
      <c r="O66" s="79" t="s">
        <v>208</v>
      </c>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c r="HT66" s="80"/>
      <c r="HU66" s="80"/>
      <c r="HV66" s="80"/>
      <c r="HW66" s="80"/>
      <c r="HX66" s="80"/>
      <c r="HY66" s="80"/>
      <c r="HZ66" s="80"/>
      <c r="IA66" s="80"/>
      <c r="IB66" s="80"/>
      <c r="IC66" s="80"/>
      <c r="ID66" s="80"/>
      <c r="IE66" s="80"/>
      <c r="IF66" s="80"/>
      <c r="IG66" s="80"/>
      <c r="IH66" s="80"/>
      <c r="II66" s="80"/>
      <c r="IJ66" s="80"/>
      <c r="IK66" s="80"/>
      <c r="IL66" s="80"/>
      <c r="IM66" s="80"/>
      <c r="IN66" s="80"/>
      <c r="IO66" s="80"/>
      <c r="IP66" s="80"/>
      <c r="IQ66" s="80"/>
      <c r="IR66" s="80"/>
      <c r="IS66" s="80"/>
      <c r="IT66" s="80"/>
      <c r="IU66" s="80"/>
      <c r="IV66" s="80"/>
    </row>
    <row r="67" spans="1:256" s="41" customFormat="1" ht="12.75">
      <c r="A67" s="32">
        <v>184</v>
      </c>
      <c r="B67" s="33" t="s">
        <v>288</v>
      </c>
      <c r="C67" s="34" t="s">
        <v>76</v>
      </c>
      <c r="D67" s="33" t="s">
        <v>93</v>
      </c>
      <c r="E67" s="44" t="s">
        <v>24</v>
      </c>
      <c r="F67" s="33" t="str">
        <f>IF(E67="","",IF((OR(E67=data_validation!A$1,E67=data_validation!A$2,E67=data_validation!A$5,E67=data_validation!A$6,E67=data_validation!A$14,E67=data_validation!A$16)),"Indicate Date","N/A"))</f>
        <v>N/A</v>
      </c>
      <c r="G67" s="33" t="str">
        <f>IF(E67="","",IF((OR(E67=data_validation!A$1,E67=data_validation!A$2)),"Indicate Date","N/A"))</f>
        <v>N/A</v>
      </c>
      <c r="H67" s="35">
        <f t="shared" si="14"/>
        <v>43832</v>
      </c>
      <c r="I67" s="35">
        <f t="shared" si="12"/>
        <v>43839</v>
      </c>
      <c r="J67" s="35">
        <v>43845</v>
      </c>
      <c r="K67" s="36" t="s">
        <v>69</v>
      </c>
      <c r="L67" s="37">
        <f t="shared" si="13"/>
        <v>37540</v>
      </c>
      <c r="M67" s="38">
        <v>37540</v>
      </c>
      <c r="N67" s="39"/>
      <c r="O67" s="40" t="s">
        <v>266</v>
      </c>
    </row>
    <row r="68" spans="1:256" s="41" customFormat="1" ht="12.75">
      <c r="A68" s="32">
        <v>199</v>
      </c>
      <c r="B68" s="71" t="s">
        <v>289</v>
      </c>
      <c r="C68" s="72" t="s">
        <v>76</v>
      </c>
      <c r="D68" s="71" t="s">
        <v>135</v>
      </c>
      <c r="E68" s="73" t="s">
        <v>24</v>
      </c>
      <c r="F68" s="71" t="str">
        <f>IF(E68="","",IF((OR(E68=data_validation!A$1,E68=data_validation!A$2,E68=data_validation!A$5,E68=data_validation!A$6,E68=data_validation!A$14,E68=data_validation!A$16)),"Indicate Date","N/A"))</f>
        <v>N/A</v>
      </c>
      <c r="G68" s="71" t="str">
        <f>IF(E68="","",IF((OR(E68=data_validation!A$1,E68=data_validation!A$2)),"Indicate Date","N/A"))</f>
        <v>N/A</v>
      </c>
      <c r="H68" s="74">
        <f t="shared" si="14"/>
        <v>43832</v>
      </c>
      <c r="I68" s="74">
        <f t="shared" si="12"/>
        <v>43839</v>
      </c>
      <c r="J68" s="74">
        <v>43845</v>
      </c>
      <c r="K68" s="75" t="s">
        <v>69</v>
      </c>
      <c r="L68" s="76">
        <f t="shared" si="13"/>
        <v>63195</v>
      </c>
      <c r="M68" s="77">
        <v>63195</v>
      </c>
      <c r="N68" s="78"/>
      <c r="O68" s="79" t="s">
        <v>266</v>
      </c>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c r="IH68" s="80"/>
      <c r="II68" s="80"/>
      <c r="IJ68" s="80"/>
      <c r="IK68" s="80"/>
      <c r="IL68" s="80"/>
      <c r="IM68" s="80"/>
      <c r="IN68" s="80"/>
      <c r="IO68" s="80"/>
      <c r="IP68" s="80"/>
      <c r="IQ68" s="80"/>
      <c r="IR68" s="80"/>
      <c r="IS68" s="80"/>
      <c r="IT68" s="80"/>
      <c r="IU68" s="80"/>
      <c r="IV68" s="80"/>
    </row>
    <row r="69" spans="1:256" s="41" customFormat="1" ht="21">
      <c r="A69" s="32">
        <v>214</v>
      </c>
      <c r="B69" s="71" t="s">
        <v>413</v>
      </c>
      <c r="C69" s="72" t="s">
        <v>76</v>
      </c>
      <c r="D69" s="71" t="s">
        <v>94</v>
      </c>
      <c r="E69" s="73" t="s">
        <v>24</v>
      </c>
      <c r="F69" s="71" t="str">
        <f>IF(E69="","",IF((OR(E69=data_validation!A$1,E69=data_validation!A$2,E69=data_validation!A$5,E69=data_validation!A$6,E69=data_validation!A$14,E69=data_validation!A$16)),"Indicate Date","N/A"))</f>
        <v>N/A</v>
      </c>
      <c r="G69" s="71" t="str">
        <f>IF(E69="","",IF((OR(E69=data_validation!A$1,E69=data_validation!A$2)),"Indicate Date","N/A"))</f>
        <v>N/A</v>
      </c>
      <c r="H69" s="74">
        <f t="shared" si="14"/>
        <v>43832</v>
      </c>
      <c r="I69" s="74">
        <f t="shared" si="12"/>
        <v>43839</v>
      </c>
      <c r="J69" s="74">
        <v>43845</v>
      </c>
      <c r="K69" s="75" t="s">
        <v>69</v>
      </c>
      <c r="L69" s="76">
        <f t="shared" si="13"/>
        <v>69150</v>
      </c>
      <c r="M69" s="81">
        <v>69150</v>
      </c>
      <c r="N69" s="78"/>
      <c r="O69" s="79" t="s">
        <v>208</v>
      </c>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c r="IC69" s="80"/>
      <c r="ID69" s="80"/>
      <c r="IE69" s="80"/>
      <c r="IF69" s="80"/>
      <c r="IG69" s="80"/>
      <c r="IH69" s="80"/>
      <c r="II69" s="80"/>
      <c r="IJ69" s="80"/>
      <c r="IK69" s="80"/>
      <c r="IL69" s="80"/>
      <c r="IM69" s="80"/>
      <c r="IN69" s="80"/>
      <c r="IO69" s="80"/>
      <c r="IP69" s="80"/>
      <c r="IQ69" s="80"/>
      <c r="IR69" s="80"/>
      <c r="IS69" s="80"/>
      <c r="IT69" s="80"/>
      <c r="IU69" s="80"/>
      <c r="IV69" s="80"/>
    </row>
    <row r="70" spans="1:256" s="41" customFormat="1" ht="21">
      <c r="A70" s="32">
        <v>220</v>
      </c>
      <c r="B70" s="33" t="s">
        <v>418</v>
      </c>
      <c r="C70" s="34" t="s">
        <v>76</v>
      </c>
      <c r="D70" s="33" t="s">
        <v>168</v>
      </c>
      <c r="E70" s="44" t="s">
        <v>24</v>
      </c>
      <c r="F70" s="33" t="str">
        <f>IF(E70="","",IF((OR(E70=data_validation!A$1,E70=data_validation!A$2,E70=data_validation!A$5,E70=data_validation!A$6,E70=data_validation!A$14,E70=data_validation!A$16)),"Indicate Date","N/A"))</f>
        <v>N/A</v>
      </c>
      <c r="G70" s="33" t="str">
        <f>IF(E70="","",IF((OR(E70=data_validation!A$1,E70=data_validation!A$2)),"Indicate Date","N/A"))</f>
        <v>N/A</v>
      </c>
      <c r="H70" s="35">
        <f t="shared" si="14"/>
        <v>43832</v>
      </c>
      <c r="I70" s="35">
        <f t="shared" si="12"/>
        <v>43839</v>
      </c>
      <c r="J70" s="35">
        <v>43845</v>
      </c>
      <c r="K70" s="36" t="s">
        <v>69</v>
      </c>
      <c r="L70" s="37">
        <f t="shared" si="13"/>
        <v>12029</v>
      </c>
      <c r="M70" s="38">
        <v>12029</v>
      </c>
      <c r="N70" s="39"/>
      <c r="O70" s="40" t="s">
        <v>208</v>
      </c>
    </row>
    <row r="71" spans="1:256" s="41" customFormat="1" ht="21">
      <c r="A71" s="32">
        <v>222</v>
      </c>
      <c r="B71" s="33" t="s">
        <v>418</v>
      </c>
      <c r="C71" s="34" t="s">
        <v>76</v>
      </c>
      <c r="D71" s="33" t="s">
        <v>168</v>
      </c>
      <c r="E71" s="44" t="s">
        <v>24</v>
      </c>
      <c r="F71" s="33" t="str">
        <f>IF(E71="","",IF((OR(E71=data_validation!A$1,E71=data_validation!A$2,E71=data_validation!A$5,E71=data_validation!A$6,E71=data_validation!A$14,E71=data_validation!A$16)),"Indicate Date","N/A"))</f>
        <v>N/A</v>
      </c>
      <c r="G71" s="33" t="str">
        <f>IF(E71="","",IF((OR(E71=data_validation!A$1,E71=data_validation!A$2)),"Indicate Date","N/A"))</f>
        <v>N/A</v>
      </c>
      <c r="H71" s="35">
        <f t="shared" si="14"/>
        <v>43832</v>
      </c>
      <c r="I71" s="35">
        <f t="shared" si="12"/>
        <v>43839</v>
      </c>
      <c r="J71" s="35">
        <v>43845</v>
      </c>
      <c r="K71" s="36" t="s">
        <v>69</v>
      </c>
      <c r="L71" s="37">
        <f t="shared" si="13"/>
        <v>3491.8</v>
      </c>
      <c r="M71" s="38">
        <v>3491.8</v>
      </c>
      <c r="N71" s="39"/>
      <c r="O71" s="40" t="s">
        <v>208</v>
      </c>
    </row>
    <row r="72" spans="1:256" s="41" customFormat="1" ht="12.75">
      <c r="A72" s="32">
        <v>229</v>
      </c>
      <c r="B72" s="33" t="s">
        <v>277</v>
      </c>
      <c r="C72" s="34" t="s">
        <v>76</v>
      </c>
      <c r="D72" s="33" t="s">
        <v>158</v>
      </c>
      <c r="E72" s="44" t="s">
        <v>24</v>
      </c>
      <c r="F72" s="33" t="str">
        <f>IF(E72="","",IF((OR(E72=data_validation!A$1,E72=data_validation!A$2,E72=data_validation!A$5,E72=data_validation!A$6,E72=data_validation!A$14,E72=data_validation!A$16)),"Indicate Date","N/A"))</f>
        <v>N/A</v>
      </c>
      <c r="G72" s="33" t="str">
        <f>IF(E72="","",IF((OR(E72=data_validation!A$1,E72=data_validation!A$2)),"Indicate Date","N/A"))</f>
        <v>N/A</v>
      </c>
      <c r="H72" s="35">
        <f t="shared" si="14"/>
        <v>43832</v>
      </c>
      <c r="I72" s="35">
        <f t="shared" si="12"/>
        <v>43839</v>
      </c>
      <c r="J72" s="35">
        <v>43845</v>
      </c>
      <c r="K72" s="36" t="s">
        <v>69</v>
      </c>
      <c r="L72" s="37">
        <f t="shared" si="13"/>
        <v>220044.5</v>
      </c>
      <c r="M72" s="38">
        <v>220044.5</v>
      </c>
      <c r="N72" s="39"/>
      <c r="O72" s="40" t="s">
        <v>266</v>
      </c>
    </row>
    <row r="73" spans="1:256" s="41" customFormat="1" ht="12.75">
      <c r="A73" s="32">
        <v>286</v>
      </c>
      <c r="B73" s="71" t="s">
        <v>433</v>
      </c>
      <c r="C73" s="72" t="s">
        <v>76</v>
      </c>
      <c r="D73" s="71" t="s">
        <v>434</v>
      </c>
      <c r="E73" s="73" t="s">
        <v>24</v>
      </c>
      <c r="F73" s="71" t="str">
        <f>IF(E73="","",IF((OR(E73=data_validation!A$1,E73=data_validation!A$2,E73=data_validation!A$5,E73=data_validation!A$6,E73=data_validation!A$14,E73=data_validation!A$16)),"Indicate Date","N/A"))</f>
        <v>N/A</v>
      </c>
      <c r="G73" s="71" t="str">
        <f>IF(E73="","",IF((OR(E73=data_validation!A$1,E73=data_validation!A$2)),"Indicate Date","N/A"))</f>
        <v>N/A</v>
      </c>
      <c r="H73" s="74">
        <f t="shared" si="14"/>
        <v>43832</v>
      </c>
      <c r="I73" s="74">
        <f t="shared" si="12"/>
        <v>43839</v>
      </c>
      <c r="J73" s="74">
        <v>43845</v>
      </c>
      <c r="K73" s="75" t="s">
        <v>69</v>
      </c>
      <c r="L73" s="76">
        <f t="shared" si="13"/>
        <v>244447</v>
      </c>
      <c r="M73" s="77">
        <v>244447</v>
      </c>
      <c r="N73" s="78"/>
      <c r="O73" s="79" t="s">
        <v>208</v>
      </c>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c r="IG73" s="80"/>
      <c r="IH73" s="80"/>
      <c r="II73" s="80"/>
      <c r="IJ73" s="80"/>
      <c r="IK73" s="80"/>
      <c r="IL73" s="80"/>
      <c r="IM73" s="80"/>
      <c r="IN73" s="80"/>
      <c r="IO73" s="80"/>
      <c r="IP73" s="80"/>
      <c r="IQ73" s="80"/>
      <c r="IR73" s="80"/>
      <c r="IS73" s="80"/>
      <c r="IT73" s="80"/>
      <c r="IU73" s="80"/>
      <c r="IV73" s="80"/>
    </row>
    <row r="74" spans="1:256" s="41" customFormat="1" ht="12.75">
      <c r="A74" s="32">
        <v>305</v>
      </c>
      <c r="B74" s="71" t="s">
        <v>353</v>
      </c>
      <c r="C74" s="72" t="s">
        <v>76</v>
      </c>
      <c r="D74" s="71" t="s">
        <v>119</v>
      </c>
      <c r="E74" s="73" t="s">
        <v>24</v>
      </c>
      <c r="F74" s="71" t="str">
        <f>IF(E74="","",IF((OR(E74=data_validation!A$1,E74=data_validation!A$2,E74=data_validation!A$5,E74=data_validation!A$6,E74=data_validation!A$14,E74=data_validation!A$16)),"Indicate Date","N/A"))</f>
        <v>N/A</v>
      </c>
      <c r="G74" s="71" t="str">
        <f>IF(E74="","",IF((OR(E74=data_validation!A$1,E74=data_validation!A$2)),"Indicate Date","N/A"))</f>
        <v>N/A</v>
      </c>
      <c r="H74" s="74">
        <f t="shared" si="14"/>
        <v>43832</v>
      </c>
      <c r="I74" s="74">
        <f t="shared" si="12"/>
        <v>43839</v>
      </c>
      <c r="J74" s="74">
        <v>43845</v>
      </c>
      <c r="K74" s="75" t="s">
        <v>69</v>
      </c>
      <c r="L74" s="76">
        <f t="shared" si="13"/>
        <v>64580</v>
      </c>
      <c r="M74" s="77">
        <v>64580</v>
      </c>
      <c r="N74" s="78"/>
      <c r="O74" s="79" t="s">
        <v>208</v>
      </c>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c r="IQ74" s="80"/>
      <c r="IR74" s="80"/>
      <c r="IS74" s="80"/>
      <c r="IT74" s="80"/>
      <c r="IU74" s="80"/>
      <c r="IV74" s="80"/>
    </row>
    <row r="75" spans="1:256" s="41" customFormat="1" ht="12.75">
      <c r="A75" s="32">
        <v>307</v>
      </c>
      <c r="B75" s="71" t="s">
        <v>353</v>
      </c>
      <c r="C75" s="72" t="s">
        <v>76</v>
      </c>
      <c r="D75" s="71" t="s">
        <v>119</v>
      </c>
      <c r="E75" s="73" t="s">
        <v>24</v>
      </c>
      <c r="F75" s="71" t="str">
        <f>IF(E75="","",IF((OR(E75=data_validation!A$1,E75=data_validation!A$2,E75=data_validation!A$5,E75=data_validation!A$6,E75=data_validation!A$14,E75=data_validation!A$16)),"Indicate Date","N/A"))</f>
        <v>N/A</v>
      </c>
      <c r="G75" s="71" t="str">
        <f>IF(E75="","",IF((OR(E75=data_validation!A$1,E75=data_validation!A$2)),"Indicate Date","N/A"))</f>
        <v>N/A</v>
      </c>
      <c r="H75" s="74">
        <f t="shared" si="14"/>
        <v>43832</v>
      </c>
      <c r="I75" s="74">
        <f t="shared" si="12"/>
        <v>43839</v>
      </c>
      <c r="J75" s="74">
        <v>43845</v>
      </c>
      <c r="K75" s="75" t="s">
        <v>69</v>
      </c>
      <c r="L75" s="76">
        <f t="shared" si="13"/>
        <v>10000</v>
      </c>
      <c r="M75" s="77">
        <v>10000</v>
      </c>
      <c r="N75" s="78"/>
      <c r="O75" s="79" t="s">
        <v>208</v>
      </c>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c r="IG75" s="80"/>
      <c r="IH75" s="80"/>
      <c r="II75" s="80"/>
      <c r="IJ75" s="80"/>
      <c r="IK75" s="80"/>
      <c r="IL75" s="80"/>
      <c r="IM75" s="80"/>
      <c r="IN75" s="80"/>
      <c r="IO75" s="80"/>
      <c r="IP75" s="80"/>
      <c r="IQ75" s="80"/>
      <c r="IR75" s="80"/>
      <c r="IS75" s="80"/>
      <c r="IT75" s="80"/>
      <c r="IU75" s="80"/>
      <c r="IV75" s="80"/>
    </row>
    <row r="76" spans="1:256" s="41" customFormat="1" ht="12.75">
      <c r="A76" s="32">
        <v>326</v>
      </c>
      <c r="B76" s="71" t="s">
        <v>419</v>
      </c>
      <c r="C76" s="72" t="s">
        <v>76</v>
      </c>
      <c r="D76" s="71" t="s">
        <v>105</v>
      </c>
      <c r="E76" s="73" t="s">
        <v>24</v>
      </c>
      <c r="F76" s="71" t="str">
        <f>IF(E76="","",IF((OR(E76=data_validation!A$1,E76=data_validation!A$2,E76=data_validation!A$5,E76=data_validation!A$6,E76=data_validation!A$14,E76=data_validation!A$16)),"Indicate Date","N/A"))</f>
        <v>N/A</v>
      </c>
      <c r="G76" s="71" t="str">
        <f>IF(E76="","",IF((OR(E76=data_validation!A$1,E76=data_validation!A$2)),"Indicate Date","N/A"))</f>
        <v>N/A</v>
      </c>
      <c r="H76" s="74">
        <f t="shared" si="14"/>
        <v>43832</v>
      </c>
      <c r="I76" s="74">
        <f t="shared" si="12"/>
        <v>43839</v>
      </c>
      <c r="J76" s="74">
        <v>43845</v>
      </c>
      <c r="K76" s="75" t="s">
        <v>69</v>
      </c>
      <c r="L76" s="76">
        <f t="shared" si="13"/>
        <v>182980</v>
      </c>
      <c r="M76" s="77">
        <f>176879+6101</f>
        <v>182980</v>
      </c>
      <c r="N76" s="78"/>
      <c r="O76" s="79" t="s">
        <v>208</v>
      </c>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c r="IC76" s="80"/>
      <c r="ID76" s="80"/>
      <c r="IE76" s="80"/>
      <c r="IF76" s="80"/>
      <c r="IG76" s="80"/>
      <c r="IH76" s="80"/>
      <c r="II76" s="80"/>
      <c r="IJ76" s="80"/>
      <c r="IK76" s="80"/>
      <c r="IL76" s="80"/>
      <c r="IM76" s="80"/>
      <c r="IN76" s="80"/>
      <c r="IO76" s="80"/>
      <c r="IP76" s="80"/>
      <c r="IQ76" s="80"/>
      <c r="IR76" s="80"/>
      <c r="IS76" s="80"/>
      <c r="IT76" s="80"/>
      <c r="IU76" s="80"/>
      <c r="IV76" s="80"/>
    </row>
    <row r="77" spans="1:256" s="41" customFormat="1" ht="12.75">
      <c r="A77" s="32">
        <v>327</v>
      </c>
      <c r="B77" s="71" t="s">
        <v>419</v>
      </c>
      <c r="C77" s="72" t="s">
        <v>76</v>
      </c>
      <c r="D77" s="71" t="s">
        <v>105</v>
      </c>
      <c r="E77" s="73" t="s">
        <v>24</v>
      </c>
      <c r="F77" s="71" t="str">
        <f>IF(E77="","",IF((OR(E77=data_validation!A$1,E77=data_validation!A$2,E77=data_validation!A$5,E77=data_validation!A$6,E77=data_validation!A$14,E77=data_validation!A$16)),"Indicate Date","N/A"))</f>
        <v>N/A</v>
      </c>
      <c r="G77" s="71" t="str">
        <f>IF(E77="","",IF((OR(E77=data_validation!A$1,E77=data_validation!A$2)),"Indicate Date","N/A"))</f>
        <v>N/A</v>
      </c>
      <c r="H77" s="74">
        <f t="shared" si="14"/>
        <v>43832</v>
      </c>
      <c r="I77" s="74">
        <f t="shared" si="12"/>
        <v>43839</v>
      </c>
      <c r="J77" s="74">
        <v>43845</v>
      </c>
      <c r="K77" s="75" t="s">
        <v>69</v>
      </c>
      <c r="L77" s="76">
        <f t="shared" si="13"/>
        <v>168075</v>
      </c>
      <c r="M77" s="77">
        <f>164057+4018</f>
        <v>168075</v>
      </c>
      <c r="N77" s="78"/>
      <c r="O77" s="79" t="s">
        <v>208</v>
      </c>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s="41" customFormat="1" ht="21">
      <c r="A78" s="32">
        <v>402</v>
      </c>
      <c r="B78" s="71" t="s">
        <v>560</v>
      </c>
      <c r="C78" s="72" t="s">
        <v>76</v>
      </c>
      <c r="D78" s="71" t="s">
        <v>79</v>
      </c>
      <c r="E78" s="73" t="s">
        <v>24</v>
      </c>
      <c r="F78" s="71" t="str">
        <f>IF(E78="","",IF((OR(E78=data_validation!A$1,E78=data_validation!A$2,E78=data_validation!A$5,E78=data_validation!A$6,E78=data_validation!A$14,E78=data_validation!A$16)),"Indicate Date","N/A"))</f>
        <v>N/A</v>
      </c>
      <c r="G78" s="71" t="str">
        <f>IF(E78="","",IF((OR(E78=data_validation!A$1,E78=data_validation!A$2)),"Indicate Date","N/A"))</f>
        <v>N/A</v>
      </c>
      <c r="H78" s="74">
        <f t="shared" si="14"/>
        <v>43832</v>
      </c>
      <c r="I78" s="74">
        <f t="shared" si="12"/>
        <v>43839</v>
      </c>
      <c r="J78" s="74">
        <v>43845</v>
      </c>
      <c r="K78" s="75" t="s">
        <v>69</v>
      </c>
      <c r="L78" s="76">
        <f t="shared" si="13"/>
        <v>62532</v>
      </c>
      <c r="M78" s="77">
        <f>62532</f>
        <v>62532</v>
      </c>
      <c r="N78" s="78"/>
      <c r="O78" s="79" t="s">
        <v>208</v>
      </c>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s="41" customFormat="1" ht="21">
      <c r="A79" s="32">
        <v>403</v>
      </c>
      <c r="B79" s="33" t="s">
        <v>560</v>
      </c>
      <c r="C79" s="34" t="s">
        <v>76</v>
      </c>
      <c r="D79" s="33" t="s">
        <v>79</v>
      </c>
      <c r="E79" s="44" t="s">
        <v>24</v>
      </c>
      <c r="F79" s="33" t="str">
        <f>IF(E79="","",IF((OR(E79=data_validation!A$1,E79=data_validation!A$2,E79=data_validation!A$5,E79=data_validation!A$6,E79=data_validation!A$14,E79=data_validation!A$16)),"Indicate Date","N/A"))</f>
        <v>N/A</v>
      </c>
      <c r="G79" s="33" t="str">
        <f>IF(E79="","",IF((OR(E79=data_validation!A$1,E79=data_validation!A$2)),"Indicate Date","N/A"))</f>
        <v>N/A</v>
      </c>
      <c r="H79" s="35">
        <f t="shared" si="14"/>
        <v>43832</v>
      </c>
      <c r="I79" s="35">
        <f t="shared" si="12"/>
        <v>43839</v>
      </c>
      <c r="J79" s="35">
        <v>43845</v>
      </c>
      <c r="K79" s="36" t="s">
        <v>69</v>
      </c>
      <c r="L79" s="37">
        <f t="shared" si="13"/>
        <v>64750</v>
      </c>
      <c r="M79" s="38">
        <v>64750</v>
      </c>
      <c r="N79" s="39"/>
      <c r="O79" s="40" t="s">
        <v>208</v>
      </c>
    </row>
    <row r="80" spans="1:256" s="41" customFormat="1" ht="21">
      <c r="A80" s="32">
        <v>516</v>
      </c>
      <c r="B80" s="71" t="s">
        <v>400</v>
      </c>
      <c r="C80" s="72" t="s">
        <v>76</v>
      </c>
      <c r="D80" s="71" t="s">
        <v>156</v>
      </c>
      <c r="E80" s="73" t="s">
        <v>24</v>
      </c>
      <c r="F80" s="71" t="str">
        <f>IF(E80="","",IF((OR(E80=data_validation!A$1,E80=data_validation!A$2,E80=data_validation!A$5,E80=data_validation!A$6,E80=data_validation!A$14,E80=data_validation!A$16)),"Indicate Date","N/A"))</f>
        <v>N/A</v>
      </c>
      <c r="G80" s="71" t="str">
        <f>IF(E80="","",IF((OR(E80=data_validation!A$1,E80=data_validation!A$2)),"Indicate Date","N/A"))</f>
        <v>N/A</v>
      </c>
      <c r="H80" s="74">
        <f t="shared" si="14"/>
        <v>43832</v>
      </c>
      <c r="I80" s="74">
        <f t="shared" si="12"/>
        <v>43839</v>
      </c>
      <c r="J80" s="74">
        <v>43845</v>
      </c>
      <c r="K80" s="75" t="s">
        <v>69</v>
      </c>
      <c r="L80" s="76">
        <f t="shared" si="13"/>
        <v>150000</v>
      </c>
      <c r="M80" s="77">
        <f>140659+9341</f>
        <v>150000</v>
      </c>
      <c r="N80" s="78"/>
      <c r="O80" s="79" t="s">
        <v>257</v>
      </c>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c r="IC80" s="80"/>
      <c r="ID80" s="80"/>
      <c r="IE80" s="80"/>
      <c r="IF80" s="80"/>
      <c r="IG80" s="80"/>
      <c r="IH80" s="80"/>
      <c r="II80" s="80"/>
      <c r="IJ80" s="80"/>
      <c r="IK80" s="80"/>
      <c r="IL80" s="80"/>
      <c r="IM80" s="80"/>
      <c r="IN80" s="80"/>
      <c r="IO80" s="80"/>
      <c r="IP80" s="80"/>
      <c r="IQ80" s="80"/>
      <c r="IR80" s="80"/>
      <c r="IS80" s="80"/>
      <c r="IT80" s="80"/>
      <c r="IU80" s="80"/>
      <c r="IV80" s="80"/>
    </row>
    <row r="81" spans="1:256" s="41" customFormat="1" ht="21">
      <c r="A81" s="32">
        <v>584</v>
      </c>
      <c r="B81" s="71" t="s">
        <v>314</v>
      </c>
      <c r="C81" s="72" t="s">
        <v>76</v>
      </c>
      <c r="D81" s="71" t="s">
        <v>142</v>
      </c>
      <c r="E81" s="73" t="s">
        <v>24</v>
      </c>
      <c r="F81" s="71" t="str">
        <f>IF(E81="","",IF((OR(E81=data_validation!A$1,E81=data_validation!A$2,E81=data_validation!A$5,E81=data_validation!A$6,E81=data_validation!A$14,E81=data_validation!A$16)),"Indicate Date","N/A"))</f>
        <v>N/A</v>
      </c>
      <c r="G81" s="71" t="str">
        <f>IF(E81="","",IF((OR(E81=data_validation!A$1,E81=data_validation!A$2)),"Indicate Date","N/A"))</f>
        <v>N/A</v>
      </c>
      <c r="H81" s="74">
        <f t="shared" si="14"/>
        <v>43832</v>
      </c>
      <c r="I81" s="74">
        <f t="shared" si="12"/>
        <v>43839</v>
      </c>
      <c r="J81" s="74">
        <v>43845</v>
      </c>
      <c r="K81" s="75" t="s">
        <v>69</v>
      </c>
      <c r="L81" s="76">
        <f t="shared" si="13"/>
        <v>223000</v>
      </c>
      <c r="M81" s="77">
        <f>218920+4080</f>
        <v>223000</v>
      </c>
      <c r="N81" s="78"/>
      <c r="O81" s="79" t="s">
        <v>208</v>
      </c>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c r="IH81" s="80"/>
      <c r="II81" s="80"/>
      <c r="IJ81" s="80"/>
      <c r="IK81" s="80"/>
      <c r="IL81" s="80"/>
      <c r="IM81" s="80"/>
      <c r="IN81" s="80"/>
      <c r="IO81" s="80"/>
      <c r="IP81" s="80"/>
      <c r="IQ81" s="80"/>
      <c r="IR81" s="80"/>
      <c r="IS81" s="80"/>
      <c r="IT81" s="80"/>
      <c r="IU81" s="80"/>
      <c r="IV81" s="80"/>
    </row>
    <row r="82" spans="1:256" s="41" customFormat="1" ht="21">
      <c r="A82" s="32">
        <v>586</v>
      </c>
      <c r="B82" s="71" t="s">
        <v>314</v>
      </c>
      <c r="C82" s="72" t="s">
        <v>76</v>
      </c>
      <c r="D82" s="71" t="s">
        <v>142</v>
      </c>
      <c r="E82" s="73" t="s">
        <v>24</v>
      </c>
      <c r="F82" s="71" t="str">
        <f>IF(E82="","",IF((OR(E82=data_validation!A$1,E82=data_validation!A$2,E82=data_validation!A$5,E82=data_validation!A$6,E82=data_validation!A$14,E82=data_validation!A$16)),"Indicate Date","N/A"))</f>
        <v>N/A</v>
      </c>
      <c r="G82" s="71" t="str">
        <f>IF(E82="","",IF((OR(E82=data_validation!A$1,E82=data_validation!A$2)),"Indicate Date","N/A"))</f>
        <v>N/A</v>
      </c>
      <c r="H82" s="74">
        <f t="shared" si="14"/>
        <v>43832</v>
      </c>
      <c r="I82" s="74">
        <f t="shared" si="12"/>
        <v>43839</v>
      </c>
      <c r="J82" s="74">
        <v>43845</v>
      </c>
      <c r="K82" s="75" t="s">
        <v>69</v>
      </c>
      <c r="L82" s="76">
        <f t="shared" si="13"/>
        <v>177000</v>
      </c>
      <c r="M82" s="77">
        <v>177000</v>
      </c>
      <c r="N82" s="78"/>
      <c r="O82" s="79" t="s">
        <v>208</v>
      </c>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80"/>
      <c r="IK82" s="80"/>
      <c r="IL82" s="80"/>
      <c r="IM82" s="80"/>
      <c r="IN82" s="80"/>
      <c r="IO82" s="80"/>
      <c r="IP82" s="80"/>
      <c r="IQ82" s="80"/>
      <c r="IR82" s="80"/>
      <c r="IS82" s="80"/>
      <c r="IT82" s="80"/>
      <c r="IU82" s="80"/>
      <c r="IV82" s="80"/>
    </row>
    <row r="83" spans="1:256" s="41" customFormat="1" ht="21">
      <c r="A83" s="32">
        <v>648</v>
      </c>
      <c r="B83" s="71" t="s">
        <v>365</v>
      </c>
      <c r="C83" s="72" t="s">
        <v>76</v>
      </c>
      <c r="D83" s="71" t="s">
        <v>128</v>
      </c>
      <c r="E83" s="73" t="s">
        <v>24</v>
      </c>
      <c r="F83" s="71" t="str">
        <f>IF(E83="","",IF((OR(E83=data_validation!A$1,E83=data_validation!A$2,E83=data_validation!A$5,E83=data_validation!A$6,E83=data_validation!A$14,E83=data_validation!A$16)),"Indicate Date","N/A"))</f>
        <v>N/A</v>
      </c>
      <c r="G83" s="71" t="str">
        <f>IF(E83="","",IF((OR(E83=data_validation!A$1,E83=data_validation!A$2)),"Indicate Date","N/A"))</f>
        <v>N/A</v>
      </c>
      <c r="H83" s="74">
        <f t="shared" si="14"/>
        <v>43832</v>
      </c>
      <c r="I83" s="74">
        <f t="shared" si="12"/>
        <v>43839</v>
      </c>
      <c r="J83" s="74">
        <v>43845</v>
      </c>
      <c r="K83" s="75" t="s">
        <v>69</v>
      </c>
      <c r="L83" s="76">
        <f t="shared" si="13"/>
        <v>75019</v>
      </c>
      <c r="M83" s="77">
        <v>75019</v>
      </c>
      <c r="N83" s="78"/>
      <c r="O83" s="79" t="s">
        <v>208</v>
      </c>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c r="IG83" s="80"/>
      <c r="IH83" s="80"/>
      <c r="II83" s="80"/>
      <c r="IJ83" s="80"/>
      <c r="IK83" s="80"/>
      <c r="IL83" s="80"/>
      <c r="IM83" s="80"/>
      <c r="IN83" s="80"/>
      <c r="IO83" s="80"/>
      <c r="IP83" s="80"/>
      <c r="IQ83" s="80"/>
      <c r="IR83" s="80"/>
      <c r="IS83" s="80"/>
      <c r="IT83" s="80"/>
      <c r="IU83" s="80"/>
      <c r="IV83" s="80"/>
    </row>
    <row r="84" spans="1:256" s="41" customFormat="1" ht="21">
      <c r="A84" s="32">
        <v>697</v>
      </c>
      <c r="B84" s="71" t="s">
        <v>383</v>
      </c>
      <c r="C84" s="72" t="s">
        <v>76</v>
      </c>
      <c r="D84" s="71" t="s">
        <v>169</v>
      </c>
      <c r="E84" s="73" t="s">
        <v>24</v>
      </c>
      <c r="F84" s="71" t="str">
        <f>IF(E84="","",IF((OR(E84=data_validation!A$1,E84=data_validation!A$2,E84=data_validation!A$5,E84=data_validation!A$6,E84=data_validation!A$14,E84=data_validation!A$16)),"Indicate Date","N/A"))</f>
        <v>N/A</v>
      </c>
      <c r="G84" s="71" t="str">
        <f>IF(E84="","",IF((OR(E84=data_validation!A$1,E84=data_validation!A$2)),"Indicate Date","N/A"))</f>
        <v>N/A</v>
      </c>
      <c r="H84" s="74">
        <f t="shared" si="14"/>
        <v>43832</v>
      </c>
      <c r="I84" s="74">
        <f t="shared" si="12"/>
        <v>43839</v>
      </c>
      <c r="J84" s="74">
        <v>43845</v>
      </c>
      <c r="K84" s="75" t="s">
        <v>69</v>
      </c>
      <c r="L84" s="76">
        <f t="shared" si="13"/>
        <v>181474</v>
      </c>
      <c r="M84" s="77">
        <f>175474+6000</f>
        <v>181474</v>
      </c>
      <c r="N84" s="78"/>
      <c r="O84" s="79" t="s">
        <v>208</v>
      </c>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c r="HT84" s="80"/>
      <c r="HU84" s="80"/>
      <c r="HV84" s="80"/>
      <c r="HW84" s="80"/>
      <c r="HX84" s="80"/>
      <c r="HY84" s="80"/>
      <c r="HZ84" s="80"/>
      <c r="IA84" s="80"/>
      <c r="IB84" s="80"/>
      <c r="IC84" s="80"/>
      <c r="ID84" s="80"/>
      <c r="IE84" s="80"/>
      <c r="IF84" s="80"/>
      <c r="IG84" s="80"/>
      <c r="IH84" s="80"/>
      <c r="II84" s="80"/>
      <c r="IJ84" s="80"/>
      <c r="IK84" s="80"/>
      <c r="IL84" s="80"/>
      <c r="IM84" s="80"/>
      <c r="IN84" s="80"/>
      <c r="IO84" s="80"/>
      <c r="IP84" s="80"/>
      <c r="IQ84" s="80"/>
      <c r="IR84" s="80"/>
      <c r="IS84" s="80"/>
      <c r="IT84" s="80"/>
      <c r="IU84" s="80"/>
      <c r="IV84" s="80"/>
    </row>
    <row r="85" spans="1:256" s="41" customFormat="1" ht="21">
      <c r="A85" s="32">
        <v>698</v>
      </c>
      <c r="B85" s="71" t="s">
        <v>383</v>
      </c>
      <c r="C85" s="72" t="s">
        <v>76</v>
      </c>
      <c r="D85" s="71" t="s">
        <v>169</v>
      </c>
      <c r="E85" s="73" t="s">
        <v>24</v>
      </c>
      <c r="F85" s="71" t="str">
        <f>IF(E85="","",IF((OR(E85=data_validation!A$1,E85=data_validation!A$2,E85=data_validation!A$5,E85=data_validation!A$6,E85=data_validation!A$14,E85=data_validation!A$16)),"Indicate Date","N/A"))</f>
        <v>N/A</v>
      </c>
      <c r="G85" s="71" t="str">
        <f>IF(E85="","",IF((OR(E85=data_validation!A$1,E85=data_validation!A$2)),"Indicate Date","N/A"))</f>
        <v>N/A</v>
      </c>
      <c r="H85" s="74">
        <f t="shared" si="14"/>
        <v>43832</v>
      </c>
      <c r="I85" s="74">
        <f t="shared" ref="I85:I107" si="15">H85+7</f>
        <v>43839</v>
      </c>
      <c r="J85" s="74">
        <v>43845</v>
      </c>
      <c r="K85" s="75" t="s">
        <v>69</v>
      </c>
      <c r="L85" s="76">
        <f t="shared" ref="L85:L107" si="16">SUM(M85:N85)</f>
        <v>32300</v>
      </c>
      <c r="M85" s="77">
        <v>32300</v>
      </c>
      <c r="N85" s="78"/>
      <c r="O85" s="79" t="s">
        <v>208</v>
      </c>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c r="IC85" s="80"/>
      <c r="ID85" s="80"/>
      <c r="IE85" s="80"/>
      <c r="IF85" s="80"/>
      <c r="IG85" s="80"/>
      <c r="IH85" s="80"/>
      <c r="II85" s="80"/>
      <c r="IJ85" s="80"/>
      <c r="IK85" s="80"/>
      <c r="IL85" s="80"/>
      <c r="IM85" s="80"/>
      <c r="IN85" s="80"/>
      <c r="IO85" s="80"/>
      <c r="IP85" s="80"/>
      <c r="IQ85" s="80"/>
      <c r="IR85" s="80"/>
      <c r="IS85" s="80"/>
      <c r="IT85" s="80"/>
      <c r="IU85" s="80"/>
      <c r="IV85" s="80"/>
    </row>
    <row r="86" spans="1:256" s="41" customFormat="1" ht="21">
      <c r="A86" s="32">
        <v>788</v>
      </c>
      <c r="B86" s="71" t="s">
        <v>326</v>
      </c>
      <c r="C86" s="72" t="s">
        <v>76</v>
      </c>
      <c r="D86" s="71" t="s">
        <v>147</v>
      </c>
      <c r="E86" s="73" t="s">
        <v>24</v>
      </c>
      <c r="F86" s="71" t="str">
        <f>IF(E86="","",IF((OR(E86=data_validation!A$1,E86=data_validation!A$2,E86=data_validation!A$5,E86=data_validation!A$6,E86=data_validation!A$14,E86=data_validation!A$16)),"Indicate Date","N/A"))</f>
        <v>N/A</v>
      </c>
      <c r="G86" s="71" t="str">
        <f>IF(E86="","",IF((OR(E86=data_validation!A$1,E86=data_validation!A$2)),"Indicate Date","N/A"))</f>
        <v>N/A</v>
      </c>
      <c r="H86" s="74">
        <f t="shared" si="14"/>
        <v>43832</v>
      </c>
      <c r="I86" s="74">
        <f t="shared" si="15"/>
        <v>43839</v>
      </c>
      <c r="J86" s="74">
        <v>43845</v>
      </c>
      <c r="K86" s="75" t="s">
        <v>69</v>
      </c>
      <c r="L86" s="76">
        <f t="shared" si="16"/>
        <v>425659.5</v>
      </c>
      <c r="M86" s="77">
        <f>405659.5+20000</f>
        <v>425659.5</v>
      </c>
      <c r="N86" s="78"/>
      <c r="O86" s="79" t="s">
        <v>208</v>
      </c>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c r="HT86" s="80"/>
      <c r="HU86" s="80"/>
      <c r="HV86" s="80"/>
      <c r="HW86" s="80"/>
      <c r="HX86" s="80"/>
      <c r="HY86" s="80"/>
      <c r="HZ86" s="80"/>
      <c r="IA86" s="80"/>
      <c r="IB86" s="80"/>
      <c r="IC86" s="80"/>
      <c r="ID86" s="80"/>
      <c r="IE86" s="80"/>
      <c r="IF86" s="80"/>
      <c r="IG86" s="80"/>
      <c r="IH86" s="80"/>
      <c r="II86" s="80"/>
      <c r="IJ86" s="80"/>
      <c r="IK86" s="80"/>
      <c r="IL86" s="80"/>
      <c r="IM86" s="80"/>
      <c r="IN86" s="80"/>
      <c r="IO86" s="80"/>
      <c r="IP86" s="80"/>
      <c r="IQ86" s="80"/>
      <c r="IR86" s="80"/>
      <c r="IS86" s="80"/>
      <c r="IT86" s="80"/>
      <c r="IU86" s="80"/>
      <c r="IV86" s="80"/>
    </row>
    <row r="87" spans="1:256" s="41" customFormat="1" ht="21">
      <c r="A87" s="32">
        <v>789</v>
      </c>
      <c r="B87" s="71" t="s">
        <v>326</v>
      </c>
      <c r="C87" s="72" t="s">
        <v>76</v>
      </c>
      <c r="D87" s="71" t="s">
        <v>147</v>
      </c>
      <c r="E87" s="73" t="s">
        <v>24</v>
      </c>
      <c r="F87" s="71" t="str">
        <f>IF(E87="","",IF((OR(E87=data_validation!A$1,E87=data_validation!A$2,E87=data_validation!A$5,E87=data_validation!A$6,E87=data_validation!A$14,E87=data_validation!A$16)),"Indicate Date","N/A"))</f>
        <v>N/A</v>
      </c>
      <c r="G87" s="71" t="str">
        <f>IF(E87="","",IF((OR(E87=data_validation!A$1,E87=data_validation!A$2)),"Indicate Date","N/A"))</f>
        <v>N/A</v>
      </c>
      <c r="H87" s="74">
        <f t="shared" si="14"/>
        <v>43832</v>
      </c>
      <c r="I87" s="74">
        <f t="shared" si="15"/>
        <v>43839</v>
      </c>
      <c r="J87" s="74">
        <v>43845</v>
      </c>
      <c r="K87" s="75" t="s">
        <v>69</v>
      </c>
      <c r="L87" s="76">
        <f t="shared" si="16"/>
        <v>53760</v>
      </c>
      <c r="M87" s="77">
        <v>53760</v>
      </c>
      <c r="N87" s="78"/>
      <c r="O87" s="79" t="s">
        <v>208</v>
      </c>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c r="IC87" s="80"/>
      <c r="ID87" s="80"/>
      <c r="IE87" s="80"/>
      <c r="IF87" s="80"/>
      <c r="IG87" s="80"/>
      <c r="IH87" s="80"/>
      <c r="II87" s="80"/>
      <c r="IJ87" s="80"/>
      <c r="IK87" s="80"/>
      <c r="IL87" s="80"/>
      <c r="IM87" s="80"/>
      <c r="IN87" s="80"/>
      <c r="IO87" s="80"/>
      <c r="IP87" s="80"/>
      <c r="IQ87" s="80"/>
      <c r="IR87" s="80"/>
      <c r="IS87" s="80"/>
      <c r="IT87" s="80"/>
      <c r="IU87" s="80"/>
      <c r="IV87" s="80"/>
    </row>
    <row r="88" spans="1:256" s="41" customFormat="1" ht="21">
      <c r="A88" s="32">
        <v>940</v>
      </c>
      <c r="B88" s="33" t="s">
        <v>570</v>
      </c>
      <c r="C88" s="34" t="s">
        <v>76</v>
      </c>
      <c r="D88" s="33" t="s">
        <v>183</v>
      </c>
      <c r="E88" s="44" t="s">
        <v>24</v>
      </c>
      <c r="F88" s="33" t="str">
        <f>IF(E88="","",IF((OR(E88=data_validation!A$1,E88=data_validation!A$2,E88=data_validation!A$5,E88=data_validation!A$6,E88=data_validation!A$14,E88=data_validation!A$16)),"Indicate Date","N/A"))</f>
        <v>N/A</v>
      </c>
      <c r="G88" s="33" t="str">
        <f>IF(E88="","",IF((OR(E88=data_validation!A$1,E88=data_validation!A$2)),"Indicate Date","N/A"))</f>
        <v>N/A</v>
      </c>
      <c r="H88" s="35">
        <f t="shared" si="14"/>
        <v>43832</v>
      </c>
      <c r="I88" s="35">
        <f t="shared" si="15"/>
        <v>43839</v>
      </c>
      <c r="J88" s="35">
        <v>43845</v>
      </c>
      <c r="K88" s="36" t="s">
        <v>69</v>
      </c>
      <c r="L88" s="37">
        <f t="shared" si="16"/>
        <v>204764</v>
      </c>
      <c r="M88" s="38">
        <f>204733.5+30.5</f>
        <v>204764</v>
      </c>
      <c r="N88" s="39"/>
      <c r="O88" s="40" t="s">
        <v>208</v>
      </c>
    </row>
    <row r="89" spans="1:256" s="41" customFormat="1" ht="21">
      <c r="A89" s="32">
        <v>941</v>
      </c>
      <c r="B89" s="33" t="s">
        <v>570</v>
      </c>
      <c r="C89" s="34" t="s">
        <v>76</v>
      </c>
      <c r="D89" s="33" t="s">
        <v>183</v>
      </c>
      <c r="E89" s="44" t="s">
        <v>24</v>
      </c>
      <c r="F89" s="33" t="str">
        <f>IF(E89="","",IF((OR(E89=data_validation!A$1,E89=data_validation!A$2,E89=data_validation!A$5,E89=data_validation!A$6,E89=data_validation!A$14,E89=data_validation!A$16)),"Indicate Date","N/A"))</f>
        <v>N/A</v>
      </c>
      <c r="G89" s="33" t="str">
        <f>IF(E89="","",IF((OR(E89=data_validation!A$1,E89=data_validation!A$2)),"Indicate Date","N/A"))</f>
        <v>N/A</v>
      </c>
      <c r="H89" s="35">
        <f t="shared" si="14"/>
        <v>43832</v>
      </c>
      <c r="I89" s="35">
        <f t="shared" si="15"/>
        <v>43839</v>
      </c>
      <c r="J89" s="35">
        <v>43845</v>
      </c>
      <c r="K89" s="36" t="s">
        <v>69</v>
      </c>
      <c r="L89" s="37">
        <f t="shared" si="16"/>
        <v>23720</v>
      </c>
      <c r="M89" s="38">
        <v>23720</v>
      </c>
      <c r="N89" s="39"/>
      <c r="O89" s="40" t="s">
        <v>208</v>
      </c>
    </row>
    <row r="90" spans="1:256" s="80" customFormat="1" ht="21">
      <c r="A90" s="32">
        <v>1047</v>
      </c>
      <c r="B90" s="33" t="s">
        <v>299</v>
      </c>
      <c r="C90" s="34" t="s">
        <v>76</v>
      </c>
      <c r="D90" s="33" t="s">
        <v>300</v>
      </c>
      <c r="E90" s="44" t="s">
        <v>24</v>
      </c>
      <c r="F90" s="33" t="str">
        <f>IF(E90="","",IF((OR(E90=data_validation!A$1,E90=data_validation!A$2,E90=data_validation!A$5,E90=data_validation!A$6,E90=data_validation!A$14,E90=data_validation!A$16)),"Indicate Date","N/A"))</f>
        <v>N/A</v>
      </c>
      <c r="G90" s="33" t="str">
        <f>IF(E90="","",IF((OR(E90=data_validation!A$1,E90=data_validation!A$2)),"Indicate Date","N/A"))</f>
        <v>N/A</v>
      </c>
      <c r="H90" s="35">
        <f t="shared" si="14"/>
        <v>43832</v>
      </c>
      <c r="I90" s="35">
        <f t="shared" si="15"/>
        <v>43839</v>
      </c>
      <c r="J90" s="35">
        <v>43845</v>
      </c>
      <c r="K90" s="36" t="s">
        <v>69</v>
      </c>
      <c r="L90" s="37">
        <f t="shared" si="16"/>
        <v>9018</v>
      </c>
      <c r="M90" s="38">
        <v>9018</v>
      </c>
      <c r="N90" s="39"/>
      <c r="O90" s="40" t="s">
        <v>263</v>
      </c>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c r="BK90" s="31"/>
      <c r="BL90" s="31"/>
      <c r="BM90" s="31"/>
      <c r="BN90" s="31"/>
      <c r="BO90" s="31"/>
      <c r="BP90" s="31"/>
      <c r="BQ90" s="31"/>
      <c r="BR90" s="31"/>
      <c r="BS90" s="31"/>
      <c r="BT90" s="31"/>
      <c r="BU90" s="31"/>
      <c r="BV90" s="31"/>
      <c r="BW90" s="31"/>
      <c r="BX90" s="31"/>
      <c r="BY90" s="31"/>
      <c r="BZ90" s="31"/>
      <c r="CA90" s="31"/>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c r="DR90" s="31"/>
      <c r="DS90" s="31"/>
      <c r="DT90" s="31"/>
      <c r="DU90" s="31"/>
      <c r="DV90" s="31"/>
      <c r="DW90" s="31"/>
      <c r="DX90" s="31"/>
      <c r="DY90" s="31"/>
      <c r="DZ90" s="31"/>
      <c r="EA90" s="31"/>
      <c r="EB90" s="31"/>
      <c r="EC90" s="31"/>
      <c r="ED90" s="31"/>
      <c r="EE90" s="31"/>
      <c r="EF90" s="31"/>
      <c r="EG90" s="31"/>
      <c r="EH90" s="31"/>
      <c r="EI90" s="31"/>
      <c r="EJ90" s="31"/>
      <c r="EK90" s="31"/>
      <c r="EL90" s="31"/>
      <c r="EM90" s="31"/>
      <c r="EN90" s="31"/>
      <c r="EO90" s="31"/>
      <c r="EP90" s="31"/>
      <c r="EQ90" s="31"/>
      <c r="ER90" s="31"/>
      <c r="ES90" s="31"/>
      <c r="ET90" s="31"/>
      <c r="EU90" s="31"/>
      <c r="EV90" s="31"/>
      <c r="EW90" s="31"/>
      <c r="EX90" s="31"/>
      <c r="EY90" s="31"/>
      <c r="EZ90" s="31"/>
      <c r="FA90" s="31"/>
      <c r="FB90" s="31"/>
      <c r="FC90" s="31"/>
      <c r="FD90" s="31"/>
      <c r="FE90" s="31"/>
      <c r="FF90" s="31"/>
      <c r="FG90" s="31"/>
      <c r="FH90" s="31"/>
      <c r="FI90" s="31"/>
      <c r="FJ90" s="31"/>
      <c r="FK90" s="31"/>
      <c r="FL90" s="31"/>
      <c r="FM90" s="31"/>
      <c r="FN90" s="31"/>
      <c r="FO90" s="31"/>
      <c r="FP90" s="31"/>
      <c r="FQ90" s="31"/>
      <c r="FR90" s="31"/>
      <c r="FS90" s="31"/>
      <c r="FT90" s="31"/>
      <c r="FU90" s="31"/>
      <c r="FV90" s="31"/>
      <c r="FW90" s="31"/>
      <c r="FX90" s="31"/>
      <c r="FY90" s="31"/>
      <c r="FZ90" s="31"/>
      <c r="GA90" s="31"/>
      <c r="GB90" s="31"/>
      <c r="GC90" s="31"/>
      <c r="GD90" s="31"/>
      <c r="GE90" s="31"/>
      <c r="GF90" s="31"/>
      <c r="GG90" s="31"/>
      <c r="GH90" s="31"/>
      <c r="GI90" s="31"/>
      <c r="GJ90" s="31"/>
      <c r="GK90" s="31"/>
      <c r="GL90" s="31"/>
      <c r="GM90" s="31"/>
      <c r="GN90" s="31"/>
      <c r="GO90" s="31"/>
      <c r="GP90" s="31"/>
      <c r="GQ90" s="31"/>
      <c r="GR90" s="31"/>
      <c r="GS90" s="31"/>
      <c r="GT90" s="31"/>
      <c r="GU90" s="31"/>
      <c r="GV90" s="31"/>
      <c r="GW90" s="31"/>
      <c r="GX90" s="31"/>
      <c r="GY90" s="31"/>
      <c r="GZ90" s="31"/>
      <c r="HA90" s="31"/>
      <c r="HB90" s="31"/>
      <c r="HC90" s="31"/>
      <c r="HD90" s="31"/>
      <c r="HE90" s="31"/>
      <c r="HF90" s="31"/>
      <c r="HG90" s="31"/>
      <c r="HH90" s="31"/>
      <c r="HI90" s="31"/>
      <c r="HJ90" s="31"/>
      <c r="HK90" s="31"/>
      <c r="HL90" s="31"/>
      <c r="HM90" s="31"/>
      <c r="HN90" s="31"/>
      <c r="HO90" s="31"/>
      <c r="HP90" s="31"/>
      <c r="HQ90" s="31"/>
      <c r="HR90" s="31"/>
      <c r="HS90" s="31"/>
      <c r="HT90" s="31"/>
      <c r="HU90" s="31"/>
      <c r="HV90" s="31"/>
      <c r="HW90" s="31"/>
      <c r="HX90" s="31"/>
      <c r="HY90" s="31"/>
      <c r="HZ90" s="31"/>
      <c r="IA90" s="31"/>
      <c r="IB90" s="31"/>
      <c r="IC90" s="31"/>
      <c r="ID90" s="31"/>
      <c r="IE90" s="31"/>
      <c r="IF90" s="31"/>
      <c r="IG90" s="31"/>
      <c r="IH90" s="31"/>
      <c r="II90" s="31"/>
      <c r="IJ90" s="31"/>
      <c r="IK90" s="31"/>
      <c r="IL90" s="31"/>
      <c r="IM90" s="31"/>
      <c r="IN90" s="31"/>
      <c r="IO90" s="31"/>
      <c r="IP90" s="31"/>
      <c r="IQ90" s="31"/>
      <c r="IR90" s="31"/>
      <c r="IS90" s="31"/>
      <c r="IT90" s="31"/>
      <c r="IU90" s="31"/>
      <c r="IV90" s="31"/>
    </row>
    <row r="91" spans="1:256" s="41" customFormat="1" ht="12.75">
      <c r="A91" s="32">
        <v>1051</v>
      </c>
      <c r="B91" s="33" t="s">
        <v>297</v>
      </c>
      <c r="C91" s="34" t="s">
        <v>76</v>
      </c>
      <c r="D91" s="33" t="s">
        <v>298</v>
      </c>
      <c r="E91" s="44" t="s">
        <v>24</v>
      </c>
      <c r="F91" s="33" t="str">
        <f>IF(E91="","",IF((OR(E91=data_validation!A$1,E91=data_validation!A$2,E91=data_validation!A$5,E91=data_validation!A$6,E91=data_validation!A$14,E91=data_validation!A$16)),"Indicate Date","N/A"))</f>
        <v>N/A</v>
      </c>
      <c r="G91" s="33" t="str">
        <f>IF(E91="","",IF((OR(E91=data_validation!A$1,E91=data_validation!A$2)),"Indicate Date","N/A"))</f>
        <v>N/A</v>
      </c>
      <c r="H91" s="35">
        <f t="shared" si="14"/>
        <v>43832</v>
      </c>
      <c r="I91" s="35">
        <f t="shared" si="15"/>
        <v>43839</v>
      </c>
      <c r="J91" s="35">
        <v>43845</v>
      </c>
      <c r="K91" s="36" t="s">
        <v>69</v>
      </c>
      <c r="L91" s="37">
        <f t="shared" si="16"/>
        <v>62819</v>
      </c>
      <c r="M91" s="38">
        <v>62819</v>
      </c>
      <c r="N91" s="39"/>
      <c r="O91" s="40" t="s">
        <v>268</v>
      </c>
    </row>
    <row r="92" spans="1:256" s="41" customFormat="1" ht="12.75">
      <c r="A92" s="32">
        <v>1063</v>
      </c>
      <c r="B92" s="71" t="s">
        <v>296</v>
      </c>
      <c r="C92" s="72" t="s">
        <v>76</v>
      </c>
      <c r="D92" s="71" t="s">
        <v>125</v>
      </c>
      <c r="E92" s="73" t="s">
        <v>24</v>
      </c>
      <c r="F92" s="71" t="str">
        <f>IF(E92="","",IF((OR(E92=data_validation!A$1,E92=data_validation!A$2,E92=data_validation!A$5,E92=data_validation!A$6,E92=data_validation!A$14,E92=data_validation!A$16)),"Indicate Date","N/A"))</f>
        <v>N/A</v>
      </c>
      <c r="G92" s="71" t="str">
        <f>IF(E92="","",IF((OR(E92=data_validation!A$1,E92=data_validation!A$2)),"Indicate Date","N/A"))</f>
        <v>N/A</v>
      </c>
      <c r="H92" s="74">
        <f t="shared" si="14"/>
        <v>43832</v>
      </c>
      <c r="I92" s="74">
        <f t="shared" si="15"/>
        <v>43839</v>
      </c>
      <c r="J92" s="74">
        <v>43845</v>
      </c>
      <c r="K92" s="75" t="s">
        <v>69</v>
      </c>
      <c r="L92" s="76">
        <f t="shared" si="16"/>
        <v>40000</v>
      </c>
      <c r="M92" s="77">
        <v>40000</v>
      </c>
      <c r="N92" s="78"/>
      <c r="O92" s="79" t="s">
        <v>261</v>
      </c>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c r="HT92" s="80"/>
      <c r="HU92" s="80"/>
      <c r="HV92" s="80"/>
      <c r="HW92" s="80"/>
      <c r="HX92" s="80"/>
      <c r="HY92" s="80"/>
      <c r="HZ92" s="80"/>
      <c r="IA92" s="80"/>
      <c r="IB92" s="80"/>
      <c r="IC92" s="80"/>
      <c r="ID92" s="80"/>
      <c r="IE92" s="80"/>
      <c r="IF92" s="80"/>
      <c r="IG92" s="80"/>
      <c r="IH92" s="80"/>
      <c r="II92" s="80"/>
      <c r="IJ92" s="80"/>
      <c r="IK92" s="80"/>
      <c r="IL92" s="80"/>
      <c r="IM92" s="80"/>
      <c r="IN92" s="80"/>
      <c r="IO92" s="80"/>
      <c r="IP92" s="80"/>
      <c r="IQ92" s="80"/>
      <c r="IR92" s="80"/>
      <c r="IS92" s="80"/>
      <c r="IT92" s="80"/>
      <c r="IU92" s="80"/>
      <c r="IV92" s="80"/>
    </row>
    <row r="93" spans="1:256" s="41" customFormat="1" ht="12.75">
      <c r="A93" s="32">
        <v>1076</v>
      </c>
      <c r="B93" s="33" t="s">
        <v>295</v>
      </c>
      <c r="C93" s="34" t="s">
        <v>76</v>
      </c>
      <c r="D93" s="33" t="s">
        <v>120</v>
      </c>
      <c r="E93" s="44" t="s">
        <v>24</v>
      </c>
      <c r="F93" s="33" t="str">
        <f>IF(E93="","",IF((OR(E93=data_validation!A$1,E93=data_validation!A$2,E93=data_validation!A$5,E93=data_validation!A$6,E93=data_validation!A$14,E93=data_validation!A$16)),"Indicate Date","N/A"))</f>
        <v>N/A</v>
      </c>
      <c r="G93" s="33" t="str">
        <f>IF(E93="","",IF((OR(E93=data_validation!A$1,E93=data_validation!A$2)),"Indicate Date","N/A"))</f>
        <v>N/A</v>
      </c>
      <c r="H93" s="35">
        <f t="shared" si="14"/>
        <v>43832</v>
      </c>
      <c r="I93" s="35">
        <f t="shared" si="15"/>
        <v>43839</v>
      </c>
      <c r="J93" s="35">
        <v>43845</v>
      </c>
      <c r="K93" s="36" t="s">
        <v>69</v>
      </c>
      <c r="L93" s="37">
        <f t="shared" si="16"/>
        <v>2397</v>
      </c>
      <c r="M93" s="38">
        <v>2397</v>
      </c>
      <c r="N93" s="39"/>
      <c r="O93" s="40" t="s">
        <v>229</v>
      </c>
    </row>
    <row r="94" spans="1:256" s="41" customFormat="1" ht="12.75">
      <c r="A94" s="32">
        <v>1086</v>
      </c>
      <c r="B94" s="33" t="s">
        <v>293</v>
      </c>
      <c r="C94" s="34" t="s">
        <v>76</v>
      </c>
      <c r="D94" s="33" t="s">
        <v>121</v>
      </c>
      <c r="E94" s="44" t="s">
        <v>24</v>
      </c>
      <c r="F94" s="33" t="str">
        <f>IF(E94="","",IF((OR(E94=data_validation!A$1,E94=data_validation!A$2,E94=data_validation!A$5,E94=data_validation!A$6,E94=data_validation!A$14,E94=data_validation!A$16)),"Indicate Date","N/A"))</f>
        <v>N/A</v>
      </c>
      <c r="G94" s="33" t="str">
        <f>IF(E94="","",IF((OR(E94=data_validation!A$1,E94=data_validation!A$2)),"Indicate Date","N/A"))</f>
        <v>N/A</v>
      </c>
      <c r="H94" s="35">
        <f t="shared" si="14"/>
        <v>43832</v>
      </c>
      <c r="I94" s="35">
        <f t="shared" si="15"/>
        <v>43839</v>
      </c>
      <c r="J94" s="35">
        <v>43845</v>
      </c>
      <c r="K94" s="36" t="s">
        <v>69</v>
      </c>
      <c r="L94" s="37">
        <f t="shared" si="16"/>
        <v>4500</v>
      </c>
      <c r="M94" s="38">
        <v>4500</v>
      </c>
      <c r="N94" s="39"/>
      <c r="O94" s="40" t="s">
        <v>256</v>
      </c>
    </row>
    <row r="95" spans="1:256" s="41" customFormat="1" ht="21">
      <c r="A95" s="32">
        <v>1088</v>
      </c>
      <c r="B95" s="33" t="s">
        <v>294</v>
      </c>
      <c r="C95" s="34" t="s">
        <v>76</v>
      </c>
      <c r="D95" s="33" t="s">
        <v>127</v>
      </c>
      <c r="E95" s="44" t="s">
        <v>24</v>
      </c>
      <c r="F95" s="33" t="str">
        <f>IF(E95="","",IF((OR(E95=data_validation!A$1,E95=data_validation!A$2,E95=data_validation!A$5,E95=data_validation!A$6,E95=data_validation!A$14,E95=data_validation!A$16)),"Indicate Date","N/A"))</f>
        <v>N/A</v>
      </c>
      <c r="G95" s="33" t="str">
        <f>IF(E95="","",IF((OR(E95=data_validation!A$1,E95=data_validation!A$2)),"Indicate Date","N/A"))</f>
        <v>N/A</v>
      </c>
      <c r="H95" s="35">
        <f t="shared" si="14"/>
        <v>43832</v>
      </c>
      <c r="I95" s="35">
        <f t="shared" si="15"/>
        <v>43839</v>
      </c>
      <c r="J95" s="35">
        <v>43845</v>
      </c>
      <c r="K95" s="36" t="s">
        <v>69</v>
      </c>
      <c r="L95" s="37">
        <f t="shared" si="16"/>
        <v>7929.75</v>
      </c>
      <c r="M95" s="38">
        <f>7923+6.75</f>
        <v>7929.75</v>
      </c>
      <c r="N95" s="39"/>
      <c r="O95" s="40" t="s">
        <v>254</v>
      </c>
    </row>
    <row r="96" spans="1:256" s="80" customFormat="1" ht="12.75">
      <c r="A96" s="32">
        <v>1090</v>
      </c>
      <c r="B96" s="33" t="s">
        <v>292</v>
      </c>
      <c r="C96" s="34" t="s">
        <v>76</v>
      </c>
      <c r="D96" s="33" t="s">
        <v>126</v>
      </c>
      <c r="E96" s="44" t="s">
        <v>24</v>
      </c>
      <c r="F96" s="33" t="str">
        <f>IF(E96="","",IF((OR(E96=data_validation!A$1,E96=data_validation!A$2,E96=data_validation!A$5,E96=data_validation!A$6,E96=data_validation!A$14,E96=data_validation!A$16)),"Indicate Date","N/A"))</f>
        <v>N/A</v>
      </c>
      <c r="G96" s="33" t="str">
        <f>IF(E96="","",IF((OR(E96=data_validation!A$1,E96=data_validation!A$2)),"Indicate Date","N/A"))</f>
        <v>N/A</v>
      </c>
      <c r="H96" s="35">
        <f t="shared" si="14"/>
        <v>43832</v>
      </c>
      <c r="I96" s="35">
        <f t="shared" si="15"/>
        <v>43839</v>
      </c>
      <c r="J96" s="35">
        <v>43845</v>
      </c>
      <c r="K96" s="36" t="s">
        <v>69</v>
      </c>
      <c r="L96" s="37">
        <f t="shared" si="16"/>
        <v>2480</v>
      </c>
      <c r="M96" s="38">
        <v>2480</v>
      </c>
      <c r="N96" s="39"/>
      <c r="O96" s="40" t="s">
        <v>210</v>
      </c>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c r="DB96" s="41"/>
      <c r="DC96" s="41"/>
      <c r="DD96" s="41"/>
      <c r="DE96" s="41"/>
      <c r="DF96" s="41"/>
      <c r="DG96" s="41"/>
      <c r="DH96" s="41"/>
      <c r="DI96" s="41"/>
      <c r="DJ96" s="41"/>
      <c r="DK96" s="41"/>
      <c r="DL96" s="41"/>
      <c r="DM96" s="41"/>
      <c r="DN96" s="41"/>
      <c r="DO96" s="41"/>
      <c r="DP96" s="41"/>
      <c r="DQ96" s="41"/>
      <c r="DR96" s="41"/>
      <c r="DS96" s="41"/>
      <c r="DT96" s="41"/>
      <c r="DU96" s="41"/>
      <c r="DV96" s="41"/>
      <c r="DW96" s="41"/>
      <c r="DX96" s="41"/>
      <c r="DY96" s="41"/>
      <c r="DZ96" s="41"/>
      <c r="EA96" s="41"/>
      <c r="EB96" s="41"/>
      <c r="EC96" s="41"/>
      <c r="ED96" s="41"/>
      <c r="EE96" s="41"/>
      <c r="EF96" s="41"/>
      <c r="EG96" s="41"/>
      <c r="EH96" s="41"/>
      <c r="EI96" s="41"/>
      <c r="EJ96" s="41"/>
      <c r="EK96" s="41"/>
      <c r="EL96" s="41"/>
      <c r="EM96" s="41"/>
      <c r="EN96" s="41"/>
      <c r="EO96" s="41"/>
      <c r="EP96" s="41"/>
      <c r="EQ96" s="41"/>
      <c r="ER96" s="41"/>
      <c r="ES96" s="41"/>
      <c r="ET96" s="41"/>
      <c r="EU96" s="41"/>
      <c r="EV96" s="41"/>
      <c r="EW96" s="41"/>
      <c r="EX96" s="41"/>
      <c r="EY96" s="41"/>
      <c r="EZ96" s="41"/>
      <c r="FA96" s="41"/>
      <c r="FB96" s="41"/>
      <c r="FC96" s="41"/>
      <c r="FD96" s="41"/>
      <c r="FE96" s="41"/>
      <c r="FF96" s="41"/>
      <c r="FG96" s="41"/>
      <c r="FH96" s="41"/>
      <c r="FI96" s="41"/>
      <c r="FJ96" s="41"/>
      <c r="FK96" s="41"/>
      <c r="FL96" s="41"/>
      <c r="FM96" s="41"/>
      <c r="FN96" s="41"/>
      <c r="FO96" s="41"/>
      <c r="FP96" s="41"/>
      <c r="FQ96" s="41"/>
      <c r="FR96" s="41"/>
      <c r="FS96" s="41"/>
      <c r="FT96" s="41"/>
      <c r="FU96" s="41"/>
      <c r="FV96" s="41"/>
      <c r="FW96" s="41"/>
      <c r="FX96" s="41"/>
      <c r="FY96" s="41"/>
      <c r="FZ96" s="41"/>
      <c r="GA96" s="41"/>
      <c r="GB96" s="41"/>
      <c r="GC96" s="41"/>
      <c r="GD96" s="41"/>
      <c r="GE96" s="41"/>
      <c r="GF96" s="41"/>
      <c r="GG96" s="41"/>
      <c r="GH96" s="41"/>
      <c r="GI96" s="41"/>
      <c r="GJ96" s="41"/>
      <c r="GK96" s="41"/>
      <c r="GL96" s="41"/>
      <c r="GM96" s="41"/>
      <c r="GN96" s="41"/>
      <c r="GO96" s="41"/>
      <c r="GP96" s="41"/>
      <c r="GQ96" s="41"/>
      <c r="GR96" s="41"/>
      <c r="GS96" s="41"/>
      <c r="GT96" s="41"/>
      <c r="GU96" s="41"/>
      <c r="GV96" s="41"/>
      <c r="GW96" s="41"/>
      <c r="GX96" s="41"/>
      <c r="GY96" s="41"/>
      <c r="GZ96" s="41"/>
      <c r="HA96" s="41"/>
      <c r="HB96" s="41"/>
      <c r="HC96" s="41"/>
      <c r="HD96" s="41"/>
      <c r="HE96" s="41"/>
      <c r="HF96" s="41"/>
      <c r="HG96" s="41"/>
      <c r="HH96" s="41"/>
      <c r="HI96" s="41"/>
      <c r="HJ96" s="41"/>
      <c r="HK96" s="41"/>
      <c r="HL96" s="41"/>
      <c r="HM96" s="41"/>
      <c r="HN96" s="41"/>
      <c r="HO96" s="41"/>
      <c r="HP96" s="41"/>
      <c r="HQ96" s="41"/>
      <c r="HR96" s="41"/>
      <c r="HS96" s="41"/>
      <c r="HT96" s="41"/>
      <c r="HU96" s="41"/>
      <c r="HV96" s="41"/>
      <c r="HW96" s="41"/>
      <c r="HX96" s="41"/>
      <c r="HY96" s="41"/>
      <c r="HZ96" s="41"/>
      <c r="IA96" s="41"/>
      <c r="IB96" s="41"/>
      <c r="IC96" s="41"/>
      <c r="ID96" s="41"/>
      <c r="IE96" s="41"/>
      <c r="IF96" s="41"/>
      <c r="IG96" s="41"/>
      <c r="IH96" s="41"/>
      <c r="II96" s="41"/>
      <c r="IJ96" s="41"/>
      <c r="IK96" s="41"/>
      <c r="IL96" s="41"/>
      <c r="IM96" s="41"/>
      <c r="IN96" s="41"/>
      <c r="IO96" s="41"/>
      <c r="IP96" s="41"/>
      <c r="IQ96" s="41"/>
      <c r="IR96" s="41"/>
      <c r="IS96" s="41"/>
      <c r="IT96" s="41"/>
      <c r="IU96" s="41"/>
      <c r="IV96" s="41"/>
    </row>
    <row r="97" spans="1:256" s="80" customFormat="1" ht="21">
      <c r="A97" s="32">
        <v>1241</v>
      </c>
      <c r="B97" s="33" t="s">
        <v>435</v>
      </c>
      <c r="C97" s="34" t="s">
        <v>76</v>
      </c>
      <c r="D97" s="33" t="s">
        <v>163</v>
      </c>
      <c r="E97" s="44" t="s">
        <v>24</v>
      </c>
      <c r="F97" s="33" t="str">
        <f>IF(E97="","",IF((OR(E97=data_validation!A$1,E97=data_validation!A$2,E97=data_validation!A$5,E97=data_validation!A$6,E97=data_validation!A$14,E97=data_validation!A$16)),"Indicate Date","N/A"))</f>
        <v>N/A</v>
      </c>
      <c r="G97" s="33" t="str">
        <f>IF(E97="","",IF((OR(E97=data_validation!A$1,E97=data_validation!A$2)),"Indicate Date","N/A"))</f>
        <v>N/A</v>
      </c>
      <c r="H97" s="35">
        <f t="shared" si="14"/>
        <v>43832</v>
      </c>
      <c r="I97" s="35">
        <f t="shared" si="15"/>
        <v>43839</v>
      </c>
      <c r="J97" s="35">
        <v>43845</v>
      </c>
      <c r="K97" s="36" t="s">
        <v>69</v>
      </c>
      <c r="L97" s="37">
        <f t="shared" si="16"/>
        <v>377350</v>
      </c>
      <c r="M97" s="38">
        <v>377350</v>
      </c>
      <c r="N97" s="39"/>
      <c r="O97" s="40" t="s">
        <v>208</v>
      </c>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c r="DB97" s="41"/>
      <c r="DC97" s="41"/>
      <c r="DD97" s="41"/>
      <c r="DE97" s="41"/>
      <c r="DF97" s="41"/>
      <c r="DG97" s="41"/>
      <c r="DH97" s="41"/>
      <c r="DI97" s="41"/>
      <c r="DJ97" s="41"/>
      <c r="DK97" s="41"/>
      <c r="DL97" s="41"/>
      <c r="DM97" s="41"/>
      <c r="DN97" s="41"/>
      <c r="DO97" s="41"/>
      <c r="DP97" s="41"/>
      <c r="DQ97" s="41"/>
      <c r="DR97" s="41"/>
      <c r="DS97" s="41"/>
      <c r="DT97" s="41"/>
      <c r="DU97" s="41"/>
      <c r="DV97" s="41"/>
      <c r="DW97" s="41"/>
      <c r="DX97" s="41"/>
      <c r="DY97" s="41"/>
      <c r="DZ97" s="41"/>
      <c r="EA97" s="41"/>
      <c r="EB97" s="41"/>
      <c r="EC97" s="41"/>
      <c r="ED97" s="41"/>
      <c r="EE97" s="41"/>
      <c r="EF97" s="41"/>
      <c r="EG97" s="41"/>
      <c r="EH97" s="41"/>
      <c r="EI97" s="41"/>
      <c r="EJ97" s="41"/>
      <c r="EK97" s="41"/>
      <c r="EL97" s="41"/>
      <c r="EM97" s="41"/>
      <c r="EN97" s="41"/>
      <c r="EO97" s="41"/>
      <c r="EP97" s="41"/>
      <c r="EQ97" s="41"/>
      <c r="ER97" s="41"/>
      <c r="ES97" s="41"/>
      <c r="ET97" s="41"/>
      <c r="EU97" s="41"/>
      <c r="EV97" s="41"/>
      <c r="EW97" s="41"/>
      <c r="EX97" s="41"/>
      <c r="EY97" s="41"/>
      <c r="EZ97" s="41"/>
      <c r="FA97" s="41"/>
      <c r="FB97" s="41"/>
      <c r="FC97" s="41"/>
      <c r="FD97" s="41"/>
      <c r="FE97" s="41"/>
      <c r="FF97" s="41"/>
      <c r="FG97" s="41"/>
      <c r="FH97" s="41"/>
      <c r="FI97" s="41"/>
      <c r="FJ97" s="41"/>
      <c r="FK97" s="41"/>
      <c r="FL97" s="41"/>
      <c r="FM97" s="41"/>
      <c r="FN97" s="41"/>
      <c r="FO97" s="41"/>
      <c r="FP97" s="41"/>
      <c r="FQ97" s="41"/>
      <c r="FR97" s="41"/>
      <c r="FS97" s="41"/>
      <c r="FT97" s="41"/>
      <c r="FU97" s="41"/>
      <c r="FV97" s="41"/>
      <c r="FW97" s="41"/>
      <c r="FX97" s="41"/>
      <c r="FY97" s="41"/>
      <c r="FZ97" s="41"/>
      <c r="GA97" s="41"/>
      <c r="GB97" s="41"/>
      <c r="GC97" s="41"/>
      <c r="GD97" s="41"/>
      <c r="GE97" s="41"/>
      <c r="GF97" s="41"/>
      <c r="GG97" s="41"/>
      <c r="GH97" s="41"/>
      <c r="GI97" s="41"/>
      <c r="GJ97" s="41"/>
      <c r="GK97" s="41"/>
      <c r="GL97" s="41"/>
      <c r="GM97" s="41"/>
      <c r="GN97" s="41"/>
      <c r="GO97" s="41"/>
      <c r="GP97" s="41"/>
      <c r="GQ97" s="41"/>
      <c r="GR97" s="41"/>
      <c r="GS97" s="41"/>
      <c r="GT97" s="41"/>
      <c r="GU97" s="41"/>
      <c r="GV97" s="41"/>
      <c r="GW97" s="41"/>
      <c r="GX97" s="41"/>
      <c r="GY97" s="41"/>
      <c r="GZ97" s="41"/>
      <c r="HA97" s="41"/>
      <c r="HB97" s="41"/>
      <c r="HC97" s="41"/>
      <c r="HD97" s="41"/>
      <c r="HE97" s="41"/>
      <c r="HF97" s="41"/>
      <c r="HG97" s="41"/>
      <c r="HH97" s="41"/>
      <c r="HI97" s="41"/>
      <c r="HJ97" s="41"/>
      <c r="HK97" s="41"/>
      <c r="HL97" s="41"/>
      <c r="HM97" s="41"/>
      <c r="HN97" s="41"/>
      <c r="HO97" s="41"/>
      <c r="HP97" s="41"/>
      <c r="HQ97" s="41"/>
      <c r="HR97" s="41"/>
      <c r="HS97" s="41"/>
      <c r="HT97" s="41"/>
      <c r="HU97" s="41"/>
      <c r="HV97" s="41"/>
      <c r="HW97" s="41"/>
      <c r="HX97" s="41"/>
      <c r="HY97" s="41"/>
      <c r="HZ97" s="41"/>
      <c r="IA97" s="41"/>
      <c r="IB97" s="41"/>
      <c r="IC97" s="41"/>
      <c r="ID97" s="41"/>
      <c r="IE97" s="41"/>
      <c r="IF97" s="41"/>
      <c r="IG97" s="41"/>
      <c r="IH97" s="41"/>
      <c r="II97" s="41"/>
      <c r="IJ97" s="41"/>
      <c r="IK97" s="41"/>
      <c r="IL97" s="41"/>
      <c r="IM97" s="41"/>
      <c r="IN97" s="41"/>
      <c r="IO97" s="41"/>
      <c r="IP97" s="41"/>
      <c r="IQ97" s="41"/>
      <c r="IR97" s="41"/>
      <c r="IS97" s="41"/>
      <c r="IT97" s="41"/>
      <c r="IU97" s="41"/>
      <c r="IV97" s="41"/>
    </row>
    <row r="98" spans="1:256" s="80" customFormat="1" ht="21">
      <c r="A98" s="32">
        <v>1242</v>
      </c>
      <c r="B98" s="33" t="s">
        <v>435</v>
      </c>
      <c r="C98" s="34" t="s">
        <v>76</v>
      </c>
      <c r="D98" s="33" t="s">
        <v>163</v>
      </c>
      <c r="E98" s="44" t="s">
        <v>24</v>
      </c>
      <c r="F98" s="33" t="str">
        <f>IF(E98="","",IF((OR(E98=data_validation!A$1,E98=data_validation!A$2,E98=data_validation!A$5,E98=data_validation!A$6,E98=data_validation!A$14,E98=data_validation!A$16)),"Indicate Date","N/A"))</f>
        <v>N/A</v>
      </c>
      <c r="G98" s="33" t="str">
        <f>IF(E98="","",IF((OR(E98=data_validation!A$1,E98=data_validation!A$2)),"Indicate Date","N/A"))</f>
        <v>N/A</v>
      </c>
      <c r="H98" s="35">
        <f t="shared" si="14"/>
        <v>43832</v>
      </c>
      <c r="I98" s="35">
        <f t="shared" si="15"/>
        <v>43839</v>
      </c>
      <c r="J98" s="35">
        <v>43845</v>
      </c>
      <c r="K98" s="36" t="s">
        <v>69</v>
      </c>
      <c r="L98" s="37">
        <f t="shared" si="16"/>
        <v>22650</v>
      </c>
      <c r="M98" s="38">
        <v>22650</v>
      </c>
      <c r="N98" s="39"/>
      <c r="O98" s="40" t="s">
        <v>208</v>
      </c>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c r="DB98" s="41"/>
      <c r="DC98" s="41"/>
      <c r="DD98" s="41"/>
      <c r="DE98" s="41"/>
      <c r="DF98" s="41"/>
      <c r="DG98" s="41"/>
      <c r="DH98" s="41"/>
      <c r="DI98" s="41"/>
      <c r="DJ98" s="41"/>
      <c r="DK98" s="41"/>
      <c r="DL98" s="41"/>
      <c r="DM98" s="41"/>
      <c r="DN98" s="41"/>
      <c r="DO98" s="41"/>
      <c r="DP98" s="41"/>
      <c r="DQ98" s="41"/>
      <c r="DR98" s="41"/>
      <c r="DS98" s="41"/>
      <c r="DT98" s="41"/>
      <c r="DU98" s="41"/>
      <c r="DV98" s="41"/>
      <c r="DW98" s="41"/>
      <c r="DX98" s="41"/>
      <c r="DY98" s="41"/>
      <c r="DZ98" s="41"/>
      <c r="EA98" s="41"/>
      <c r="EB98" s="41"/>
      <c r="EC98" s="41"/>
      <c r="ED98" s="41"/>
      <c r="EE98" s="41"/>
      <c r="EF98" s="41"/>
      <c r="EG98" s="41"/>
      <c r="EH98" s="41"/>
      <c r="EI98" s="41"/>
      <c r="EJ98" s="41"/>
      <c r="EK98" s="41"/>
      <c r="EL98" s="41"/>
      <c r="EM98" s="41"/>
      <c r="EN98" s="41"/>
      <c r="EO98" s="41"/>
      <c r="EP98" s="41"/>
      <c r="EQ98" s="41"/>
      <c r="ER98" s="41"/>
      <c r="ES98" s="41"/>
      <c r="ET98" s="41"/>
      <c r="EU98" s="41"/>
      <c r="EV98" s="41"/>
      <c r="EW98" s="41"/>
      <c r="EX98" s="41"/>
      <c r="EY98" s="41"/>
      <c r="EZ98" s="41"/>
      <c r="FA98" s="41"/>
      <c r="FB98" s="41"/>
      <c r="FC98" s="41"/>
      <c r="FD98" s="41"/>
      <c r="FE98" s="41"/>
      <c r="FF98" s="41"/>
      <c r="FG98" s="41"/>
      <c r="FH98" s="41"/>
      <c r="FI98" s="41"/>
      <c r="FJ98" s="41"/>
      <c r="FK98" s="41"/>
      <c r="FL98" s="41"/>
      <c r="FM98" s="41"/>
      <c r="FN98" s="41"/>
      <c r="FO98" s="41"/>
      <c r="FP98" s="41"/>
      <c r="FQ98" s="41"/>
      <c r="FR98" s="41"/>
      <c r="FS98" s="41"/>
      <c r="FT98" s="41"/>
      <c r="FU98" s="41"/>
      <c r="FV98" s="41"/>
      <c r="FW98" s="41"/>
      <c r="FX98" s="41"/>
      <c r="FY98" s="41"/>
      <c r="FZ98" s="41"/>
      <c r="GA98" s="41"/>
      <c r="GB98" s="41"/>
      <c r="GC98" s="41"/>
      <c r="GD98" s="41"/>
      <c r="GE98" s="41"/>
      <c r="GF98" s="41"/>
      <c r="GG98" s="41"/>
      <c r="GH98" s="41"/>
      <c r="GI98" s="41"/>
      <c r="GJ98" s="41"/>
      <c r="GK98" s="41"/>
      <c r="GL98" s="41"/>
      <c r="GM98" s="41"/>
      <c r="GN98" s="41"/>
      <c r="GO98" s="41"/>
      <c r="GP98" s="41"/>
      <c r="GQ98" s="41"/>
      <c r="GR98" s="41"/>
      <c r="GS98" s="41"/>
      <c r="GT98" s="41"/>
      <c r="GU98" s="41"/>
      <c r="GV98" s="41"/>
      <c r="GW98" s="41"/>
      <c r="GX98" s="41"/>
      <c r="GY98" s="41"/>
      <c r="GZ98" s="41"/>
      <c r="HA98" s="41"/>
      <c r="HB98" s="41"/>
      <c r="HC98" s="41"/>
      <c r="HD98" s="41"/>
      <c r="HE98" s="41"/>
      <c r="HF98" s="41"/>
      <c r="HG98" s="41"/>
      <c r="HH98" s="41"/>
      <c r="HI98" s="41"/>
      <c r="HJ98" s="41"/>
      <c r="HK98" s="41"/>
      <c r="HL98" s="41"/>
      <c r="HM98" s="41"/>
      <c r="HN98" s="41"/>
      <c r="HO98" s="41"/>
      <c r="HP98" s="41"/>
      <c r="HQ98" s="41"/>
      <c r="HR98" s="41"/>
      <c r="HS98" s="41"/>
      <c r="HT98" s="41"/>
      <c r="HU98" s="41"/>
      <c r="HV98" s="41"/>
      <c r="HW98" s="41"/>
      <c r="HX98" s="41"/>
      <c r="HY98" s="41"/>
      <c r="HZ98" s="41"/>
      <c r="IA98" s="41"/>
      <c r="IB98" s="41"/>
      <c r="IC98" s="41"/>
      <c r="ID98" s="41"/>
      <c r="IE98" s="41"/>
      <c r="IF98" s="41"/>
      <c r="IG98" s="41"/>
      <c r="IH98" s="41"/>
      <c r="II98" s="41"/>
      <c r="IJ98" s="41"/>
      <c r="IK98" s="41"/>
      <c r="IL98" s="41"/>
      <c r="IM98" s="41"/>
      <c r="IN98" s="41"/>
      <c r="IO98" s="41"/>
      <c r="IP98" s="41"/>
      <c r="IQ98" s="41"/>
      <c r="IR98" s="41"/>
      <c r="IS98" s="41"/>
      <c r="IT98" s="41"/>
      <c r="IU98" s="41"/>
      <c r="IV98" s="41"/>
    </row>
    <row r="99" spans="1:256" s="80" customFormat="1" ht="12.75">
      <c r="A99" s="32">
        <v>1290</v>
      </c>
      <c r="B99" s="88" t="s">
        <v>667</v>
      </c>
      <c r="C99" s="89" t="s">
        <v>76</v>
      </c>
      <c r="D99" s="88" t="s">
        <v>645</v>
      </c>
      <c r="E99" s="90" t="s">
        <v>24</v>
      </c>
      <c r="F99" s="88" t="str">
        <f>IF(E99="","",IF((OR(E99=[1]data_validation!A$1,E99=[1]data_validation!A$2,E99=[1]data_validation!A$5,E99=[1]data_validation!A$6,E99=[1]data_validation!A$14,E99=[1]data_validation!A$16)),"Indicate Date","N/A"))</f>
        <v>N/A</v>
      </c>
      <c r="G99" s="88" t="str">
        <f>IF(E99="","",IF((OR(E99=[1]data_validation!A$1,E99=[1]data_validation!A$2)),"Indicate Date","N/A"))</f>
        <v>N/A</v>
      </c>
      <c r="H99" s="74">
        <f>J99-15</f>
        <v>43830</v>
      </c>
      <c r="I99" s="74">
        <f t="shared" si="15"/>
        <v>43837</v>
      </c>
      <c r="J99" s="74">
        <v>43845</v>
      </c>
      <c r="K99" s="91" t="s">
        <v>69</v>
      </c>
      <c r="L99" s="92">
        <f t="shared" si="16"/>
        <v>27950</v>
      </c>
      <c r="M99" s="77">
        <v>27950</v>
      </c>
      <c r="N99" s="78"/>
      <c r="O99" s="93" t="s">
        <v>646</v>
      </c>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c r="CZ99" s="94"/>
      <c r="DA99" s="94"/>
      <c r="DB99" s="94"/>
      <c r="DC99" s="94"/>
      <c r="DD99" s="94"/>
      <c r="DE99" s="94"/>
      <c r="DF99" s="94"/>
      <c r="DG99" s="94"/>
      <c r="DH99" s="94"/>
      <c r="DI99" s="94"/>
      <c r="DJ99" s="94"/>
      <c r="DK99" s="94"/>
      <c r="DL99" s="94"/>
      <c r="DM99" s="94"/>
      <c r="DN99" s="94"/>
      <c r="DO99" s="94"/>
      <c r="DP99" s="94"/>
      <c r="DQ99" s="94"/>
      <c r="DR99" s="94"/>
      <c r="DS99" s="94"/>
      <c r="DT99" s="94"/>
      <c r="DU99" s="94"/>
      <c r="DV99" s="94"/>
      <c r="DW99" s="94"/>
      <c r="DX99" s="94"/>
      <c r="DY99" s="94"/>
      <c r="DZ99" s="94"/>
      <c r="EA99" s="94"/>
      <c r="EB99" s="94"/>
      <c r="EC99" s="94"/>
      <c r="ED99" s="94"/>
      <c r="EE99" s="94"/>
      <c r="EF99" s="94"/>
      <c r="EG99" s="94"/>
      <c r="EH99" s="94"/>
      <c r="EI99" s="94"/>
      <c r="EJ99" s="94"/>
      <c r="EK99" s="94"/>
      <c r="EL99" s="94"/>
      <c r="EM99" s="94"/>
      <c r="EN99" s="94"/>
      <c r="EO99" s="94"/>
      <c r="EP99" s="94"/>
      <c r="EQ99" s="94"/>
      <c r="ER99" s="94"/>
      <c r="ES99" s="94"/>
      <c r="ET99" s="94"/>
      <c r="EU99" s="94"/>
      <c r="EV99" s="94"/>
      <c r="EW99" s="94"/>
      <c r="EX99" s="94"/>
      <c r="EY99" s="94"/>
      <c r="EZ99" s="94"/>
      <c r="FA99" s="94"/>
      <c r="FB99" s="94"/>
      <c r="FC99" s="94"/>
      <c r="FD99" s="94"/>
      <c r="FE99" s="94"/>
      <c r="FF99" s="94"/>
      <c r="FG99" s="94"/>
      <c r="FH99" s="94"/>
      <c r="FI99" s="94"/>
      <c r="FJ99" s="94"/>
      <c r="FK99" s="94"/>
      <c r="FL99" s="94"/>
      <c r="FM99" s="94"/>
      <c r="FN99" s="94"/>
      <c r="FO99" s="94"/>
      <c r="FP99" s="94"/>
      <c r="FQ99" s="94"/>
      <c r="FR99" s="94"/>
      <c r="FS99" s="94"/>
      <c r="FT99" s="94"/>
      <c r="FU99" s="94"/>
      <c r="FV99" s="94"/>
      <c r="FW99" s="94"/>
      <c r="FX99" s="94"/>
      <c r="FY99" s="94"/>
      <c r="FZ99" s="94"/>
      <c r="GA99" s="94"/>
      <c r="GB99" s="94"/>
      <c r="GC99" s="94"/>
      <c r="GD99" s="94"/>
      <c r="GE99" s="94"/>
      <c r="GF99" s="94"/>
      <c r="GG99" s="94"/>
      <c r="GH99" s="94"/>
      <c r="GI99" s="94"/>
      <c r="GJ99" s="94"/>
      <c r="GK99" s="94"/>
      <c r="GL99" s="94"/>
      <c r="GM99" s="94"/>
      <c r="GN99" s="94"/>
      <c r="GO99" s="94"/>
      <c r="GP99" s="94"/>
      <c r="GQ99" s="94"/>
      <c r="GR99" s="94"/>
      <c r="GS99" s="94"/>
      <c r="GT99" s="94"/>
      <c r="GU99" s="94"/>
      <c r="GV99" s="94"/>
      <c r="GW99" s="94"/>
      <c r="GX99" s="94"/>
      <c r="GY99" s="94"/>
      <c r="GZ99" s="94"/>
      <c r="HA99" s="94"/>
      <c r="HB99" s="94"/>
      <c r="HC99" s="94"/>
      <c r="HD99" s="94"/>
      <c r="HE99" s="94"/>
      <c r="HF99" s="94"/>
      <c r="HG99" s="94"/>
      <c r="HH99" s="94"/>
      <c r="HI99" s="94"/>
      <c r="HJ99" s="94"/>
      <c r="HK99" s="94"/>
      <c r="HL99" s="94"/>
      <c r="HM99" s="94"/>
      <c r="HN99" s="94"/>
      <c r="HO99" s="94"/>
      <c r="HP99" s="94"/>
      <c r="HQ99" s="94"/>
      <c r="HR99" s="94"/>
      <c r="HS99" s="94"/>
      <c r="HT99" s="94"/>
      <c r="HU99" s="94"/>
      <c r="HV99" s="94"/>
      <c r="HW99" s="94"/>
      <c r="HX99" s="94"/>
      <c r="HY99" s="94"/>
      <c r="HZ99" s="94"/>
      <c r="IA99" s="94"/>
      <c r="IB99" s="94"/>
      <c r="IC99" s="94"/>
      <c r="ID99" s="94"/>
      <c r="IE99" s="94"/>
      <c r="IF99" s="94"/>
      <c r="IG99" s="94"/>
      <c r="IH99" s="94"/>
      <c r="II99" s="94"/>
      <c r="IJ99" s="94"/>
      <c r="IK99" s="94"/>
      <c r="IL99" s="94"/>
      <c r="IM99" s="94"/>
      <c r="IN99" s="94"/>
      <c r="IO99" s="94"/>
      <c r="IP99" s="94"/>
      <c r="IQ99" s="94"/>
      <c r="IR99" s="94"/>
      <c r="IS99" s="94"/>
      <c r="IT99" s="94"/>
      <c r="IU99" s="94"/>
      <c r="IV99" s="94"/>
    </row>
    <row r="100" spans="1:256" s="41" customFormat="1" ht="12.75">
      <c r="A100" s="32">
        <v>1348</v>
      </c>
      <c r="B100" s="33" t="s">
        <v>470</v>
      </c>
      <c r="C100" s="34" t="s">
        <v>76</v>
      </c>
      <c r="D100" s="33" t="s">
        <v>192</v>
      </c>
      <c r="E100" s="44" t="s">
        <v>24</v>
      </c>
      <c r="F100" s="33" t="str">
        <f>IF(E100="","",IF((OR(E100=data_validation!A$1,E100=data_validation!A$2,E100=data_validation!A$5,E100=data_validation!A$6,E100=data_validation!A$14,E100=data_validation!A$16)),"Indicate Date","N/A"))</f>
        <v>N/A</v>
      </c>
      <c r="G100" s="33" t="str">
        <f>IF(E100="","",IF((OR(E100=data_validation!A$1,E100=data_validation!A$2)),"Indicate Date","N/A"))</f>
        <v>N/A</v>
      </c>
      <c r="H100" s="35">
        <f>J100-13</f>
        <v>43832</v>
      </c>
      <c r="I100" s="35">
        <f t="shared" si="15"/>
        <v>43839</v>
      </c>
      <c r="J100" s="35">
        <v>43845</v>
      </c>
      <c r="K100" s="36" t="s">
        <v>69</v>
      </c>
      <c r="L100" s="37">
        <f t="shared" si="16"/>
        <v>754828.65</v>
      </c>
      <c r="M100" s="38">
        <f>740875+13953.65</f>
        <v>754828.65</v>
      </c>
      <c r="N100" s="39"/>
      <c r="O100" s="40" t="s">
        <v>208</v>
      </c>
    </row>
    <row r="101" spans="1:256" s="41" customFormat="1" ht="12.75">
      <c r="A101" s="32">
        <v>1350</v>
      </c>
      <c r="B101" s="33" t="s">
        <v>470</v>
      </c>
      <c r="C101" s="34" t="s">
        <v>76</v>
      </c>
      <c r="D101" s="33" t="s">
        <v>192</v>
      </c>
      <c r="E101" s="44" t="s">
        <v>24</v>
      </c>
      <c r="F101" s="33" t="str">
        <f>IF(E101="","",IF((OR(E101=data_validation!A$1,E101=data_validation!A$2,E101=data_validation!A$5,E101=data_validation!A$6,E101=data_validation!A$14,E101=data_validation!A$16)),"Indicate Date","N/A"))</f>
        <v>N/A</v>
      </c>
      <c r="G101" s="33" t="str">
        <f>IF(E101="","",IF((OR(E101=data_validation!A$1,E101=data_validation!A$2)),"Indicate Date","N/A"))</f>
        <v>N/A</v>
      </c>
      <c r="H101" s="35">
        <f>J101-13</f>
        <v>43832</v>
      </c>
      <c r="I101" s="35">
        <f t="shared" si="15"/>
        <v>43839</v>
      </c>
      <c r="J101" s="35">
        <v>43845</v>
      </c>
      <c r="K101" s="36" t="s">
        <v>69</v>
      </c>
      <c r="L101" s="37">
        <f t="shared" si="16"/>
        <v>103263.35</v>
      </c>
      <c r="M101" s="38">
        <v>103263.35</v>
      </c>
      <c r="N101" s="39"/>
      <c r="O101" s="40" t="s">
        <v>208</v>
      </c>
    </row>
    <row r="102" spans="1:256" s="41" customFormat="1" ht="21">
      <c r="A102" s="32">
        <v>1513</v>
      </c>
      <c r="B102" s="71" t="s">
        <v>502</v>
      </c>
      <c r="C102" s="72" t="s">
        <v>76</v>
      </c>
      <c r="D102" s="71" t="s">
        <v>446</v>
      </c>
      <c r="E102" s="73" t="s">
        <v>24</v>
      </c>
      <c r="F102" s="71" t="str">
        <f>IF(E102="","",IF((OR(E102=data_validation!A$1,E102=data_validation!A$2,E102=data_validation!A$5,E102=data_validation!A$6,E102=data_validation!A$14,E102=data_validation!A$16)),"Indicate Date","N/A"))</f>
        <v>N/A</v>
      </c>
      <c r="G102" s="71" t="str">
        <f>IF(E102="","",IF((OR(E102=data_validation!A$1,E102=data_validation!A$2)),"Indicate Date","N/A"))</f>
        <v>N/A</v>
      </c>
      <c r="H102" s="74">
        <f>J102-13</f>
        <v>43832</v>
      </c>
      <c r="I102" s="74">
        <f t="shared" si="15"/>
        <v>43839</v>
      </c>
      <c r="J102" s="74">
        <v>43845</v>
      </c>
      <c r="K102" s="75" t="s">
        <v>69</v>
      </c>
      <c r="L102" s="76">
        <f t="shared" si="16"/>
        <v>231056.5</v>
      </c>
      <c r="M102" s="81">
        <f>210474+20582.5</f>
        <v>231056.5</v>
      </c>
      <c r="N102" s="78"/>
      <c r="O102" s="79" t="s">
        <v>208</v>
      </c>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c r="IN102" s="80"/>
      <c r="IO102" s="80"/>
      <c r="IP102" s="80"/>
      <c r="IQ102" s="80"/>
      <c r="IR102" s="80"/>
      <c r="IS102" s="80"/>
      <c r="IT102" s="80"/>
      <c r="IU102" s="80"/>
      <c r="IV102" s="80"/>
    </row>
    <row r="103" spans="1:256" s="41" customFormat="1" ht="12.75">
      <c r="A103" s="32">
        <v>1657</v>
      </c>
      <c r="B103" s="33" t="s">
        <v>587</v>
      </c>
      <c r="C103" s="34" t="s">
        <v>76</v>
      </c>
      <c r="D103" s="33" t="s">
        <v>123</v>
      </c>
      <c r="E103" s="44" t="s">
        <v>24</v>
      </c>
      <c r="F103" s="33" t="str">
        <f>IF(E103="","",IF((OR(E103=data_validation!A$1,E103=data_validation!A$2,E103=data_validation!A$5,E103=data_validation!A$6,E103=data_validation!A$14,E103=data_validation!A$16)),"Indicate Date","N/A"))</f>
        <v>N/A</v>
      </c>
      <c r="G103" s="33" t="str">
        <f>IF(E103="","",IF((OR(E103=data_validation!A$1,E103=data_validation!A$2)),"Indicate Date","N/A"))</f>
        <v>N/A</v>
      </c>
      <c r="H103" s="35">
        <f>J103-15</f>
        <v>43830</v>
      </c>
      <c r="I103" s="35">
        <f t="shared" si="15"/>
        <v>43837</v>
      </c>
      <c r="J103" s="35">
        <v>43845</v>
      </c>
      <c r="K103" s="36" t="s">
        <v>69</v>
      </c>
      <c r="L103" s="37">
        <f t="shared" si="16"/>
        <v>24070</v>
      </c>
      <c r="M103" s="38">
        <v>24070</v>
      </c>
      <c r="N103" s="39"/>
      <c r="O103" s="40" t="s">
        <v>586</v>
      </c>
    </row>
    <row r="104" spans="1:256" s="41" customFormat="1" ht="12.75">
      <c r="A104" s="32">
        <v>1659</v>
      </c>
      <c r="B104" s="33" t="s">
        <v>583</v>
      </c>
      <c r="C104" s="34" t="s">
        <v>76</v>
      </c>
      <c r="D104" s="33" t="s">
        <v>584</v>
      </c>
      <c r="E104" s="44" t="s">
        <v>24</v>
      </c>
      <c r="F104" s="33" t="str">
        <f>IF(E104="","",IF((OR(E104=data_validation!A$1,E104=data_validation!A$2,E104=data_validation!A$5,E104=data_validation!A$6,E104=data_validation!A$14,E104=data_validation!A$16)),"Indicate Date","N/A"))</f>
        <v>N/A</v>
      </c>
      <c r="G104" s="33" t="str">
        <f>IF(E104="","",IF((OR(E104=data_validation!A$1,E104=data_validation!A$2)),"Indicate Date","N/A"))</f>
        <v>N/A</v>
      </c>
      <c r="H104" s="35">
        <f>J104-15</f>
        <v>43830</v>
      </c>
      <c r="I104" s="35">
        <f t="shared" si="15"/>
        <v>43837</v>
      </c>
      <c r="J104" s="35">
        <v>43845</v>
      </c>
      <c r="K104" s="36" t="s">
        <v>69</v>
      </c>
      <c r="L104" s="37">
        <f t="shared" si="16"/>
        <v>14398</v>
      </c>
      <c r="M104" s="38">
        <v>14398</v>
      </c>
      <c r="N104" s="39"/>
      <c r="O104" s="40" t="s">
        <v>585</v>
      </c>
    </row>
    <row r="105" spans="1:256" s="41" customFormat="1" ht="12.75">
      <c r="A105" s="32">
        <v>1660</v>
      </c>
      <c r="B105" s="33" t="s">
        <v>583</v>
      </c>
      <c r="C105" s="34" t="s">
        <v>76</v>
      </c>
      <c r="D105" s="33" t="s">
        <v>584</v>
      </c>
      <c r="E105" s="44" t="s">
        <v>24</v>
      </c>
      <c r="F105" s="33" t="str">
        <f>IF(E105="","",IF((OR(E105=data_validation!A$1,E105=data_validation!A$2,E105=data_validation!A$5,E105=data_validation!A$6,E105=data_validation!A$14,E105=data_validation!A$16)),"Indicate Date","N/A"))</f>
        <v>N/A</v>
      </c>
      <c r="G105" s="33" t="str">
        <f>IF(E105="","",IF((OR(E105=data_validation!A$1,E105=data_validation!A$2)),"Indicate Date","N/A"))</f>
        <v>N/A</v>
      </c>
      <c r="H105" s="35">
        <f>J105-15</f>
        <v>43830</v>
      </c>
      <c r="I105" s="35">
        <f t="shared" si="15"/>
        <v>43837</v>
      </c>
      <c r="J105" s="35">
        <v>43845</v>
      </c>
      <c r="K105" s="36" t="s">
        <v>69</v>
      </c>
      <c r="L105" s="37">
        <f t="shared" si="16"/>
        <v>27602</v>
      </c>
      <c r="M105" s="38">
        <v>27602</v>
      </c>
      <c r="N105" s="39"/>
      <c r="O105" s="40" t="s">
        <v>585</v>
      </c>
    </row>
    <row r="106" spans="1:256" s="41" customFormat="1" ht="21">
      <c r="A106" s="32">
        <v>790</v>
      </c>
      <c r="B106" s="99" t="s">
        <v>326</v>
      </c>
      <c r="C106" s="100" t="s">
        <v>76</v>
      </c>
      <c r="D106" s="99" t="s">
        <v>147</v>
      </c>
      <c r="E106" s="101" t="s">
        <v>24</v>
      </c>
      <c r="F106" s="99" t="str">
        <f>IF(E106="","",IF((OR(E106=data_validation!A$1,E106=data_validation!A$2,E106=data_validation!A$5,E106=data_validation!A$6,E106=data_validation!A$14,E106=data_validation!A$16)),"Indicate Date","N/A"))</f>
        <v>N/A</v>
      </c>
      <c r="G106" s="99" t="str">
        <f>IF(E106="","",IF((OR(E106=data_validation!A$1,E106=data_validation!A$2)),"Indicate Date","N/A"))</f>
        <v>N/A</v>
      </c>
      <c r="H106" s="102">
        <f>J106-13</f>
        <v>43923</v>
      </c>
      <c r="I106" s="102">
        <f t="shared" si="15"/>
        <v>43930</v>
      </c>
      <c r="J106" s="102">
        <v>43936</v>
      </c>
      <c r="K106" s="103" t="s">
        <v>69</v>
      </c>
      <c r="L106" s="104">
        <f t="shared" si="16"/>
        <v>20000</v>
      </c>
      <c r="M106" s="105">
        <v>20000</v>
      </c>
      <c r="N106" s="106"/>
      <c r="O106" s="107" t="s">
        <v>260</v>
      </c>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65"/>
      <c r="BR106" s="65"/>
      <c r="BS106" s="65"/>
      <c r="BT106" s="65"/>
      <c r="BU106" s="65"/>
      <c r="BV106" s="65"/>
      <c r="BW106" s="65"/>
      <c r="BX106" s="65"/>
      <c r="BY106" s="65"/>
      <c r="BZ106" s="65"/>
      <c r="CA106" s="65"/>
      <c r="CB106" s="65"/>
      <c r="CC106" s="65"/>
      <c r="CD106" s="65"/>
      <c r="CE106" s="65"/>
      <c r="CF106" s="65"/>
      <c r="CG106" s="65"/>
      <c r="CH106" s="65"/>
      <c r="CI106" s="65"/>
      <c r="CJ106" s="65"/>
      <c r="CK106" s="65"/>
      <c r="CL106" s="65"/>
      <c r="CM106" s="65"/>
      <c r="CN106" s="65"/>
      <c r="CO106" s="65"/>
      <c r="CP106" s="65"/>
      <c r="CQ106" s="65"/>
      <c r="CR106" s="65"/>
      <c r="CS106" s="65"/>
      <c r="CT106" s="65"/>
      <c r="CU106" s="65"/>
      <c r="CV106" s="65"/>
      <c r="CW106" s="65"/>
      <c r="CX106" s="65"/>
      <c r="CY106" s="65"/>
      <c r="CZ106" s="65"/>
      <c r="DA106" s="65"/>
      <c r="DB106" s="65"/>
      <c r="DC106" s="65"/>
      <c r="DD106" s="65"/>
      <c r="DE106" s="65"/>
      <c r="DF106" s="65"/>
      <c r="DG106" s="65"/>
      <c r="DH106" s="65"/>
      <c r="DI106" s="65"/>
      <c r="DJ106" s="65"/>
      <c r="DK106" s="65"/>
      <c r="DL106" s="65"/>
      <c r="DM106" s="65"/>
      <c r="DN106" s="65"/>
      <c r="DO106" s="65"/>
      <c r="DP106" s="65"/>
      <c r="DQ106" s="65"/>
      <c r="DR106" s="65"/>
      <c r="DS106" s="65"/>
      <c r="DT106" s="65"/>
      <c r="DU106" s="65"/>
      <c r="DV106" s="65"/>
      <c r="DW106" s="65"/>
      <c r="DX106" s="65"/>
      <c r="DY106" s="65"/>
      <c r="DZ106" s="65"/>
      <c r="EA106" s="65"/>
      <c r="EB106" s="65"/>
      <c r="EC106" s="65"/>
      <c r="ED106" s="65"/>
      <c r="EE106" s="65"/>
      <c r="EF106" s="65"/>
      <c r="EG106" s="65"/>
      <c r="EH106" s="65"/>
      <c r="EI106" s="65"/>
      <c r="EJ106" s="65"/>
      <c r="EK106" s="65"/>
      <c r="EL106" s="65"/>
      <c r="EM106" s="65"/>
      <c r="EN106" s="65"/>
      <c r="EO106" s="65"/>
      <c r="EP106" s="65"/>
      <c r="EQ106" s="65"/>
      <c r="ER106" s="65"/>
      <c r="ES106" s="65"/>
      <c r="ET106" s="65"/>
      <c r="EU106" s="65"/>
      <c r="EV106" s="65"/>
      <c r="EW106" s="65"/>
      <c r="EX106" s="65"/>
      <c r="EY106" s="65"/>
      <c r="EZ106" s="65"/>
      <c r="FA106" s="65"/>
      <c r="FB106" s="65"/>
      <c r="FC106" s="65"/>
      <c r="FD106" s="65"/>
      <c r="FE106" s="65"/>
      <c r="FF106" s="65"/>
      <c r="FG106" s="65"/>
      <c r="FH106" s="65"/>
      <c r="FI106" s="65"/>
      <c r="FJ106" s="65"/>
      <c r="FK106" s="65"/>
      <c r="FL106" s="65"/>
      <c r="FM106" s="65"/>
      <c r="FN106" s="65"/>
      <c r="FO106" s="65"/>
      <c r="FP106" s="65"/>
      <c r="FQ106" s="65"/>
      <c r="FR106" s="65"/>
      <c r="FS106" s="65"/>
      <c r="FT106" s="65"/>
      <c r="FU106" s="65"/>
      <c r="FV106" s="65"/>
      <c r="FW106" s="65"/>
      <c r="FX106" s="65"/>
      <c r="FY106" s="65"/>
      <c r="FZ106" s="65"/>
      <c r="GA106" s="65"/>
      <c r="GB106" s="65"/>
      <c r="GC106" s="65"/>
      <c r="GD106" s="65"/>
      <c r="GE106" s="65"/>
      <c r="GF106" s="65"/>
      <c r="GG106" s="65"/>
      <c r="GH106" s="65"/>
      <c r="GI106" s="65"/>
      <c r="GJ106" s="65"/>
      <c r="GK106" s="65"/>
      <c r="GL106" s="65"/>
      <c r="GM106" s="65"/>
      <c r="GN106" s="65"/>
      <c r="GO106" s="65"/>
      <c r="GP106" s="65"/>
      <c r="GQ106" s="65"/>
      <c r="GR106" s="65"/>
      <c r="GS106" s="65"/>
      <c r="GT106" s="65"/>
      <c r="GU106" s="65"/>
      <c r="GV106" s="65"/>
      <c r="GW106" s="65"/>
      <c r="GX106" s="65"/>
      <c r="GY106" s="65"/>
      <c r="GZ106" s="65"/>
      <c r="HA106" s="65"/>
      <c r="HB106" s="65"/>
      <c r="HC106" s="65"/>
      <c r="HD106" s="65"/>
      <c r="HE106" s="65"/>
      <c r="HF106" s="65"/>
      <c r="HG106" s="65"/>
      <c r="HH106" s="65"/>
      <c r="HI106" s="65"/>
      <c r="HJ106" s="65"/>
      <c r="HK106" s="65"/>
      <c r="HL106" s="65"/>
      <c r="HM106" s="65"/>
      <c r="HN106" s="65"/>
      <c r="HO106" s="65"/>
      <c r="HP106" s="65"/>
      <c r="HQ106" s="65"/>
      <c r="HR106" s="65"/>
      <c r="HS106" s="65"/>
      <c r="HT106" s="65"/>
      <c r="HU106" s="65"/>
      <c r="HV106" s="65"/>
      <c r="HW106" s="65"/>
      <c r="HX106" s="65"/>
      <c r="HY106" s="65"/>
      <c r="HZ106" s="65"/>
      <c r="IA106" s="65"/>
      <c r="IB106" s="65"/>
      <c r="IC106" s="65"/>
      <c r="ID106" s="65"/>
      <c r="IE106" s="65"/>
      <c r="IF106" s="65"/>
      <c r="IG106" s="65"/>
      <c r="IH106" s="65"/>
      <c r="II106" s="65"/>
      <c r="IJ106" s="65"/>
      <c r="IK106" s="65"/>
      <c r="IL106" s="65"/>
      <c r="IM106" s="65"/>
      <c r="IN106" s="65"/>
      <c r="IO106" s="65"/>
      <c r="IP106" s="65"/>
      <c r="IQ106" s="65"/>
      <c r="IR106" s="65"/>
      <c r="IS106" s="65"/>
      <c r="IT106" s="65"/>
      <c r="IU106" s="65"/>
      <c r="IV106" s="65"/>
    </row>
    <row r="107" spans="1:256" s="41" customFormat="1" ht="21">
      <c r="A107" s="32">
        <v>29</v>
      </c>
      <c r="B107" s="33" t="s">
        <v>349</v>
      </c>
      <c r="C107" s="34" t="s">
        <v>211</v>
      </c>
      <c r="D107" s="33" t="s">
        <v>98</v>
      </c>
      <c r="E107" s="44" t="s">
        <v>24</v>
      </c>
      <c r="F107" s="33" t="str">
        <f>IF(E107="","",IF((OR(E107=data_validation!A$1,E107=data_validation!A$2,E107=data_validation!A$5,E107=data_validation!A$6,E107=data_validation!A$14,E107=data_validation!A$16)),"Indicate Date","N/A"))</f>
        <v>N/A</v>
      </c>
      <c r="G107" s="33" t="str">
        <f>IF(E107="","",IF((OR(E107=data_validation!A$1,E107=data_validation!A$2)),"Indicate Date","N/A"))</f>
        <v>N/A</v>
      </c>
      <c r="H107" s="35">
        <f>J107-13</f>
        <v>43923</v>
      </c>
      <c r="I107" s="35">
        <f t="shared" si="15"/>
        <v>43930</v>
      </c>
      <c r="J107" s="35">
        <v>43936</v>
      </c>
      <c r="K107" s="36" t="s">
        <v>69</v>
      </c>
      <c r="L107" s="37">
        <f t="shared" si="16"/>
        <v>350000</v>
      </c>
      <c r="M107" s="38">
        <v>350000</v>
      </c>
      <c r="N107" s="39"/>
      <c r="O107" s="40" t="s">
        <v>208</v>
      </c>
    </row>
    <row r="108" spans="1:256" s="128" customFormat="1" ht="15.75">
      <c r="B108" s="129"/>
      <c r="C108" s="130" t="s">
        <v>772</v>
      </c>
      <c r="D108" s="129"/>
      <c r="E108" s="130"/>
      <c r="F108" s="129"/>
      <c r="G108" s="129"/>
      <c r="H108" s="131"/>
      <c r="I108" s="131"/>
      <c r="J108" s="131"/>
      <c r="K108" s="129"/>
      <c r="L108" s="132"/>
      <c r="M108" s="133"/>
      <c r="N108" s="134"/>
      <c r="O108" s="135">
        <f>SUM(M53:N107)</f>
        <v>5830822.5</v>
      </c>
    </row>
    <row r="109" spans="1:256" s="41" customFormat="1" ht="21">
      <c r="A109" s="32">
        <v>817</v>
      </c>
      <c r="B109" s="33" t="s">
        <v>328</v>
      </c>
      <c r="C109" s="34" t="s">
        <v>96</v>
      </c>
      <c r="D109" s="33" t="s">
        <v>147</v>
      </c>
      <c r="E109" s="44" t="s">
        <v>15</v>
      </c>
      <c r="F109" s="35">
        <f t="shared" ref="F109:F118" si="17">G109-21</f>
        <v>43802</v>
      </c>
      <c r="G109" s="35">
        <f t="shared" ref="G109:G118" si="18">H109-7</f>
        <v>43823</v>
      </c>
      <c r="H109" s="35">
        <f>J109-15</f>
        <v>43830</v>
      </c>
      <c r="I109" s="35">
        <f t="shared" ref="I109:I118" si="19">H109+7</f>
        <v>43837</v>
      </c>
      <c r="J109" s="35">
        <v>43845</v>
      </c>
      <c r="K109" s="36" t="s">
        <v>69</v>
      </c>
      <c r="L109" s="37">
        <f t="shared" ref="L109:L118" si="20">SUM(M109:N109)</f>
        <v>125000</v>
      </c>
      <c r="M109" s="38"/>
      <c r="N109" s="39">
        <v>125000</v>
      </c>
      <c r="O109" s="40" t="s">
        <v>327</v>
      </c>
    </row>
    <row r="110" spans="1:256" s="41" customFormat="1" ht="21">
      <c r="A110" s="32">
        <v>1559</v>
      </c>
      <c r="B110" s="33" t="s">
        <v>493</v>
      </c>
      <c r="C110" s="42" t="s">
        <v>96</v>
      </c>
      <c r="D110" s="33" t="s">
        <v>192</v>
      </c>
      <c r="E110" s="44" t="s">
        <v>15</v>
      </c>
      <c r="F110" s="35">
        <f t="shared" si="17"/>
        <v>43802</v>
      </c>
      <c r="G110" s="35">
        <f t="shared" si="18"/>
        <v>43823</v>
      </c>
      <c r="H110" s="35">
        <f>J110-15</f>
        <v>43830</v>
      </c>
      <c r="I110" s="35">
        <f t="shared" si="19"/>
        <v>43837</v>
      </c>
      <c r="J110" s="35">
        <v>43845</v>
      </c>
      <c r="K110" s="36" t="s">
        <v>69</v>
      </c>
      <c r="L110" s="37">
        <f t="shared" si="20"/>
        <v>20000</v>
      </c>
      <c r="M110" s="45"/>
      <c r="N110" s="39">
        <v>20000</v>
      </c>
      <c r="O110" s="40" t="s">
        <v>491</v>
      </c>
    </row>
    <row r="111" spans="1:256" s="41" customFormat="1" ht="21">
      <c r="A111" s="32">
        <v>1579</v>
      </c>
      <c r="B111" s="33" t="s">
        <v>495</v>
      </c>
      <c r="C111" s="42" t="s">
        <v>96</v>
      </c>
      <c r="D111" s="33" t="s">
        <v>192</v>
      </c>
      <c r="E111" s="44" t="s">
        <v>15</v>
      </c>
      <c r="F111" s="35">
        <f t="shared" si="17"/>
        <v>43802</v>
      </c>
      <c r="G111" s="35">
        <f t="shared" si="18"/>
        <v>43823</v>
      </c>
      <c r="H111" s="35">
        <f>J111-15</f>
        <v>43830</v>
      </c>
      <c r="I111" s="35">
        <f t="shared" si="19"/>
        <v>43837</v>
      </c>
      <c r="J111" s="35">
        <v>43845</v>
      </c>
      <c r="K111" s="36" t="s">
        <v>69</v>
      </c>
      <c r="L111" s="37">
        <f t="shared" si="20"/>
        <v>17000</v>
      </c>
      <c r="M111" s="45"/>
      <c r="N111" s="39">
        <v>17000</v>
      </c>
      <c r="O111" s="40" t="s">
        <v>498</v>
      </c>
    </row>
    <row r="112" spans="1:256" s="80" customFormat="1" ht="21">
      <c r="A112" s="32">
        <v>218</v>
      </c>
      <c r="B112" s="33" t="s">
        <v>414</v>
      </c>
      <c r="C112" s="34" t="s">
        <v>96</v>
      </c>
      <c r="D112" s="33" t="s">
        <v>94</v>
      </c>
      <c r="E112" s="44" t="s">
        <v>15</v>
      </c>
      <c r="F112" s="35">
        <f t="shared" si="17"/>
        <v>43895</v>
      </c>
      <c r="G112" s="35">
        <f t="shared" si="18"/>
        <v>43916</v>
      </c>
      <c r="H112" s="35">
        <f>J112-13</f>
        <v>43923</v>
      </c>
      <c r="I112" s="35">
        <f t="shared" si="19"/>
        <v>43930</v>
      </c>
      <c r="J112" s="35">
        <v>43936</v>
      </c>
      <c r="K112" s="36" t="s">
        <v>69</v>
      </c>
      <c r="L112" s="37">
        <f t="shared" si="20"/>
        <v>80000</v>
      </c>
      <c r="M112" s="38"/>
      <c r="N112" s="39">
        <v>80000</v>
      </c>
      <c r="O112" s="40" t="s">
        <v>415</v>
      </c>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c r="DB112" s="41"/>
      <c r="DC112" s="41"/>
      <c r="DD112" s="41"/>
      <c r="DE112" s="41"/>
      <c r="DF112" s="41"/>
      <c r="DG112" s="41"/>
      <c r="DH112" s="41"/>
      <c r="DI112" s="41"/>
      <c r="DJ112" s="41"/>
      <c r="DK112" s="41"/>
      <c r="DL112" s="41"/>
      <c r="DM112" s="41"/>
      <c r="DN112" s="41"/>
      <c r="DO112" s="41"/>
      <c r="DP112" s="41"/>
      <c r="DQ112" s="41"/>
      <c r="DR112" s="41"/>
      <c r="DS112" s="41"/>
      <c r="DT112" s="41"/>
      <c r="DU112" s="41"/>
      <c r="DV112" s="41"/>
      <c r="DW112" s="41"/>
      <c r="DX112" s="41"/>
      <c r="DY112" s="41"/>
      <c r="DZ112" s="41"/>
      <c r="EA112" s="41"/>
      <c r="EB112" s="41"/>
      <c r="EC112" s="41"/>
      <c r="ED112" s="41"/>
      <c r="EE112" s="41"/>
      <c r="EF112" s="41"/>
      <c r="EG112" s="41"/>
      <c r="EH112" s="41"/>
      <c r="EI112" s="41"/>
      <c r="EJ112" s="41"/>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c r="IM112" s="41"/>
      <c r="IN112" s="41"/>
      <c r="IO112" s="41"/>
      <c r="IP112" s="41"/>
      <c r="IQ112" s="41"/>
      <c r="IR112" s="41"/>
      <c r="IS112" s="41"/>
      <c r="IT112" s="41"/>
      <c r="IU112" s="41"/>
      <c r="IV112" s="41"/>
    </row>
    <row r="113" spans="1:256" s="80" customFormat="1" ht="21">
      <c r="A113" s="32">
        <v>566</v>
      </c>
      <c r="B113" s="33" t="s">
        <v>400</v>
      </c>
      <c r="C113" s="34" t="s">
        <v>96</v>
      </c>
      <c r="D113" s="33" t="s">
        <v>156</v>
      </c>
      <c r="E113" s="44" t="s">
        <v>15</v>
      </c>
      <c r="F113" s="35">
        <f t="shared" si="17"/>
        <v>43895</v>
      </c>
      <c r="G113" s="35">
        <f t="shared" si="18"/>
        <v>43916</v>
      </c>
      <c r="H113" s="35">
        <f>J113-13</f>
        <v>43923</v>
      </c>
      <c r="I113" s="35">
        <f t="shared" si="19"/>
        <v>43930</v>
      </c>
      <c r="J113" s="35">
        <v>43936</v>
      </c>
      <c r="K113" s="36" t="s">
        <v>69</v>
      </c>
      <c r="L113" s="37">
        <f t="shared" si="20"/>
        <v>20000</v>
      </c>
      <c r="M113" s="38"/>
      <c r="N113" s="39">
        <v>20000</v>
      </c>
      <c r="O113" s="40" t="s">
        <v>405</v>
      </c>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c r="DB113" s="41"/>
      <c r="DC113" s="41"/>
      <c r="DD113" s="41"/>
      <c r="DE113" s="41"/>
      <c r="DF113" s="41"/>
      <c r="DG113" s="41"/>
      <c r="DH113" s="41"/>
      <c r="DI113" s="41"/>
      <c r="DJ113" s="41"/>
      <c r="DK113" s="41"/>
      <c r="DL113" s="41"/>
      <c r="DM113" s="41"/>
      <c r="DN113" s="41"/>
      <c r="DO113" s="41"/>
      <c r="DP113" s="41"/>
      <c r="DQ113" s="41"/>
      <c r="DR113" s="41"/>
      <c r="DS113" s="41"/>
      <c r="DT113" s="41"/>
      <c r="DU113" s="41"/>
      <c r="DV113" s="41"/>
      <c r="DW113" s="41"/>
      <c r="DX113" s="41"/>
      <c r="DY113" s="41"/>
      <c r="DZ113" s="41"/>
      <c r="EA113" s="41"/>
      <c r="EB113" s="41"/>
      <c r="EC113" s="41"/>
      <c r="ED113" s="41"/>
      <c r="EE113" s="41"/>
      <c r="EF113" s="41"/>
      <c r="EG113" s="41"/>
      <c r="EH113" s="41"/>
      <c r="EI113" s="41"/>
      <c r="EJ113" s="41"/>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41"/>
      <c r="II113" s="41"/>
      <c r="IJ113" s="41"/>
      <c r="IK113" s="41"/>
      <c r="IL113" s="41"/>
      <c r="IM113" s="41"/>
      <c r="IN113" s="41"/>
      <c r="IO113" s="41"/>
      <c r="IP113" s="41"/>
      <c r="IQ113" s="41"/>
      <c r="IR113" s="41"/>
      <c r="IS113" s="41"/>
      <c r="IT113" s="41"/>
      <c r="IU113" s="41"/>
      <c r="IV113" s="41"/>
    </row>
    <row r="114" spans="1:256" s="41" customFormat="1" ht="21">
      <c r="A114" s="32">
        <v>567</v>
      </c>
      <c r="B114" s="33" t="s">
        <v>406</v>
      </c>
      <c r="C114" s="34" t="s">
        <v>96</v>
      </c>
      <c r="D114" s="33" t="s">
        <v>156</v>
      </c>
      <c r="E114" s="44" t="s">
        <v>15</v>
      </c>
      <c r="F114" s="35">
        <f t="shared" si="17"/>
        <v>43895</v>
      </c>
      <c r="G114" s="35">
        <f t="shared" si="18"/>
        <v>43916</v>
      </c>
      <c r="H114" s="35">
        <f>J114-13</f>
        <v>43923</v>
      </c>
      <c r="I114" s="35">
        <f t="shared" si="19"/>
        <v>43930</v>
      </c>
      <c r="J114" s="35">
        <v>43936</v>
      </c>
      <c r="K114" s="36" t="s">
        <v>69</v>
      </c>
      <c r="L114" s="37">
        <f t="shared" si="20"/>
        <v>690000</v>
      </c>
      <c r="M114" s="38"/>
      <c r="N114" s="39">
        <v>690000</v>
      </c>
      <c r="O114" s="40" t="s">
        <v>405</v>
      </c>
    </row>
    <row r="115" spans="1:256" s="41" customFormat="1" ht="21">
      <c r="A115" s="32">
        <v>608</v>
      </c>
      <c r="B115" s="33" t="s">
        <v>315</v>
      </c>
      <c r="C115" s="42" t="s">
        <v>96</v>
      </c>
      <c r="D115" s="33" t="s">
        <v>142</v>
      </c>
      <c r="E115" s="44" t="s">
        <v>15</v>
      </c>
      <c r="F115" s="35">
        <f t="shared" si="17"/>
        <v>43893</v>
      </c>
      <c r="G115" s="35">
        <f t="shared" si="18"/>
        <v>43914</v>
      </c>
      <c r="H115" s="35">
        <f>J115-15</f>
        <v>43921</v>
      </c>
      <c r="I115" s="35">
        <f t="shared" si="19"/>
        <v>43928</v>
      </c>
      <c r="J115" s="35">
        <v>43936</v>
      </c>
      <c r="K115" s="36" t="s">
        <v>69</v>
      </c>
      <c r="L115" s="37">
        <f t="shared" si="20"/>
        <v>50000</v>
      </c>
      <c r="M115" s="43"/>
      <c r="N115" s="39">
        <v>50000</v>
      </c>
      <c r="O115" s="40" t="s">
        <v>386</v>
      </c>
    </row>
    <row r="116" spans="1:256" s="80" customFormat="1" ht="21">
      <c r="A116" s="32">
        <v>1553</v>
      </c>
      <c r="B116" s="33" t="s">
        <v>492</v>
      </c>
      <c r="C116" s="42" t="s">
        <v>96</v>
      </c>
      <c r="D116" s="33" t="s">
        <v>192</v>
      </c>
      <c r="E116" s="44" t="s">
        <v>15</v>
      </c>
      <c r="F116" s="35">
        <f t="shared" si="17"/>
        <v>43893</v>
      </c>
      <c r="G116" s="35">
        <f t="shared" si="18"/>
        <v>43914</v>
      </c>
      <c r="H116" s="35">
        <f>J116-15</f>
        <v>43921</v>
      </c>
      <c r="I116" s="35">
        <f t="shared" si="19"/>
        <v>43928</v>
      </c>
      <c r="J116" s="35">
        <v>43936</v>
      </c>
      <c r="K116" s="36" t="s">
        <v>69</v>
      </c>
      <c r="L116" s="37">
        <f t="shared" si="20"/>
        <v>40000</v>
      </c>
      <c r="M116" s="45"/>
      <c r="N116" s="39">
        <v>40000</v>
      </c>
      <c r="O116" s="40" t="s">
        <v>490</v>
      </c>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c r="DB116" s="41"/>
      <c r="DC116" s="41"/>
      <c r="DD116" s="41"/>
      <c r="DE116" s="41"/>
      <c r="DF116" s="41"/>
      <c r="DG116" s="41"/>
      <c r="DH116" s="41"/>
      <c r="DI116" s="41"/>
      <c r="DJ116" s="41"/>
      <c r="DK116" s="41"/>
      <c r="DL116" s="41"/>
      <c r="DM116" s="41"/>
      <c r="DN116" s="41"/>
      <c r="DO116" s="41"/>
      <c r="DP116" s="41"/>
      <c r="DQ116" s="41"/>
      <c r="DR116" s="41"/>
      <c r="DS116" s="41"/>
      <c r="DT116" s="41"/>
      <c r="DU116" s="41"/>
      <c r="DV116" s="41"/>
      <c r="DW116" s="41"/>
      <c r="DX116" s="41"/>
      <c r="DY116" s="41"/>
      <c r="DZ116" s="41"/>
      <c r="EA116" s="41"/>
      <c r="EB116" s="41"/>
      <c r="EC116" s="41"/>
      <c r="ED116" s="41"/>
      <c r="EE116" s="41"/>
      <c r="EF116" s="41"/>
      <c r="EG116" s="41"/>
      <c r="EH116" s="41"/>
      <c r="EI116" s="41"/>
      <c r="EJ116" s="41"/>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c r="HX116" s="41"/>
      <c r="HY116" s="41"/>
      <c r="HZ116" s="41"/>
      <c r="IA116" s="41"/>
      <c r="IB116" s="41"/>
      <c r="IC116" s="41"/>
      <c r="ID116" s="41"/>
      <c r="IE116" s="41"/>
      <c r="IF116" s="41"/>
      <c r="IG116" s="41"/>
      <c r="IH116" s="41"/>
      <c r="II116" s="41"/>
      <c r="IJ116" s="41"/>
      <c r="IK116" s="41"/>
      <c r="IL116" s="41"/>
      <c r="IM116" s="41"/>
      <c r="IN116" s="41"/>
      <c r="IO116" s="41"/>
      <c r="IP116" s="41"/>
      <c r="IQ116" s="41"/>
      <c r="IR116" s="41"/>
      <c r="IS116" s="41"/>
      <c r="IT116" s="41"/>
      <c r="IU116" s="41"/>
      <c r="IV116" s="41"/>
    </row>
    <row r="117" spans="1:256" s="80" customFormat="1" ht="21">
      <c r="A117" s="32">
        <v>1560</v>
      </c>
      <c r="B117" s="33" t="s">
        <v>493</v>
      </c>
      <c r="C117" s="42" t="s">
        <v>96</v>
      </c>
      <c r="D117" s="33" t="s">
        <v>192</v>
      </c>
      <c r="E117" s="44" t="s">
        <v>15</v>
      </c>
      <c r="F117" s="35">
        <f t="shared" si="17"/>
        <v>43893</v>
      </c>
      <c r="G117" s="35">
        <f t="shared" si="18"/>
        <v>43914</v>
      </c>
      <c r="H117" s="35">
        <f>J117-15</f>
        <v>43921</v>
      </c>
      <c r="I117" s="35">
        <f t="shared" si="19"/>
        <v>43928</v>
      </c>
      <c r="J117" s="35">
        <v>43936</v>
      </c>
      <c r="K117" s="36" t="s">
        <v>69</v>
      </c>
      <c r="L117" s="37">
        <f t="shared" si="20"/>
        <v>90000</v>
      </c>
      <c r="M117" s="45"/>
      <c r="N117" s="39">
        <v>90000</v>
      </c>
      <c r="O117" s="40" t="s">
        <v>491</v>
      </c>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c r="IT117" s="41"/>
      <c r="IU117" s="41"/>
      <c r="IV117" s="41"/>
    </row>
    <row r="118" spans="1:256" s="41" customFormat="1" ht="21">
      <c r="A118" s="32">
        <v>1580</v>
      </c>
      <c r="B118" s="33" t="s">
        <v>495</v>
      </c>
      <c r="C118" s="42" t="s">
        <v>96</v>
      </c>
      <c r="D118" s="33" t="s">
        <v>192</v>
      </c>
      <c r="E118" s="44" t="s">
        <v>15</v>
      </c>
      <c r="F118" s="35">
        <f t="shared" si="17"/>
        <v>43893</v>
      </c>
      <c r="G118" s="35">
        <f t="shared" si="18"/>
        <v>43914</v>
      </c>
      <c r="H118" s="35">
        <f>J118-15</f>
        <v>43921</v>
      </c>
      <c r="I118" s="35">
        <f t="shared" si="19"/>
        <v>43928</v>
      </c>
      <c r="J118" s="35">
        <v>43936</v>
      </c>
      <c r="K118" s="36" t="s">
        <v>69</v>
      </c>
      <c r="L118" s="37">
        <f t="shared" si="20"/>
        <v>18000</v>
      </c>
      <c r="M118" s="45"/>
      <c r="N118" s="39">
        <v>18000</v>
      </c>
      <c r="O118" s="40" t="s">
        <v>498</v>
      </c>
    </row>
    <row r="119" spans="1:256" s="128" customFormat="1" ht="15.75">
      <c r="B119" s="129"/>
      <c r="C119" s="147" t="s">
        <v>771</v>
      </c>
      <c r="D119" s="129"/>
      <c r="E119" s="130"/>
      <c r="F119" s="131"/>
      <c r="G119" s="131"/>
      <c r="H119" s="131"/>
      <c r="I119" s="131"/>
      <c r="J119" s="131"/>
      <c r="K119" s="129"/>
      <c r="L119" s="132"/>
      <c r="M119" s="148"/>
      <c r="N119" s="134"/>
      <c r="O119" s="135">
        <f>SUM(M109:N118)</f>
        <v>1150000</v>
      </c>
    </row>
    <row r="120" spans="1:256" s="127" customFormat="1" ht="21">
      <c r="A120" s="32">
        <v>1899</v>
      </c>
      <c r="B120" s="136" t="s">
        <v>749</v>
      </c>
      <c r="C120" s="137" t="s">
        <v>437</v>
      </c>
      <c r="D120" s="136" t="s">
        <v>446</v>
      </c>
      <c r="E120" s="138" t="s">
        <v>15</v>
      </c>
      <c r="F120" s="139">
        <f>G120-21</f>
        <v>43802</v>
      </c>
      <c r="G120" s="139">
        <f>H120-7</f>
        <v>43823</v>
      </c>
      <c r="H120" s="139">
        <f>J120-15</f>
        <v>43830</v>
      </c>
      <c r="I120" s="139">
        <f>H120+7</f>
        <v>43837</v>
      </c>
      <c r="J120" s="139">
        <v>43845</v>
      </c>
      <c r="K120" s="140" t="s">
        <v>69</v>
      </c>
      <c r="L120" s="141">
        <f>SUM(M120:N120)</f>
        <v>100000000</v>
      </c>
      <c r="M120" s="142"/>
      <c r="N120" s="142">
        <v>100000000</v>
      </c>
      <c r="O120" s="143" t="s">
        <v>750</v>
      </c>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4"/>
      <c r="CD120" s="144"/>
      <c r="CE120" s="144"/>
      <c r="CF120" s="144"/>
      <c r="CG120" s="144"/>
      <c r="CH120" s="144"/>
      <c r="CI120" s="144"/>
      <c r="CJ120" s="144"/>
      <c r="CK120" s="144"/>
      <c r="CL120" s="144"/>
      <c r="CM120" s="144"/>
      <c r="CN120" s="144"/>
      <c r="CO120" s="144"/>
      <c r="CP120" s="144"/>
      <c r="CQ120" s="144"/>
      <c r="CR120" s="144"/>
      <c r="CS120" s="144"/>
      <c r="CT120" s="144"/>
      <c r="CU120" s="144"/>
      <c r="CV120" s="144"/>
      <c r="CW120" s="144"/>
      <c r="CX120" s="144"/>
      <c r="CY120" s="144"/>
      <c r="CZ120" s="144"/>
      <c r="DA120" s="144"/>
      <c r="DB120" s="144"/>
      <c r="DC120" s="144"/>
      <c r="DD120" s="144"/>
      <c r="DE120" s="144"/>
      <c r="DF120" s="144"/>
      <c r="DG120" s="144"/>
      <c r="DH120" s="144"/>
      <c r="DI120" s="144"/>
      <c r="DJ120" s="144"/>
      <c r="DK120" s="144"/>
      <c r="DL120" s="144"/>
      <c r="DM120" s="144"/>
      <c r="DN120" s="144"/>
      <c r="DO120" s="144"/>
      <c r="DP120" s="144"/>
      <c r="DQ120" s="144"/>
      <c r="DR120" s="144"/>
      <c r="DS120" s="144"/>
      <c r="DT120" s="144"/>
      <c r="DU120" s="144"/>
      <c r="DV120" s="144"/>
      <c r="DW120" s="144"/>
      <c r="DX120" s="144"/>
      <c r="DY120" s="144"/>
      <c r="DZ120" s="144"/>
      <c r="EA120" s="144"/>
      <c r="EB120" s="144"/>
      <c r="EC120" s="144"/>
      <c r="ED120" s="144"/>
      <c r="EE120" s="144"/>
      <c r="EF120" s="144"/>
      <c r="EG120" s="144"/>
      <c r="EH120" s="144"/>
      <c r="EI120" s="144"/>
      <c r="EJ120" s="144"/>
      <c r="EK120" s="144"/>
      <c r="EL120" s="144"/>
      <c r="EM120" s="144"/>
      <c r="EN120" s="144"/>
      <c r="EO120" s="144"/>
      <c r="EP120" s="144"/>
      <c r="EQ120" s="144"/>
      <c r="ER120" s="144"/>
      <c r="ES120" s="144"/>
      <c r="ET120" s="144"/>
      <c r="EU120" s="144"/>
      <c r="EV120" s="144"/>
      <c r="EW120" s="144"/>
      <c r="EX120" s="144"/>
      <c r="EY120" s="144"/>
      <c r="EZ120" s="144"/>
      <c r="FA120" s="144"/>
      <c r="FB120" s="144"/>
      <c r="FC120" s="144"/>
      <c r="FD120" s="144"/>
      <c r="FE120" s="144"/>
      <c r="FF120" s="144"/>
      <c r="FG120" s="144"/>
      <c r="FH120" s="144"/>
      <c r="FI120" s="144"/>
      <c r="FJ120" s="144"/>
      <c r="FK120" s="144"/>
      <c r="FL120" s="144"/>
      <c r="FM120" s="144"/>
      <c r="FN120" s="144"/>
      <c r="FO120" s="144"/>
      <c r="FP120" s="144"/>
      <c r="FQ120" s="144"/>
      <c r="FR120" s="144"/>
      <c r="FS120" s="144"/>
      <c r="FT120" s="144"/>
      <c r="FU120" s="144"/>
      <c r="FV120" s="144"/>
      <c r="FW120" s="144"/>
      <c r="FX120" s="144"/>
      <c r="FY120" s="144"/>
      <c r="FZ120" s="144"/>
      <c r="GA120" s="144"/>
      <c r="GB120" s="144"/>
      <c r="GC120" s="144"/>
      <c r="GD120" s="144"/>
      <c r="GE120" s="144"/>
      <c r="GF120" s="144"/>
      <c r="GG120" s="144"/>
      <c r="GH120" s="144"/>
      <c r="GI120" s="144"/>
      <c r="GJ120" s="144"/>
      <c r="GK120" s="144"/>
      <c r="GL120" s="144"/>
      <c r="GM120" s="144"/>
      <c r="GN120" s="144"/>
      <c r="GO120" s="144"/>
      <c r="GP120" s="144"/>
      <c r="GQ120" s="144"/>
      <c r="GR120" s="144"/>
      <c r="GS120" s="144"/>
      <c r="GT120" s="144"/>
      <c r="GU120" s="144"/>
      <c r="GV120" s="144"/>
      <c r="GW120" s="144"/>
      <c r="GX120" s="144"/>
      <c r="GY120" s="144"/>
      <c r="GZ120" s="144"/>
      <c r="HA120" s="144"/>
      <c r="HB120" s="144"/>
      <c r="HC120" s="144"/>
      <c r="HD120" s="144"/>
      <c r="HE120" s="144"/>
      <c r="HF120" s="144"/>
      <c r="HG120" s="144"/>
      <c r="HH120" s="144"/>
      <c r="HI120" s="144"/>
      <c r="HJ120" s="144"/>
      <c r="HK120" s="144"/>
      <c r="HL120" s="144"/>
      <c r="HM120" s="144"/>
      <c r="HN120" s="144"/>
      <c r="HO120" s="144"/>
      <c r="HP120" s="144"/>
      <c r="HQ120" s="144"/>
      <c r="HR120" s="144"/>
      <c r="HS120" s="144"/>
      <c r="HT120" s="144"/>
      <c r="HU120" s="144"/>
      <c r="HV120" s="144"/>
      <c r="HW120" s="144"/>
      <c r="HX120" s="144"/>
      <c r="HY120" s="144"/>
      <c r="HZ120" s="144"/>
      <c r="IA120" s="144"/>
      <c r="IB120" s="144"/>
      <c r="IC120" s="144"/>
      <c r="ID120" s="144"/>
      <c r="IE120" s="144"/>
      <c r="IF120" s="144"/>
      <c r="IG120" s="144"/>
      <c r="IH120" s="144"/>
      <c r="II120" s="144"/>
      <c r="IJ120" s="144"/>
      <c r="IK120" s="144"/>
      <c r="IL120" s="144"/>
      <c r="IM120" s="144"/>
      <c r="IN120" s="144"/>
      <c r="IO120" s="144"/>
      <c r="IP120" s="144"/>
      <c r="IQ120" s="144"/>
      <c r="IR120" s="144"/>
      <c r="IS120" s="144"/>
      <c r="IT120" s="144"/>
      <c r="IU120" s="144"/>
      <c r="IV120" s="144"/>
    </row>
    <row r="121" spans="1:256" s="128" customFormat="1" ht="15.75">
      <c r="B121" s="129"/>
      <c r="C121" s="147" t="s">
        <v>797</v>
      </c>
      <c r="D121" s="129"/>
      <c r="E121" s="130"/>
      <c r="F121" s="131"/>
      <c r="G121" s="131"/>
      <c r="H121" s="131"/>
      <c r="I121" s="131"/>
      <c r="J121" s="131"/>
      <c r="K121" s="129"/>
      <c r="L121" s="132"/>
      <c r="M121" s="148"/>
      <c r="N121" s="134"/>
      <c r="O121" s="135">
        <f>SUM(M120:N120)</f>
        <v>100000000</v>
      </c>
    </row>
    <row r="122" spans="1:256" s="41" customFormat="1" ht="21">
      <c r="A122" s="32">
        <v>1269</v>
      </c>
      <c r="B122" s="33" t="s">
        <v>396</v>
      </c>
      <c r="C122" s="42" t="s">
        <v>114</v>
      </c>
      <c r="D122" s="33" t="s">
        <v>142</v>
      </c>
      <c r="E122" s="44" t="s">
        <v>15</v>
      </c>
      <c r="F122" s="35">
        <f t="shared" ref="F122:F157" si="21">G122-21</f>
        <v>43804</v>
      </c>
      <c r="G122" s="35">
        <f t="shared" ref="G122:G157" si="22">H122-7</f>
        <v>43825</v>
      </c>
      <c r="H122" s="35">
        <f>J122-13</f>
        <v>43832</v>
      </c>
      <c r="I122" s="35">
        <f t="shared" ref="I122:I153" si="23">H122+7</f>
        <v>43839</v>
      </c>
      <c r="J122" s="35">
        <v>43845</v>
      </c>
      <c r="K122" s="36" t="s">
        <v>69</v>
      </c>
      <c r="L122" s="37">
        <f t="shared" ref="L122:L153" si="24">SUM(M122:N122)</f>
        <v>11114502.800000001</v>
      </c>
      <c r="M122" s="45">
        <v>11114502.800000001</v>
      </c>
      <c r="N122" s="45"/>
      <c r="O122" s="40" t="s">
        <v>397</v>
      </c>
    </row>
    <row r="123" spans="1:256" s="41" customFormat="1" ht="21">
      <c r="A123" s="32">
        <v>1240</v>
      </c>
      <c r="B123" s="33" t="s">
        <v>398</v>
      </c>
      <c r="C123" s="42" t="s">
        <v>114</v>
      </c>
      <c r="D123" s="33" t="s">
        <v>142</v>
      </c>
      <c r="E123" s="44" t="s">
        <v>15</v>
      </c>
      <c r="F123" s="35">
        <f t="shared" si="21"/>
        <v>43804</v>
      </c>
      <c r="G123" s="35">
        <f t="shared" si="22"/>
        <v>43825</v>
      </c>
      <c r="H123" s="35">
        <f>J123-13</f>
        <v>43832</v>
      </c>
      <c r="I123" s="35">
        <f t="shared" si="23"/>
        <v>43839</v>
      </c>
      <c r="J123" s="35">
        <v>43845</v>
      </c>
      <c r="K123" s="36" t="s">
        <v>69</v>
      </c>
      <c r="L123" s="37">
        <f t="shared" si="24"/>
        <v>115032</v>
      </c>
      <c r="M123" s="45">
        <v>115032</v>
      </c>
      <c r="N123" s="45"/>
      <c r="O123" s="40" t="s">
        <v>399</v>
      </c>
    </row>
    <row r="124" spans="1:256" s="41" customFormat="1" ht="12.75">
      <c r="A124" s="32">
        <v>782</v>
      </c>
      <c r="B124" s="33" t="s">
        <v>429</v>
      </c>
      <c r="C124" s="42" t="s">
        <v>114</v>
      </c>
      <c r="D124" s="33" t="s">
        <v>105</v>
      </c>
      <c r="E124" s="44" t="s">
        <v>15</v>
      </c>
      <c r="F124" s="35">
        <f t="shared" si="21"/>
        <v>43893</v>
      </c>
      <c r="G124" s="35">
        <f t="shared" si="22"/>
        <v>43914</v>
      </c>
      <c r="H124" s="35">
        <f>J124-15</f>
        <v>43921</v>
      </c>
      <c r="I124" s="35">
        <f t="shared" si="23"/>
        <v>43928</v>
      </c>
      <c r="J124" s="35">
        <v>43936</v>
      </c>
      <c r="K124" s="36" t="s">
        <v>69</v>
      </c>
      <c r="L124" s="37">
        <f t="shared" si="24"/>
        <v>10302</v>
      </c>
      <c r="M124" s="43"/>
      <c r="N124" s="39">
        <v>10302</v>
      </c>
      <c r="O124" s="40" t="s">
        <v>430</v>
      </c>
    </row>
    <row r="125" spans="1:256" s="41" customFormat="1" ht="21">
      <c r="A125" s="32">
        <v>781</v>
      </c>
      <c r="B125" s="33" t="s">
        <v>431</v>
      </c>
      <c r="C125" s="42" t="s">
        <v>114</v>
      </c>
      <c r="D125" s="33" t="s">
        <v>105</v>
      </c>
      <c r="E125" s="44" t="s">
        <v>15</v>
      </c>
      <c r="F125" s="35">
        <f t="shared" si="21"/>
        <v>43893</v>
      </c>
      <c r="G125" s="35">
        <f t="shared" si="22"/>
        <v>43914</v>
      </c>
      <c r="H125" s="35">
        <f>J125-15</f>
        <v>43921</v>
      </c>
      <c r="I125" s="35">
        <f t="shared" si="23"/>
        <v>43928</v>
      </c>
      <c r="J125" s="35">
        <v>43936</v>
      </c>
      <c r="K125" s="36" t="s">
        <v>69</v>
      </c>
      <c r="L125" s="37">
        <f t="shared" si="24"/>
        <v>37036</v>
      </c>
      <c r="M125" s="43"/>
      <c r="N125" s="39">
        <v>37036</v>
      </c>
      <c r="O125" s="40" t="s">
        <v>432</v>
      </c>
    </row>
    <row r="126" spans="1:256" s="41" customFormat="1" ht="21">
      <c r="A126" s="32">
        <v>783</v>
      </c>
      <c r="B126" s="33" t="s">
        <v>427</v>
      </c>
      <c r="C126" s="42" t="s">
        <v>114</v>
      </c>
      <c r="D126" s="33" t="s">
        <v>105</v>
      </c>
      <c r="E126" s="44" t="s">
        <v>15</v>
      </c>
      <c r="F126" s="35">
        <f t="shared" si="21"/>
        <v>43893</v>
      </c>
      <c r="G126" s="35">
        <f t="shared" si="22"/>
        <v>43914</v>
      </c>
      <c r="H126" s="35">
        <f>J126-15</f>
        <v>43921</v>
      </c>
      <c r="I126" s="35">
        <f t="shared" si="23"/>
        <v>43928</v>
      </c>
      <c r="J126" s="35">
        <v>43936</v>
      </c>
      <c r="K126" s="36" t="s">
        <v>69</v>
      </c>
      <c r="L126" s="37">
        <f t="shared" si="24"/>
        <v>86415</v>
      </c>
      <c r="M126" s="43"/>
      <c r="N126" s="39">
        <v>86415</v>
      </c>
      <c r="O126" s="40" t="s">
        <v>428</v>
      </c>
    </row>
    <row r="127" spans="1:256" s="41" customFormat="1" ht="21">
      <c r="A127" s="32">
        <v>784</v>
      </c>
      <c r="B127" s="33" t="s">
        <v>325</v>
      </c>
      <c r="C127" s="42" t="s">
        <v>114</v>
      </c>
      <c r="D127" s="33" t="s">
        <v>142</v>
      </c>
      <c r="E127" s="44" t="s">
        <v>15</v>
      </c>
      <c r="F127" s="35">
        <f t="shared" si="21"/>
        <v>43833</v>
      </c>
      <c r="G127" s="35">
        <f t="shared" si="22"/>
        <v>43854</v>
      </c>
      <c r="H127" s="35">
        <f>J127-15</f>
        <v>43861</v>
      </c>
      <c r="I127" s="35">
        <f t="shared" si="23"/>
        <v>43868</v>
      </c>
      <c r="J127" s="35">
        <v>43876</v>
      </c>
      <c r="K127" s="36" t="s">
        <v>69</v>
      </c>
      <c r="L127" s="37">
        <f t="shared" si="24"/>
        <v>761660</v>
      </c>
      <c r="M127" s="43"/>
      <c r="N127" s="39">
        <v>761660</v>
      </c>
      <c r="O127" s="40" t="s">
        <v>411</v>
      </c>
    </row>
    <row r="128" spans="1:256" s="41" customFormat="1" ht="21">
      <c r="A128" s="32">
        <v>1041</v>
      </c>
      <c r="B128" s="33" t="s">
        <v>303</v>
      </c>
      <c r="C128" s="42" t="s">
        <v>114</v>
      </c>
      <c r="D128" s="33" t="s">
        <v>183</v>
      </c>
      <c r="E128" s="44" t="s">
        <v>15</v>
      </c>
      <c r="F128" s="35">
        <f t="shared" si="21"/>
        <v>43895</v>
      </c>
      <c r="G128" s="35">
        <f t="shared" si="22"/>
        <v>43916</v>
      </c>
      <c r="H128" s="35">
        <f>J128-13</f>
        <v>43923</v>
      </c>
      <c r="I128" s="35">
        <f t="shared" si="23"/>
        <v>43930</v>
      </c>
      <c r="J128" s="35">
        <v>43936</v>
      </c>
      <c r="K128" s="36" t="s">
        <v>69</v>
      </c>
      <c r="L128" s="37">
        <f t="shared" si="24"/>
        <v>2036550</v>
      </c>
      <c r="M128" s="45">
        <v>2036550</v>
      </c>
      <c r="N128" s="45"/>
      <c r="O128" s="40" t="s">
        <v>306</v>
      </c>
    </row>
    <row r="129" spans="1:256" s="41" customFormat="1" ht="21">
      <c r="A129" s="32">
        <v>1039</v>
      </c>
      <c r="B129" s="33" t="s">
        <v>311</v>
      </c>
      <c r="C129" s="42" t="s">
        <v>114</v>
      </c>
      <c r="D129" s="33" t="s">
        <v>183</v>
      </c>
      <c r="E129" s="44" t="s">
        <v>15</v>
      </c>
      <c r="F129" s="35">
        <f t="shared" si="21"/>
        <v>43804</v>
      </c>
      <c r="G129" s="35">
        <f t="shared" si="22"/>
        <v>43825</v>
      </c>
      <c r="H129" s="35">
        <f>J129-13</f>
        <v>43832</v>
      </c>
      <c r="I129" s="35">
        <f t="shared" si="23"/>
        <v>43839</v>
      </c>
      <c r="J129" s="35">
        <v>43845</v>
      </c>
      <c r="K129" s="36" t="s">
        <v>69</v>
      </c>
      <c r="L129" s="37">
        <f t="shared" si="24"/>
        <v>504695</v>
      </c>
      <c r="M129" s="45">
        <v>504695</v>
      </c>
      <c r="N129" s="45"/>
      <c r="O129" s="40" t="s">
        <v>304</v>
      </c>
    </row>
    <row r="130" spans="1:256" s="41" customFormat="1" ht="12.75">
      <c r="A130" s="32">
        <v>1722</v>
      </c>
      <c r="B130" s="33" t="s">
        <v>672</v>
      </c>
      <c r="C130" s="42" t="s">
        <v>114</v>
      </c>
      <c r="D130" s="33" t="s">
        <v>446</v>
      </c>
      <c r="E130" s="44" t="s">
        <v>15</v>
      </c>
      <c r="F130" s="35">
        <f t="shared" si="21"/>
        <v>43802</v>
      </c>
      <c r="G130" s="35">
        <f t="shared" si="22"/>
        <v>43823</v>
      </c>
      <c r="H130" s="35">
        <f t="shared" ref="H130:H136" si="25">J130-15</f>
        <v>43830</v>
      </c>
      <c r="I130" s="35">
        <f t="shared" si="23"/>
        <v>43837</v>
      </c>
      <c r="J130" s="35">
        <v>43845</v>
      </c>
      <c r="K130" s="36" t="s">
        <v>69</v>
      </c>
      <c r="L130" s="37">
        <f t="shared" si="24"/>
        <v>1266302.3999999999</v>
      </c>
      <c r="M130" s="45">
        <v>1266302.3999999999</v>
      </c>
      <c r="N130" s="45"/>
      <c r="O130" s="40" t="s">
        <v>673</v>
      </c>
    </row>
    <row r="131" spans="1:256" s="41" customFormat="1" ht="31.5">
      <c r="A131" s="32">
        <v>1793</v>
      </c>
      <c r="B131" s="33" t="s">
        <v>674</v>
      </c>
      <c r="C131" s="42" t="s">
        <v>114</v>
      </c>
      <c r="D131" s="33" t="s">
        <v>446</v>
      </c>
      <c r="E131" s="44" t="s">
        <v>15</v>
      </c>
      <c r="F131" s="35">
        <f t="shared" si="21"/>
        <v>43802</v>
      </c>
      <c r="G131" s="35">
        <f t="shared" si="22"/>
        <v>43823</v>
      </c>
      <c r="H131" s="35">
        <f t="shared" si="25"/>
        <v>43830</v>
      </c>
      <c r="I131" s="35">
        <f t="shared" si="23"/>
        <v>43837</v>
      </c>
      <c r="J131" s="35">
        <v>43845</v>
      </c>
      <c r="K131" s="36" t="s">
        <v>69</v>
      </c>
      <c r="L131" s="37">
        <f t="shared" si="24"/>
        <v>350450.5</v>
      </c>
      <c r="M131" s="45">
        <v>350450.5</v>
      </c>
      <c r="N131" s="45"/>
      <c r="O131" s="40" t="s">
        <v>675</v>
      </c>
    </row>
    <row r="132" spans="1:256" s="41" customFormat="1" ht="21">
      <c r="A132" s="32">
        <v>1779</v>
      </c>
      <c r="B132" s="33" t="s">
        <v>676</v>
      </c>
      <c r="C132" s="42" t="s">
        <v>114</v>
      </c>
      <c r="D132" s="33" t="s">
        <v>446</v>
      </c>
      <c r="E132" s="44" t="s">
        <v>15</v>
      </c>
      <c r="F132" s="35">
        <f t="shared" si="21"/>
        <v>43893</v>
      </c>
      <c r="G132" s="35">
        <f t="shared" si="22"/>
        <v>43914</v>
      </c>
      <c r="H132" s="35">
        <f t="shared" si="25"/>
        <v>43921</v>
      </c>
      <c r="I132" s="35">
        <f t="shared" si="23"/>
        <v>43928</v>
      </c>
      <c r="J132" s="35">
        <v>43936</v>
      </c>
      <c r="K132" s="36" t="s">
        <v>69</v>
      </c>
      <c r="L132" s="37">
        <f t="shared" si="24"/>
        <v>267560.96000000002</v>
      </c>
      <c r="M132" s="45">
        <v>267560.96000000002</v>
      </c>
      <c r="N132" s="45"/>
      <c r="O132" s="40" t="s">
        <v>677</v>
      </c>
    </row>
    <row r="133" spans="1:256" s="41" customFormat="1" ht="21">
      <c r="A133" s="32">
        <v>1733</v>
      </c>
      <c r="B133" s="33" t="s">
        <v>596</v>
      </c>
      <c r="C133" s="42" t="s">
        <v>114</v>
      </c>
      <c r="D133" s="33" t="s">
        <v>446</v>
      </c>
      <c r="E133" s="44" t="s">
        <v>15</v>
      </c>
      <c r="F133" s="35">
        <f t="shared" si="21"/>
        <v>43893</v>
      </c>
      <c r="G133" s="35">
        <f t="shared" si="22"/>
        <v>43914</v>
      </c>
      <c r="H133" s="35">
        <f t="shared" si="25"/>
        <v>43921</v>
      </c>
      <c r="I133" s="35">
        <f t="shared" si="23"/>
        <v>43928</v>
      </c>
      <c r="J133" s="35">
        <v>43936</v>
      </c>
      <c r="K133" s="36" t="s">
        <v>69</v>
      </c>
      <c r="L133" s="37">
        <f t="shared" si="24"/>
        <v>1054187.06</v>
      </c>
      <c r="M133" s="45">
        <v>1054187.06</v>
      </c>
      <c r="N133" s="45"/>
      <c r="O133" s="40" t="s">
        <v>597</v>
      </c>
    </row>
    <row r="134" spans="1:256" s="41" customFormat="1" ht="21">
      <c r="A134" s="32">
        <v>1707</v>
      </c>
      <c r="B134" s="33" t="s">
        <v>629</v>
      </c>
      <c r="C134" s="42" t="s">
        <v>114</v>
      </c>
      <c r="D134" s="33" t="s">
        <v>446</v>
      </c>
      <c r="E134" s="44" t="s">
        <v>15</v>
      </c>
      <c r="F134" s="35">
        <f t="shared" si="21"/>
        <v>43802</v>
      </c>
      <c r="G134" s="35">
        <f t="shared" si="22"/>
        <v>43823</v>
      </c>
      <c r="H134" s="35">
        <f t="shared" si="25"/>
        <v>43830</v>
      </c>
      <c r="I134" s="35">
        <f t="shared" si="23"/>
        <v>43837</v>
      </c>
      <c r="J134" s="35">
        <v>43845</v>
      </c>
      <c r="K134" s="36" t="s">
        <v>69</v>
      </c>
      <c r="L134" s="37">
        <f t="shared" si="24"/>
        <v>133135.51999999999</v>
      </c>
      <c r="M134" s="45">
        <v>133135.51999999999</v>
      </c>
      <c r="N134" s="45"/>
      <c r="O134" s="40" t="s">
        <v>630</v>
      </c>
    </row>
    <row r="135" spans="1:256" s="41" customFormat="1" ht="21">
      <c r="A135" s="32">
        <v>1726</v>
      </c>
      <c r="B135" s="33" t="s">
        <v>588</v>
      </c>
      <c r="C135" s="42" t="s">
        <v>114</v>
      </c>
      <c r="D135" s="33" t="s">
        <v>446</v>
      </c>
      <c r="E135" s="44" t="s">
        <v>15</v>
      </c>
      <c r="F135" s="35">
        <f t="shared" si="21"/>
        <v>43802</v>
      </c>
      <c r="G135" s="35">
        <f t="shared" si="22"/>
        <v>43823</v>
      </c>
      <c r="H135" s="35">
        <f t="shared" si="25"/>
        <v>43830</v>
      </c>
      <c r="I135" s="35">
        <f t="shared" si="23"/>
        <v>43837</v>
      </c>
      <c r="J135" s="35">
        <v>43845</v>
      </c>
      <c r="K135" s="36" t="s">
        <v>69</v>
      </c>
      <c r="L135" s="37">
        <f t="shared" si="24"/>
        <v>318153</v>
      </c>
      <c r="M135" s="45">
        <v>318153</v>
      </c>
      <c r="N135" s="45"/>
      <c r="O135" s="40" t="s">
        <v>589</v>
      </c>
    </row>
    <row r="136" spans="1:256" s="41" customFormat="1" ht="21">
      <c r="A136" s="32">
        <v>1729</v>
      </c>
      <c r="B136" s="33" t="s">
        <v>594</v>
      </c>
      <c r="C136" s="42" t="s">
        <v>114</v>
      </c>
      <c r="D136" s="33" t="s">
        <v>446</v>
      </c>
      <c r="E136" s="44" t="s">
        <v>15</v>
      </c>
      <c r="F136" s="35">
        <f t="shared" si="21"/>
        <v>43802</v>
      </c>
      <c r="G136" s="35">
        <f t="shared" si="22"/>
        <v>43823</v>
      </c>
      <c r="H136" s="35">
        <f t="shared" si="25"/>
        <v>43830</v>
      </c>
      <c r="I136" s="35">
        <f t="shared" si="23"/>
        <v>43837</v>
      </c>
      <c r="J136" s="35">
        <v>43845</v>
      </c>
      <c r="K136" s="36" t="s">
        <v>69</v>
      </c>
      <c r="L136" s="37">
        <f t="shared" si="24"/>
        <v>755856</v>
      </c>
      <c r="M136" s="45">
        <v>755856</v>
      </c>
      <c r="N136" s="45"/>
      <c r="O136" s="40" t="s">
        <v>595</v>
      </c>
    </row>
    <row r="137" spans="1:256" s="41" customFormat="1" ht="12.75">
      <c r="A137" s="32">
        <v>764</v>
      </c>
      <c r="B137" s="33" t="s">
        <v>394</v>
      </c>
      <c r="C137" s="42" t="s">
        <v>114</v>
      </c>
      <c r="D137" s="33" t="s">
        <v>169</v>
      </c>
      <c r="E137" s="44" t="s">
        <v>15</v>
      </c>
      <c r="F137" s="35">
        <f t="shared" si="21"/>
        <v>43804</v>
      </c>
      <c r="G137" s="35">
        <f t="shared" si="22"/>
        <v>43825</v>
      </c>
      <c r="H137" s="35">
        <f>J137-13</f>
        <v>43832</v>
      </c>
      <c r="I137" s="35">
        <f t="shared" si="23"/>
        <v>43839</v>
      </c>
      <c r="J137" s="35">
        <v>43845</v>
      </c>
      <c r="K137" s="36" t="s">
        <v>69</v>
      </c>
      <c r="L137" s="37">
        <f t="shared" si="24"/>
        <v>560850</v>
      </c>
      <c r="M137" s="45">
        <v>560850</v>
      </c>
      <c r="N137" s="39"/>
      <c r="O137" s="40" t="s">
        <v>181</v>
      </c>
    </row>
    <row r="138" spans="1:256" s="80" customFormat="1" ht="12.75">
      <c r="A138" s="32">
        <v>765</v>
      </c>
      <c r="B138" s="33" t="s">
        <v>394</v>
      </c>
      <c r="C138" s="42" t="s">
        <v>114</v>
      </c>
      <c r="D138" s="33" t="s">
        <v>169</v>
      </c>
      <c r="E138" s="44" t="s">
        <v>15</v>
      </c>
      <c r="F138" s="35">
        <f t="shared" si="21"/>
        <v>43893</v>
      </c>
      <c r="G138" s="35">
        <f t="shared" si="22"/>
        <v>43914</v>
      </c>
      <c r="H138" s="35">
        <f>J138-15</f>
        <v>43921</v>
      </c>
      <c r="I138" s="35">
        <f t="shared" si="23"/>
        <v>43928</v>
      </c>
      <c r="J138" s="35">
        <v>43936</v>
      </c>
      <c r="K138" s="36" t="s">
        <v>69</v>
      </c>
      <c r="L138" s="37">
        <f t="shared" si="24"/>
        <v>560850</v>
      </c>
      <c r="M138" s="45">
        <v>560850</v>
      </c>
      <c r="N138" s="39"/>
      <c r="O138" s="40" t="s">
        <v>181</v>
      </c>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s="80" customFormat="1" ht="12.75">
      <c r="A139" s="32">
        <v>939</v>
      </c>
      <c r="B139" s="47" t="s">
        <v>318</v>
      </c>
      <c r="C139" s="48" t="s">
        <v>114</v>
      </c>
      <c r="D139" s="47" t="s">
        <v>142</v>
      </c>
      <c r="E139" s="49" t="s">
        <v>15</v>
      </c>
      <c r="F139" s="50">
        <f t="shared" si="21"/>
        <v>43893</v>
      </c>
      <c r="G139" s="50">
        <f t="shared" si="22"/>
        <v>43914</v>
      </c>
      <c r="H139" s="50">
        <f>J139-15</f>
        <v>43921</v>
      </c>
      <c r="I139" s="50">
        <f t="shared" si="23"/>
        <v>43928</v>
      </c>
      <c r="J139" s="50">
        <v>43936</v>
      </c>
      <c r="K139" s="51" t="s">
        <v>69</v>
      </c>
      <c r="L139" s="52">
        <f t="shared" si="24"/>
        <v>63343.199999999997</v>
      </c>
      <c r="M139" s="53"/>
      <c r="N139" s="54">
        <v>63343.199999999997</v>
      </c>
      <c r="O139" s="55" t="s">
        <v>319</v>
      </c>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DK139" s="56"/>
      <c r="DL139" s="56"/>
      <c r="DM139" s="56"/>
      <c r="DN139" s="56"/>
      <c r="DO139" s="56"/>
      <c r="DP139" s="56"/>
      <c r="DQ139" s="56"/>
      <c r="DR139" s="56"/>
      <c r="DS139" s="56"/>
      <c r="DT139" s="56"/>
      <c r="DU139" s="56"/>
      <c r="DV139" s="56"/>
      <c r="DW139" s="56"/>
      <c r="DX139" s="56"/>
      <c r="DY139" s="56"/>
      <c r="DZ139" s="56"/>
      <c r="EA139" s="56"/>
      <c r="EB139" s="56"/>
      <c r="EC139" s="56"/>
      <c r="ED139" s="56"/>
      <c r="EE139" s="56"/>
      <c r="EF139" s="56"/>
      <c r="EG139" s="56"/>
      <c r="EH139" s="56"/>
      <c r="EI139" s="56"/>
      <c r="EJ139" s="56"/>
      <c r="EK139" s="56"/>
      <c r="EL139" s="56"/>
      <c r="EM139" s="56"/>
      <c r="EN139" s="56"/>
      <c r="EO139" s="56"/>
      <c r="EP139" s="56"/>
      <c r="EQ139" s="56"/>
      <c r="ER139" s="56"/>
      <c r="ES139" s="56"/>
      <c r="ET139" s="56"/>
      <c r="EU139" s="56"/>
      <c r="EV139" s="56"/>
      <c r="EW139" s="56"/>
      <c r="EX139" s="56"/>
      <c r="EY139" s="56"/>
      <c r="EZ139" s="56"/>
      <c r="FA139" s="56"/>
      <c r="FB139" s="56"/>
      <c r="FC139" s="56"/>
      <c r="FD139" s="56"/>
      <c r="FE139" s="56"/>
      <c r="FF139" s="56"/>
      <c r="FG139" s="56"/>
      <c r="FH139" s="56"/>
      <c r="FI139" s="56"/>
      <c r="FJ139" s="56"/>
      <c r="FK139" s="56"/>
      <c r="FL139" s="56"/>
      <c r="FM139" s="56"/>
      <c r="FN139" s="56"/>
      <c r="FO139" s="56"/>
      <c r="FP139" s="56"/>
      <c r="FQ139" s="56"/>
      <c r="FR139" s="56"/>
      <c r="FS139" s="56"/>
      <c r="FT139" s="56"/>
      <c r="FU139" s="56"/>
      <c r="FV139" s="56"/>
      <c r="FW139" s="56"/>
      <c r="FX139" s="56"/>
      <c r="FY139" s="56"/>
      <c r="FZ139" s="56"/>
      <c r="GA139" s="56"/>
      <c r="GB139" s="56"/>
      <c r="GC139" s="56"/>
      <c r="GD139" s="56"/>
      <c r="GE139" s="56"/>
      <c r="GF139" s="56"/>
      <c r="GG139" s="56"/>
      <c r="GH139" s="56"/>
      <c r="GI139" s="56"/>
      <c r="GJ139" s="56"/>
      <c r="GK139" s="56"/>
      <c r="GL139" s="56"/>
      <c r="GM139" s="56"/>
      <c r="GN139" s="56"/>
      <c r="GO139" s="56"/>
      <c r="GP139" s="56"/>
      <c r="GQ139" s="56"/>
      <c r="GR139" s="56"/>
      <c r="GS139" s="56"/>
      <c r="GT139" s="56"/>
      <c r="GU139" s="56"/>
      <c r="GV139" s="56"/>
      <c r="GW139" s="56"/>
      <c r="GX139" s="56"/>
      <c r="GY139" s="56"/>
      <c r="GZ139" s="56"/>
      <c r="HA139" s="56"/>
      <c r="HB139" s="56"/>
      <c r="HC139" s="56"/>
      <c r="HD139" s="56"/>
      <c r="HE139" s="56"/>
      <c r="HF139" s="56"/>
      <c r="HG139" s="56"/>
      <c r="HH139" s="56"/>
      <c r="HI139" s="56"/>
      <c r="HJ139" s="56"/>
      <c r="HK139" s="56"/>
      <c r="HL139" s="56"/>
      <c r="HM139" s="56"/>
      <c r="HN139" s="56"/>
      <c r="HO139" s="56"/>
      <c r="HP139" s="56"/>
      <c r="HQ139" s="56"/>
      <c r="HR139" s="56"/>
      <c r="HS139" s="56"/>
      <c r="HT139" s="56"/>
      <c r="HU139" s="56"/>
      <c r="HV139" s="56"/>
      <c r="HW139" s="56"/>
      <c r="HX139" s="56"/>
      <c r="HY139" s="56"/>
      <c r="HZ139" s="56"/>
      <c r="IA139" s="56"/>
      <c r="IB139" s="56"/>
      <c r="IC139" s="56"/>
      <c r="ID139" s="56"/>
      <c r="IE139" s="56"/>
      <c r="IF139" s="56"/>
      <c r="IG139" s="56"/>
      <c r="IH139" s="56"/>
      <c r="II139" s="56"/>
      <c r="IJ139" s="56"/>
      <c r="IK139" s="56"/>
      <c r="IL139" s="56"/>
      <c r="IM139" s="56"/>
      <c r="IN139" s="56"/>
      <c r="IO139" s="56"/>
      <c r="IP139" s="56"/>
      <c r="IQ139" s="56"/>
      <c r="IR139" s="56"/>
      <c r="IS139" s="56"/>
      <c r="IT139" s="56"/>
      <c r="IU139" s="56"/>
      <c r="IV139" s="56"/>
    </row>
    <row r="140" spans="1:256" s="80" customFormat="1" ht="21">
      <c r="A140" s="32">
        <v>1666</v>
      </c>
      <c r="B140" s="33" t="s">
        <v>640</v>
      </c>
      <c r="C140" s="42" t="s">
        <v>114</v>
      </c>
      <c r="D140" s="33" t="s">
        <v>147</v>
      </c>
      <c r="E140" s="44" t="s">
        <v>15</v>
      </c>
      <c r="F140" s="35">
        <f t="shared" si="21"/>
        <v>43802</v>
      </c>
      <c r="G140" s="35">
        <f t="shared" si="22"/>
        <v>43823</v>
      </c>
      <c r="H140" s="35">
        <f>J140-15</f>
        <v>43830</v>
      </c>
      <c r="I140" s="35">
        <f t="shared" si="23"/>
        <v>43837</v>
      </c>
      <c r="J140" s="35">
        <v>43845</v>
      </c>
      <c r="K140" s="36" t="s">
        <v>69</v>
      </c>
      <c r="L140" s="37">
        <f t="shared" si="24"/>
        <v>136908</v>
      </c>
      <c r="M140" s="45"/>
      <c r="N140" s="45">
        <v>136908</v>
      </c>
      <c r="O140" s="40" t="s">
        <v>641</v>
      </c>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s="80" customFormat="1" ht="21">
      <c r="A141" s="32">
        <v>1324</v>
      </c>
      <c r="B141" s="33" t="s">
        <v>455</v>
      </c>
      <c r="C141" s="42" t="s">
        <v>114</v>
      </c>
      <c r="D141" s="33" t="s">
        <v>446</v>
      </c>
      <c r="E141" s="44" t="s">
        <v>15</v>
      </c>
      <c r="F141" s="35">
        <f t="shared" si="21"/>
        <v>43804</v>
      </c>
      <c r="G141" s="35">
        <f t="shared" si="22"/>
        <v>43825</v>
      </c>
      <c r="H141" s="35">
        <f>J141-13</f>
        <v>43832</v>
      </c>
      <c r="I141" s="35">
        <f t="shared" si="23"/>
        <v>43839</v>
      </c>
      <c r="J141" s="35">
        <v>43845</v>
      </c>
      <c r="K141" s="36" t="s">
        <v>69</v>
      </c>
      <c r="L141" s="37">
        <f t="shared" si="24"/>
        <v>427790.6</v>
      </c>
      <c r="M141" s="45">
        <v>427790.6</v>
      </c>
      <c r="N141" s="39"/>
      <c r="O141" s="40" t="s">
        <v>454</v>
      </c>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56" s="41" customFormat="1" ht="21">
      <c r="A142" s="32">
        <v>1608</v>
      </c>
      <c r="B142" s="33" t="s">
        <v>670</v>
      </c>
      <c r="C142" s="42" t="s">
        <v>114</v>
      </c>
      <c r="D142" s="33" t="s">
        <v>446</v>
      </c>
      <c r="E142" s="44" t="s">
        <v>15</v>
      </c>
      <c r="F142" s="35">
        <f t="shared" si="21"/>
        <v>43802</v>
      </c>
      <c r="G142" s="35">
        <f t="shared" si="22"/>
        <v>43823</v>
      </c>
      <c r="H142" s="35">
        <f>J142-15</f>
        <v>43830</v>
      </c>
      <c r="I142" s="35">
        <f t="shared" si="23"/>
        <v>43837</v>
      </c>
      <c r="J142" s="35">
        <v>43845</v>
      </c>
      <c r="K142" s="36" t="s">
        <v>69</v>
      </c>
      <c r="L142" s="37">
        <f t="shared" si="24"/>
        <v>146404.76</v>
      </c>
      <c r="M142" s="45">
        <v>146404.76</v>
      </c>
      <c r="N142" s="45"/>
      <c r="O142" s="40" t="s">
        <v>671</v>
      </c>
    </row>
    <row r="143" spans="1:256" s="41" customFormat="1" ht="21">
      <c r="A143" s="32">
        <v>1785</v>
      </c>
      <c r="B143" s="33" t="s">
        <v>692</v>
      </c>
      <c r="C143" s="42" t="s">
        <v>114</v>
      </c>
      <c r="D143" s="33" t="s">
        <v>446</v>
      </c>
      <c r="E143" s="44" t="s">
        <v>15</v>
      </c>
      <c r="F143" s="35">
        <f t="shared" si="21"/>
        <v>43893</v>
      </c>
      <c r="G143" s="35">
        <f t="shared" si="22"/>
        <v>43914</v>
      </c>
      <c r="H143" s="35">
        <f>J143-15</f>
        <v>43921</v>
      </c>
      <c r="I143" s="35">
        <f t="shared" si="23"/>
        <v>43928</v>
      </c>
      <c r="J143" s="35">
        <v>43936</v>
      </c>
      <c r="K143" s="36" t="s">
        <v>69</v>
      </c>
      <c r="L143" s="37">
        <f t="shared" si="24"/>
        <v>375993.7</v>
      </c>
      <c r="M143" s="45">
        <v>375993.7</v>
      </c>
      <c r="N143" s="45"/>
      <c r="O143" s="40" t="s">
        <v>693</v>
      </c>
    </row>
    <row r="144" spans="1:256" s="41" customFormat="1" ht="21">
      <c r="A144" s="32">
        <v>1102</v>
      </c>
      <c r="B144" s="33" t="s">
        <v>439</v>
      </c>
      <c r="C144" s="42" t="s">
        <v>114</v>
      </c>
      <c r="D144" s="33" t="s">
        <v>163</v>
      </c>
      <c r="E144" s="44" t="s">
        <v>15</v>
      </c>
      <c r="F144" s="35">
        <f t="shared" si="21"/>
        <v>43804</v>
      </c>
      <c r="G144" s="35">
        <f t="shared" si="22"/>
        <v>43825</v>
      </c>
      <c r="H144" s="35">
        <f>J144-13</f>
        <v>43832</v>
      </c>
      <c r="I144" s="35">
        <f t="shared" si="23"/>
        <v>43839</v>
      </c>
      <c r="J144" s="35">
        <v>43845</v>
      </c>
      <c r="K144" s="36" t="s">
        <v>69</v>
      </c>
      <c r="L144" s="37">
        <f t="shared" si="24"/>
        <v>642610</v>
      </c>
      <c r="M144" s="45">
        <v>642610</v>
      </c>
      <c r="N144" s="45"/>
      <c r="O144" s="40" t="s">
        <v>217</v>
      </c>
    </row>
    <row r="145" spans="1:15" s="41" customFormat="1" ht="21">
      <c r="A145" s="32">
        <v>1322</v>
      </c>
      <c r="B145" s="33" t="s">
        <v>453</v>
      </c>
      <c r="C145" s="42" t="s">
        <v>114</v>
      </c>
      <c r="D145" s="33" t="s">
        <v>446</v>
      </c>
      <c r="E145" s="44" t="s">
        <v>15</v>
      </c>
      <c r="F145" s="35">
        <f t="shared" si="21"/>
        <v>43804</v>
      </c>
      <c r="G145" s="35">
        <f t="shared" si="22"/>
        <v>43825</v>
      </c>
      <c r="H145" s="35">
        <f>J145-13</f>
        <v>43832</v>
      </c>
      <c r="I145" s="35">
        <f t="shared" si="23"/>
        <v>43839</v>
      </c>
      <c r="J145" s="35">
        <v>43845</v>
      </c>
      <c r="K145" s="36" t="s">
        <v>69</v>
      </c>
      <c r="L145" s="37">
        <f t="shared" si="24"/>
        <v>287703.2</v>
      </c>
      <c r="M145" s="45">
        <v>287703.2</v>
      </c>
      <c r="N145" s="39"/>
      <c r="O145" s="40" t="s">
        <v>218</v>
      </c>
    </row>
    <row r="146" spans="1:15" s="41" customFormat="1" ht="12.75">
      <c r="A146" s="32">
        <v>1498</v>
      </c>
      <c r="B146" s="33" t="s">
        <v>456</v>
      </c>
      <c r="C146" s="42" t="s">
        <v>114</v>
      </c>
      <c r="D146" s="33" t="s">
        <v>446</v>
      </c>
      <c r="E146" s="44" t="s">
        <v>15</v>
      </c>
      <c r="F146" s="35">
        <f t="shared" si="21"/>
        <v>43802</v>
      </c>
      <c r="G146" s="35">
        <f t="shared" si="22"/>
        <v>43823</v>
      </c>
      <c r="H146" s="35">
        <f>J146-15</f>
        <v>43830</v>
      </c>
      <c r="I146" s="35">
        <f t="shared" si="23"/>
        <v>43837</v>
      </c>
      <c r="J146" s="35">
        <v>43845</v>
      </c>
      <c r="K146" s="36" t="s">
        <v>69</v>
      </c>
      <c r="L146" s="37">
        <f t="shared" si="24"/>
        <v>210029.6</v>
      </c>
      <c r="M146" s="45">
        <v>210029.6</v>
      </c>
      <c r="N146" s="39"/>
      <c r="O146" s="40" t="s">
        <v>221</v>
      </c>
    </row>
    <row r="147" spans="1:15" s="41" customFormat="1" ht="21">
      <c r="A147" s="32">
        <v>1502</v>
      </c>
      <c r="B147" s="33" t="s">
        <v>457</v>
      </c>
      <c r="C147" s="42" t="s">
        <v>114</v>
      </c>
      <c r="D147" s="33" t="s">
        <v>446</v>
      </c>
      <c r="E147" s="44" t="s">
        <v>15</v>
      </c>
      <c r="F147" s="35">
        <f t="shared" si="21"/>
        <v>43802</v>
      </c>
      <c r="G147" s="35">
        <f t="shared" si="22"/>
        <v>43823</v>
      </c>
      <c r="H147" s="35">
        <f>J147-15</f>
        <v>43830</v>
      </c>
      <c r="I147" s="35">
        <f t="shared" si="23"/>
        <v>43837</v>
      </c>
      <c r="J147" s="35">
        <v>43845</v>
      </c>
      <c r="K147" s="36" t="s">
        <v>69</v>
      </c>
      <c r="L147" s="37">
        <f t="shared" si="24"/>
        <v>500592.2</v>
      </c>
      <c r="M147" s="45">
        <v>500592.2</v>
      </c>
      <c r="N147" s="39"/>
      <c r="O147" s="40" t="s">
        <v>220</v>
      </c>
    </row>
    <row r="148" spans="1:15" s="41" customFormat="1" ht="21">
      <c r="A148" s="32">
        <v>1509</v>
      </c>
      <c r="B148" s="33" t="s">
        <v>459</v>
      </c>
      <c r="C148" s="42" t="s">
        <v>114</v>
      </c>
      <c r="D148" s="33" t="s">
        <v>446</v>
      </c>
      <c r="E148" s="44" t="s">
        <v>15</v>
      </c>
      <c r="F148" s="35">
        <f t="shared" si="21"/>
        <v>43893</v>
      </c>
      <c r="G148" s="35">
        <f t="shared" si="22"/>
        <v>43914</v>
      </c>
      <c r="H148" s="35">
        <f>J148-15</f>
        <v>43921</v>
      </c>
      <c r="I148" s="35">
        <f t="shared" si="23"/>
        <v>43928</v>
      </c>
      <c r="J148" s="35">
        <v>43936</v>
      </c>
      <c r="K148" s="36" t="s">
        <v>69</v>
      </c>
      <c r="L148" s="37">
        <f t="shared" si="24"/>
        <v>441604.46</v>
      </c>
      <c r="M148" s="45">
        <v>441604.46</v>
      </c>
      <c r="N148" s="39"/>
      <c r="O148" s="40" t="s">
        <v>220</v>
      </c>
    </row>
    <row r="149" spans="1:15" s="41" customFormat="1" ht="21">
      <c r="A149" s="32">
        <v>1543</v>
      </c>
      <c r="B149" s="33" t="s">
        <v>500</v>
      </c>
      <c r="C149" s="42" t="s">
        <v>114</v>
      </c>
      <c r="D149" s="33" t="s">
        <v>446</v>
      </c>
      <c r="E149" s="44" t="s">
        <v>15</v>
      </c>
      <c r="F149" s="35">
        <f t="shared" si="21"/>
        <v>43802</v>
      </c>
      <c r="G149" s="35">
        <f t="shared" si="22"/>
        <v>43823</v>
      </c>
      <c r="H149" s="35">
        <f>J149-15</f>
        <v>43830</v>
      </c>
      <c r="I149" s="35">
        <f t="shared" si="23"/>
        <v>43837</v>
      </c>
      <c r="J149" s="35">
        <v>43845</v>
      </c>
      <c r="K149" s="36" t="s">
        <v>69</v>
      </c>
      <c r="L149" s="37">
        <f t="shared" si="24"/>
        <v>325269</v>
      </c>
      <c r="M149" s="45">
        <v>325269</v>
      </c>
      <c r="N149" s="39"/>
      <c r="O149" s="40" t="s">
        <v>219</v>
      </c>
    </row>
    <row r="150" spans="1:15" s="41" customFormat="1" ht="21">
      <c r="A150" s="32">
        <v>1310</v>
      </c>
      <c r="B150" s="33" t="s">
        <v>655</v>
      </c>
      <c r="C150" s="42" t="s">
        <v>114</v>
      </c>
      <c r="D150" s="33" t="s">
        <v>446</v>
      </c>
      <c r="E150" s="44" t="s">
        <v>15</v>
      </c>
      <c r="F150" s="35">
        <f t="shared" si="21"/>
        <v>43895</v>
      </c>
      <c r="G150" s="35">
        <f t="shared" si="22"/>
        <v>43916</v>
      </c>
      <c r="H150" s="35">
        <f t="shared" ref="H150:H157" si="26">J150-13</f>
        <v>43923</v>
      </c>
      <c r="I150" s="35">
        <f t="shared" si="23"/>
        <v>43930</v>
      </c>
      <c r="J150" s="35">
        <v>43936</v>
      </c>
      <c r="K150" s="36" t="s">
        <v>69</v>
      </c>
      <c r="L150" s="37">
        <f t="shared" si="24"/>
        <v>385840.36</v>
      </c>
      <c r="M150" s="45">
        <v>385840.36</v>
      </c>
      <c r="N150" s="39"/>
      <c r="O150" s="40" t="s">
        <v>656</v>
      </c>
    </row>
    <row r="151" spans="1:15" s="41" customFormat="1" ht="21">
      <c r="A151" s="32">
        <v>1314</v>
      </c>
      <c r="B151" s="33" t="s">
        <v>657</v>
      </c>
      <c r="C151" s="42" t="s">
        <v>114</v>
      </c>
      <c r="D151" s="33" t="s">
        <v>446</v>
      </c>
      <c r="E151" s="44" t="s">
        <v>15</v>
      </c>
      <c r="F151" s="35">
        <f t="shared" si="21"/>
        <v>43895</v>
      </c>
      <c r="G151" s="35">
        <f t="shared" si="22"/>
        <v>43916</v>
      </c>
      <c r="H151" s="35">
        <f t="shared" si="26"/>
        <v>43923</v>
      </c>
      <c r="I151" s="35">
        <f t="shared" si="23"/>
        <v>43930</v>
      </c>
      <c r="J151" s="35">
        <v>43936</v>
      </c>
      <c r="K151" s="36" t="s">
        <v>69</v>
      </c>
      <c r="L151" s="37">
        <f t="shared" si="24"/>
        <v>385840.36</v>
      </c>
      <c r="M151" s="45">
        <v>385840.36</v>
      </c>
      <c r="N151" s="39"/>
      <c r="O151" s="40" t="s">
        <v>658</v>
      </c>
    </row>
    <row r="152" spans="1:15" s="41" customFormat="1" ht="21">
      <c r="A152" s="32">
        <v>1298</v>
      </c>
      <c r="B152" s="33" t="s">
        <v>649</v>
      </c>
      <c r="C152" s="42" t="s">
        <v>114</v>
      </c>
      <c r="D152" s="33" t="s">
        <v>446</v>
      </c>
      <c r="E152" s="44" t="s">
        <v>15</v>
      </c>
      <c r="F152" s="35">
        <f t="shared" si="21"/>
        <v>43895</v>
      </c>
      <c r="G152" s="35">
        <f t="shared" si="22"/>
        <v>43916</v>
      </c>
      <c r="H152" s="35">
        <f t="shared" si="26"/>
        <v>43923</v>
      </c>
      <c r="I152" s="35">
        <f t="shared" si="23"/>
        <v>43930</v>
      </c>
      <c r="J152" s="35">
        <v>43936</v>
      </c>
      <c r="K152" s="36" t="s">
        <v>69</v>
      </c>
      <c r="L152" s="37">
        <f t="shared" si="24"/>
        <v>385840.36</v>
      </c>
      <c r="M152" s="45">
        <v>385840.36</v>
      </c>
      <c r="N152" s="39"/>
      <c r="O152" s="40" t="s">
        <v>652</v>
      </c>
    </row>
    <row r="153" spans="1:15" s="41" customFormat="1" ht="21">
      <c r="A153" s="32">
        <v>1098</v>
      </c>
      <c r="B153" s="33" t="s">
        <v>438</v>
      </c>
      <c r="C153" s="42" t="s">
        <v>114</v>
      </c>
      <c r="D153" s="33" t="s">
        <v>163</v>
      </c>
      <c r="E153" s="44" t="s">
        <v>15</v>
      </c>
      <c r="F153" s="35">
        <f t="shared" si="21"/>
        <v>43804</v>
      </c>
      <c r="G153" s="35">
        <f t="shared" si="22"/>
        <v>43825</v>
      </c>
      <c r="H153" s="35">
        <f t="shared" si="26"/>
        <v>43832</v>
      </c>
      <c r="I153" s="35">
        <f t="shared" si="23"/>
        <v>43839</v>
      </c>
      <c r="J153" s="35">
        <v>43845</v>
      </c>
      <c r="K153" s="36" t="s">
        <v>69</v>
      </c>
      <c r="L153" s="37">
        <f t="shared" si="24"/>
        <v>419105</v>
      </c>
      <c r="M153" s="45">
        <v>419105</v>
      </c>
      <c r="N153" s="45"/>
      <c r="O153" s="40" t="s">
        <v>440</v>
      </c>
    </row>
    <row r="154" spans="1:15" s="41" customFormat="1" ht="21">
      <c r="A154" s="32">
        <v>1318</v>
      </c>
      <c r="B154" s="33" t="s">
        <v>659</v>
      </c>
      <c r="C154" s="42" t="s">
        <v>114</v>
      </c>
      <c r="D154" s="33" t="s">
        <v>446</v>
      </c>
      <c r="E154" s="44" t="s">
        <v>15</v>
      </c>
      <c r="F154" s="35">
        <f t="shared" si="21"/>
        <v>43895</v>
      </c>
      <c r="G154" s="35">
        <f t="shared" si="22"/>
        <v>43916</v>
      </c>
      <c r="H154" s="35">
        <f t="shared" si="26"/>
        <v>43923</v>
      </c>
      <c r="I154" s="35">
        <f t="shared" ref="I154:I173" si="27">H154+7</f>
        <v>43930</v>
      </c>
      <c r="J154" s="35">
        <v>43936</v>
      </c>
      <c r="K154" s="36" t="s">
        <v>69</v>
      </c>
      <c r="L154" s="37">
        <f t="shared" ref="L154:L173" si="28">SUM(M154:N154)</f>
        <v>385840.36</v>
      </c>
      <c r="M154" s="45">
        <v>385840.36</v>
      </c>
      <c r="N154" s="39"/>
      <c r="O154" s="40" t="s">
        <v>660</v>
      </c>
    </row>
    <row r="155" spans="1:15" s="41" customFormat="1" ht="21">
      <c r="A155" s="32">
        <v>1302</v>
      </c>
      <c r="B155" s="33" t="s">
        <v>651</v>
      </c>
      <c r="C155" s="42" t="s">
        <v>114</v>
      </c>
      <c r="D155" s="33" t="s">
        <v>446</v>
      </c>
      <c r="E155" s="44" t="s">
        <v>15</v>
      </c>
      <c r="F155" s="35">
        <f t="shared" si="21"/>
        <v>43895</v>
      </c>
      <c r="G155" s="35">
        <f t="shared" si="22"/>
        <v>43916</v>
      </c>
      <c r="H155" s="35">
        <f t="shared" si="26"/>
        <v>43923</v>
      </c>
      <c r="I155" s="35">
        <f t="shared" si="27"/>
        <v>43930</v>
      </c>
      <c r="J155" s="35">
        <v>43936</v>
      </c>
      <c r="K155" s="36" t="s">
        <v>69</v>
      </c>
      <c r="L155" s="37">
        <f t="shared" si="28"/>
        <v>385840.36</v>
      </c>
      <c r="M155" s="45">
        <v>385840.36</v>
      </c>
      <c r="N155" s="39"/>
      <c r="O155" s="40" t="s">
        <v>650</v>
      </c>
    </row>
    <row r="156" spans="1:15" s="41" customFormat="1" ht="21">
      <c r="A156" s="32">
        <v>1332</v>
      </c>
      <c r="B156" s="33" t="s">
        <v>463</v>
      </c>
      <c r="C156" s="42" t="s">
        <v>114</v>
      </c>
      <c r="D156" s="33" t="s">
        <v>446</v>
      </c>
      <c r="E156" s="44" t="s">
        <v>15</v>
      </c>
      <c r="F156" s="35">
        <f t="shared" si="21"/>
        <v>43895</v>
      </c>
      <c r="G156" s="35">
        <f t="shared" si="22"/>
        <v>43916</v>
      </c>
      <c r="H156" s="35">
        <f t="shared" si="26"/>
        <v>43923</v>
      </c>
      <c r="I156" s="35">
        <f t="shared" si="27"/>
        <v>43930</v>
      </c>
      <c r="J156" s="35">
        <v>43936</v>
      </c>
      <c r="K156" s="36" t="s">
        <v>69</v>
      </c>
      <c r="L156" s="37">
        <f t="shared" si="28"/>
        <v>315532.18</v>
      </c>
      <c r="M156" s="45">
        <v>315532.18</v>
      </c>
      <c r="N156" s="39"/>
      <c r="O156" s="40" t="s">
        <v>464</v>
      </c>
    </row>
    <row r="157" spans="1:15" s="41" customFormat="1" ht="21">
      <c r="A157" s="32">
        <v>1328</v>
      </c>
      <c r="B157" s="33" t="s">
        <v>461</v>
      </c>
      <c r="C157" s="42" t="s">
        <v>114</v>
      </c>
      <c r="D157" s="33" t="s">
        <v>446</v>
      </c>
      <c r="E157" s="44" t="s">
        <v>15</v>
      </c>
      <c r="F157" s="35">
        <f t="shared" si="21"/>
        <v>43804</v>
      </c>
      <c r="G157" s="35">
        <f t="shared" si="22"/>
        <v>43825</v>
      </c>
      <c r="H157" s="35">
        <f t="shared" si="26"/>
        <v>43832</v>
      </c>
      <c r="I157" s="35">
        <f t="shared" si="27"/>
        <v>43839</v>
      </c>
      <c r="J157" s="35">
        <v>43845</v>
      </c>
      <c r="K157" s="36" t="s">
        <v>69</v>
      </c>
      <c r="L157" s="37">
        <f t="shared" si="28"/>
        <v>568871.25</v>
      </c>
      <c r="M157" s="45">
        <v>568871.25</v>
      </c>
      <c r="N157" s="39"/>
      <c r="O157" s="40" t="s">
        <v>462</v>
      </c>
    </row>
    <row r="158" spans="1:15" s="41" customFormat="1" ht="12.75">
      <c r="A158" s="32">
        <v>1233</v>
      </c>
      <c r="B158" s="33" t="s">
        <v>536</v>
      </c>
      <c r="C158" s="42" t="s">
        <v>114</v>
      </c>
      <c r="D158" s="33" t="s">
        <v>163</v>
      </c>
      <c r="E158" s="44" t="s">
        <v>15</v>
      </c>
      <c r="F158" s="35">
        <f>H158-7</f>
        <v>43823</v>
      </c>
      <c r="G158" s="33" t="str">
        <f>IF(E158="","",IF((OR(E158=data_validation!A$1,E158=data_validation!A$2)),"Indicate Date","N/A"))</f>
        <v>Indicate Date</v>
      </c>
      <c r="H158" s="35">
        <f>J158-15</f>
        <v>43830</v>
      </c>
      <c r="I158" s="35">
        <f t="shared" si="27"/>
        <v>43837</v>
      </c>
      <c r="J158" s="35">
        <v>43845</v>
      </c>
      <c r="K158" s="36" t="s">
        <v>69</v>
      </c>
      <c r="L158" s="37">
        <f t="shared" si="28"/>
        <v>474175</v>
      </c>
      <c r="M158" s="43">
        <v>474175</v>
      </c>
      <c r="N158" s="39"/>
      <c r="O158" s="40" t="s">
        <v>537</v>
      </c>
    </row>
    <row r="159" spans="1:15" s="41" customFormat="1" ht="21">
      <c r="A159" s="32">
        <v>1667</v>
      </c>
      <c r="B159" s="33" t="s">
        <v>638</v>
      </c>
      <c r="C159" s="42" t="s">
        <v>114</v>
      </c>
      <c r="D159" s="33" t="s">
        <v>147</v>
      </c>
      <c r="E159" s="44" t="s">
        <v>15</v>
      </c>
      <c r="F159" s="35">
        <f t="shared" ref="F159:F173" si="29">G159-21</f>
        <v>43802</v>
      </c>
      <c r="G159" s="35">
        <f t="shared" ref="G159:G173" si="30">H159-7</f>
        <v>43823</v>
      </c>
      <c r="H159" s="35">
        <f>J159-15</f>
        <v>43830</v>
      </c>
      <c r="I159" s="35">
        <f t="shared" si="27"/>
        <v>43837</v>
      </c>
      <c r="J159" s="35">
        <v>43845</v>
      </c>
      <c r="K159" s="36" t="s">
        <v>69</v>
      </c>
      <c r="L159" s="37">
        <f t="shared" si="28"/>
        <v>11265.6</v>
      </c>
      <c r="M159" s="45"/>
      <c r="N159" s="45">
        <v>11265.6</v>
      </c>
      <c r="O159" s="40" t="s">
        <v>639</v>
      </c>
    </row>
    <row r="160" spans="1:15" s="41" customFormat="1" ht="21">
      <c r="A160" s="32">
        <v>620</v>
      </c>
      <c r="B160" s="33" t="s">
        <v>321</v>
      </c>
      <c r="C160" s="34" t="s">
        <v>114</v>
      </c>
      <c r="D160" s="33" t="s">
        <v>142</v>
      </c>
      <c r="E160" s="44" t="s">
        <v>15</v>
      </c>
      <c r="F160" s="35">
        <f t="shared" si="29"/>
        <v>43804</v>
      </c>
      <c r="G160" s="35">
        <f t="shared" si="30"/>
        <v>43825</v>
      </c>
      <c r="H160" s="35">
        <f>J160-13</f>
        <v>43832</v>
      </c>
      <c r="I160" s="35">
        <f t="shared" si="27"/>
        <v>43839</v>
      </c>
      <c r="J160" s="35">
        <v>43845</v>
      </c>
      <c r="K160" s="36" t="s">
        <v>69</v>
      </c>
      <c r="L160" s="37">
        <f t="shared" si="28"/>
        <v>300000</v>
      </c>
      <c r="M160" s="38">
        <v>300000</v>
      </c>
      <c r="N160" s="39"/>
      <c r="O160" s="40" t="s">
        <v>91</v>
      </c>
    </row>
    <row r="161" spans="1:15" s="41" customFormat="1" ht="21">
      <c r="A161" s="32">
        <v>621</v>
      </c>
      <c r="B161" s="33" t="s">
        <v>321</v>
      </c>
      <c r="C161" s="34" t="s">
        <v>114</v>
      </c>
      <c r="D161" s="33" t="s">
        <v>142</v>
      </c>
      <c r="E161" s="44" t="s">
        <v>15</v>
      </c>
      <c r="F161" s="35">
        <f t="shared" si="29"/>
        <v>43893</v>
      </c>
      <c r="G161" s="35">
        <f t="shared" si="30"/>
        <v>43914</v>
      </c>
      <c r="H161" s="35">
        <f>J161-15</f>
        <v>43921</v>
      </c>
      <c r="I161" s="35">
        <f t="shared" si="27"/>
        <v>43928</v>
      </c>
      <c r="J161" s="35">
        <v>43936</v>
      </c>
      <c r="K161" s="36" t="s">
        <v>69</v>
      </c>
      <c r="L161" s="37">
        <f t="shared" si="28"/>
        <v>300000</v>
      </c>
      <c r="M161" s="38">
        <v>300000</v>
      </c>
      <c r="N161" s="39"/>
      <c r="O161" s="40" t="s">
        <v>91</v>
      </c>
    </row>
    <row r="162" spans="1:15" s="41" customFormat="1" ht="12.75">
      <c r="A162" s="32">
        <v>617</v>
      </c>
      <c r="B162" s="33" t="s">
        <v>320</v>
      </c>
      <c r="C162" s="34" t="s">
        <v>114</v>
      </c>
      <c r="D162" s="33" t="s">
        <v>142</v>
      </c>
      <c r="E162" s="44" t="s">
        <v>15</v>
      </c>
      <c r="F162" s="35">
        <f t="shared" si="29"/>
        <v>43895</v>
      </c>
      <c r="G162" s="35">
        <f t="shared" si="30"/>
        <v>43916</v>
      </c>
      <c r="H162" s="35">
        <f>J162-13</f>
        <v>43923</v>
      </c>
      <c r="I162" s="35">
        <f t="shared" si="27"/>
        <v>43930</v>
      </c>
      <c r="J162" s="35">
        <v>43936</v>
      </c>
      <c r="K162" s="36" t="s">
        <v>69</v>
      </c>
      <c r="L162" s="37">
        <f t="shared" si="28"/>
        <v>200000</v>
      </c>
      <c r="M162" s="38">
        <v>200000</v>
      </c>
      <c r="N162" s="39"/>
      <c r="O162" s="40" t="s">
        <v>223</v>
      </c>
    </row>
    <row r="163" spans="1:15" s="41" customFormat="1" ht="21">
      <c r="A163" s="32">
        <v>1035</v>
      </c>
      <c r="B163" s="33" t="s">
        <v>581</v>
      </c>
      <c r="C163" s="42" t="s">
        <v>114</v>
      </c>
      <c r="D163" s="33" t="s">
        <v>183</v>
      </c>
      <c r="E163" s="44" t="s">
        <v>15</v>
      </c>
      <c r="F163" s="35">
        <f t="shared" si="29"/>
        <v>43804</v>
      </c>
      <c r="G163" s="35">
        <f t="shared" si="30"/>
        <v>43825</v>
      </c>
      <c r="H163" s="35">
        <f>J163-13</f>
        <v>43832</v>
      </c>
      <c r="I163" s="35">
        <f t="shared" si="27"/>
        <v>43839</v>
      </c>
      <c r="J163" s="35">
        <v>43845</v>
      </c>
      <c r="K163" s="36" t="s">
        <v>69</v>
      </c>
      <c r="L163" s="37">
        <f t="shared" si="28"/>
        <v>220050</v>
      </c>
      <c r="M163" s="45">
        <v>220050</v>
      </c>
      <c r="N163" s="45"/>
      <c r="O163" s="40" t="s">
        <v>301</v>
      </c>
    </row>
    <row r="164" spans="1:15" s="127" customFormat="1" ht="21">
      <c r="A164" s="32">
        <v>1801</v>
      </c>
      <c r="B164" s="119" t="s">
        <v>716</v>
      </c>
      <c r="C164" s="120" t="s">
        <v>114</v>
      </c>
      <c r="D164" s="119" t="s">
        <v>446</v>
      </c>
      <c r="E164" s="121" t="s">
        <v>15</v>
      </c>
      <c r="F164" s="122">
        <f t="shared" si="29"/>
        <v>43893</v>
      </c>
      <c r="G164" s="122">
        <f t="shared" si="30"/>
        <v>43914</v>
      </c>
      <c r="H164" s="122">
        <f t="shared" ref="H164:H173" si="31">J164-15</f>
        <v>43921</v>
      </c>
      <c r="I164" s="122">
        <f t="shared" si="27"/>
        <v>43928</v>
      </c>
      <c r="J164" s="122">
        <v>43936</v>
      </c>
      <c r="K164" s="123" t="s">
        <v>69</v>
      </c>
      <c r="L164" s="124">
        <f t="shared" si="28"/>
        <v>185350.6</v>
      </c>
      <c r="M164" s="125">
        <v>185350.6</v>
      </c>
      <c r="N164" s="125"/>
      <c r="O164" s="126" t="s">
        <v>717</v>
      </c>
    </row>
    <row r="165" spans="1:15" s="127" customFormat="1" ht="21">
      <c r="A165" s="32">
        <v>1834</v>
      </c>
      <c r="B165" s="119" t="s">
        <v>726</v>
      </c>
      <c r="C165" s="120" t="s">
        <v>114</v>
      </c>
      <c r="D165" s="119" t="s">
        <v>446</v>
      </c>
      <c r="E165" s="121" t="s">
        <v>15</v>
      </c>
      <c r="F165" s="122">
        <f t="shared" si="29"/>
        <v>43893</v>
      </c>
      <c r="G165" s="122">
        <f t="shared" si="30"/>
        <v>43914</v>
      </c>
      <c r="H165" s="122">
        <f t="shared" si="31"/>
        <v>43921</v>
      </c>
      <c r="I165" s="122">
        <f t="shared" si="27"/>
        <v>43928</v>
      </c>
      <c r="J165" s="122">
        <v>43936</v>
      </c>
      <c r="K165" s="123" t="s">
        <v>69</v>
      </c>
      <c r="L165" s="124">
        <f t="shared" si="28"/>
        <v>1020351.42</v>
      </c>
      <c r="M165" s="125">
        <v>1020351.42</v>
      </c>
      <c r="N165" s="125"/>
      <c r="O165" s="126" t="s">
        <v>727</v>
      </c>
    </row>
    <row r="166" spans="1:15" s="144" customFormat="1" ht="21">
      <c r="A166" s="32">
        <v>1845</v>
      </c>
      <c r="B166" s="136" t="s">
        <v>761</v>
      </c>
      <c r="C166" s="137" t="s">
        <v>114</v>
      </c>
      <c r="D166" s="136" t="s">
        <v>446</v>
      </c>
      <c r="E166" s="138" t="s">
        <v>15</v>
      </c>
      <c r="F166" s="139">
        <f t="shared" si="29"/>
        <v>43802</v>
      </c>
      <c r="G166" s="139">
        <f t="shared" si="30"/>
        <v>43823</v>
      </c>
      <c r="H166" s="139">
        <f t="shared" si="31"/>
        <v>43830</v>
      </c>
      <c r="I166" s="139">
        <f t="shared" si="27"/>
        <v>43837</v>
      </c>
      <c r="J166" s="139">
        <v>43845</v>
      </c>
      <c r="K166" s="140" t="s">
        <v>69</v>
      </c>
      <c r="L166" s="141">
        <f t="shared" si="28"/>
        <v>3194787</v>
      </c>
      <c r="M166" s="142">
        <v>3194787</v>
      </c>
      <c r="N166" s="142"/>
      <c r="O166" s="143" t="s">
        <v>762</v>
      </c>
    </row>
    <row r="167" spans="1:15" s="144" customFormat="1" ht="31.5">
      <c r="A167" s="32">
        <v>1858</v>
      </c>
      <c r="B167" s="136" t="s">
        <v>757</v>
      </c>
      <c r="C167" s="137" t="s">
        <v>114</v>
      </c>
      <c r="D167" s="136" t="s">
        <v>446</v>
      </c>
      <c r="E167" s="138" t="s">
        <v>15</v>
      </c>
      <c r="F167" s="139">
        <f t="shared" si="29"/>
        <v>43893</v>
      </c>
      <c r="G167" s="139">
        <f t="shared" si="30"/>
        <v>43914</v>
      </c>
      <c r="H167" s="139">
        <f t="shared" si="31"/>
        <v>43921</v>
      </c>
      <c r="I167" s="139">
        <f t="shared" si="27"/>
        <v>43928</v>
      </c>
      <c r="J167" s="139">
        <v>43936</v>
      </c>
      <c r="K167" s="140" t="s">
        <v>69</v>
      </c>
      <c r="L167" s="141">
        <f t="shared" si="28"/>
        <v>204325.3</v>
      </c>
      <c r="M167" s="142">
        <v>204325.3</v>
      </c>
      <c r="N167" s="142"/>
      <c r="O167" s="143" t="s">
        <v>758</v>
      </c>
    </row>
    <row r="168" spans="1:15" s="144" customFormat="1" ht="12.75">
      <c r="A168" s="32">
        <v>1865</v>
      </c>
      <c r="B168" s="136" t="s">
        <v>741</v>
      </c>
      <c r="C168" s="137" t="s">
        <v>114</v>
      </c>
      <c r="D168" s="136" t="s">
        <v>163</v>
      </c>
      <c r="E168" s="138" t="s">
        <v>15</v>
      </c>
      <c r="F168" s="139">
        <f t="shared" si="29"/>
        <v>43893</v>
      </c>
      <c r="G168" s="139">
        <f t="shared" si="30"/>
        <v>43914</v>
      </c>
      <c r="H168" s="139">
        <f t="shared" si="31"/>
        <v>43921</v>
      </c>
      <c r="I168" s="139">
        <f t="shared" si="27"/>
        <v>43928</v>
      </c>
      <c r="J168" s="139">
        <v>43936</v>
      </c>
      <c r="K168" s="140" t="s">
        <v>69</v>
      </c>
      <c r="L168" s="141">
        <f t="shared" si="28"/>
        <v>67655</v>
      </c>
      <c r="M168" s="142">
        <v>67655</v>
      </c>
      <c r="N168" s="142"/>
      <c r="O168" s="143" t="s">
        <v>742</v>
      </c>
    </row>
    <row r="169" spans="1:15" s="144" customFormat="1" ht="12.75">
      <c r="A169" s="32">
        <v>1869</v>
      </c>
      <c r="B169" s="136" t="s">
        <v>747</v>
      </c>
      <c r="C169" s="137" t="s">
        <v>114</v>
      </c>
      <c r="D169" s="136" t="s">
        <v>163</v>
      </c>
      <c r="E169" s="138" t="s">
        <v>15</v>
      </c>
      <c r="F169" s="139">
        <f t="shared" si="29"/>
        <v>43893</v>
      </c>
      <c r="G169" s="139">
        <f t="shared" si="30"/>
        <v>43914</v>
      </c>
      <c r="H169" s="139">
        <f t="shared" si="31"/>
        <v>43921</v>
      </c>
      <c r="I169" s="139">
        <f t="shared" si="27"/>
        <v>43928</v>
      </c>
      <c r="J169" s="139">
        <v>43936</v>
      </c>
      <c r="K169" s="140" t="s">
        <v>69</v>
      </c>
      <c r="L169" s="141">
        <f t="shared" si="28"/>
        <v>69715</v>
      </c>
      <c r="M169" s="142">
        <v>69715</v>
      </c>
      <c r="N169" s="142"/>
      <c r="O169" s="143" t="s">
        <v>748</v>
      </c>
    </row>
    <row r="170" spans="1:15" s="144" customFormat="1" ht="12.75">
      <c r="A170" s="32">
        <v>1872</v>
      </c>
      <c r="B170" s="136" t="s">
        <v>755</v>
      </c>
      <c r="C170" s="137" t="s">
        <v>114</v>
      </c>
      <c r="D170" s="136" t="s">
        <v>163</v>
      </c>
      <c r="E170" s="138" t="s">
        <v>15</v>
      </c>
      <c r="F170" s="139">
        <f t="shared" si="29"/>
        <v>43893</v>
      </c>
      <c r="G170" s="139">
        <f t="shared" si="30"/>
        <v>43914</v>
      </c>
      <c r="H170" s="139">
        <f t="shared" si="31"/>
        <v>43921</v>
      </c>
      <c r="I170" s="139">
        <f t="shared" si="27"/>
        <v>43928</v>
      </c>
      <c r="J170" s="139">
        <v>43936</v>
      </c>
      <c r="K170" s="140" t="s">
        <v>69</v>
      </c>
      <c r="L170" s="141">
        <f t="shared" si="28"/>
        <v>71174.67</v>
      </c>
      <c r="M170" s="142">
        <v>71174.67</v>
      </c>
      <c r="N170" s="142"/>
      <c r="O170" s="143" t="s">
        <v>756</v>
      </c>
    </row>
    <row r="171" spans="1:15" s="144" customFormat="1" ht="12.75">
      <c r="A171" s="32">
        <v>1875</v>
      </c>
      <c r="B171" s="136" t="s">
        <v>753</v>
      </c>
      <c r="C171" s="137" t="s">
        <v>114</v>
      </c>
      <c r="D171" s="136" t="s">
        <v>163</v>
      </c>
      <c r="E171" s="138" t="s">
        <v>15</v>
      </c>
      <c r="F171" s="139">
        <f t="shared" si="29"/>
        <v>43893</v>
      </c>
      <c r="G171" s="139">
        <f t="shared" si="30"/>
        <v>43914</v>
      </c>
      <c r="H171" s="139">
        <f t="shared" si="31"/>
        <v>43921</v>
      </c>
      <c r="I171" s="139">
        <f t="shared" si="27"/>
        <v>43928</v>
      </c>
      <c r="J171" s="139">
        <v>43936</v>
      </c>
      <c r="K171" s="140" t="s">
        <v>69</v>
      </c>
      <c r="L171" s="141">
        <f t="shared" si="28"/>
        <v>205953.67</v>
      </c>
      <c r="M171" s="142">
        <v>205953.67</v>
      </c>
      <c r="N171" s="142"/>
      <c r="O171" s="143" t="s">
        <v>754</v>
      </c>
    </row>
    <row r="172" spans="1:15" s="144" customFormat="1" ht="12.75">
      <c r="A172" s="32">
        <v>1895</v>
      </c>
      <c r="B172" s="136" t="s">
        <v>743</v>
      </c>
      <c r="C172" s="137" t="s">
        <v>114</v>
      </c>
      <c r="D172" s="136" t="s">
        <v>163</v>
      </c>
      <c r="E172" s="138" t="s">
        <v>15</v>
      </c>
      <c r="F172" s="139">
        <f t="shared" si="29"/>
        <v>43893</v>
      </c>
      <c r="G172" s="139">
        <f t="shared" si="30"/>
        <v>43914</v>
      </c>
      <c r="H172" s="139">
        <f t="shared" si="31"/>
        <v>43921</v>
      </c>
      <c r="I172" s="139">
        <f t="shared" si="27"/>
        <v>43928</v>
      </c>
      <c r="J172" s="139">
        <v>43936</v>
      </c>
      <c r="K172" s="140" t="s">
        <v>69</v>
      </c>
      <c r="L172" s="141">
        <f t="shared" si="28"/>
        <v>182305</v>
      </c>
      <c r="M172" s="142"/>
      <c r="N172" s="142">
        <v>182305</v>
      </c>
      <c r="O172" s="143" t="s">
        <v>744</v>
      </c>
    </row>
    <row r="173" spans="1:15" s="144" customFormat="1" ht="21">
      <c r="A173" s="32">
        <v>1900</v>
      </c>
      <c r="B173" s="136" t="s">
        <v>769</v>
      </c>
      <c r="C173" s="137" t="s">
        <v>114</v>
      </c>
      <c r="D173" s="136" t="s">
        <v>163</v>
      </c>
      <c r="E173" s="138" t="s">
        <v>15</v>
      </c>
      <c r="F173" s="139">
        <f t="shared" si="29"/>
        <v>43802</v>
      </c>
      <c r="G173" s="139">
        <f t="shared" si="30"/>
        <v>43823</v>
      </c>
      <c r="H173" s="139">
        <f t="shared" si="31"/>
        <v>43830</v>
      </c>
      <c r="I173" s="139">
        <f t="shared" si="27"/>
        <v>43837</v>
      </c>
      <c r="J173" s="139">
        <v>43845</v>
      </c>
      <c r="K173" s="140" t="s">
        <v>69</v>
      </c>
      <c r="L173" s="141">
        <f t="shared" si="28"/>
        <v>297120</v>
      </c>
      <c r="M173" s="142">
        <v>297120</v>
      </c>
      <c r="N173" s="142"/>
      <c r="O173" s="143" t="s">
        <v>770</v>
      </c>
    </row>
    <row r="174" spans="1:15" s="128" customFormat="1" ht="15.75">
      <c r="B174" s="129"/>
      <c r="C174" s="147" t="s">
        <v>642</v>
      </c>
      <c r="D174" s="129"/>
      <c r="E174" s="130"/>
      <c r="F174" s="131"/>
      <c r="G174" s="131"/>
      <c r="H174" s="131"/>
      <c r="I174" s="131"/>
      <c r="J174" s="131"/>
      <c r="K174" s="129"/>
      <c r="L174" s="132"/>
      <c r="M174" s="148"/>
      <c r="N174" s="148"/>
      <c r="O174" s="150">
        <f>SUM(M122:N173)</f>
        <v>33728725.45000001</v>
      </c>
    </row>
    <row r="175" spans="1:15" s="41" customFormat="1" ht="36" hidden="1">
      <c r="A175" s="32">
        <v>171</v>
      </c>
      <c r="B175" s="33" t="s">
        <v>377</v>
      </c>
      <c r="C175" s="42" t="s">
        <v>146</v>
      </c>
      <c r="D175" s="33" t="s">
        <v>144</v>
      </c>
      <c r="E175" s="44" t="s">
        <v>25</v>
      </c>
      <c r="F175" s="46" t="e">
        <v>#REF!</v>
      </c>
      <c r="G175" s="46" t="s">
        <v>822</v>
      </c>
      <c r="H175" s="35">
        <f>J175-13</f>
        <v>43832</v>
      </c>
      <c r="I175" s="35">
        <f t="shared" ref="I175:I242" si="32">H175+7</f>
        <v>43839</v>
      </c>
      <c r="J175" s="35">
        <v>43845</v>
      </c>
      <c r="K175" s="36" t="s">
        <v>69</v>
      </c>
      <c r="L175" s="37">
        <f t="shared" ref="L175:L242" si="33">SUM(M175:N175)</f>
        <v>200000</v>
      </c>
      <c r="M175" s="43">
        <v>200000</v>
      </c>
      <c r="N175" s="39"/>
      <c r="O175" s="40" t="s">
        <v>248</v>
      </c>
    </row>
    <row r="176" spans="1:15" s="41" customFormat="1" ht="24" hidden="1">
      <c r="A176" s="32">
        <v>483</v>
      </c>
      <c r="B176" s="33" t="s">
        <v>567</v>
      </c>
      <c r="C176" s="34" t="s">
        <v>146</v>
      </c>
      <c r="D176" s="33" t="s">
        <v>79</v>
      </c>
      <c r="E176" s="44" t="s">
        <v>26</v>
      </c>
      <c r="F176" s="46" t="e">
        <v>#REF!</v>
      </c>
      <c r="G176" s="33" t="str">
        <f>IF(E176="","",IF((OR(E176=data_validation!A$1,E176=data_validation!A$2)),"Indicate Date","N/A"))</f>
        <v>N/A</v>
      </c>
      <c r="H176" s="35">
        <f>J176-13</f>
        <v>43832</v>
      </c>
      <c r="I176" s="35">
        <f t="shared" si="32"/>
        <v>43839</v>
      </c>
      <c r="J176" s="35">
        <v>43845</v>
      </c>
      <c r="K176" s="36" t="s">
        <v>69</v>
      </c>
      <c r="L176" s="37">
        <f t="shared" si="33"/>
        <v>60000</v>
      </c>
      <c r="M176" s="43">
        <v>60000</v>
      </c>
      <c r="N176" s="39"/>
      <c r="O176" s="34" t="s">
        <v>270</v>
      </c>
    </row>
    <row r="177" spans="1:256" s="41" customFormat="1" ht="36" hidden="1">
      <c r="A177" s="32">
        <v>546</v>
      </c>
      <c r="B177" s="33" t="s">
        <v>400</v>
      </c>
      <c r="C177" s="42" t="s">
        <v>146</v>
      </c>
      <c r="D177" s="33" t="s">
        <v>156</v>
      </c>
      <c r="E177" s="44" t="s">
        <v>25</v>
      </c>
      <c r="F177" s="46" t="e">
        <v>#REF!</v>
      </c>
      <c r="G177" s="46" t="s">
        <v>822</v>
      </c>
      <c r="H177" s="35">
        <f>J177-13</f>
        <v>43832</v>
      </c>
      <c r="I177" s="35">
        <f t="shared" si="32"/>
        <v>43839</v>
      </c>
      <c r="J177" s="35">
        <v>43845</v>
      </c>
      <c r="K177" s="36" t="s">
        <v>69</v>
      </c>
      <c r="L177" s="37">
        <f t="shared" si="33"/>
        <v>60000</v>
      </c>
      <c r="M177" s="43">
        <v>60000</v>
      </c>
      <c r="N177" s="39"/>
      <c r="O177" s="40" t="s">
        <v>257</v>
      </c>
    </row>
    <row r="178" spans="1:256" s="41" customFormat="1" ht="36" hidden="1">
      <c r="A178" s="32">
        <v>880</v>
      </c>
      <c r="B178" s="33" t="s">
        <v>339</v>
      </c>
      <c r="C178" s="42" t="s">
        <v>146</v>
      </c>
      <c r="D178" s="33" t="s">
        <v>147</v>
      </c>
      <c r="E178" s="44" t="s">
        <v>25</v>
      </c>
      <c r="F178" s="46" t="e">
        <v>#REF!</v>
      </c>
      <c r="G178" s="46" t="s">
        <v>822</v>
      </c>
      <c r="H178" s="35">
        <f>J178-15</f>
        <v>43830</v>
      </c>
      <c r="I178" s="35">
        <f t="shared" si="32"/>
        <v>43837</v>
      </c>
      <c r="J178" s="35">
        <v>43845</v>
      </c>
      <c r="K178" s="36" t="s">
        <v>69</v>
      </c>
      <c r="L178" s="37">
        <f t="shared" si="33"/>
        <v>105000</v>
      </c>
      <c r="M178" s="43">
        <v>105000</v>
      </c>
      <c r="N178" s="39"/>
      <c r="O178" s="40" t="s">
        <v>234</v>
      </c>
    </row>
    <row r="179" spans="1:256" s="41" customFormat="1" ht="36" hidden="1">
      <c r="A179" s="32">
        <v>1140</v>
      </c>
      <c r="B179" s="33" t="s">
        <v>443</v>
      </c>
      <c r="C179" s="42" t="s">
        <v>146</v>
      </c>
      <c r="D179" s="33" t="s">
        <v>163</v>
      </c>
      <c r="E179" s="44" t="s">
        <v>25</v>
      </c>
      <c r="F179" s="46" t="e">
        <v>#REF!</v>
      </c>
      <c r="G179" s="46" t="s">
        <v>822</v>
      </c>
      <c r="H179" s="35">
        <f>J179-13</f>
        <v>43832</v>
      </c>
      <c r="I179" s="35">
        <f t="shared" si="32"/>
        <v>43839</v>
      </c>
      <c r="J179" s="35">
        <v>43845</v>
      </c>
      <c r="K179" s="36" t="s">
        <v>69</v>
      </c>
      <c r="L179" s="37">
        <f t="shared" si="33"/>
        <v>90000</v>
      </c>
      <c r="M179" s="43">
        <v>90000</v>
      </c>
      <c r="N179" s="39"/>
      <c r="O179" s="40" t="s">
        <v>165</v>
      </c>
    </row>
    <row r="180" spans="1:256" s="41" customFormat="1" ht="18" hidden="1">
      <c r="A180" s="32">
        <v>1186</v>
      </c>
      <c r="B180" s="33" t="s">
        <v>519</v>
      </c>
      <c r="C180" s="42" t="s">
        <v>146</v>
      </c>
      <c r="D180" s="33" t="s">
        <v>163</v>
      </c>
      <c r="E180" s="44" t="s">
        <v>26</v>
      </c>
      <c r="F180" s="35">
        <f>H180-7</f>
        <v>43823</v>
      </c>
      <c r="G180" s="33" t="str">
        <f>IF(E180="","",IF((OR(E180=data_validation!A$1,E180=data_validation!A$2)),"Indicate Date","N/A"))</f>
        <v>N/A</v>
      </c>
      <c r="H180" s="35">
        <f>J180-15</f>
        <v>43830</v>
      </c>
      <c r="I180" s="35">
        <f t="shared" si="32"/>
        <v>43837</v>
      </c>
      <c r="J180" s="35">
        <v>43845</v>
      </c>
      <c r="K180" s="36" t="s">
        <v>69</v>
      </c>
      <c r="L180" s="37">
        <f t="shared" si="33"/>
        <v>90000</v>
      </c>
      <c r="M180" s="43">
        <v>90000</v>
      </c>
      <c r="N180" s="39"/>
      <c r="O180" s="40" t="s">
        <v>520</v>
      </c>
    </row>
    <row r="181" spans="1:256" s="41" customFormat="1" ht="18" hidden="1">
      <c r="A181" s="32">
        <v>1374</v>
      </c>
      <c r="B181" s="33" t="s">
        <v>470</v>
      </c>
      <c r="C181" s="42" t="s">
        <v>146</v>
      </c>
      <c r="D181" s="33" t="s">
        <v>192</v>
      </c>
      <c r="E181" s="44" t="s">
        <v>26</v>
      </c>
      <c r="F181" s="46" t="e">
        <v>#REF!</v>
      </c>
      <c r="G181" s="33" t="str">
        <f>IF(E181="","",IF((OR(E181=data_validation!A$1,E181=data_validation!A$2)),"Indicate Date","N/A"))</f>
        <v>N/A</v>
      </c>
      <c r="H181" s="35">
        <f>J181-13</f>
        <v>43832</v>
      </c>
      <c r="I181" s="35">
        <f t="shared" si="32"/>
        <v>43839</v>
      </c>
      <c r="J181" s="35">
        <v>43845</v>
      </c>
      <c r="K181" s="36" t="s">
        <v>69</v>
      </c>
      <c r="L181" s="37">
        <f t="shared" si="33"/>
        <v>200000</v>
      </c>
      <c r="M181" s="43">
        <v>200000</v>
      </c>
      <c r="N181" s="39"/>
      <c r="O181" s="40" t="s">
        <v>208</v>
      </c>
    </row>
    <row r="182" spans="1:256" s="41" customFormat="1" ht="18" hidden="1">
      <c r="A182" s="32">
        <v>1411</v>
      </c>
      <c r="B182" s="33" t="s">
        <v>475</v>
      </c>
      <c r="C182" s="42" t="s">
        <v>146</v>
      </c>
      <c r="D182" s="33" t="s">
        <v>192</v>
      </c>
      <c r="E182" s="44" t="s">
        <v>26</v>
      </c>
      <c r="F182" s="46" t="e">
        <v>#REF!</v>
      </c>
      <c r="G182" s="33" t="str">
        <f>IF(E182="","",IF((OR(E182=data_validation!A$1,E182=data_validation!A$2)),"Indicate Date","N/A"))</f>
        <v>N/A</v>
      </c>
      <c r="H182" s="35">
        <f>J182-13</f>
        <v>43832</v>
      </c>
      <c r="I182" s="35">
        <f t="shared" si="32"/>
        <v>43839</v>
      </c>
      <c r="J182" s="35">
        <v>43845</v>
      </c>
      <c r="K182" s="36" t="s">
        <v>69</v>
      </c>
      <c r="L182" s="37">
        <f t="shared" si="33"/>
        <v>60000</v>
      </c>
      <c r="M182" s="43">
        <v>60000</v>
      </c>
      <c r="N182" s="39"/>
      <c r="O182" s="40" t="s">
        <v>196</v>
      </c>
    </row>
    <row r="183" spans="1:256" s="41" customFormat="1" ht="18" hidden="1">
      <c r="A183" s="32">
        <v>1469</v>
      </c>
      <c r="B183" s="33" t="s">
        <v>482</v>
      </c>
      <c r="C183" s="42" t="s">
        <v>146</v>
      </c>
      <c r="D183" s="33" t="s">
        <v>192</v>
      </c>
      <c r="E183" s="44" t="s">
        <v>26</v>
      </c>
      <c r="F183" s="35">
        <f>H183-7</f>
        <v>43823</v>
      </c>
      <c r="G183" s="33" t="str">
        <f>IF(E183="","",IF((OR(E183=data_validation!A$1,E183=data_validation!A$2)),"Indicate Date","N/A"))</f>
        <v>N/A</v>
      </c>
      <c r="H183" s="35">
        <f t="shared" ref="H183:H199" si="34">J183-15</f>
        <v>43830</v>
      </c>
      <c r="I183" s="35">
        <f t="shared" si="32"/>
        <v>43837</v>
      </c>
      <c r="J183" s="35">
        <v>43845</v>
      </c>
      <c r="K183" s="36" t="s">
        <v>69</v>
      </c>
      <c r="L183" s="37">
        <f t="shared" si="33"/>
        <v>67320</v>
      </c>
      <c r="M183" s="43">
        <v>67320</v>
      </c>
      <c r="N183" s="39"/>
      <c r="O183" s="40" t="s">
        <v>275</v>
      </c>
    </row>
    <row r="184" spans="1:256" s="41" customFormat="1" ht="36" hidden="1">
      <c r="A184" s="32">
        <v>172</v>
      </c>
      <c r="B184" s="33" t="s">
        <v>377</v>
      </c>
      <c r="C184" s="42" t="s">
        <v>146</v>
      </c>
      <c r="D184" s="33" t="s">
        <v>144</v>
      </c>
      <c r="E184" s="44" t="s">
        <v>25</v>
      </c>
      <c r="F184" s="46" t="e">
        <v>#REF!</v>
      </c>
      <c r="G184" s="46" t="s">
        <v>822</v>
      </c>
      <c r="H184" s="35">
        <f t="shared" si="34"/>
        <v>43921</v>
      </c>
      <c r="I184" s="35">
        <f t="shared" si="32"/>
        <v>43928</v>
      </c>
      <c r="J184" s="35">
        <v>43936</v>
      </c>
      <c r="K184" s="36" t="s">
        <v>69</v>
      </c>
      <c r="L184" s="37">
        <f t="shared" si="33"/>
        <v>50000</v>
      </c>
      <c r="M184" s="43">
        <v>50000</v>
      </c>
      <c r="N184" s="39"/>
      <c r="O184" s="40" t="s">
        <v>248</v>
      </c>
    </row>
    <row r="185" spans="1:256" s="41" customFormat="1" ht="24" hidden="1">
      <c r="A185" s="32">
        <v>484</v>
      </c>
      <c r="B185" s="33" t="s">
        <v>567</v>
      </c>
      <c r="C185" s="34" t="s">
        <v>146</v>
      </c>
      <c r="D185" s="33" t="s">
        <v>79</v>
      </c>
      <c r="E185" s="44" t="s">
        <v>26</v>
      </c>
      <c r="F185" s="46" t="e">
        <v>#REF!</v>
      </c>
      <c r="G185" s="33" t="str">
        <f>IF(E185="","",IF((OR(E185=data_validation!A$1,E185=data_validation!A$2)),"Indicate Date","N/A"))</f>
        <v>N/A</v>
      </c>
      <c r="H185" s="35">
        <f t="shared" si="34"/>
        <v>43921</v>
      </c>
      <c r="I185" s="35">
        <f t="shared" si="32"/>
        <v>43928</v>
      </c>
      <c r="J185" s="35">
        <v>43936</v>
      </c>
      <c r="K185" s="36" t="s">
        <v>69</v>
      </c>
      <c r="L185" s="37">
        <f t="shared" si="33"/>
        <v>60000</v>
      </c>
      <c r="M185" s="43">
        <v>60000</v>
      </c>
      <c r="N185" s="39"/>
      <c r="O185" s="34" t="s">
        <v>270</v>
      </c>
    </row>
    <row r="186" spans="1:256" s="41" customFormat="1" ht="36" hidden="1">
      <c r="A186" s="32">
        <v>547</v>
      </c>
      <c r="B186" s="33" t="s">
        <v>400</v>
      </c>
      <c r="C186" s="42" t="s">
        <v>146</v>
      </c>
      <c r="D186" s="33" t="s">
        <v>156</v>
      </c>
      <c r="E186" s="44" t="s">
        <v>25</v>
      </c>
      <c r="F186" s="46" t="e">
        <v>#REF!</v>
      </c>
      <c r="G186" s="46" t="s">
        <v>822</v>
      </c>
      <c r="H186" s="35">
        <f t="shared" si="34"/>
        <v>43921</v>
      </c>
      <c r="I186" s="35">
        <f t="shared" si="32"/>
        <v>43928</v>
      </c>
      <c r="J186" s="35">
        <v>43936</v>
      </c>
      <c r="K186" s="36" t="s">
        <v>69</v>
      </c>
      <c r="L186" s="37">
        <f t="shared" si="33"/>
        <v>60000</v>
      </c>
      <c r="M186" s="43">
        <v>60000</v>
      </c>
      <c r="N186" s="39"/>
      <c r="O186" s="40" t="s">
        <v>257</v>
      </c>
    </row>
    <row r="187" spans="1:256" s="41" customFormat="1" ht="36" hidden="1">
      <c r="A187" s="32">
        <v>928</v>
      </c>
      <c r="B187" s="33" t="s">
        <v>334</v>
      </c>
      <c r="C187" s="42" t="s">
        <v>146</v>
      </c>
      <c r="D187" s="33" t="s">
        <v>147</v>
      </c>
      <c r="E187" s="44" t="s">
        <v>25</v>
      </c>
      <c r="F187" s="46" t="e">
        <v>#REF!</v>
      </c>
      <c r="G187" s="46" t="s">
        <v>822</v>
      </c>
      <c r="H187" s="35">
        <f t="shared" si="34"/>
        <v>43921</v>
      </c>
      <c r="I187" s="35">
        <f t="shared" si="32"/>
        <v>43928</v>
      </c>
      <c r="J187" s="35">
        <v>43936</v>
      </c>
      <c r="K187" s="36" t="s">
        <v>69</v>
      </c>
      <c r="L187" s="37">
        <f t="shared" si="33"/>
        <v>50000</v>
      </c>
      <c r="M187" s="43">
        <v>50000</v>
      </c>
      <c r="N187" s="39"/>
      <c r="O187" s="40" t="s">
        <v>231</v>
      </c>
    </row>
    <row r="188" spans="1:256" s="41" customFormat="1" ht="18" hidden="1">
      <c r="A188" s="32">
        <v>1375</v>
      </c>
      <c r="B188" s="33" t="s">
        <v>470</v>
      </c>
      <c r="C188" s="42" t="s">
        <v>146</v>
      </c>
      <c r="D188" s="33" t="s">
        <v>192</v>
      </c>
      <c r="E188" s="44" t="s">
        <v>26</v>
      </c>
      <c r="F188" s="46" t="e">
        <v>#REF!</v>
      </c>
      <c r="G188" s="33" t="str">
        <f>IF(E188="","",IF((OR(E188=data_validation!A$1,E188=data_validation!A$2)),"Indicate Date","N/A"))</f>
        <v>N/A</v>
      </c>
      <c r="H188" s="35">
        <f t="shared" si="34"/>
        <v>43921</v>
      </c>
      <c r="I188" s="35">
        <f t="shared" si="32"/>
        <v>43928</v>
      </c>
      <c r="J188" s="35">
        <v>43936</v>
      </c>
      <c r="K188" s="36" t="s">
        <v>69</v>
      </c>
      <c r="L188" s="37">
        <f t="shared" si="33"/>
        <v>200000</v>
      </c>
      <c r="M188" s="43">
        <v>200000</v>
      </c>
      <c r="N188" s="39"/>
      <c r="O188" s="40" t="s">
        <v>208</v>
      </c>
    </row>
    <row r="189" spans="1:256" s="41" customFormat="1" ht="18" hidden="1">
      <c r="A189" s="32">
        <v>1412</v>
      </c>
      <c r="B189" s="33" t="s">
        <v>475</v>
      </c>
      <c r="C189" s="42" t="s">
        <v>146</v>
      </c>
      <c r="D189" s="33" t="s">
        <v>192</v>
      </c>
      <c r="E189" s="44" t="s">
        <v>26</v>
      </c>
      <c r="F189" s="46" t="e">
        <v>#REF!</v>
      </c>
      <c r="G189" s="33" t="str">
        <f>IF(E189="","",IF((OR(E189=data_validation!A$1,E189=data_validation!A$2)),"Indicate Date","N/A"))</f>
        <v>N/A</v>
      </c>
      <c r="H189" s="35">
        <f t="shared" si="34"/>
        <v>43921</v>
      </c>
      <c r="I189" s="35">
        <f t="shared" si="32"/>
        <v>43928</v>
      </c>
      <c r="J189" s="35">
        <v>43936</v>
      </c>
      <c r="K189" s="36" t="s">
        <v>69</v>
      </c>
      <c r="L189" s="37">
        <f t="shared" si="33"/>
        <v>60000</v>
      </c>
      <c r="M189" s="43">
        <v>60000</v>
      </c>
      <c r="N189" s="39"/>
      <c r="O189" s="40" t="s">
        <v>196</v>
      </c>
    </row>
    <row r="190" spans="1:256" s="41" customFormat="1" ht="21" hidden="1">
      <c r="A190" s="32">
        <v>1488</v>
      </c>
      <c r="B190" s="33" t="s">
        <v>486</v>
      </c>
      <c r="C190" s="42" t="s">
        <v>146</v>
      </c>
      <c r="D190" s="33" t="s">
        <v>192</v>
      </c>
      <c r="E190" s="44" t="s">
        <v>26</v>
      </c>
      <c r="F190" s="35">
        <f>H190-7</f>
        <v>43914</v>
      </c>
      <c r="G190" s="33" t="str">
        <f>IF(E190="","",IF((OR(E190=data_validation!A$1,E190=data_validation!A$2)),"Indicate Date","N/A"))</f>
        <v>N/A</v>
      </c>
      <c r="H190" s="35">
        <f t="shared" si="34"/>
        <v>43921</v>
      </c>
      <c r="I190" s="35">
        <f t="shared" si="32"/>
        <v>43928</v>
      </c>
      <c r="J190" s="35">
        <v>43936</v>
      </c>
      <c r="K190" s="36" t="s">
        <v>69</v>
      </c>
      <c r="L190" s="37">
        <f t="shared" si="33"/>
        <v>200000</v>
      </c>
      <c r="M190" s="43">
        <v>200000</v>
      </c>
      <c r="N190" s="39"/>
      <c r="O190" s="40" t="s">
        <v>487</v>
      </c>
    </row>
    <row r="191" spans="1:256" s="127" customFormat="1" ht="31.5">
      <c r="A191" s="32">
        <v>1821</v>
      </c>
      <c r="B191" s="119" t="s">
        <v>708</v>
      </c>
      <c r="C191" s="120" t="s">
        <v>592</v>
      </c>
      <c r="D191" s="119" t="s">
        <v>446</v>
      </c>
      <c r="E191" s="121" t="s">
        <v>15</v>
      </c>
      <c r="F191" s="122">
        <f>G191-21</f>
        <v>43802</v>
      </c>
      <c r="G191" s="122">
        <f>H191-7</f>
        <v>43823</v>
      </c>
      <c r="H191" s="122">
        <f>J191-15</f>
        <v>43830</v>
      </c>
      <c r="I191" s="122">
        <f>H191+7</f>
        <v>43837</v>
      </c>
      <c r="J191" s="122">
        <v>43845</v>
      </c>
      <c r="K191" s="123" t="s">
        <v>69</v>
      </c>
      <c r="L191" s="124">
        <f>SUM(M191:N191)</f>
        <v>6000000</v>
      </c>
      <c r="M191" s="125">
        <v>6000000</v>
      </c>
      <c r="N191" s="125"/>
      <c r="O191" s="126" t="s">
        <v>709</v>
      </c>
    </row>
    <row r="192" spans="1:256" s="144" customFormat="1" ht="31.5">
      <c r="A192" s="32">
        <v>1822</v>
      </c>
      <c r="B192" s="119" t="s">
        <v>706</v>
      </c>
      <c r="C192" s="120" t="s">
        <v>592</v>
      </c>
      <c r="D192" s="119" t="s">
        <v>446</v>
      </c>
      <c r="E192" s="121" t="s">
        <v>15</v>
      </c>
      <c r="F192" s="122">
        <f>G192-21</f>
        <v>43893</v>
      </c>
      <c r="G192" s="122">
        <f>H192-7</f>
        <v>43914</v>
      </c>
      <c r="H192" s="122">
        <f>J192-15</f>
        <v>43921</v>
      </c>
      <c r="I192" s="122">
        <f>H192+7</f>
        <v>43928</v>
      </c>
      <c r="J192" s="122">
        <v>43936</v>
      </c>
      <c r="K192" s="123" t="s">
        <v>69</v>
      </c>
      <c r="L192" s="124">
        <f>SUM(M192:N192)</f>
        <v>6000000</v>
      </c>
      <c r="M192" s="125">
        <v>6000000</v>
      </c>
      <c r="N192" s="125"/>
      <c r="O192" s="126" t="s">
        <v>707</v>
      </c>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c r="CT192" s="127"/>
      <c r="CU192" s="127"/>
      <c r="CV192" s="127"/>
      <c r="CW192" s="127"/>
      <c r="CX192" s="127"/>
      <c r="CY192" s="127"/>
      <c r="CZ192" s="127"/>
      <c r="DA192" s="127"/>
      <c r="DB192" s="127"/>
      <c r="DC192" s="127"/>
      <c r="DD192" s="127"/>
      <c r="DE192" s="127"/>
      <c r="DF192" s="127"/>
      <c r="DG192" s="127"/>
      <c r="DH192" s="127"/>
      <c r="DI192" s="127"/>
      <c r="DJ192" s="127"/>
      <c r="DK192" s="127"/>
      <c r="DL192" s="127"/>
      <c r="DM192" s="127"/>
      <c r="DN192" s="127"/>
      <c r="DO192" s="127"/>
      <c r="DP192" s="127"/>
      <c r="DQ192" s="127"/>
      <c r="DR192" s="127"/>
      <c r="DS192" s="127"/>
      <c r="DT192" s="127"/>
      <c r="DU192" s="127"/>
      <c r="DV192" s="127"/>
      <c r="DW192" s="127"/>
      <c r="DX192" s="127"/>
      <c r="DY192" s="127"/>
      <c r="DZ192" s="127"/>
      <c r="EA192" s="127"/>
      <c r="EB192" s="127"/>
      <c r="EC192" s="127"/>
      <c r="ED192" s="127"/>
      <c r="EE192" s="127"/>
      <c r="EF192" s="127"/>
      <c r="EG192" s="127"/>
      <c r="EH192" s="127"/>
      <c r="EI192" s="127"/>
      <c r="EJ192" s="127"/>
      <c r="EK192" s="127"/>
      <c r="EL192" s="127"/>
      <c r="EM192" s="127"/>
      <c r="EN192" s="127"/>
      <c r="EO192" s="127"/>
      <c r="EP192" s="127"/>
      <c r="EQ192" s="127"/>
      <c r="ER192" s="127"/>
      <c r="ES192" s="127"/>
      <c r="ET192" s="127"/>
      <c r="EU192" s="127"/>
      <c r="EV192" s="127"/>
      <c r="EW192" s="127"/>
      <c r="EX192" s="127"/>
      <c r="EY192" s="127"/>
      <c r="EZ192" s="127"/>
      <c r="FA192" s="127"/>
      <c r="FB192" s="127"/>
      <c r="FC192" s="127"/>
      <c r="FD192" s="127"/>
      <c r="FE192" s="127"/>
      <c r="FF192" s="127"/>
      <c r="FG192" s="127"/>
      <c r="FH192" s="127"/>
      <c r="FI192" s="127"/>
      <c r="FJ192" s="127"/>
      <c r="FK192" s="127"/>
      <c r="FL192" s="127"/>
      <c r="FM192" s="127"/>
      <c r="FN192" s="127"/>
      <c r="FO192" s="127"/>
      <c r="FP192" s="127"/>
      <c r="FQ192" s="127"/>
      <c r="FR192" s="127"/>
      <c r="FS192" s="127"/>
      <c r="FT192" s="127"/>
      <c r="FU192" s="127"/>
      <c r="FV192" s="127"/>
      <c r="FW192" s="127"/>
      <c r="FX192" s="127"/>
      <c r="FY192" s="127"/>
      <c r="FZ192" s="127"/>
      <c r="GA192" s="127"/>
      <c r="GB192" s="127"/>
      <c r="GC192" s="127"/>
      <c r="GD192" s="127"/>
      <c r="GE192" s="127"/>
      <c r="GF192" s="127"/>
      <c r="GG192" s="127"/>
      <c r="GH192" s="127"/>
      <c r="GI192" s="127"/>
      <c r="GJ192" s="127"/>
      <c r="GK192" s="127"/>
      <c r="GL192" s="127"/>
      <c r="GM192" s="127"/>
      <c r="GN192" s="127"/>
      <c r="GO192" s="127"/>
      <c r="GP192" s="127"/>
      <c r="GQ192" s="127"/>
      <c r="GR192" s="127"/>
      <c r="GS192" s="127"/>
      <c r="GT192" s="127"/>
      <c r="GU192" s="127"/>
      <c r="GV192" s="127"/>
      <c r="GW192" s="127"/>
      <c r="GX192" s="127"/>
      <c r="GY192" s="127"/>
      <c r="GZ192" s="127"/>
      <c r="HA192" s="127"/>
      <c r="HB192" s="127"/>
      <c r="HC192" s="127"/>
      <c r="HD192" s="127"/>
      <c r="HE192" s="127"/>
      <c r="HF192" s="127"/>
      <c r="HG192" s="127"/>
      <c r="HH192" s="127"/>
      <c r="HI192" s="127"/>
      <c r="HJ192" s="127"/>
      <c r="HK192" s="127"/>
      <c r="HL192" s="127"/>
      <c r="HM192" s="127"/>
      <c r="HN192" s="127"/>
      <c r="HO192" s="127"/>
      <c r="HP192" s="127"/>
      <c r="HQ192" s="127"/>
      <c r="HR192" s="127"/>
      <c r="HS192" s="127"/>
      <c r="HT192" s="127"/>
      <c r="HU192" s="127"/>
      <c r="HV192" s="127"/>
      <c r="HW192" s="127"/>
      <c r="HX192" s="127"/>
      <c r="HY192" s="127"/>
      <c r="HZ192" s="127"/>
      <c r="IA192" s="127"/>
      <c r="IB192" s="127"/>
      <c r="IC192" s="127"/>
      <c r="ID192" s="127"/>
      <c r="IE192" s="127"/>
      <c r="IF192" s="127"/>
      <c r="IG192" s="127"/>
      <c r="IH192" s="127"/>
      <c r="II192" s="127"/>
      <c r="IJ192" s="127"/>
      <c r="IK192" s="127"/>
      <c r="IL192" s="127"/>
      <c r="IM192" s="127"/>
      <c r="IN192" s="127"/>
      <c r="IO192" s="127"/>
      <c r="IP192" s="127"/>
      <c r="IQ192" s="127"/>
      <c r="IR192" s="127"/>
      <c r="IS192" s="127"/>
      <c r="IT192" s="127"/>
      <c r="IU192" s="127"/>
      <c r="IV192" s="127"/>
    </row>
    <row r="193" spans="1:15" s="128" customFormat="1" ht="15.75">
      <c r="B193" s="129"/>
      <c r="C193" s="147" t="s">
        <v>798</v>
      </c>
      <c r="D193" s="129"/>
      <c r="E193" s="130"/>
      <c r="F193" s="131"/>
      <c r="G193" s="131"/>
      <c r="H193" s="131"/>
      <c r="I193" s="131"/>
      <c r="J193" s="131"/>
      <c r="K193" s="129"/>
      <c r="L193" s="132"/>
      <c r="M193" s="148"/>
      <c r="N193" s="148"/>
      <c r="O193" s="150">
        <f>SUM(M191:N192)</f>
        <v>12000000</v>
      </c>
    </row>
    <row r="194" spans="1:15" s="41" customFormat="1" ht="21">
      <c r="A194" s="32">
        <v>1591</v>
      </c>
      <c r="B194" s="33" t="s">
        <v>696</v>
      </c>
      <c r="C194" s="42" t="s">
        <v>699</v>
      </c>
      <c r="D194" s="33" t="s">
        <v>446</v>
      </c>
      <c r="E194" s="44" t="s">
        <v>15</v>
      </c>
      <c r="F194" s="35">
        <f t="shared" ref="F194:F238" si="35">G194-21</f>
        <v>43802</v>
      </c>
      <c r="G194" s="35">
        <f t="shared" ref="G194:G238" si="36">H194-7</f>
        <v>43823</v>
      </c>
      <c r="H194" s="35">
        <f t="shared" si="34"/>
        <v>43830</v>
      </c>
      <c r="I194" s="35">
        <f t="shared" si="32"/>
        <v>43837</v>
      </c>
      <c r="J194" s="35">
        <v>43845</v>
      </c>
      <c r="K194" s="36" t="s">
        <v>69</v>
      </c>
      <c r="L194" s="37">
        <f t="shared" si="33"/>
        <v>223830</v>
      </c>
      <c r="M194" s="45">
        <v>223830</v>
      </c>
      <c r="N194" s="45"/>
      <c r="O194" s="40" t="s">
        <v>697</v>
      </c>
    </row>
    <row r="195" spans="1:15" s="41" customFormat="1" ht="21">
      <c r="A195" s="32">
        <v>1625</v>
      </c>
      <c r="B195" s="33" t="s">
        <v>701</v>
      </c>
      <c r="C195" s="42" t="s">
        <v>699</v>
      </c>
      <c r="D195" s="33" t="s">
        <v>446</v>
      </c>
      <c r="E195" s="44" t="s">
        <v>15</v>
      </c>
      <c r="F195" s="35">
        <f t="shared" si="35"/>
        <v>43802</v>
      </c>
      <c r="G195" s="35">
        <f t="shared" si="36"/>
        <v>43823</v>
      </c>
      <c r="H195" s="35">
        <f t="shared" si="34"/>
        <v>43830</v>
      </c>
      <c r="I195" s="35">
        <f t="shared" si="32"/>
        <v>43837</v>
      </c>
      <c r="J195" s="35">
        <v>43845</v>
      </c>
      <c r="K195" s="36" t="s">
        <v>69</v>
      </c>
      <c r="L195" s="37">
        <f t="shared" si="33"/>
        <v>2257302.75</v>
      </c>
      <c r="M195" s="45">
        <v>2257302.75</v>
      </c>
      <c r="N195" s="45"/>
      <c r="O195" s="40" t="s">
        <v>702</v>
      </c>
    </row>
    <row r="196" spans="1:15" s="41" customFormat="1" ht="21">
      <c r="A196" s="32">
        <v>1592</v>
      </c>
      <c r="B196" s="33" t="s">
        <v>696</v>
      </c>
      <c r="C196" s="42" t="s">
        <v>699</v>
      </c>
      <c r="D196" s="33" t="s">
        <v>446</v>
      </c>
      <c r="E196" s="44" t="s">
        <v>15</v>
      </c>
      <c r="F196" s="35">
        <f t="shared" si="35"/>
        <v>43893</v>
      </c>
      <c r="G196" s="35">
        <f t="shared" si="36"/>
        <v>43914</v>
      </c>
      <c r="H196" s="35">
        <f t="shared" si="34"/>
        <v>43921</v>
      </c>
      <c r="I196" s="35">
        <f t="shared" si="32"/>
        <v>43928</v>
      </c>
      <c r="J196" s="35">
        <v>43936</v>
      </c>
      <c r="K196" s="36" t="s">
        <v>69</v>
      </c>
      <c r="L196" s="37">
        <f t="shared" si="33"/>
        <v>210030</v>
      </c>
      <c r="M196" s="45">
        <v>210030</v>
      </c>
      <c r="N196" s="45"/>
      <c r="O196" s="40" t="s">
        <v>697</v>
      </c>
    </row>
    <row r="197" spans="1:15" s="41" customFormat="1" ht="21">
      <c r="A197" s="32">
        <v>1626</v>
      </c>
      <c r="B197" s="33" t="s">
        <v>701</v>
      </c>
      <c r="C197" s="42" t="s">
        <v>699</v>
      </c>
      <c r="D197" s="33" t="s">
        <v>446</v>
      </c>
      <c r="E197" s="44" t="s">
        <v>15</v>
      </c>
      <c r="F197" s="35">
        <f t="shared" si="35"/>
        <v>43893</v>
      </c>
      <c r="G197" s="35">
        <f t="shared" si="36"/>
        <v>43914</v>
      </c>
      <c r="H197" s="35">
        <f t="shared" si="34"/>
        <v>43921</v>
      </c>
      <c r="I197" s="35">
        <f t="shared" si="32"/>
        <v>43928</v>
      </c>
      <c r="J197" s="35">
        <v>43936</v>
      </c>
      <c r="K197" s="36" t="s">
        <v>69</v>
      </c>
      <c r="L197" s="37">
        <f t="shared" si="33"/>
        <v>2257302.75</v>
      </c>
      <c r="M197" s="45">
        <v>2257302.75</v>
      </c>
      <c r="N197" s="45"/>
      <c r="O197" s="40" t="s">
        <v>702</v>
      </c>
    </row>
    <row r="198" spans="1:15" s="128" customFormat="1" ht="15.75">
      <c r="B198" s="129"/>
      <c r="C198" s="147" t="s">
        <v>775</v>
      </c>
      <c r="D198" s="129"/>
      <c r="E198" s="130"/>
      <c r="F198" s="131"/>
      <c r="G198" s="131"/>
      <c r="H198" s="131"/>
      <c r="I198" s="131"/>
      <c r="J198" s="131"/>
      <c r="K198" s="129"/>
      <c r="L198" s="132"/>
      <c r="M198" s="148"/>
      <c r="N198" s="148"/>
      <c r="O198" s="150">
        <f>SUM(M194:N197)</f>
        <v>4948465.5</v>
      </c>
    </row>
    <row r="199" spans="1:15" s="41" customFormat="1" ht="21">
      <c r="A199" s="32">
        <v>6</v>
      </c>
      <c r="B199" s="33" t="s">
        <v>356</v>
      </c>
      <c r="C199" s="34" t="s">
        <v>78</v>
      </c>
      <c r="D199" s="33" t="s">
        <v>115</v>
      </c>
      <c r="E199" s="44" t="s">
        <v>15</v>
      </c>
      <c r="F199" s="35">
        <f t="shared" si="35"/>
        <v>43802</v>
      </c>
      <c r="G199" s="35">
        <f t="shared" si="36"/>
        <v>43823</v>
      </c>
      <c r="H199" s="35">
        <f t="shared" si="34"/>
        <v>43830</v>
      </c>
      <c r="I199" s="35">
        <f t="shared" si="32"/>
        <v>43837</v>
      </c>
      <c r="J199" s="35">
        <v>43845</v>
      </c>
      <c r="K199" s="36" t="s">
        <v>69</v>
      </c>
      <c r="L199" s="37">
        <f t="shared" si="33"/>
        <v>20450</v>
      </c>
      <c r="M199" s="38">
        <v>20450</v>
      </c>
      <c r="N199" s="39"/>
      <c r="O199" s="40" t="s">
        <v>208</v>
      </c>
    </row>
    <row r="200" spans="1:15" s="41" customFormat="1" ht="12.75">
      <c r="A200" s="32">
        <v>64</v>
      </c>
      <c r="B200" s="33" t="s">
        <v>410</v>
      </c>
      <c r="C200" s="34" t="s">
        <v>78</v>
      </c>
      <c r="D200" s="33" t="s">
        <v>82</v>
      </c>
      <c r="E200" s="44" t="s">
        <v>15</v>
      </c>
      <c r="F200" s="35">
        <f t="shared" si="35"/>
        <v>43804</v>
      </c>
      <c r="G200" s="35">
        <f t="shared" si="36"/>
        <v>43825</v>
      </c>
      <c r="H200" s="35">
        <f t="shared" ref="H200:H213" si="37">J200-13</f>
        <v>43832</v>
      </c>
      <c r="I200" s="35">
        <f t="shared" si="32"/>
        <v>43839</v>
      </c>
      <c r="J200" s="35">
        <v>43845</v>
      </c>
      <c r="K200" s="36" t="s">
        <v>69</v>
      </c>
      <c r="L200" s="37">
        <f t="shared" si="33"/>
        <v>9000</v>
      </c>
      <c r="M200" s="38">
        <v>9000</v>
      </c>
      <c r="N200" s="39"/>
      <c r="O200" s="40" t="s">
        <v>208</v>
      </c>
    </row>
    <row r="201" spans="1:15" s="41" customFormat="1" ht="12.75">
      <c r="A201" s="32">
        <v>73</v>
      </c>
      <c r="B201" s="33" t="s">
        <v>354</v>
      </c>
      <c r="C201" s="34" t="s">
        <v>78</v>
      </c>
      <c r="D201" s="33" t="s">
        <v>90</v>
      </c>
      <c r="E201" s="44" t="s">
        <v>15</v>
      </c>
      <c r="F201" s="35">
        <f t="shared" si="35"/>
        <v>43804</v>
      </c>
      <c r="G201" s="35">
        <f t="shared" si="36"/>
        <v>43825</v>
      </c>
      <c r="H201" s="35">
        <f t="shared" si="37"/>
        <v>43832</v>
      </c>
      <c r="I201" s="35">
        <f t="shared" si="32"/>
        <v>43839</v>
      </c>
      <c r="J201" s="35">
        <v>43845</v>
      </c>
      <c r="K201" s="36" t="s">
        <v>69</v>
      </c>
      <c r="L201" s="37">
        <f t="shared" si="33"/>
        <v>65000</v>
      </c>
      <c r="M201" s="38">
        <v>65000</v>
      </c>
      <c r="N201" s="39"/>
      <c r="O201" s="40" t="s">
        <v>208</v>
      </c>
    </row>
    <row r="202" spans="1:15" s="41" customFormat="1" ht="12.75">
      <c r="A202" s="32">
        <v>107</v>
      </c>
      <c r="B202" s="33" t="s">
        <v>290</v>
      </c>
      <c r="C202" s="34" t="s">
        <v>78</v>
      </c>
      <c r="D202" s="33" t="s">
        <v>117</v>
      </c>
      <c r="E202" s="44" t="s">
        <v>15</v>
      </c>
      <c r="F202" s="35">
        <f t="shared" si="35"/>
        <v>43804</v>
      </c>
      <c r="G202" s="35">
        <f t="shared" si="36"/>
        <v>43825</v>
      </c>
      <c r="H202" s="35">
        <f t="shared" si="37"/>
        <v>43832</v>
      </c>
      <c r="I202" s="35">
        <f t="shared" si="32"/>
        <v>43839</v>
      </c>
      <c r="J202" s="35">
        <v>43845</v>
      </c>
      <c r="K202" s="36" t="s">
        <v>69</v>
      </c>
      <c r="L202" s="37">
        <f t="shared" si="33"/>
        <v>21000</v>
      </c>
      <c r="M202" s="38">
        <v>21000</v>
      </c>
      <c r="N202" s="39"/>
      <c r="O202" s="40" t="s">
        <v>208</v>
      </c>
    </row>
    <row r="203" spans="1:15" s="41" customFormat="1" ht="12.75">
      <c r="A203" s="32">
        <v>128</v>
      </c>
      <c r="B203" s="33" t="s">
        <v>373</v>
      </c>
      <c r="C203" s="34" t="s">
        <v>78</v>
      </c>
      <c r="D203" s="33" t="s">
        <v>144</v>
      </c>
      <c r="E203" s="44" t="s">
        <v>15</v>
      </c>
      <c r="F203" s="35">
        <f t="shared" si="35"/>
        <v>43804</v>
      </c>
      <c r="G203" s="35">
        <f t="shared" si="36"/>
        <v>43825</v>
      </c>
      <c r="H203" s="35">
        <f t="shared" si="37"/>
        <v>43832</v>
      </c>
      <c r="I203" s="35">
        <f t="shared" si="32"/>
        <v>43839</v>
      </c>
      <c r="J203" s="35">
        <v>43845</v>
      </c>
      <c r="K203" s="36" t="s">
        <v>69</v>
      </c>
      <c r="L203" s="37">
        <f t="shared" si="33"/>
        <v>45000</v>
      </c>
      <c r="M203" s="38">
        <v>45000</v>
      </c>
      <c r="N203" s="39"/>
      <c r="O203" s="40" t="s">
        <v>208</v>
      </c>
    </row>
    <row r="204" spans="1:15" s="41" customFormat="1" ht="12.75">
      <c r="A204" s="32">
        <v>145</v>
      </c>
      <c r="B204" s="33" t="s">
        <v>375</v>
      </c>
      <c r="C204" s="34" t="s">
        <v>78</v>
      </c>
      <c r="D204" s="33" t="s">
        <v>144</v>
      </c>
      <c r="E204" s="44" t="s">
        <v>15</v>
      </c>
      <c r="F204" s="35">
        <f t="shared" si="35"/>
        <v>43804</v>
      </c>
      <c r="G204" s="35">
        <f t="shared" si="36"/>
        <v>43825</v>
      </c>
      <c r="H204" s="35">
        <f t="shared" si="37"/>
        <v>43832</v>
      </c>
      <c r="I204" s="35">
        <f t="shared" si="32"/>
        <v>43839</v>
      </c>
      <c r="J204" s="35">
        <v>43845</v>
      </c>
      <c r="K204" s="36" t="s">
        <v>69</v>
      </c>
      <c r="L204" s="37">
        <f t="shared" si="33"/>
        <v>20000</v>
      </c>
      <c r="M204" s="38">
        <v>20000</v>
      </c>
      <c r="N204" s="39"/>
      <c r="O204" s="40" t="s">
        <v>246</v>
      </c>
    </row>
    <row r="205" spans="1:15" s="41" customFormat="1" ht="21">
      <c r="A205" s="32">
        <v>158</v>
      </c>
      <c r="B205" s="33" t="s">
        <v>377</v>
      </c>
      <c r="C205" s="34" t="s">
        <v>78</v>
      </c>
      <c r="D205" s="33" t="s">
        <v>144</v>
      </c>
      <c r="E205" s="44" t="s">
        <v>15</v>
      </c>
      <c r="F205" s="35">
        <f t="shared" si="35"/>
        <v>43804</v>
      </c>
      <c r="G205" s="35">
        <f t="shared" si="36"/>
        <v>43825</v>
      </c>
      <c r="H205" s="35">
        <f t="shared" si="37"/>
        <v>43832</v>
      </c>
      <c r="I205" s="35">
        <f t="shared" si="32"/>
        <v>43839</v>
      </c>
      <c r="J205" s="35">
        <v>43845</v>
      </c>
      <c r="K205" s="36" t="s">
        <v>69</v>
      </c>
      <c r="L205" s="37">
        <f t="shared" si="33"/>
        <v>25800</v>
      </c>
      <c r="M205" s="38">
        <v>25800</v>
      </c>
      <c r="N205" s="39"/>
      <c r="O205" s="40" t="s">
        <v>248</v>
      </c>
    </row>
    <row r="206" spans="1:15" s="41" customFormat="1" ht="21">
      <c r="A206" s="32">
        <v>180</v>
      </c>
      <c r="B206" s="33" t="s">
        <v>380</v>
      </c>
      <c r="C206" s="34" t="s">
        <v>78</v>
      </c>
      <c r="D206" s="33" t="s">
        <v>144</v>
      </c>
      <c r="E206" s="44" t="s">
        <v>15</v>
      </c>
      <c r="F206" s="35">
        <f t="shared" si="35"/>
        <v>43804</v>
      </c>
      <c r="G206" s="35">
        <f t="shared" si="36"/>
        <v>43825</v>
      </c>
      <c r="H206" s="35">
        <f t="shared" si="37"/>
        <v>43832</v>
      </c>
      <c r="I206" s="35">
        <f t="shared" si="32"/>
        <v>43839</v>
      </c>
      <c r="J206" s="35">
        <v>43845</v>
      </c>
      <c r="K206" s="36" t="s">
        <v>69</v>
      </c>
      <c r="L206" s="37">
        <f t="shared" si="33"/>
        <v>7000</v>
      </c>
      <c r="M206" s="38">
        <v>7000</v>
      </c>
      <c r="N206" s="39"/>
      <c r="O206" s="40" t="s">
        <v>251</v>
      </c>
    </row>
    <row r="207" spans="1:15" s="41" customFormat="1" ht="12.75">
      <c r="A207" s="32">
        <v>183</v>
      </c>
      <c r="B207" s="33" t="s">
        <v>381</v>
      </c>
      <c r="C207" s="34" t="s">
        <v>78</v>
      </c>
      <c r="D207" s="33" t="s">
        <v>144</v>
      </c>
      <c r="E207" s="44" t="s">
        <v>15</v>
      </c>
      <c r="F207" s="35">
        <f t="shared" si="35"/>
        <v>43804</v>
      </c>
      <c r="G207" s="35">
        <f t="shared" si="36"/>
        <v>43825</v>
      </c>
      <c r="H207" s="35">
        <f t="shared" si="37"/>
        <v>43832</v>
      </c>
      <c r="I207" s="35">
        <f t="shared" si="32"/>
        <v>43839</v>
      </c>
      <c r="J207" s="35">
        <v>43845</v>
      </c>
      <c r="K207" s="36" t="s">
        <v>69</v>
      </c>
      <c r="L207" s="37">
        <f t="shared" si="33"/>
        <v>10000</v>
      </c>
      <c r="M207" s="38">
        <v>10000</v>
      </c>
      <c r="N207" s="39"/>
      <c r="O207" s="40" t="s">
        <v>382</v>
      </c>
    </row>
    <row r="208" spans="1:15" s="41" customFormat="1" ht="12.75">
      <c r="A208" s="32">
        <v>187</v>
      </c>
      <c r="B208" s="33" t="s">
        <v>288</v>
      </c>
      <c r="C208" s="34" t="s">
        <v>78</v>
      </c>
      <c r="D208" s="33" t="s">
        <v>93</v>
      </c>
      <c r="E208" s="44" t="s">
        <v>15</v>
      </c>
      <c r="F208" s="35">
        <f t="shared" si="35"/>
        <v>43804</v>
      </c>
      <c r="G208" s="35">
        <f t="shared" si="36"/>
        <v>43825</v>
      </c>
      <c r="H208" s="35">
        <f t="shared" si="37"/>
        <v>43832</v>
      </c>
      <c r="I208" s="35">
        <f t="shared" si="32"/>
        <v>43839</v>
      </c>
      <c r="J208" s="35">
        <v>43845</v>
      </c>
      <c r="K208" s="36" t="s">
        <v>69</v>
      </c>
      <c r="L208" s="37">
        <f t="shared" si="33"/>
        <v>26000</v>
      </c>
      <c r="M208" s="38">
        <v>26000</v>
      </c>
      <c r="N208" s="39"/>
      <c r="O208" s="40" t="s">
        <v>266</v>
      </c>
    </row>
    <row r="209" spans="1:15" s="41" customFormat="1" ht="12.75">
      <c r="A209" s="32">
        <v>202</v>
      </c>
      <c r="B209" s="33" t="s">
        <v>289</v>
      </c>
      <c r="C209" s="34" t="s">
        <v>78</v>
      </c>
      <c r="D209" s="33" t="s">
        <v>135</v>
      </c>
      <c r="E209" s="44" t="s">
        <v>15</v>
      </c>
      <c r="F209" s="35">
        <f t="shared" si="35"/>
        <v>43804</v>
      </c>
      <c r="G209" s="35">
        <f t="shared" si="36"/>
        <v>43825</v>
      </c>
      <c r="H209" s="35">
        <f t="shared" si="37"/>
        <v>43832</v>
      </c>
      <c r="I209" s="35">
        <f t="shared" si="32"/>
        <v>43839</v>
      </c>
      <c r="J209" s="35">
        <v>43845</v>
      </c>
      <c r="K209" s="36" t="s">
        <v>69</v>
      </c>
      <c r="L209" s="37">
        <f t="shared" si="33"/>
        <v>125000</v>
      </c>
      <c r="M209" s="38">
        <v>125000</v>
      </c>
      <c r="N209" s="39"/>
      <c r="O209" s="40" t="s">
        <v>266</v>
      </c>
    </row>
    <row r="210" spans="1:15" s="41" customFormat="1" ht="21">
      <c r="A210" s="32">
        <v>216</v>
      </c>
      <c r="B210" s="33" t="s">
        <v>413</v>
      </c>
      <c r="C210" s="34" t="s">
        <v>78</v>
      </c>
      <c r="D210" s="33" t="s">
        <v>94</v>
      </c>
      <c r="E210" s="44" t="s">
        <v>15</v>
      </c>
      <c r="F210" s="35">
        <f t="shared" si="35"/>
        <v>43804</v>
      </c>
      <c r="G210" s="35">
        <f t="shared" si="36"/>
        <v>43825</v>
      </c>
      <c r="H210" s="35">
        <f t="shared" si="37"/>
        <v>43832</v>
      </c>
      <c r="I210" s="35">
        <f t="shared" si="32"/>
        <v>43839</v>
      </c>
      <c r="J210" s="35">
        <v>43845</v>
      </c>
      <c r="K210" s="36" t="s">
        <v>69</v>
      </c>
      <c r="L210" s="37">
        <f t="shared" si="33"/>
        <v>30157.200000000001</v>
      </c>
      <c r="M210" s="38">
        <v>30157.200000000001</v>
      </c>
      <c r="N210" s="39"/>
      <c r="O210" s="40" t="s">
        <v>208</v>
      </c>
    </row>
    <row r="211" spans="1:15" s="41" customFormat="1" ht="21">
      <c r="A211" s="32">
        <v>225</v>
      </c>
      <c r="B211" s="33" t="s">
        <v>418</v>
      </c>
      <c r="C211" s="34" t="s">
        <v>78</v>
      </c>
      <c r="D211" s="33" t="s">
        <v>168</v>
      </c>
      <c r="E211" s="44" t="s">
        <v>15</v>
      </c>
      <c r="F211" s="35">
        <f t="shared" si="35"/>
        <v>43804</v>
      </c>
      <c r="G211" s="35">
        <f t="shared" si="36"/>
        <v>43825</v>
      </c>
      <c r="H211" s="35">
        <f t="shared" si="37"/>
        <v>43832</v>
      </c>
      <c r="I211" s="35">
        <f t="shared" si="32"/>
        <v>43839</v>
      </c>
      <c r="J211" s="35">
        <v>43845</v>
      </c>
      <c r="K211" s="36" t="s">
        <v>69</v>
      </c>
      <c r="L211" s="37">
        <f t="shared" si="33"/>
        <v>21918</v>
      </c>
      <c r="M211" s="38">
        <v>21918</v>
      </c>
      <c r="N211" s="39"/>
      <c r="O211" s="40" t="s">
        <v>208</v>
      </c>
    </row>
    <row r="212" spans="1:15" s="41" customFormat="1" ht="12.75">
      <c r="A212" s="32">
        <v>233</v>
      </c>
      <c r="B212" s="33" t="s">
        <v>277</v>
      </c>
      <c r="C212" s="34" t="s">
        <v>78</v>
      </c>
      <c r="D212" s="33" t="s">
        <v>158</v>
      </c>
      <c r="E212" s="44" t="s">
        <v>15</v>
      </c>
      <c r="F212" s="35">
        <f t="shared" si="35"/>
        <v>43804</v>
      </c>
      <c r="G212" s="35">
        <f t="shared" si="36"/>
        <v>43825</v>
      </c>
      <c r="H212" s="35">
        <f t="shared" si="37"/>
        <v>43832</v>
      </c>
      <c r="I212" s="35">
        <f t="shared" si="32"/>
        <v>43839</v>
      </c>
      <c r="J212" s="35">
        <v>43845</v>
      </c>
      <c r="K212" s="36" t="s">
        <v>69</v>
      </c>
      <c r="L212" s="37">
        <f t="shared" si="33"/>
        <v>128000</v>
      </c>
      <c r="M212" s="38">
        <v>128000</v>
      </c>
      <c r="N212" s="39"/>
      <c r="O212" s="40" t="s">
        <v>266</v>
      </c>
    </row>
    <row r="213" spans="1:15" s="41" customFormat="1" ht="12.75">
      <c r="A213" s="32">
        <v>289</v>
      </c>
      <c r="B213" s="33" t="s">
        <v>433</v>
      </c>
      <c r="C213" s="34" t="s">
        <v>78</v>
      </c>
      <c r="D213" s="33" t="s">
        <v>434</v>
      </c>
      <c r="E213" s="44" t="s">
        <v>15</v>
      </c>
      <c r="F213" s="35">
        <f t="shared" si="35"/>
        <v>43804</v>
      </c>
      <c r="G213" s="35">
        <f t="shared" si="36"/>
        <v>43825</v>
      </c>
      <c r="H213" s="35">
        <f t="shared" si="37"/>
        <v>43832</v>
      </c>
      <c r="I213" s="35">
        <f t="shared" si="32"/>
        <v>43839</v>
      </c>
      <c r="J213" s="35">
        <v>43845</v>
      </c>
      <c r="K213" s="36" t="s">
        <v>69</v>
      </c>
      <c r="L213" s="37">
        <f t="shared" si="33"/>
        <v>440000</v>
      </c>
      <c r="M213" s="38">
        <v>440000</v>
      </c>
      <c r="N213" s="39"/>
      <c r="O213" s="40" t="s">
        <v>208</v>
      </c>
    </row>
    <row r="214" spans="1:15" s="41" customFormat="1" ht="12.75">
      <c r="A214" s="32">
        <v>310</v>
      </c>
      <c r="B214" s="33" t="s">
        <v>353</v>
      </c>
      <c r="C214" s="34" t="s">
        <v>78</v>
      </c>
      <c r="D214" s="33" t="s">
        <v>119</v>
      </c>
      <c r="E214" s="44" t="s">
        <v>15</v>
      </c>
      <c r="F214" s="35">
        <f t="shared" si="35"/>
        <v>43802</v>
      </c>
      <c r="G214" s="35">
        <f t="shared" si="36"/>
        <v>43823</v>
      </c>
      <c r="H214" s="35">
        <f>J214-15</f>
        <v>43830</v>
      </c>
      <c r="I214" s="35">
        <f t="shared" si="32"/>
        <v>43837</v>
      </c>
      <c r="J214" s="35">
        <v>43845</v>
      </c>
      <c r="K214" s="36" t="s">
        <v>69</v>
      </c>
      <c r="L214" s="37">
        <f t="shared" si="33"/>
        <v>4000</v>
      </c>
      <c r="M214" s="38">
        <v>4000</v>
      </c>
      <c r="N214" s="39"/>
      <c r="O214" s="40" t="s">
        <v>208</v>
      </c>
    </row>
    <row r="215" spans="1:15" s="41" customFormat="1" ht="12.75">
      <c r="A215" s="32">
        <v>341</v>
      </c>
      <c r="B215" s="33" t="s">
        <v>420</v>
      </c>
      <c r="C215" s="42" t="s">
        <v>78</v>
      </c>
      <c r="D215" s="33" t="s">
        <v>105</v>
      </c>
      <c r="E215" s="44" t="s">
        <v>15</v>
      </c>
      <c r="F215" s="35">
        <f t="shared" si="35"/>
        <v>43804</v>
      </c>
      <c r="G215" s="35">
        <f t="shared" si="36"/>
        <v>43825</v>
      </c>
      <c r="H215" s="35">
        <f t="shared" ref="H215:H222" si="38">J215-13</f>
        <v>43832</v>
      </c>
      <c r="I215" s="35">
        <f t="shared" si="32"/>
        <v>43839</v>
      </c>
      <c r="J215" s="35">
        <v>43845</v>
      </c>
      <c r="K215" s="36" t="s">
        <v>69</v>
      </c>
      <c r="L215" s="37">
        <f t="shared" si="33"/>
        <v>3500</v>
      </c>
      <c r="M215" s="43">
        <v>3500</v>
      </c>
      <c r="N215" s="39"/>
      <c r="O215" s="40" t="s">
        <v>214</v>
      </c>
    </row>
    <row r="216" spans="1:15" s="41" customFormat="1" ht="12.75">
      <c r="A216" s="32">
        <v>353</v>
      </c>
      <c r="B216" s="33" t="s">
        <v>421</v>
      </c>
      <c r="C216" s="42" t="s">
        <v>78</v>
      </c>
      <c r="D216" s="33" t="s">
        <v>105</v>
      </c>
      <c r="E216" s="44" t="s">
        <v>15</v>
      </c>
      <c r="F216" s="35">
        <f t="shared" si="35"/>
        <v>43804</v>
      </c>
      <c r="G216" s="35">
        <f t="shared" si="36"/>
        <v>43825</v>
      </c>
      <c r="H216" s="35">
        <f t="shared" si="38"/>
        <v>43832</v>
      </c>
      <c r="I216" s="35">
        <f t="shared" si="32"/>
        <v>43839</v>
      </c>
      <c r="J216" s="35">
        <v>43845</v>
      </c>
      <c r="K216" s="36" t="s">
        <v>69</v>
      </c>
      <c r="L216" s="37">
        <f t="shared" si="33"/>
        <v>10000</v>
      </c>
      <c r="M216" s="43">
        <v>10000</v>
      </c>
      <c r="N216" s="39"/>
      <c r="O216" s="40" t="s">
        <v>113</v>
      </c>
    </row>
    <row r="217" spans="1:15" s="41" customFormat="1" ht="12.75">
      <c r="A217" s="32">
        <v>370</v>
      </c>
      <c r="B217" s="33" t="s">
        <v>423</v>
      </c>
      <c r="C217" s="42" t="s">
        <v>78</v>
      </c>
      <c r="D217" s="33" t="s">
        <v>105</v>
      </c>
      <c r="E217" s="44" t="s">
        <v>15</v>
      </c>
      <c r="F217" s="35">
        <f t="shared" si="35"/>
        <v>43804</v>
      </c>
      <c r="G217" s="35">
        <f t="shared" si="36"/>
        <v>43825</v>
      </c>
      <c r="H217" s="35">
        <f t="shared" si="38"/>
        <v>43832</v>
      </c>
      <c r="I217" s="35">
        <f t="shared" si="32"/>
        <v>43839</v>
      </c>
      <c r="J217" s="35">
        <v>43845</v>
      </c>
      <c r="K217" s="36" t="s">
        <v>69</v>
      </c>
      <c r="L217" s="37">
        <f t="shared" si="33"/>
        <v>5000</v>
      </c>
      <c r="M217" s="43">
        <v>5000</v>
      </c>
      <c r="N217" s="39"/>
      <c r="O217" s="40" t="s">
        <v>111</v>
      </c>
    </row>
    <row r="218" spans="1:15" s="41" customFormat="1" ht="21">
      <c r="A218" s="32">
        <v>380</v>
      </c>
      <c r="B218" s="33" t="s">
        <v>425</v>
      </c>
      <c r="C218" s="42" t="s">
        <v>78</v>
      </c>
      <c r="D218" s="33" t="s">
        <v>105</v>
      </c>
      <c r="E218" s="44" t="s">
        <v>15</v>
      </c>
      <c r="F218" s="35">
        <f t="shared" si="35"/>
        <v>43804</v>
      </c>
      <c r="G218" s="35">
        <f t="shared" si="36"/>
        <v>43825</v>
      </c>
      <c r="H218" s="35">
        <f t="shared" si="38"/>
        <v>43832</v>
      </c>
      <c r="I218" s="35">
        <f t="shared" si="32"/>
        <v>43839</v>
      </c>
      <c r="J218" s="35">
        <v>43845</v>
      </c>
      <c r="K218" s="36" t="s">
        <v>69</v>
      </c>
      <c r="L218" s="37">
        <f t="shared" si="33"/>
        <v>4000</v>
      </c>
      <c r="M218" s="43">
        <v>4000</v>
      </c>
      <c r="N218" s="39"/>
      <c r="O218" s="40" t="s">
        <v>109</v>
      </c>
    </row>
    <row r="219" spans="1:15" s="41" customFormat="1" ht="21">
      <c r="A219" s="32">
        <v>389</v>
      </c>
      <c r="B219" s="33" t="s">
        <v>557</v>
      </c>
      <c r="C219" s="42" t="s">
        <v>78</v>
      </c>
      <c r="D219" s="33" t="s">
        <v>105</v>
      </c>
      <c r="E219" s="44" t="s">
        <v>15</v>
      </c>
      <c r="F219" s="35">
        <f t="shared" si="35"/>
        <v>43804</v>
      </c>
      <c r="G219" s="35">
        <f t="shared" si="36"/>
        <v>43825</v>
      </c>
      <c r="H219" s="35">
        <f t="shared" si="38"/>
        <v>43832</v>
      </c>
      <c r="I219" s="35">
        <f t="shared" si="32"/>
        <v>43839</v>
      </c>
      <c r="J219" s="35">
        <v>43845</v>
      </c>
      <c r="K219" s="36" t="s">
        <v>69</v>
      </c>
      <c r="L219" s="37">
        <f t="shared" si="33"/>
        <v>10000</v>
      </c>
      <c r="M219" s="43">
        <v>10000</v>
      </c>
      <c r="N219" s="39"/>
      <c r="O219" s="40" t="s">
        <v>108</v>
      </c>
    </row>
    <row r="220" spans="1:15" s="41" customFormat="1" ht="21">
      <c r="A220" s="32">
        <v>407</v>
      </c>
      <c r="B220" s="33" t="s">
        <v>560</v>
      </c>
      <c r="C220" s="34" t="s">
        <v>78</v>
      </c>
      <c r="D220" s="33" t="s">
        <v>79</v>
      </c>
      <c r="E220" s="44" t="s">
        <v>15</v>
      </c>
      <c r="F220" s="35">
        <f t="shared" si="35"/>
        <v>43804</v>
      </c>
      <c r="G220" s="35">
        <f t="shared" si="36"/>
        <v>43825</v>
      </c>
      <c r="H220" s="35">
        <f t="shared" si="38"/>
        <v>43832</v>
      </c>
      <c r="I220" s="35">
        <f t="shared" si="32"/>
        <v>43839</v>
      </c>
      <c r="J220" s="35">
        <v>43845</v>
      </c>
      <c r="K220" s="36" t="s">
        <v>69</v>
      </c>
      <c r="L220" s="37">
        <f t="shared" si="33"/>
        <v>30000</v>
      </c>
      <c r="M220" s="38">
        <v>30000</v>
      </c>
      <c r="N220" s="39"/>
      <c r="O220" s="40" t="s">
        <v>208</v>
      </c>
    </row>
    <row r="221" spans="1:15" s="41" customFormat="1" ht="12.75">
      <c r="A221" s="32">
        <v>440</v>
      </c>
      <c r="B221" s="33" t="s">
        <v>564</v>
      </c>
      <c r="C221" s="42" t="s">
        <v>78</v>
      </c>
      <c r="D221" s="33" t="s">
        <v>79</v>
      </c>
      <c r="E221" s="44" t="s">
        <v>15</v>
      </c>
      <c r="F221" s="35">
        <f t="shared" si="35"/>
        <v>43804</v>
      </c>
      <c r="G221" s="35">
        <f t="shared" si="36"/>
        <v>43825</v>
      </c>
      <c r="H221" s="35">
        <f t="shared" si="38"/>
        <v>43832</v>
      </c>
      <c r="I221" s="35">
        <f t="shared" si="32"/>
        <v>43839</v>
      </c>
      <c r="J221" s="35">
        <v>43845</v>
      </c>
      <c r="K221" s="36" t="s">
        <v>69</v>
      </c>
      <c r="L221" s="37">
        <f t="shared" si="33"/>
        <v>15000</v>
      </c>
      <c r="M221" s="45">
        <v>15000</v>
      </c>
      <c r="N221" s="39"/>
      <c r="O221" s="34" t="s">
        <v>138</v>
      </c>
    </row>
    <row r="222" spans="1:15" s="41" customFormat="1" ht="12.75">
      <c r="A222" s="32">
        <v>459</v>
      </c>
      <c r="B222" s="33" t="s">
        <v>565</v>
      </c>
      <c r="C222" s="42" t="s">
        <v>78</v>
      </c>
      <c r="D222" s="33" t="s">
        <v>79</v>
      </c>
      <c r="E222" s="44" t="s">
        <v>15</v>
      </c>
      <c r="F222" s="35">
        <f t="shared" si="35"/>
        <v>43804</v>
      </c>
      <c r="G222" s="35">
        <f t="shared" si="36"/>
        <v>43825</v>
      </c>
      <c r="H222" s="35">
        <f t="shared" si="38"/>
        <v>43832</v>
      </c>
      <c r="I222" s="35">
        <f t="shared" si="32"/>
        <v>43839</v>
      </c>
      <c r="J222" s="35">
        <v>43845</v>
      </c>
      <c r="K222" s="36" t="s">
        <v>69</v>
      </c>
      <c r="L222" s="37">
        <f t="shared" si="33"/>
        <v>10000</v>
      </c>
      <c r="M222" s="45">
        <v>10000</v>
      </c>
      <c r="N222" s="39"/>
      <c r="O222" s="34" t="s">
        <v>139</v>
      </c>
    </row>
    <row r="223" spans="1:15" s="41" customFormat="1" ht="24">
      <c r="A223" s="32">
        <v>471</v>
      </c>
      <c r="B223" s="33" t="s">
        <v>566</v>
      </c>
      <c r="C223" s="42" t="s">
        <v>78</v>
      </c>
      <c r="D223" s="33" t="s">
        <v>79</v>
      </c>
      <c r="E223" s="44" t="s">
        <v>15</v>
      </c>
      <c r="F223" s="35">
        <f t="shared" si="35"/>
        <v>43802</v>
      </c>
      <c r="G223" s="35">
        <f t="shared" si="36"/>
        <v>43823</v>
      </c>
      <c r="H223" s="35">
        <f>J223-15</f>
        <v>43830</v>
      </c>
      <c r="I223" s="35">
        <f t="shared" si="32"/>
        <v>43837</v>
      </c>
      <c r="J223" s="35">
        <v>43845</v>
      </c>
      <c r="K223" s="36" t="s">
        <v>69</v>
      </c>
      <c r="L223" s="37">
        <f t="shared" si="33"/>
        <v>15000</v>
      </c>
      <c r="M223" s="45">
        <v>15000</v>
      </c>
      <c r="N223" s="39"/>
      <c r="O223" s="34" t="s">
        <v>141</v>
      </c>
    </row>
    <row r="224" spans="1:15" s="41" customFormat="1" ht="12.75">
      <c r="A224" s="32">
        <v>488</v>
      </c>
      <c r="B224" s="33" t="s">
        <v>568</v>
      </c>
      <c r="C224" s="42" t="s">
        <v>78</v>
      </c>
      <c r="D224" s="33" t="s">
        <v>79</v>
      </c>
      <c r="E224" s="44" t="s">
        <v>15</v>
      </c>
      <c r="F224" s="35">
        <f t="shared" si="35"/>
        <v>43804</v>
      </c>
      <c r="G224" s="35">
        <f t="shared" si="36"/>
        <v>43825</v>
      </c>
      <c r="H224" s="35">
        <f>J224-13</f>
        <v>43832</v>
      </c>
      <c r="I224" s="35">
        <f t="shared" si="32"/>
        <v>43839</v>
      </c>
      <c r="J224" s="35">
        <v>43845</v>
      </c>
      <c r="K224" s="36" t="s">
        <v>69</v>
      </c>
      <c r="L224" s="37">
        <f t="shared" si="33"/>
        <v>50000</v>
      </c>
      <c r="M224" s="45">
        <v>50000</v>
      </c>
      <c r="N224" s="39"/>
      <c r="O224" s="34" t="s">
        <v>140</v>
      </c>
    </row>
    <row r="225" spans="1:256" s="41" customFormat="1" ht="24">
      <c r="A225" s="32">
        <v>509</v>
      </c>
      <c r="B225" s="33" t="s">
        <v>569</v>
      </c>
      <c r="C225" s="42" t="s">
        <v>78</v>
      </c>
      <c r="D225" s="33" t="s">
        <v>79</v>
      </c>
      <c r="E225" s="44" t="s">
        <v>15</v>
      </c>
      <c r="F225" s="35">
        <f t="shared" si="35"/>
        <v>43802</v>
      </c>
      <c r="G225" s="35">
        <f t="shared" si="36"/>
        <v>43823</v>
      </c>
      <c r="H225" s="35">
        <f>J225-15</f>
        <v>43830</v>
      </c>
      <c r="I225" s="35">
        <f t="shared" si="32"/>
        <v>43837</v>
      </c>
      <c r="J225" s="35">
        <v>43845</v>
      </c>
      <c r="K225" s="36" t="s">
        <v>69</v>
      </c>
      <c r="L225" s="37">
        <f t="shared" si="33"/>
        <v>100000</v>
      </c>
      <c r="M225" s="45">
        <v>100000</v>
      </c>
      <c r="N225" s="39"/>
      <c r="O225" s="34" t="s">
        <v>269</v>
      </c>
    </row>
    <row r="226" spans="1:256" s="41" customFormat="1" ht="21">
      <c r="A226" s="32">
        <v>524</v>
      </c>
      <c r="B226" s="33" t="s">
        <v>400</v>
      </c>
      <c r="C226" s="34" t="s">
        <v>78</v>
      </c>
      <c r="D226" s="33" t="s">
        <v>156</v>
      </c>
      <c r="E226" s="44" t="s">
        <v>15</v>
      </c>
      <c r="F226" s="35">
        <f t="shared" si="35"/>
        <v>43804</v>
      </c>
      <c r="G226" s="35">
        <f t="shared" si="36"/>
        <v>43825</v>
      </c>
      <c r="H226" s="35">
        <f t="shared" ref="H226:H235" si="39">J226-13</f>
        <v>43832</v>
      </c>
      <c r="I226" s="35">
        <f t="shared" si="32"/>
        <v>43839</v>
      </c>
      <c r="J226" s="35">
        <v>43845</v>
      </c>
      <c r="K226" s="36" t="s">
        <v>69</v>
      </c>
      <c r="L226" s="37">
        <f t="shared" si="33"/>
        <v>35000</v>
      </c>
      <c r="M226" s="38">
        <v>35000</v>
      </c>
      <c r="N226" s="39"/>
      <c r="O226" s="40" t="s">
        <v>257</v>
      </c>
    </row>
    <row r="227" spans="1:256" s="41" customFormat="1" ht="21">
      <c r="A227" s="32">
        <v>589</v>
      </c>
      <c r="B227" s="33" t="s">
        <v>314</v>
      </c>
      <c r="C227" s="34" t="s">
        <v>78</v>
      </c>
      <c r="D227" s="33" t="s">
        <v>142</v>
      </c>
      <c r="E227" s="44" t="s">
        <v>15</v>
      </c>
      <c r="F227" s="35">
        <f t="shared" si="35"/>
        <v>43804</v>
      </c>
      <c r="G227" s="35">
        <f t="shared" si="36"/>
        <v>43825</v>
      </c>
      <c r="H227" s="35">
        <f t="shared" si="39"/>
        <v>43832</v>
      </c>
      <c r="I227" s="35">
        <f t="shared" si="32"/>
        <v>43839</v>
      </c>
      <c r="J227" s="35">
        <v>43845</v>
      </c>
      <c r="K227" s="36" t="s">
        <v>69</v>
      </c>
      <c r="L227" s="37">
        <f t="shared" si="33"/>
        <v>270000</v>
      </c>
      <c r="M227" s="38">
        <v>270000</v>
      </c>
      <c r="N227" s="39"/>
      <c r="O227" s="40" t="s">
        <v>208</v>
      </c>
    </row>
    <row r="228" spans="1:256" s="80" customFormat="1" ht="21">
      <c r="A228" s="32">
        <v>639</v>
      </c>
      <c r="B228" s="33" t="s">
        <v>324</v>
      </c>
      <c r="C228" s="34" t="s">
        <v>78</v>
      </c>
      <c r="D228" s="33" t="s">
        <v>142</v>
      </c>
      <c r="E228" s="44" t="s">
        <v>15</v>
      </c>
      <c r="F228" s="35">
        <f t="shared" si="35"/>
        <v>43804</v>
      </c>
      <c r="G228" s="35">
        <f t="shared" si="36"/>
        <v>43825</v>
      </c>
      <c r="H228" s="35">
        <f t="shared" si="39"/>
        <v>43832</v>
      </c>
      <c r="I228" s="35">
        <f t="shared" si="32"/>
        <v>43839</v>
      </c>
      <c r="J228" s="35">
        <v>43845</v>
      </c>
      <c r="K228" s="36" t="s">
        <v>69</v>
      </c>
      <c r="L228" s="37">
        <f t="shared" si="33"/>
        <v>1000000</v>
      </c>
      <c r="M228" s="38">
        <v>1000000</v>
      </c>
      <c r="N228" s="39"/>
      <c r="O228" s="40" t="s">
        <v>176</v>
      </c>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c r="CP228" s="41"/>
      <c r="CQ228" s="41"/>
      <c r="CR228" s="41"/>
      <c r="CS228" s="41"/>
      <c r="CT228" s="41"/>
      <c r="CU228" s="41"/>
      <c r="CV228" s="41"/>
      <c r="CW228" s="41"/>
      <c r="CX228" s="41"/>
      <c r="CY228" s="41"/>
      <c r="CZ228" s="41"/>
      <c r="DA228" s="41"/>
      <c r="DB228" s="41"/>
      <c r="DC228" s="41"/>
      <c r="DD228" s="41"/>
      <c r="DE228" s="41"/>
      <c r="DF228" s="41"/>
      <c r="DG228" s="41"/>
      <c r="DH228" s="41"/>
      <c r="DI228" s="41"/>
      <c r="DJ228" s="41"/>
      <c r="DK228" s="41"/>
      <c r="DL228" s="41"/>
      <c r="DM228" s="41"/>
      <c r="DN228" s="41"/>
      <c r="DO228" s="41"/>
      <c r="DP228" s="41"/>
      <c r="DQ228" s="41"/>
      <c r="DR228" s="41"/>
      <c r="DS228" s="41"/>
      <c r="DT228" s="41"/>
      <c r="DU228" s="41"/>
      <c r="DV228" s="41"/>
      <c r="DW228" s="41"/>
      <c r="DX228" s="41"/>
      <c r="DY228" s="41"/>
      <c r="DZ228" s="41"/>
      <c r="EA228" s="41"/>
      <c r="EB228" s="41"/>
      <c r="EC228" s="41"/>
      <c r="ED228" s="41"/>
      <c r="EE228" s="41"/>
      <c r="EF228" s="41"/>
      <c r="EG228" s="41"/>
      <c r="EH228" s="41"/>
      <c r="EI228" s="41"/>
      <c r="EJ228" s="41"/>
      <c r="EK228" s="41"/>
      <c r="EL228" s="41"/>
      <c r="EM228" s="41"/>
      <c r="EN228" s="41"/>
      <c r="EO228" s="41"/>
      <c r="EP228" s="41"/>
      <c r="EQ228" s="41"/>
      <c r="ER228" s="41"/>
      <c r="ES228" s="41"/>
      <c r="ET228" s="41"/>
      <c r="EU228" s="41"/>
      <c r="EV228" s="41"/>
      <c r="EW228" s="41"/>
      <c r="EX228" s="41"/>
      <c r="EY228" s="41"/>
      <c r="EZ228" s="41"/>
      <c r="FA228" s="41"/>
      <c r="FB228" s="41"/>
      <c r="FC228" s="41"/>
      <c r="FD228" s="41"/>
      <c r="FE228" s="41"/>
      <c r="FF228" s="41"/>
      <c r="FG228" s="41"/>
      <c r="FH228" s="41"/>
      <c r="FI228" s="41"/>
      <c r="FJ228" s="41"/>
      <c r="FK228" s="41"/>
      <c r="FL228" s="41"/>
      <c r="FM228" s="41"/>
      <c r="FN228" s="41"/>
      <c r="FO228" s="41"/>
      <c r="FP228" s="41"/>
      <c r="FQ228" s="41"/>
      <c r="FR228" s="41"/>
      <c r="FS228" s="41"/>
      <c r="FT228" s="41"/>
      <c r="FU228" s="41"/>
      <c r="FV228" s="41"/>
      <c r="FW228" s="41"/>
      <c r="FX228" s="41"/>
      <c r="FY228" s="41"/>
      <c r="FZ228" s="41"/>
      <c r="GA228" s="41"/>
      <c r="GB228" s="41"/>
      <c r="GC228" s="41"/>
      <c r="GD228" s="41"/>
      <c r="GE228" s="41"/>
      <c r="GF228" s="41"/>
      <c r="GG228" s="41"/>
      <c r="GH228" s="41"/>
      <c r="GI228" s="41"/>
      <c r="GJ228" s="41"/>
      <c r="GK228" s="41"/>
      <c r="GL228" s="41"/>
      <c r="GM228" s="41"/>
      <c r="GN228" s="41"/>
      <c r="GO228" s="41"/>
      <c r="GP228" s="41"/>
      <c r="GQ228" s="41"/>
      <c r="GR228" s="41"/>
      <c r="GS228" s="41"/>
      <c r="GT228" s="41"/>
      <c r="GU228" s="41"/>
      <c r="GV228" s="41"/>
      <c r="GW228" s="41"/>
      <c r="GX228" s="41"/>
      <c r="GY228" s="41"/>
      <c r="GZ228" s="41"/>
      <c r="HA228" s="41"/>
      <c r="HB228" s="41"/>
      <c r="HC228" s="41"/>
      <c r="HD228" s="41"/>
      <c r="HE228" s="41"/>
      <c r="HF228" s="41"/>
      <c r="HG228" s="41"/>
      <c r="HH228" s="41"/>
      <c r="HI228" s="41"/>
      <c r="HJ228" s="41"/>
      <c r="HK228" s="41"/>
      <c r="HL228" s="41"/>
      <c r="HM228" s="41"/>
      <c r="HN228" s="41"/>
      <c r="HO228" s="41"/>
      <c r="HP228" s="41"/>
      <c r="HQ228" s="41"/>
      <c r="HR228" s="41"/>
      <c r="HS228" s="41"/>
      <c r="HT228" s="41"/>
      <c r="HU228" s="41"/>
      <c r="HV228" s="41"/>
      <c r="HW228" s="41"/>
      <c r="HX228" s="41"/>
      <c r="HY228" s="41"/>
      <c r="HZ228" s="41"/>
      <c r="IA228" s="41"/>
      <c r="IB228" s="41"/>
      <c r="IC228" s="41"/>
      <c r="ID228" s="41"/>
      <c r="IE228" s="41"/>
      <c r="IF228" s="41"/>
      <c r="IG228" s="41"/>
      <c r="IH228" s="41"/>
      <c r="II228" s="41"/>
      <c r="IJ228" s="41"/>
      <c r="IK228" s="41"/>
      <c r="IL228" s="41"/>
      <c r="IM228" s="41"/>
      <c r="IN228" s="41"/>
      <c r="IO228" s="41"/>
      <c r="IP228" s="41"/>
      <c r="IQ228" s="41"/>
      <c r="IR228" s="41"/>
      <c r="IS228" s="41"/>
      <c r="IT228" s="41"/>
      <c r="IU228" s="41"/>
      <c r="IV228" s="41"/>
    </row>
    <row r="229" spans="1:256" s="80" customFormat="1" ht="21">
      <c r="A229" s="32">
        <v>652</v>
      </c>
      <c r="B229" s="33" t="s">
        <v>365</v>
      </c>
      <c r="C229" s="34" t="s">
        <v>78</v>
      </c>
      <c r="D229" s="33" t="s">
        <v>128</v>
      </c>
      <c r="E229" s="44" t="s">
        <v>15</v>
      </c>
      <c r="F229" s="35">
        <f t="shared" si="35"/>
        <v>43804</v>
      </c>
      <c r="G229" s="35">
        <f t="shared" si="36"/>
        <v>43825</v>
      </c>
      <c r="H229" s="35">
        <f t="shared" si="39"/>
        <v>43832</v>
      </c>
      <c r="I229" s="35">
        <f t="shared" si="32"/>
        <v>43839</v>
      </c>
      <c r="J229" s="35">
        <v>43845</v>
      </c>
      <c r="K229" s="36" t="s">
        <v>69</v>
      </c>
      <c r="L229" s="37">
        <f t="shared" si="33"/>
        <v>200000</v>
      </c>
      <c r="M229" s="38">
        <v>200000</v>
      </c>
      <c r="N229" s="39"/>
      <c r="O229" s="40" t="s">
        <v>208</v>
      </c>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c r="CA229" s="41"/>
      <c r="CB229" s="41"/>
      <c r="CC229" s="41"/>
      <c r="CD229" s="41"/>
      <c r="CE229" s="41"/>
      <c r="CF229" s="41"/>
      <c r="CG229" s="41"/>
      <c r="CH229" s="41"/>
      <c r="CI229" s="41"/>
      <c r="CJ229" s="41"/>
      <c r="CK229" s="41"/>
      <c r="CL229" s="41"/>
      <c r="CM229" s="41"/>
      <c r="CN229" s="41"/>
      <c r="CO229" s="41"/>
      <c r="CP229" s="41"/>
      <c r="CQ229" s="41"/>
      <c r="CR229" s="41"/>
      <c r="CS229" s="41"/>
      <c r="CT229" s="41"/>
      <c r="CU229" s="41"/>
      <c r="CV229" s="41"/>
      <c r="CW229" s="41"/>
      <c r="CX229" s="41"/>
      <c r="CY229" s="41"/>
      <c r="CZ229" s="41"/>
      <c r="DA229" s="41"/>
      <c r="DB229" s="41"/>
      <c r="DC229" s="41"/>
      <c r="DD229" s="41"/>
      <c r="DE229" s="41"/>
      <c r="DF229" s="41"/>
      <c r="DG229" s="41"/>
      <c r="DH229" s="41"/>
      <c r="DI229" s="41"/>
      <c r="DJ229" s="41"/>
      <c r="DK229" s="41"/>
      <c r="DL229" s="41"/>
      <c r="DM229" s="41"/>
      <c r="DN229" s="41"/>
      <c r="DO229" s="41"/>
      <c r="DP229" s="41"/>
      <c r="DQ229" s="41"/>
      <c r="DR229" s="41"/>
      <c r="DS229" s="41"/>
      <c r="DT229" s="41"/>
      <c r="DU229" s="41"/>
      <c r="DV229" s="41"/>
      <c r="DW229" s="41"/>
      <c r="DX229" s="41"/>
      <c r="DY229" s="41"/>
      <c r="DZ229" s="41"/>
      <c r="EA229" s="41"/>
      <c r="EB229" s="41"/>
      <c r="EC229" s="41"/>
      <c r="ED229" s="41"/>
      <c r="EE229" s="41"/>
      <c r="EF229" s="41"/>
      <c r="EG229" s="41"/>
      <c r="EH229" s="41"/>
      <c r="EI229" s="41"/>
      <c r="EJ229" s="41"/>
      <c r="EK229" s="41"/>
      <c r="EL229" s="41"/>
      <c r="EM229" s="41"/>
      <c r="EN229" s="41"/>
      <c r="EO229" s="41"/>
      <c r="EP229" s="41"/>
      <c r="EQ229" s="41"/>
      <c r="ER229" s="41"/>
      <c r="ES229" s="41"/>
      <c r="ET229" s="41"/>
      <c r="EU229" s="41"/>
      <c r="EV229" s="41"/>
      <c r="EW229" s="41"/>
      <c r="EX229" s="41"/>
      <c r="EY229" s="41"/>
      <c r="EZ229" s="41"/>
      <c r="FA229" s="41"/>
      <c r="FB229" s="41"/>
      <c r="FC229" s="41"/>
      <c r="FD229" s="41"/>
      <c r="FE229" s="41"/>
      <c r="FF229" s="41"/>
      <c r="FG229" s="41"/>
      <c r="FH229" s="41"/>
      <c r="FI229" s="41"/>
      <c r="FJ229" s="41"/>
      <c r="FK229" s="41"/>
      <c r="FL229" s="41"/>
      <c r="FM229" s="41"/>
      <c r="FN229" s="41"/>
      <c r="FO229" s="41"/>
      <c r="FP229" s="41"/>
      <c r="FQ229" s="41"/>
      <c r="FR229" s="41"/>
      <c r="FS229" s="41"/>
      <c r="FT229" s="41"/>
      <c r="FU229" s="41"/>
      <c r="FV229" s="41"/>
      <c r="FW229" s="41"/>
      <c r="FX229" s="41"/>
      <c r="FY229" s="41"/>
      <c r="FZ229" s="41"/>
      <c r="GA229" s="41"/>
      <c r="GB229" s="41"/>
      <c r="GC229" s="41"/>
      <c r="GD229" s="41"/>
      <c r="GE229" s="41"/>
      <c r="GF229" s="41"/>
      <c r="GG229" s="41"/>
      <c r="GH229" s="41"/>
      <c r="GI229" s="41"/>
      <c r="GJ229" s="41"/>
      <c r="GK229" s="41"/>
      <c r="GL229" s="41"/>
      <c r="GM229" s="41"/>
      <c r="GN229" s="41"/>
      <c r="GO229" s="41"/>
      <c r="GP229" s="41"/>
      <c r="GQ229" s="41"/>
      <c r="GR229" s="41"/>
      <c r="GS229" s="41"/>
      <c r="GT229" s="41"/>
      <c r="GU229" s="41"/>
      <c r="GV229" s="41"/>
      <c r="GW229" s="41"/>
      <c r="GX229" s="41"/>
      <c r="GY229" s="41"/>
      <c r="GZ229" s="41"/>
      <c r="HA229" s="41"/>
      <c r="HB229" s="41"/>
      <c r="HC229" s="41"/>
      <c r="HD229" s="41"/>
      <c r="HE229" s="41"/>
      <c r="HF229" s="41"/>
      <c r="HG229" s="41"/>
      <c r="HH229" s="41"/>
      <c r="HI229" s="41"/>
      <c r="HJ229" s="41"/>
      <c r="HK229" s="41"/>
      <c r="HL229" s="41"/>
      <c r="HM229" s="41"/>
      <c r="HN229" s="41"/>
      <c r="HO229" s="41"/>
      <c r="HP229" s="41"/>
      <c r="HQ229" s="41"/>
      <c r="HR229" s="41"/>
      <c r="HS229" s="41"/>
      <c r="HT229" s="41"/>
      <c r="HU229" s="41"/>
      <c r="HV229" s="41"/>
      <c r="HW229" s="41"/>
      <c r="HX229" s="41"/>
      <c r="HY229" s="41"/>
      <c r="HZ229" s="41"/>
      <c r="IA229" s="41"/>
      <c r="IB229" s="41"/>
      <c r="IC229" s="41"/>
      <c r="ID229" s="41"/>
      <c r="IE229" s="41"/>
      <c r="IF229" s="41"/>
      <c r="IG229" s="41"/>
      <c r="IH229" s="41"/>
      <c r="II229" s="41"/>
      <c r="IJ229" s="41"/>
      <c r="IK229" s="41"/>
      <c r="IL229" s="41"/>
      <c r="IM229" s="41"/>
      <c r="IN229" s="41"/>
      <c r="IO229" s="41"/>
      <c r="IP229" s="41"/>
      <c r="IQ229" s="41"/>
      <c r="IR229" s="41"/>
      <c r="IS229" s="41"/>
      <c r="IT229" s="41"/>
      <c r="IU229" s="41"/>
      <c r="IV229" s="41"/>
    </row>
    <row r="230" spans="1:256" s="41" customFormat="1" ht="21">
      <c r="A230" s="32">
        <v>704</v>
      </c>
      <c r="B230" s="33" t="s">
        <v>383</v>
      </c>
      <c r="C230" s="34" t="s">
        <v>78</v>
      </c>
      <c r="D230" s="33" t="s">
        <v>169</v>
      </c>
      <c r="E230" s="44" t="s">
        <v>15</v>
      </c>
      <c r="F230" s="35">
        <f t="shared" si="35"/>
        <v>43804</v>
      </c>
      <c r="G230" s="35">
        <f t="shared" si="36"/>
        <v>43825</v>
      </c>
      <c r="H230" s="35">
        <f t="shared" si="39"/>
        <v>43832</v>
      </c>
      <c r="I230" s="35">
        <f t="shared" si="32"/>
        <v>43839</v>
      </c>
      <c r="J230" s="35">
        <v>43845</v>
      </c>
      <c r="K230" s="36" t="s">
        <v>69</v>
      </c>
      <c r="L230" s="37">
        <f t="shared" si="33"/>
        <v>150000</v>
      </c>
      <c r="M230" s="38">
        <v>150000</v>
      </c>
      <c r="N230" s="39"/>
      <c r="O230" s="40" t="s">
        <v>208</v>
      </c>
    </row>
    <row r="231" spans="1:256" s="41" customFormat="1" ht="12.75">
      <c r="A231" s="32">
        <v>750</v>
      </c>
      <c r="B231" s="33" t="s">
        <v>393</v>
      </c>
      <c r="C231" s="34" t="s">
        <v>78</v>
      </c>
      <c r="D231" s="33" t="s">
        <v>169</v>
      </c>
      <c r="E231" s="44" t="s">
        <v>15</v>
      </c>
      <c r="F231" s="35">
        <f t="shared" si="35"/>
        <v>43804</v>
      </c>
      <c r="G231" s="35">
        <f t="shared" si="36"/>
        <v>43825</v>
      </c>
      <c r="H231" s="35">
        <f t="shared" si="39"/>
        <v>43832</v>
      </c>
      <c r="I231" s="35">
        <f t="shared" si="32"/>
        <v>43839</v>
      </c>
      <c r="J231" s="35">
        <v>43845</v>
      </c>
      <c r="K231" s="36" t="s">
        <v>69</v>
      </c>
      <c r="L231" s="37">
        <f t="shared" si="33"/>
        <v>2000</v>
      </c>
      <c r="M231" s="38">
        <v>2000</v>
      </c>
      <c r="N231" s="39"/>
      <c r="O231" s="40" t="s">
        <v>174</v>
      </c>
    </row>
    <row r="232" spans="1:256" s="41" customFormat="1" ht="21">
      <c r="A232" s="32">
        <v>793</v>
      </c>
      <c r="B232" s="33" t="s">
        <v>326</v>
      </c>
      <c r="C232" s="34" t="s">
        <v>78</v>
      </c>
      <c r="D232" s="33" t="s">
        <v>147</v>
      </c>
      <c r="E232" s="44" t="s">
        <v>15</v>
      </c>
      <c r="F232" s="35">
        <f t="shared" si="35"/>
        <v>43804</v>
      </c>
      <c r="G232" s="35">
        <f t="shared" si="36"/>
        <v>43825</v>
      </c>
      <c r="H232" s="35">
        <f t="shared" si="39"/>
        <v>43832</v>
      </c>
      <c r="I232" s="35">
        <f t="shared" si="32"/>
        <v>43839</v>
      </c>
      <c r="J232" s="35">
        <v>43845</v>
      </c>
      <c r="K232" s="36" t="s">
        <v>69</v>
      </c>
      <c r="L232" s="37">
        <f t="shared" si="33"/>
        <v>180000</v>
      </c>
      <c r="M232" s="38">
        <v>180000</v>
      </c>
      <c r="N232" s="39"/>
      <c r="O232" s="40" t="s">
        <v>208</v>
      </c>
    </row>
    <row r="233" spans="1:256" s="41" customFormat="1" ht="21">
      <c r="A233" s="32">
        <v>853</v>
      </c>
      <c r="B233" s="33" t="s">
        <v>348</v>
      </c>
      <c r="C233" s="42" t="s">
        <v>78</v>
      </c>
      <c r="D233" s="33" t="s">
        <v>147</v>
      </c>
      <c r="E233" s="44" t="s">
        <v>15</v>
      </c>
      <c r="F233" s="35">
        <f t="shared" si="35"/>
        <v>43804</v>
      </c>
      <c r="G233" s="35">
        <f t="shared" si="36"/>
        <v>43825</v>
      </c>
      <c r="H233" s="35">
        <f t="shared" si="39"/>
        <v>43832</v>
      </c>
      <c r="I233" s="35">
        <f t="shared" si="32"/>
        <v>43839</v>
      </c>
      <c r="J233" s="35">
        <v>43845</v>
      </c>
      <c r="K233" s="36" t="s">
        <v>69</v>
      </c>
      <c r="L233" s="37">
        <f t="shared" si="33"/>
        <v>7500</v>
      </c>
      <c r="M233" s="43">
        <v>7500</v>
      </c>
      <c r="N233" s="39"/>
      <c r="O233" s="40" t="s">
        <v>239</v>
      </c>
    </row>
    <row r="234" spans="1:256" s="41" customFormat="1" ht="21">
      <c r="A234" s="32">
        <v>870</v>
      </c>
      <c r="B234" s="33" t="s">
        <v>338</v>
      </c>
      <c r="C234" s="34" t="s">
        <v>78</v>
      </c>
      <c r="D234" s="33" t="s">
        <v>147</v>
      </c>
      <c r="E234" s="44" t="s">
        <v>15</v>
      </c>
      <c r="F234" s="35">
        <f t="shared" si="35"/>
        <v>43804</v>
      </c>
      <c r="G234" s="35">
        <f t="shared" si="36"/>
        <v>43825</v>
      </c>
      <c r="H234" s="35">
        <f t="shared" si="39"/>
        <v>43832</v>
      </c>
      <c r="I234" s="35">
        <f t="shared" si="32"/>
        <v>43839</v>
      </c>
      <c r="J234" s="35">
        <v>43845</v>
      </c>
      <c r="K234" s="36" t="s">
        <v>69</v>
      </c>
      <c r="L234" s="37">
        <f t="shared" si="33"/>
        <v>300000</v>
      </c>
      <c r="M234" s="38">
        <v>300000</v>
      </c>
      <c r="N234" s="39"/>
      <c r="O234" s="40" t="s">
        <v>235</v>
      </c>
    </row>
    <row r="235" spans="1:256" s="41" customFormat="1" ht="21">
      <c r="A235" s="32">
        <v>874</v>
      </c>
      <c r="B235" s="33" t="s">
        <v>339</v>
      </c>
      <c r="C235" s="42" t="s">
        <v>78</v>
      </c>
      <c r="D235" s="33" t="s">
        <v>147</v>
      </c>
      <c r="E235" s="44" t="s">
        <v>15</v>
      </c>
      <c r="F235" s="35">
        <f t="shared" si="35"/>
        <v>43804</v>
      </c>
      <c r="G235" s="35">
        <f t="shared" si="36"/>
        <v>43825</v>
      </c>
      <c r="H235" s="35">
        <f t="shared" si="39"/>
        <v>43832</v>
      </c>
      <c r="I235" s="35">
        <f t="shared" si="32"/>
        <v>43839</v>
      </c>
      <c r="J235" s="35">
        <v>43845</v>
      </c>
      <c r="K235" s="36" t="s">
        <v>69</v>
      </c>
      <c r="L235" s="37">
        <f t="shared" si="33"/>
        <v>20000</v>
      </c>
      <c r="M235" s="43">
        <v>20000</v>
      </c>
      <c r="N235" s="39"/>
      <c r="O235" s="40" t="s">
        <v>234</v>
      </c>
    </row>
    <row r="236" spans="1:256" s="41" customFormat="1" ht="21">
      <c r="A236" s="32">
        <v>882</v>
      </c>
      <c r="B236" s="33" t="s">
        <v>340</v>
      </c>
      <c r="C236" s="34" t="s">
        <v>78</v>
      </c>
      <c r="D236" s="33" t="s">
        <v>147</v>
      </c>
      <c r="E236" s="44" t="s">
        <v>15</v>
      </c>
      <c r="F236" s="35">
        <f t="shared" si="35"/>
        <v>43802</v>
      </c>
      <c r="G236" s="35">
        <f t="shared" si="36"/>
        <v>43823</v>
      </c>
      <c r="H236" s="35">
        <f>J236-15</f>
        <v>43830</v>
      </c>
      <c r="I236" s="35">
        <f t="shared" si="32"/>
        <v>43837</v>
      </c>
      <c r="J236" s="35">
        <v>43845</v>
      </c>
      <c r="K236" s="36" t="s">
        <v>69</v>
      </c>
      <c r="L236" s="37">
        <f t="shared" si="33"/>
        <v>20000</v>
      </c>
      <c r="M236" s="38">
        <v>20000</v>
      </c>
      <c r="N236" s="39"/>
      <c r="O236" s="40" t="s">
        <v>341</v>
      </c>
    </row>
    <row r="237" spans="1:256" s="41" customFormat="1" ht="21">
      <c r="A237" s="32">
        <v>888</v>
      </c>
      <c r="B237" s="33" t="s">
        <v>342</v>
      </c>
      <c r="C237" s="34" t="s">
        <v>78</v>
      </c>
      <c r="D237" s="33" t="s">
        <v>147</v>
      </c>
      <c r="E237" s="44" t="s">
        <v>15</v>
      </c>
      <c r="F237" s="35">
        <f t="shared" si="35"/>
        <v>43802</v>
      </c>
      <c r="G237" s="35">
        <f t="shared" si="36"/>
        <v>43823</v>
      </c>
      <c r="H237" s="35">
        <f>J237-15</f>
        <v>43830</v>
      </c>
      <c r="I237" s="35">
        <f t="shared" si="32"/>
        <v>43837</v>
      </c>
      <c r="J237" s="35">
        <v>43845</v>
      </c>
      <c r="K237" s="36" t="s">
        <v>69</v>
      </c>
      <c r="L237" s="37">
        <f t="shared" si="33"/>
        <v>15000</v>
      </c>
      <c r="M237" s="43">
        <v>15000</v>
      </c>
      <c r="N237" s="39"/>
      <c r="O237" s="40" t="s">
        <v>236</v>
      </c>
    </row>
    <row r="238" spans="1:256" s="41" customFormat="1" ht="21">
      <c r="A238" s="32">
        <v>905</v>
      </c>
      <c r="B238" s="33" t="s">
        <v>346</v>
      </c>
      <c r="C238" s="34" t="s">
        <v>78</v>
      </c>
      <c r="D238" s="33" t="s">
        <v>147</v>
      </c>
      <c r="E238" s="44" t="s">
        <v>15</v>
      </c>
      <c r="F238" s="35">
        <f t="shared" si="35"/>
        <v>43804</v>
      </c>
      <c r="G238" s="35">
        <f t="shared" si="36"/>
        <v>43825</v>
      </c>
      <c r="H238" s="35">
        <f t="shared" ref="H238:H252" si="40">J238-13</f>
        <v>43832</v>
      </c>
      <c r="I238" s="35">
        <f t="shared" si="32"/>
        <v>43839</v>
      </c>
      <c r="J238" s="35">
        <v>43845</v>
      </c>
      <c r="K238" s="36" t="s">
        <v>69</v>
      </c>
      <c r="L238" s="37">
        <f t="shared" si="33"/>
        <v>6000</v>
      </c>
      <c r="M238" s="38">
        <v>6000</v>
      </c>
      <c r="N238" s="39"/>
      <c r="O238" s="40" t="s">
        <v>151</v>
      </c>
    </row>
    <row r="239" spans="1:256" s="41" customFormat="1" ht="21">
      <c r="A239" s="32">
        <v>925</v>
      </c>
      <c r="B239" s="33" t="s">
        <v>334</v>
      </c>
      <c r="C239" s="42" t="s">
        <v>78</v>
      </c>
      <c r="D239" s="33" t="s">
        <v>147</v>
      </c>
      <c r="E239" s="44" t="s">
        <v>28</v>
      </c>
      <c r="F239" s="35">
        <f>H239-7</f>
        <v>43825</v>
      </c>
      <c r="G239" s="33" t="str">
        <f>IF(E239="","",IF((OR(E239=data_validation!A$1,E239=data_validation!A$2)),"Indicate Date","N/A"))</f>
        <v>N/A</v>
      </c>
      <c r="H239" s="35">
        <f t="shared" si="40"/>
        <v>43832</v>
      </c>
      <c r="I239" s="35">
        <f t="shared" si="32"/>
        <v>43839</v>
      </c>
      <c r="J239" s="35">
        <v>43845</v>
      </c>
      <c r="K239" s="36" t="s">
        <v>69</v>
      </c>
      <c r="L239" s="37">
        <f t="shared" si="33"/>
        <v>85000</v>
      </c>
      <c r="M239" s="43">
        <v>85000</v>
      </c>
      <c r="N239" s="39"/>
      <c r="O239" s="40" t="s">
        <v>231</v>
      </c>
    </row>
    <row r="240" spans="1:256" s="41" customFormat="1" ht="12.75">
      <c r="A240" s="32">
        <v>974</v>
      </c>
      <c r="B240" s="33" t="s">
        <v>573</v>
      </c>
      <c r="C240" s="34" t="s">
        <v>78</v>
      </c>
      <c r="D240" s="33" t="s">
        <v>183</v>
      </c>
      <c r="E240" s="44" t="s">
        <v>15</v>
      </c>
      <c r="F240" s="35">
        <f t="shared" ref="F240:F252" si="41">G240-21</f>
        <v>43804</v>
      </c>
      <c r="G240" s="35">
        <f t="shared" ref="G240:G252" si="42">H240-7</f>
        <v>43825</v>
      </c>
      <c r="H240" s="35">
        <f t="shared" si="40"/>
        <v>43832</v>
      </c>
      <c r="I240" s="35">
        <f t="shared" si="32"/>
        <v>43839</v>
      </c>
      <c r="J240" s="35">
        <v>43845</v>
      </c>
      <c r="K240" s="36" t="s">
        <v>69</v>
      </c>
      <c r="L240" s="37">
        <f t="shared" si="33"/>
        <v>14310</v>
      </c>
      <c r="M240" s="38">
        <v>14310</v>
      </c>
      <c r="N240" s="39"/>
      <c r="O240" s="40" t="s">
        <v>189</v>
      </c>
    </row>
    <row r="241" spans="1:256" s="41" customFormat="1" ht="12.75">
      <c r="A241" s="32">
        <v>979</v>
      </c>
      <c r="B241" s="33" t="s">
        <v>574</v>
      </c>
      <c r="C241" s="34" t="s">
        <v>78</v>
      </c>
      <c r="D241" s="33" t="s">
        <v>183</v>
      </c>
      <c r="E241" s="44" t="s">
        <v>15</v>
      </c>
      <c r="F241" s="35">
        <f t="shared" si="41"/>
        <v>43804</v>
      </c>
      <c r="G241" s="35">
        <f t="shared" si="42"/>
        <v>43825</v>
      </c>
      <c r="H241" s="35">
        <f t="shared" si="40"/>
        <v>43832</v>
      </c>
      <c r="I241" s="35">
        <f t="shared" si="32"/>
        <v>43839</v>
      </c>
      <c r="J241" s="35">
        <v>43845</v>
      </c>
      <c r="K241" s="36" t="s">
        <v>69</v>
      </c>
      <c r="L241" s="37">
        <f t="shared" si="33"/>
        <v>68900</v>
      </c>
      <c r="M241" s="38">
        <v>68900</v>
      </c>
      <c r="N241" s="39"/>
      <c r="O241" s="40" t="s">
        <v>190</v>
      </c>
    </row>
    <row r="242" spans="1:256" s="41" customFormat="1" ht="21">
      <c r="A242" s="32">
        <v>996</v>
      </c>
      <c r="B242" s="33" t="s">
        <v>576</v>
      </c>
      <c r="C242" s="34" t="s">
        <v>78</v>
      </c>
      <c r="D242" s="33" t="s">
        <v>183</v>
      </c>
      <c r="E242" s="44" t="s">
        <v>15</v>
      </c>
      <c r="F242" s="35">
        <f t="shared" si="41"/>
        <v>43804</v>
      </c>
      <c r="G242" s="35">
        <f t="shared" si="42"/>
        <v>43825</v>
      </c>
      <c r="H242" s="35">
        <f t="shared" si="40"/>
        <v>43832</v>
      </c>
      <c r="I242" s="35">
        <f t="shared" si="32"/>
        <v>43839</v>
      </c>
      <c r="J242" s="35">
        <v>43845</v>
      </c>
      <c r="K242" s="36" t="s">
        <v>69</v>
      </c>
      <c r="L242" s="37">
        <f t="shared" si="33"/>
        <v>412120</v>
      </c>
      <c r="M242" s="38">
        <v>412120</v>
      </c>
      <c r="N242" s="39"/>
      <c r="O242" s="40" t="s">
        <v>184</v>
      </c>
    </row>
    <row r="243" spans="1:256" s="80" customFormat="1" ht="21">
      <c r="A243" s="32">
        <v>1014</v>
      </c>
      <c r="B243" s="33" t="s">
        <v>578</v>
      </c>
      <c r="C243" s="34" t="s">
        <v>78</v>
      </c>
      <c r="D243" s="33" t="s">
        <v>183</v>
      </c>
      <c r="E243" s="44" t="s">
        <v>15</v>
      </c>
      <c r="F243" s="35">
        <f t="shared" si="41"/>
        <v>43804</v>
      </c>
      <c r="G243" s="35">
        <f t="shared" si="42"/>
        <v>43825</v>
      </c>
      <c r="H243" s="35">
        <f t="shared" si="40"/>
        <v>43832</v>
      </c>
      <c r="I243" s="35">
        <f t="shared" ref="I243:I314" si="43">H243+7</f>
        <v>43839</v>
      </c>
      <c r="J243" s="35">
        <v>43845</v>
      </c>
      <c r="K243" s="36" t="s">
        <v>69</v>
      </c>
      <c r="L243" s="37">
        <f t="shared" ref="L243:L314" si="44">SUM(M243:N243)</f>
        <v>10176</v>
      </c>
      <c r="M243" s="38">
        <v>10176</v>
      </c>
      <c r="N243" s="39"/>
      <c r="O243" s="40" t="s">
        <v>186</v>
      </c>
      <c r="P243" s="41"/>
      <c r="Q243" s="41"/>
      <c r="R243" s="41"/>
      <c r="S243" s="41"/>
      <c r="T243" s="41"/>
      <c r="U243" s="41"/>
      <c r="V243" s="41"/>
      <c r="W243" s="41"/>
      <c r="X243" s="41"/>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c r="CA243" s="41"/>
      <c r="CB243" s="41"/>
      <c r="CC243" s="41"/>
      <c r="CD243" s="41"/>
      <c r="CE243" s="41"/>
      <c r="CF243" s="41"/>
      <c r="CG243" s="41"/>
      <c r="CH243" s="41"/>
      <c r="CI243" s="41"/>
      <c r="CJ243" s="41"/>
      <c r="CK243" s="41"/>
      <c r="CL243" s="41"/>
      <c r="CM243" s="41"/>
      <c r="CN243" s="41"/>
      <c r="CO243" s="41"/>
      <c r="CP243" s="41"/>
      <c r="CQ243" s="41"/>
      <c r="CR243" s="41"/>
      <c r="CS243" s="41"/>
      <c r="CT243" s="41"/>
      <c r="CU243" s="41"/>
      <c r="CV243" s="41"/>
      <c r="CW243" s="41"/>
      <c r="CX243" s="41"/>
      <c r="CY243" s="41"/>
      <c r="CZ243" s="41"/>
      <c r="DA243" s="41"/>
      <c r="DB243" s="41"/>
      <c r="DC243" s="41"/>
      <c r="DD243" s="41"/>
      <c r="DE243" s="41"/>
      <c r="DF243" s="41"/>
      <c r="DG243" s="41"/>
      <c r="DH243" s="41"/>
      <c r="DI243" s="41"/>
      <c r="DJ243" s="41"/>
      <c r="DK243" s="41"/>
      <c r="DL243" s="41"/>
      <c r="DM243" s="41"/>
      <c r="DN243" s="41"/>
      <c r="DO243" s="41"/>
      <c r="DP243" s="41"/>
      <c r="DQ243" s="41"/>
      <c r="DR243" s="41"/>
      <c r="DS243" s="41"/>
      <c r="DT243" s="41"/>
      <c r="DU243" s="41"/>
      <c r="DV243" s="41"/>
      <c r="DW243" s="41"/>
      <c r="DX243" s="41"/>
      <c r="DY243" s="41"/>
      <c r="DZ243" s="41"/>
      <c r="EA243" s="41"/>
      <c r="EB243" s="41"/>
      <c r="EC243" s="41"/>
      <c r="ED243" s="41"/>
      <c r="EE243" s="41"/>
      <c r="EF243" s="41"/>
      <c r="EG243" s="41"/>
      <c r="EH243" s="41"/>
      <c r="EI243" s="41"/>
      <c r="EJ243" s="41"/>
      <c r="EK243" s="41"/>
      <c r="EL243" s="41"/>
      <c r="EM243" s="41"/>
      <c r="EN243" s="41"/>
      <c r="EO243" s="41"/>
      <c r="EP243" s="41"/>
      <c r="EQ243" s="41"/>
      <c r="ER243" s="41"/>
      <c r="ES243" s="41"/>
      <c r="ET243" s="41"/>
      <c r="EU243" s="41"/>
      <c r="EV243" s="41"/>
      <c r="EW243" s="41"/>
      <c r="EX243" s="41"/>
      <c r="EY243" s="41"/>
      <c r="EZ243" s="41"/>
      <c r="FA243" s="41"/>
      <c r="FB243" s="41"/>
      <c r="FC243" s="41"/>
      <c r="FD243" s="41"/>
      <c r="FE243" s="41"/>
      <c r="FF243" s="41"/>
      <c r="FG243" s="41"/>
      <c r="FH243" s="41"/>
      <c r="FI243" s="41"/>
      <c r="FJ243" s="41"/>
      <c r="FK243" s="41"/>
      <c r="FL243" s="41"/>
      <c r="FM243" s="41"/>
      <c r="FN243" s="41"/>
      <c r="FO243" s="41"/>
      <c r="FP243" s="41"/>
      <c r="FQ243" s="41"/>
      <c r="FR243" s="41"/>
      <c r="FS243" s="41"/>
      <c r="FT243" s="41"/>
      <c r="FU243" s="41"/>
      <c r="FV243" s="41"/>
      <c r="FW243" s="41"/>
      <c r="FX243" s="41"/>
      <c r="FY243" s="41"/>
      <c r="FZ243" s="41"/>
      <c r="GA243" s="41"/>
      <c r="GB243" s="41"/>
      <c r="GC243" s="41"/>
      <c r="GD243" s="41"/>
      <c r="GE243" s="41"/>
      <c r="GF243" s="41"/>
      <c r="GG243" s="41"/>
      <c r="GH243" s="41"/>
      <c r="GI243" s="41"/>
      <c r="GJ243" s="41"/>
      <c r="GK243" s="41"/>
      <c r="GL243" s="41"/>
      <c r="GM243" s="41"/>
      <c r="GN243" s="41"/>
      <c r="GO243" s="41"/>
      <c r="GP243" s="41"/>
      <c r="GQ243" s="41"/>
      <c r="GR243" s="41"/>
      <c r="GS243" s="41"/>
      <c r="GT243" s="41"/>
      <c r="GU243" s="41"/>
      <c r="GV243" s="41"/>
      <c r="GW243" s="41"/>
      <c r="GX243" s="41"/>
      <c r="GY243" s="41"/>
      <c r="GZ243" s="41"/>
      <c r="HA243" s="41"/>
      <c r="HB243" s="41"/>
      <c r="HC243" s="41"/>
      <c r="HD243" s="41"/>
      <c r="HE243" s="41"/>
      <c r="HF243" s="41"/>
      <c r="HG243" s="41"/>
      <c r="HH243" s="41"/>
      <c r="HI243" s="41"/>
      <c r="HJ243" s="41"/>
      <c r="HK243" s="41"/>
      <c r="HL243" s="41"/>
      <c r="HM243" s="41"/>
      <c r="HN243" s="41"/>
      <c r="HO243" s="41"/>
      <c r="HP243" s="41"/>
      <c r="HQ243" s="41"/>
      <c r="HR243" s="41"/>
      <c r="HS243" s="41"/>
      <c r="HT243" s="41"/>
      <c r="HU243" s="41"/>
      <c r="HV243" s="41"/>
      <c r="HW243" s="41"/>
      <c r="HX243" s="41"/>
      <c r="HY243" s="41"/>
      <c r="HZ243" s="41"/>
      <c r="IA243" s="41"/>
      <c r="IB243" s="41"/>
      <c r="IC243" s="41"/>
      <c r="ID243" s="41"/>
      <c r="IE243" s="41"/>
      <c r="IF243" s="41"/>
      <c r="IG243" s="41"/>
      <c r="IH243" s="41"/>
      <c r="II243" s="41"/>
      <c r="IJ243" s="41"/>
      <c r="IK243" s="41"/>
      <c r="IL243" s="41"/>
      <c r="IM243" s="41"/>
      <c r="IN243" s="41"/>
      <c r="IO243" s="41"/>
      <c r="IP243" s="41"/>
      <c r="IQ243" s="41"/>
      <c r="IR243" s="41"/>
      <c r="IS243" s="41"/>
      <c r="IT243" s="41"/>
      <c r="IU243" s="41"/>
      <c r="IV243" s="41"/>
    </row>
    <row r="244" spans="1:256" s="80" customFormat="1" ht="12.75">
      <c r="A244" s="32">
        <v>1030</v>
      </c>
      <c r="B244" s="33" t="s">
        <v>579</v>
      </c>
      <c r="C244" s="42" t="s">
        <v>78</v>
      </c>
      <c r="D244" s="33" t="s">
        <v>183</v>
      </c>
      <c r="E244" s="44" t="s">
        <v>15</v>
      </c>
      <c r="F244" s="35">
        <f t="shared" si="41"/>
        <v>43804</v>
      </c>
      <c r="G244" s="35">
        <f t="shared" si="42"/>
        <v>43825</v>
      </c>
      <c r="H244" s="35">
        <f t="shared" si="40"/>
        <v>43832</v>
      </c>
      <c r="I244" s="35">
        <f t="shared" si="43"/>
        <v>43839</v>
      </c>
      <c r="J244" s="35">
        <v>43845</v>
      </c>
      <c r="K244" s="36" t="s">
        <v>69</v>
      </c>
      <c r="L244" s="37">
        <f t="shared" si="44"/>
        <v>367459</v>
      </c>
      <c r="M244" s="43">
        <v>367459</v>
      </c>
      <c r="N244" s="39"/>
      <c r="O244" s="40" t="s">
        <v>191</v>
      </c>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c r="CA244" s="41"/>
      <c r="CB244" s="41"/>
      <c r="CC244" s="41"/>
      <c r="CD244" s="41"/>
      <c r="CE244" s="41"/>
      <c r="CF244" s="41"/>
      <c r="CG244" s="41"/>
      <c r="CH244" s="41"/>
      <c r="CI244" s="41"/>
      <c r="CJ244" s="41"/>
      <c r="CK244" s="41"/>
      <c r="CL244" s="41"/>
      <c r="CM244" s="41"/>
      <c r="CN244" s="41"/>
      <c r="CO244" s="41"/>
      <c r="CP244" s="41"/>
      <c r="CQ244" s="41"/>
      <c r="CR244" s="41"/>
      <c r="CS244" s="41"/>
      <c r="CT244" s="41"/>
      <c r="CU244" s="41"/>
      <c r="CV244" s="41"/>
      <c r="CW244" s="41"/>
      <c r="CX244" s="41"/>
      <c r="CY244" s="41"/>
      <c r="CZ244" s="41"/>
      <c r="DA244" s="41"/>
      <c r="DB244" s="41"/>
      <c r="DC244" s="41"/>
      <c r="DD244" s="41"/>
      <c r="DE244" s="41"/>
      <c r="DF244" s="41"/>
      <c r="DG244" s="41"/>
      <c r="DH244" s="41"/>
      <c r="DI244" s="41"/>
      <c r="DJ244" s="41"/>
      <c r="DK244" s="41"/>
      <c r="DL244" s="41"/>
      <c r="DM244" s="41"/>
      <c r="DN244" s="41"/>
      <c r="DO244" s="41"/>
      <c r="DP244" s="41"/>
      <c r="DQ244" s="41"/>
      <c r="DR244" s="41"/>
      <c r="DS244" s="41"/>
      <c r="DT244" s="41"/>
      <c r="DU244" s="41"/>
      <c r="DV244" s="41"/>
      <c r="DW244" s="41"/>
      <c r="DX244" s="41"/>
      <c r="DY244" s="41"/>
      <c r="DZ244" s="41"/>
      <c r="EA244" s="41"/>
      <c r="EB244" s="41"/>
      <c r="EC244" s="41"/>
      <c r="ED244" s="41"/>
      <c r="EE244" s="41"/>
      <c r="EF244" s="41"/>
      <c r="EG244" s="41"/>
      <c r="EH244" s="41"/>
      <c r="EI244" s="41"/>
      <c r="EJ244" s="41"/>
      <c r="EK244" s="41"/>
      <c r="EL244" s="41"/>
      <c r="EM244" s="41"/>
      <c r="EN244" s="41"/>
      <c r="EO244" s="41"/>
      <c r="EP244" s="41"/>
      <c r="EQ244" s="41"/>
      <c r="ER244" s="41"/>
      <c r="ES244" s="41"/>
      <c r="ET244" s="41"/>
      <c r="EU244" s="41"/>
      <c r="EV244" s="41"/>
      <c r="EW244" s="41"/>
      <c r="EX244" s="41"/>
      <c r="EY244" s="41"/>
      <c r="EZ244" s="41"/>
      <c r="FA244" s="41"/>
      <c r="FB244" s="41"/>
      <c r="FC244" s="41"/>
      <c r="FD244" s="41"/>
      <c r="FE244" s="41"/>
      <c r="FF244" s="41"/>
      <c r="FG244" s="41"/>
      <c r="FH244" s="41"/>
      <c r="FI244" s="41"/>
      <c r="FJ244" s="41"/>
      <c r="FK244" s="41"/>
      <c r="FL244" s="41"/>
      <c r="FM244" s="41"/>
      <c r="FN244" s="41"/>
      <c r="FO244" s="41"/>
      <c r="FP244" s="41"/>
      <c r="FQ244" s="41"/>
      <c r="FR244" s="41"/>
      <c r="FS244" s="41"/>
      <c r="FT244" s="41"/>
      <c r="FU244" s="41"/>
      <c r="FV244" s="41"/>
      <c r="FW244" s="41"/>
      <c r="FX244" s="41"/>
      <c r="FY244" s="41"/>
      <c r="FZ244" s="41"/>
      <c r="GA244" s="41"/>
      <c r="GB244" s="41"/>
      <c r="GC244" s="41"/>
      <c r="GD244" s="41"/>
      <c r="GE244" s="41"/>
      <c r="GF244" s="41"/>
      <c r="GG244" s="41"/>
      <c r="GH244" s="41"/>
      <c r="GI244" s="41"/>
      <c r="GJ244" s="41"/>
      <c r="GK244" s="41"/>
      <c r="GL244" s="41"/>
      <c r="GM244" s="41"/>
      <c r="GN244" s="41"/>
      <c r="GO244" s="41"/>
      <c r="GP244" s="41"/>
      <c r="GQ244" s="41"/>
      <c r="GR244" s="41"/>
      <c r="GS244" s="41"/>
      <c r="GT244" s="41"/>
      <c r="GU244" s="41"/>
      <c r="GV244" s="41"/>
      <c r="GW244" s="41"/>
      <c r="GX244" s="41"/>
      <c r="GY244" s="41"/>
      <c r="GZ244" s="41"/>
      <c r="HA244" s="41"/>
      <c r="HB244" s="41"/>
      <c r="HC244" s="41"/>
      <c r="HD244" s="41"/>
      <c r="HE244" s="41"/>
      <c r="HF244" s="41"/>
      <c r="HG244" s="41"/>
      <c r="HH244" s="41"/>
      <c r="HI244" s="41"/>
      <c r="HJ244" s="41"/>
      <c r="HK244" s="41"/>
      <c r="HL244" s="41"/>
      <c r="HM244" s="41"/>
      <c r="HN244" s="41"/>
      <c r="HO244" s="41"/>
      <c r="HP244" s="41"/>
      <c r="HQ244" s="41"/>
      <c r="HR244" s="41"/>
      <c r="HS244" s="41"/>
      <c r="HT244" s="41"/>
      <c r="HU244" s="41"/>
      <c r="HV244" s="41"/>
      <c r="HW244" s="41"/>
      <c r="HX244" s="41"/>
      <c r="HY244" s="41"/>
      <c r="HZ244" s="41"/>
      <c r="IA244" s="41"/>
      <c r="IB244" s="41"/>
      <c r="IC244" s="41"/>
      <c r="ID244" s="41"/>
      <c r="IE244" s="41"/>
      <c r="IF244" s="41"/>
      <c r="IG244" s="41"/>
      <c r="IH244" s="41"/>
      <c r="II244" s="41"/>
      <c r="IJ244" s="41"/>
      <c r="IK244" s="41"/>
      <c r="IL244" s="41"/>
      <c r="IM244" s="41"/>
      <c r="IN244" s="41"/>
      <c r="IO244" s="41"/>
      <c r="IP244" s="41"/>
      <c r="IQ244" s="41"/>
      <c r="IR244" s="41"/>
      <c r="IS244" s="41"/>
      <c r="IT244" s="41"/>
      <c r="IU244" s="41"/>
      <c r="IV244" s="41"/>
    </row>
    <row r="245" spans="1:256" s="41" customFormat="1" ht="21">
      <c r="A245" s="32">
        <v>1036</v>
      </c>
      <c r="B245" s="33" t="s">
        <v>581</v>
      </c>
      <c r="C245" s="42" t="s">
        <v>78</v>
      </c>
      <c r="D245" s="33" t="s">
        <v>183</v>
      </c>
      <c r="E245" s="44" t="s">
        <v>15</v>
      </c>
      <c r="F245" s="35">
        <f t="shared" si="41"/>
        <v>43804</v>
      </c>
      <c r="G245" s="35">
        <f t="shared" si="42"/>
        <v>43825</v>
      </c>
      <c r="H245" s="35">
        <f t="shared" si="40"/>
        <v>43832</v>
      </c>
      <c r="I245" s="35">
        <f t="shared" si="43"/>
        <v>43839</v>
      </c>
      <c r="J245" s="35">
        <v>43845</v>
      </c>
      <c r="K245" s="36" t="s">
        <v>69</v>
      </c>
      <c r="L245" s="37">
        <f t="shared" si="44"/>
        <v>48000</v>
      </c>
      <c r="M245" s="45">
        <v>48000</v>
      </c>
      <c r="N245" s="45"/>
      <c r="O245" s="40" t="s">
        <v>301</v>
      </c>
    </row>
    <row r="246" spans="1:256" s="41" customFormat="1" ht="21">
      <c r="A246" s="32">
        <v>1040</v>
      </c>
      <c r="B246" s="33" t="s">
        <v>311</v>
      </c>
      <c r="C246" s="42" t="s">
        <v>78</v>
      </c>
      <c r="D246" s="33" t="s">
        <v>183</v>
      </c>
      <c r="E246" s="44" t="s">
        <v>15</v>
      </c>
      <c r="F246" s="35">
        <f t="shared" si="41"/>
        <v>43804</v>
      </c>
      <c r="G246" s="35">
        <f t="shared" si="42"/>
        <v>43825</v>
      </c>
      <c r="H246" s="35">
        <f t="shared" si="40"/>
        <v>43832</v>
      </c>
      <c r="I246" s="35">
        <f t="shared" si="43"/>
        <v>43839</v>
      </c>
      <c r="J246" s="35">
        <v>43845</v>
      </c>
      <c r="K246" s="36" t="s">
        <v>69</v>
      </c>
      <c r="L246" s="37">
        <f t="shared" si="44"/>
        <v>77400</v>
      </c>
      <c r="M246" s="45">
        <v>77400</v>
      </c>
      <c r="N246" s="45"/>
      <c r="O246" s="40" t="s">
        <v>305</v>
      </c>
    </row>
    <row r="247" spans="1:256" s="41" customFormat="1" ht="12.75">
      <c r="A247" s="32">
        <v>1055</v>
      </c>
      <c r="B247" s="33" t="s">
        <v>297</v>
      </c>
      <c r="C247" s="34" t="s">
        <v>78</v>
      </c>
      <c r="D247" s="33" t="s">
        <v>298</v>
      </c>
      <c r="E247" s="44" t="s">
        <v>15</v>
      </c>
      <c r="F247" s="35">
        <f t="shared" si="41"/>
        <v>43804</v>
      </c>
      <c r="G247" s="35">
        <f t="shared" si="42"/>
        <v>43825</v>
      </c>
      <c r="H247" s="35">
        <f t="shared" si="40"/>
        <v>43832</v>
      </c>
      <c r="I247" s="35">
        <f t="shared" si="43"/>
        <v>43839</v>
      </c>
      <c r="J247" s="35">
        <v>43845</v>
      </c>
      <c r="K247" s="36" t="s">
        <v>69</v>
      </c>
      <c r="L247" s="37">
        <f t="shared" si="44"/>
        <v>340000</v>
      </c>
      <c r="M247" s="38">
        <v>340000</v>
      </c>
      <c r="N247" s="39"/>
      <c r="O247" s="40" t="s">
        <v>268</v>
      </c>
    </row>
    <row r="248" spans="1:256" s="41" customFormat="1" ht="12.75">
      <c r="A248" s="32">
        <v>1064</v>
      </c>
      <c r="B248" s="33" t="s">
        <v>296</v>
      </c>
      <c r="C248" s="34" t="s">
        <v>78</v>
      </c>
      <c r="D248" s="33" t="s">
        <v>125</v>
      </c>
      <c r="E248" s="44" t="s">
        <v>15</v>
      </c>
      <c r="F248" s="35">
        <f t="shared" si="41"/>
        <v>43804</v>
      </c>
      <c r="G248" s="35">
        <f t="shared" si="42"/>
        <v>43825</v>
      </c>
      <c r="H248" s="35">
        <f t="shared" si="40"/>
        <v>43832</v>
      </c>
      <c r="I248" s="35">
        <f t="shared" si="43"/>
        <v>43839</v>
      </c>
      <c r="J248" s="35">
        <v>43845</v>
      </c>
      <c r="K248" s="36" t="s">
        <v>69</v>
      </c>
      <c r="L248" s="37">
        <f t="shared" si="44"/>
        <v>100000</v>
      </c>
      <c r="M248" s="38">
        <v>100000</v>
      </c>
      <c r="N248" s="39"/>
      <c r="O248" s="40" t="s">
        <v>261</v>
      </c>
    </row>
    <row r="249" spans="1:256" s="41" customFormat="1" ht="21">
      <c r="A249" s="32">
        <v>1100</v>
      </c>
      <c r="B249" s="33" t="s">
        <v>438</v>
      </c>
      <c r="C249" s="42" t="s">
        <v>78</v>
      </c>
      <c r="D249" s="33" t="s">
        <v>163</v>
      </c>
      <c r="E249" s="44" t="s">
        <v>15</v>
      </c>
      <c r="F249" s="35">
        <f t="shared" si="41"/>
        <v>43804</v>
      </c>
      <c r="G249" s="35">
        <f t="shared" si="42"/>
        <v>43825</v>
      </c>
      <c r="H249" s="35">
        <f t="shared" si="40"/>
        <v>43832</v>
      </c>
      <c r="I249" s="35">
        <f t="shared" si="43"/>
        <v>43839</v>
      </c>
      <c r="J249" s="35">
        <v>43845</v>
      </c>
      <c r="K249" s="36" t="s">
        <v>69</v>
      </c>
      <c r="L249" s="37">
        <f t="shared" si="44"/>
        <v>55000</v>
      </c>
      <c r="M249" s="45">
        <v>55000</v>
      </c>
      <c r="N249" s="45"/>
      <c r="O249" s="40" t="s">
        <v>440</v>
      </c>
    </row>
    <row r="250" spans="1:256" s="41" customFormat="1" ht="21">
      <c r="A250" s="32">
        <v>1104</v>
      </c>
      <c r="B250" s="33" t="s">
        <v>439</v>
      </c>
      <c r="C250" s="42" t="s">
        <v>78</v>
      </c>
      <c r="D250" s="33" t="s">
        <v>163</v>
      </c>
      <c r="E250" s="44" t="s">
        <v>15</v>
      </c>
      <c r="F250" s="35">
        <f t="shared" si="41"/>
        <v>43804</v>
      </c>
      <c r="G250" s="35">
        <f t="shared" si="42"/>
        <v>43825</v>
      </c>
      <c r="H250" s="35">
        <f t="shared" si="40"/>
        <v>43832</v>
      </c>
      <c r="I250" s="35">
        <f t="shared" si="43"/>
        <v>43839</v>
      </c>
      <c r="J250" s="35">
        <v>43845</v>
      </c>
      <c r="K250" s="36" t="s">
        <v>69</v>
      </c>
      <c r="L250" s="37">
        <f t="shared" si="44"/>
        <v>70000</v>
      </c>
      <c r="M250" s="45">
        <v>70000</v>
      </c>
      <c r="N250" s="45"/>
      <c r="O250" s="40" t="s">
        <v>217</v>
      </c>
    </row>
    <row r="251" spans="1:256" s="41" customFormat="1" ht="12.75">
      <c r="A251" s="32">
        <v>1124</v>
      </c>
      <c r="B251" s="33" t="s">
        <v>443</v>
      </c>
      <c r="C251" s="34" t="s">
        <v>78</v>
      </c>
      <c r="D251" s="33" t="s">
        <v>163</v>
      </c>
      <c r="E251" s="44" t="s">
        <v>15</v>
      </c>
      <c r="F251" s="35">
        <f t="shared" si="41"/>
        <v>43804</v>
      </c>
      <c r="G251" s="35">
        <f t="shared" si="42"/>
        <v>43825</v>
      </c>
      <c r="H251" s="35">
        <f t="shared" si="40"/>
        <v>43832</v>
      </c>
      <c r="I251" s="35">
        <f t="shared" si="43"/>
        <v>43839</v>
      </c>
      <c r="J251" s="35">
        <v>43845</v>
      </c>
      <c r="K251" s="36" t="s">
        <v>69</v>
      </c>
      <c r="L251" s="37">
        <f t="shared" si="44"/>
        <v>170000</v>
      </c>
      <c r="M251" s="38">
        <v>170000</v>
      </c>
      <c r="N251" s="39"/>
      <c r="O251" s="40" t="s">
        <v>165</v>
      </c>
    </row>
    <row r="252" spans="1:256" s="41" customFormat="1" ht="12.75">
      <c r="A252" s="32">
        <v>1143</v>
      </c>
      <c r="B252" s="33" t="s">
        <v>444</v>
      </c>
      <c r="C252" s="34" t="s">
        <v>78</v>
      </c>
      <c r="D252" s="33" t="s">
        <v>163</v>
      </c>
      <c r="E252" s="44" t="s">
        <v>15</v>
      </c>
      <c r="F252" s="35">
        <f t="shared" si="41"/>
        <v>43804</v>
      </c>
      <c r="G252" s="35">
        <f t="shared" si="42"/>
        <v>43825</v>
      </c>
      <c r="H252" s="35">
        <f t="shared" si="40"/>
        <v>43832</v>
      </c>
      <c r="I252" s="35">
        <f t="shared" si="43"/>
        <v>43839</v>
      </c>
      <c r="J252" s="35">
        <v>43845</v>
      </c>
      <c r="K252" s="36" t="s">
        <v>69</v>
      </c>
      <c r="L252" s="37">
        <f t="shared" si="44"/>
        <v>20000</v>
      </c>
      <c r="M252" s="38">
        <v>20000</v>
      </c>
      <c r="N252" s="39"/>
      <c r="O252" s="40" t="s">
        <v>255</v>
      </c>
    </row>
    <row r="253" spans="1:256" s="41" customFormat="1" ht="21">
      <c r="A253" s="32">
        <v>1194</v>
      </c>
      <c r="B253" s="33" t="s">
        <v>523</v>
      </c>
      <c r="C253" s="42" t="s">
        <v>78</v>
      </c>
      <c r="D253" s="33" t="s">
        <v>163</v>
      </c>
      <c r="E253" s="44" t="s">
        <v>15</v>
      </c>
      <c r="F253" s="35">
        <f>H253-7</f>
        <v>43823</v>
      </c>
      <c r="G253" s="33" t="str">
        <f>IF(E253="","",IF((OR(E253=data_validation!A$1,E253=data_validation!A$2)),"Indicate Date","N/A"))</f>
        <v>Indicate Date</v>
      </c>
      <c r="H253" s="35">
        <f>J253-15</f>
        <v>43830</v>
      </c>
      <c r="I253" s="35">
        <f t="shared" si="43"/>
        <v>43837</v>
      </c>
      <c r="J253" s="35">
        <v>43845</v>
      </c>
      <c r="K253" s="36" t="s">
        <v>69</v>
      </c>
      <c r="L253" s="37">
        <f t="shared" si="44"/>
        <v>150000</v>
      </c>
      <c r="M253" s="43">
        <v>150000</v>
      </c>
      <c r="N253" s="39"/>
      <c r="O253" s="40" t="s">
        <v>524</v>
      </c>
    </row>
    <row r="254" spans="1:256" s="41" customFormat="1" ht="12.75">
      <c r="A254" s="32">
        <v>1203</v>
      </c>
      <c r="B254" s="33" t="s">
        <v>525</v>
      </c>
      <c r="C254" s="42" t="s">
        <v>78</v>
      </c>
      <c r="D254" s="33" t="s">
        <v>163</v>
      </c>
      <c r="E254" s="44" t="s">
        <v>15</v>
      </c>
      <c r="F254" s="35">
        <f>H254-7</f>
        <v>43823</v>
      </c>
      <c r="G254" s="33" t="str">
        <f>IF(E254="","",IF((OR(E254=data_validation!A$1,E254=data_validation!A$2)),"Indicate Date","N/A"))</f>
        <v>Indicate Date</v>
      </c>
      <c r="H254" s="35">
        <f>J254-15</f>
        <v>43830</v>
      </c>
      <c r="I254" s="35">
        <f t="shared" si="43"/>
        <v>43837</v>
      </c>
      <c r="J254" s="35">
        <v>43845</v>
      </c>
      <c r="K254" s="36" t="s">
        <v>69</v>
      </c>
      <c r="L254" s="37">
        <f t="shared" si="44"/>
        <v>1406437.5</v>
      </c>
      <c r="M254" s="43">
        <v>1406437.5</v>
      </c>
      <c r="N254" s="39"/>
      <c r="O254" s="40" t="s">
        <v>526</v>
      </c>
    </row>
    <row r="255" spans="1:256" s="41" customFormat="1" ht="12.75">
      <c r="A255" s="32">
        <v>1235</v>
      </c>
      <c r="B255" s="33" t="s">
        <v>536</v>
      </c>
      <c r="C255" s="42" t="s">
        <v>78</v>
      </c>
      <c r="D255" s="33" t="s">
        <v>163</v>
      </c>
      <c r="E255" s="44" t="s">
        <v>15</v>
      </c>
      <c r="F255" s="35">
        <f>H255-7</f>
        <v>43823</v>
      </c>
      <c r="G255" s="33" t="str">
        <f>IF(E255="","",IF((OR(E255=data_validation!A$1,E255=data_validation!A$2)),"Indicate Date","N/A"))</f>
        <v>Indicate Date</v>
      </c>
      <c r="H255" s="35">
        <f>J255-15</f>
        <v>43830</v>
      </c>
      <c r="I255" s="35">
        <f t="shared" si="43"/>
        <v>43837</v>
      </c>
      <c r="J255" s="35">
        <v>43845</v>
      </c>
      <c r="K255" s="36" t="s">
        <v>69</v>
      </c>
      <c r="L255" s="37">
        <f t="shared" si="44"/>
        <v>76000</v>
      </c>
      <c r="M255" s="43">
        <v>76000</v>
      </c>
      <c r="N255" s="39"/>
      <c r="O255" s="40" t="s">
        <v>537</v>
      </c>
    </row>
    <row r="256" spans="1:256" s="41" customFormat="1" ht="21">
      <c r="A256" s="32">
        <v>1246</v>
      </c>
      <c r="B256" s="33" t="s">
        <v>435</v>
      </c>
      <c r="C256" s="34" t="s">
        <v>78</v>
      </c>
      <c r="D256" s="33" t="s">
        <v>163</v>
      </c>
      <c r="E256" s="44" t="s">
        <v>15</v>
      </c>
      <c r="F256" s="35">
        <f t="shared" ref="F256:F287" si="45">G256-21</f>
        <v>43804</v>
      </c>
      <c r="G256" s="35">
        <f t="shared" ref="G256:G287" si="46">H256-7</f>
        <v>43825</v>
      </c>
      <c r="H256" s="35">
        <f t="shared" ref="H256:H270" si="47">J256-13</f>
        <v>43832</v>
      </c>
      <c r="I256" s="35">
        <f t="shared" si="43"/>
        <v>43839</v>
      </c>
      <c r="J256" s="35">
        <v>43845</v>
      </c>
      <c r="K256" s="36" t="s">
        <v>69</v>
      </c>
      <c r="L256" s="37">
        <f t="shared" si="44"/>
        <v>1143300</v>
      </c>
      <c r="M256" s="38">
        <v>1143300</v>
      </c>
      <c r="N256" s="39"/>
      <c r="O256" s="40" t="s">
        <v>208</v>
      </c>
    </row>
    <row r="257" spans="1:256" s="41" customFormat="1" ht="12.75">
      <c r="A257" s="32">
        <v>1292</v>
      </c>
      <c r="B257" s="82" t="s">
        <v>667</v>
      </c>
      <c r="C257" s="42" t="s">
        <v>78</v>
      </c>
      <c r="D257" s="82" t="s">
        <v>645</v>
      </c>
      <c r="E257" s="83" t="s">
        <v>15</v>
      </c>
      <c r="F257" s="35">
        <f t="shared" si="45"/>
        <v>43804</v>
      </c>
      <c r="G257" s="35">
        <f t="shared" si="46"/>
        <v>43825</v>
      </c>
      <c r="H257" s="35">
        <f t="shared" si="47"/>
        <v>43832</v>
      </c>
      <c r="I257" s="35">
        <f t="shared" si="43"/>
        <v>43839</v>
      </c>
      <c r="J257" s="35">
        <v>43845</v>
      </c>
      <c r="K257" s="84" t="s">
        <v>69</v>
      </c>
      <c r="L257" s="85">
        <f t="shared" si="44"/>
        <v>125000</v>
      </c>
      <c r="M257" s="38">
        <v>125000</v>
      </c>
      <c r="N257" s="39"/>
      <c r="O257" s="86" t="s">
        <v>646</v>
      </c>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c r="CY257" s="87"/>
      <c r="CZ257" s="87"/>
      <c r="DA257" s="87"/>
      <c r="DB257" s="87"/>
      <c r="DC257" s="87"/>
      <c r="DD257" s="87"/>
      <c r="DE257" s="87"/>
      <c r="DF257" s="87"/>
      <c r="DG257" s="87"/>
      <c r="DH257" s="87"/>
      <c r="DI257" s="87"/>
      <c r="DJ257" s="87"/>
      <c r="DK257" s="87"/>
      <c r="DL257" s="87"/>
      <c r="DM257" s="87"/>
      <c r="DN257" s="87"/>
      <c r="DO257" s="87"/>
      <c r="DP257" s="87"/>
      <c r="DQ257" s="87"/>
      <c r="DR257" s="87"/>
      <c r="DS257" s="87"/>
      <c r="DT257" s="87"/>
      <c r="DU257" s="87"/>
      <c r="DV257" s="87"/>
      <c r="DW257" s="87"/>
      <c r="DX257" s="87"/>
      <c r="DY257" s="87"/>
      <c r="DZ257" s="87"/>
      <c r="EA257" s="87"/>
      <c r="EB257" s="87"/>
      <c r="EC257" s="87"/>
      <c r="ED257" s="87"/>
      <c r="EE257" s="87"/>
      <c r="EF257" s="87"/>
      <c r="EG257" s="87"/>
      <c r="EH257" s="87"/>
      <c r="EI257" s="87"/>
      <c r="EJ257" s="87"/>
      <c r="EK257" s="87"/>
      <c r="EL257" s="87"/>
      <c r="EM257" s="87"/>
      <c r="EN257" s="87"/>
      <c r="EO257" s="87"/>
      <c r="EP257" s="87"/>
      <c r="EQ257" s="87"/>
      <c r="ER257" s="87"/>
      <c r="ES257" s="87"/>
      <c r="ET257" s="87"/>
      <c r="EU257" s="87"/>
      <c r="EV257" s="87"/>
      <c r="EW257" s="87"/>
      <c r="EX257" s="87"/>
      <c r="EY257" s="87"/>
      <c r="EZ257" s="87"/>
      <c r="FA257" s="87"/>
      <c r="FB257" s="87"/>
      <c r="FC257" s="87"/>
      <c r="FD257" s="87"/>
      <c r="FE257" s="87"/>
      <c r="FF257" s="87"/>
      <c r="FG257" s="87"/>
      <c r="FH257" s="87"/>
      <c r="FI257" s="87"/>
      <c r="FJ257" s="87"/>
      <c r="FK257" s="87"/>
      <c r="FL257" s="87"/>
      <c r="FM257" s="87"/>
      <c r="FN257" s="87"/>
      <c r="FO257" s="87"/>
      <c r="FP257" s="87"/>
      <c r="FQ257" s="87"/>
      <c r="FR257" s="87"/>
      <c r="FS257" s="87"/>
      <c r="FT257" s="87"/>
      <c r="FU257" s="87"/>
      <c r="FV257" s="87"/>
      <c r="FW257" s="87"/>
      <c r="FX257" s="87"/>
      <c r="FY257" s="87"/>
      <c r="FZ257" s="87"/>
      <c r="GA257" s="87"/>
      <c r="GB257" s="87"/>
      <c r="GC257" s="87"/>
      <c r="GD257" s="87"/>
      <c r="GE257" s="87"/>
      <c r="GF257" s="87"/>
      <c r="GG257" s="87"/>
      <c r="GH257" s="87"/>
      <c r="GI257" s="87"/>
      <c r="GJ257" s="87"/>
      <c r="GK257" s="87"/>
      <c r="GL257" s="87"/>
      <c r="GM257" s="87"/>
      <c r="GN257" s="87"/>
      <c r="GO257" s="87"/>
      <c r="GP257" s="87"/>
      <c r="GQ257" s="87"/>
      <c r="GR257" s="87"/>
      <c r="GS257" s="87"/>
      <c r="GT257" s="87"/>
      <c r="GU257" s="87"/>
      <c r="GV257" s="87"/>
      <c r="GW257" s="87"/>
      <c r="GX257" s="87"/>
      <c r="GY257" s="87"/>
      <c r="GZ257" s="87"/>
      <c r="HA257" s="87"/>
      <c r="HB257" s="87"/>
      <c r="HC257" s="87"/>
      <c r="HD257" s="87"/>
      <c r="HE257" s="87"/>
      <c r="HF257" s="87"/>
      <c r="HG257" s="87"/>
      <c r="HH257" s="87"/>
      <c r="HI257" s="87"/>
      <c r="HJ257" s="87"/>
      <c r="HK257" s="87"/>
      <c r="HL257" s="87"/>
      <c r="HM257" s="87"/>
      <c r="HN257" s="87"/>
      <c r="HO257" s="87"/>
      <c r="HP257" s="87"/>
      <c r="HQ257" s="87"/>
      <c r="HR257" s="87"/>
      <c r="HS257" s="87"/>
      <c r="HT257" s="87"/>
      <c r="HU257" s="87"/>
      <c r="HV257" s="87"/>
      <c r="HW257" s="87"/>
      <c r="HX257" s="87"/>
      <c r="HY257" s="87"/>
      <c r="HZ257" s="87"/>
      <c r="IA257" s="87"/>
      <c r="IB257" s="87"/>
      <c r="IC257" s="87"/>
      <c r="ID257" s="87"/>
      <c r="IE257" s="87"/>
      <c r="IF257" s="87"/>
      <c r="IG257" s="87"/>
      <c r="IH257" s="87"/>
      <c r="II257" s="87"/>
      <c r="IJ257" s="87"/>
      <c r="IK257" s="87"/>
      <c r="IL257" s="87"/>
      <c r="IM257" s="87"/>
      <c r="IN257" s="87"/>
      <c r="IO257" s="87"/>
      <c r="IP257" s="87"/>
      <c r="IQ257" s="87"/>
      <c r="IR257" s="87"/>
      <c r="IS257" s="87"/>
      <c r="IT257" s="87"/>
      <c r="IU257" s="87"/>
      <c r="IV257" s="87"/>
    </row>
    <row r="258" spans="1:256" s="41" customFormat="1" ht="21">
      <c r="A258" s="32">
        <v>1323</v>
      </c>
      <c r="B258" s="33" t="s">
        <v>453</v>
      </c>
      <c r="C258" s="42" t="s">
        <v>78</v>
      </c>
      <c r="D258" s="33" t="s">
        <v>446</v>
      </c>
      <c r="E258" s="44" t="s">
        <v>15</v>
      </c>
      <c r="F258" s="35">
        <f t="shared" si="45"/>
        <v>43804</v>
      </c>
      <c r="G258" s="35">
        <f t="shared" si="46"/>
        <v>43825</v>
      </c>
      <c r="H258" s="35">
        <f t="shared" si="47"/>
        <v>43832</v>
      </c>
      <c r="I258" s="35">
        <f t="shared" si="43"/>
        <v>43839</v>
      </c>
      <c r="J258" s="35">
        <v>43845</v>
      </c>
      <c r="K258" s="36" t="s">
        <v>69</v>
      </c>
      <c r="L258" s="37">
        <f t="shared" si="44"/>
        <v>3296.8</v>
      </c>
      <c r="M258" s="45">
        <v>3296.8</v>
      </c>
      <c r="N258" s="39"/>
      <c r="O258" s="40" t="s">
        <v>218</v>
      </c>
    </row>
    <row r="259" spans="1:256" s="41" customFormat="1" ht="21">
      <c r="A259" s="32">
        <v>1326</v>
      </c>
      <c r="B259" s="33" t="s">
        <v>455</v>
      </c>
      <c r="C259" s="42" t="s">
        <v>78</v>
      </c>
      <c r="D259" s="33" t="s">
        <v>446</v>
      </c>
      <c r="E259" s="44" t="s">
        <v>15</v>
      </c>
      <c r="F259" s="35">
        <f t="shared" si="45"/>
        <v>43804</v>
      </c>
      <c r="G259" s="35">
        <f t="shared" si="46"/>
        <v>43825</v>
      </c>
      <c r="H259" s="35">
        <f t="shared" si="47"/>
        <v>43832</v>
      </c>
      <c r="I259" s="35">
        <f t="shared" si="43"/>
        <v>43839</v>
      </c>
      <c r="J259" s="35">
        <v>43845</v>
      </c>
      <c r="K259" s="36" t="s">
        <v>69</v>
      </c>
      <c r="L259" s="37">
        <f t="shared" si="44"/>
        <v>40107.599999999999</v>
      </c>
      <c r="M259" s="45">
        <v>40107.599999999999</v>
      </c>
      <c r="N259" s="39"/>
      <c r="O259" s="40" t="s">
        <v>454</v>
      </c>
    </row>
    <row r="260" spans="1:256" s="41" customFormat="1" ht="21">
      <c r="A260" s="32">
        <v>1330</v>
      </c>
      <c r="B260" s="33" t="s">
        <v>461</v>
      </c>
      <c r="C260" s="42" t="s">
        <v>78</v>
      </c>
      <c r="D260" s="33" t="s">
        <v>446</v>
      </c>
      <c r="E260" s="44" t="s">
        <v>15</v>
      </c>
      <c r="F260" s="35">
        <f t="shared" si="45"/>
        <v>43804</v>
      </c>
      <c r="G260" s="35">
        <f t="shared" si="46"/>
        <v>43825</v>
      </c>
      <c r="H260" s="35">
        <f t="shared" si="47"/>
        <v>43832</v>
      </c>
      <c r="I260" s="35">
        <f t="shared" si="43"/>
        <v>43839</v>
      </c>
      <c r="J260" s="35">
        <v>43845</v>
      </c>
      <c r="K260" s="36" t="s">
        <v>69</v>
      </c>
      <c r="L260" s="37">
        <f t="shared" si="44"/>
        <v>101142.69</v>
      </c>
      <c r="M260" s="45">
        <v>101142.69</v>
      </c>
      <c r="N260" s="39"/>
      <c r="O260" s="40" t="s">
        <v>462</v>
      </c>
    </row>
    <row r="261" spans="1:256" s="41" customFormat="1" ht="12.75">
      <c r="A261" s="32">
        <v>1352</v>
      </c>
      <c r="B261" s="33" t="s">
        <v>470</v>
      </c>
      <c r="C261" s="34" t="s">
        <v>78</v>
      </c>
      <c r="D261" s="33" t="s">
        <v>192</v>
      </c>
      <c r="E261" s="44" t="s">
        <v>15</v>
      </c>
      <c r="F261" s="35">
        <f t="shared" si="45"/>
        <v>43804</v>
      </c>
      <c r="G261" s="35">
        <f t="shared" si="46"/>
        <v>43825</v>
      </c>
      <c r="H261" s="35">
        <f t="shared" si="47"/>
        <v>43832</v>
      </c>
      <c r="I261" s="35">
        <f t="shared" si="43"/>
        <v>43839</v>
      </c>
      <c r="J261" s="35">
        <v>43845</v>
      </c>
      <c r="K261" s="36" t="s">
        <v>69</v>
      </c>
      <c r="L261" s="37">
        <f t="shared" si="44"/>
        <v>380000</v>
      </c>
      <c r="M261" s="38">
        <v>380000</v>
      </c>
      <c r="N261" s="39"/>
      <c r="O261" s="40" t="s">
        <v>208</v>
      </c>
    </row>
    <row r="262" spans="1:256" s="41" customFormat="1" ht="12.75">
      <c r="A262" s="32">
        <v>1388</v>
      </c>
      <c r="B262" s="33" t="s">
        <v>474</v>
      </c>
      <c r="C262" s="34" t="s">
        <v>78</v>
      </c>
      <c r="D262" s="33" t="s">
        <v>192</v>
      </c>
      <c r="E262" s="44" t="s">
        <v>15</v>
      </c>
      <c r="F262" s="35">
        <f t="shared" si="45"/>
        <v>43804</v>
      </c>
      <c r="G262" s="35">
        <f t="shared" si="46"/>
        <v>43825</v>
      </c>
      <c r="H262" s="35">
        <f t="shared" si="47"/>
        <v>43832</v>
      </c>
      <c r="I262" s="35">
        <f t="shared" si="43"/>
        <v>43839</v>
      </c>
      <c r="J262" s="35">
        <v>43845</v>
      </c>
      <c r="K262" s="36" t="s">
        <v>69</v>
      </c>
      <c r="L262" s="37">
        <f t="shared" si="44"/>
        <v>20000</v>
      </c>
      <c r="M262" s="38">
        <v>20000</v>
      </c>
      <c r="N262" s="39"/>
      <c r="O262" s="40" t="s">
        <v>194</v>
      </c>
    </row>
    <row r="263" spans="1:256" s="41" customFormat="1" ht="12.75">
      <c r="A263" s="32">
        <v>1409</v>
      </c>
      <c r="B263" s="33" t="s">
        <v>475</v>
      </c>
      <c r="C263" s="42" t="s">
        <v>78</v>
      </c>
      <c r="D263" s="33" t="s">
        <v>192</v>
      </c>
      <c r="E263" s="44" t="s">
        <v>15</v>
      </c>
      <c r="F263" s="35">
        <f t="shared" si="45"/>
        <v>43804</v>
      </c>
      <c r="G263" s="35">
        <f t="shared" si="46"/>
        <v>43825</v>
      </c>
      <c r="H263" s="35">
        <f t="shared" si="47"/>
        <v>43832</v>
      </c>
      <c r="I263" s="35">
        <f t="shared" si="43"/>
        <v>43839</v>
      </c>
      <c r="J263" s="35">
        <v>43845</v>
      </c>
      <c r="K263" s="36" t="s">
        <v>69</v>
      </c>
      <c r="L263" s="37">
        <f t="shared" si="44"/>
        <v>175000</v>
      </c>
      <c r="M263" s="43">
        <v>175000</v>
      </c>
      <c r="N263" s="39"/>
      <c r="O263" s="40" t="s">
        <v>196</v>
      </c>
    </row>
    <row r="264" spans="1:256" s="41" customFormat="1" ht="12.75">
      <c r="A264" s="32">
        <v>1420</v>
      </c>
      <c r="B264" s="33" t="s">
        <v>476</v>
      </c>
      <c r="C264" s="34" t="s">
        <v>78</v>
      </c>
      <c r="D264" s="33" t="s">
        <v>192</v>
      </c>
      <c r="E264" s="44" t="s">
        <v>15</v>
      </c>
      <c r="F264" s="35">
        <f t="shared" si="45"/>
        <v>43804</v>
      </c>
      <c r="G264" s="35">
        <f t="shared" si="46"/>
        <v>43825</v>
      </c>
      <c r="H264" s="35">
        <f t="shared" si="47"/>
        <v>43832</v>
      </c>
      <c r="I264" s="35">
        <f t="shared" si="43"/>
        <v>43839</v>
      </c>
      <c r="J264" s="35">
        <v>43845</v>
      </c>
      <c r="K264" s="36" t="s">
        <v>69</v>
      </c>
      <c r="L264" s="37">
        <f t="shared" si="44"/>
        <v>77000</v>
      </c>
      <c r="M264" s="38">
        <v>77000</v>
      </c>
      <c r="N264" s="39"/>
      <c r="O264" s="40" t="s">
        <v>195</v>
      </c>
    </row>
    <row r="265" spans="1:256" s="41" customFormat="1" ht="12.75">
      <c r="A265" s="32">
        <v>1431</v>
      </c>
      <c r="B265" s="33" t="s">
        <v>477</v>
      </c>
      <c r="C265" s="34" t="s">
        <v>78</v>
      </c>
      <c r="D265" s="33" t="s">
        <v>192</v>
      </c>
      <c r="E265" s="44" t="s">
        <v>15</v>
      </c>
      <c r="F265" s="35">
        <f t="shared" si="45"/>
        <v>43804</v>
      </c>
      <c r="G265" s="35">
        <f t="shared" si="46"/>
        <v>43825</v>
      </c>
      <c r="H265" s="35">
        <f t="shared" si="47"/>
        <v>43832</v>
      </c>
      <c r="I265" s="35">
        <f t="shared" si="43"/>
        <v>43839</v>
      </c>
      <c r="J265" s="35">
        <v>43845</v>
      </c>
      <c r="K265" s="36" t="s">
        <v>69</v>
      </c>
      <c r="L265" s="37">
        <f t="shared" si="44"/>
        <v>5000</v>
      </c>
      <c r="M265" s="38">
        <v>5000</v>
      </c>
      <c r="N265" s="39"/>
      <c r="O265" s="40" t="s">
        <v>198</v>
      </c>
    </row>
    <row r="266" spans="1:256" s="41" customFormat="1" ht="12.75">
      <c r="A266" s="32">
        <v>1440</v>
      </c>
      <c r="B266" s="33" t="s">
        <v>481</v>
      </c>
      <c r="C266" s="34" t="s">
        <v>78</v>
      </c>
      <c r="D266" s="33" t="s">
        <v>192</v>
      </c>
      <c r="E266" s="44" t="s">
        <v>15</v>
      </c>
      <c r="F266" s="35">
        <f t="shared" si="45"/>
        <v>43804</v>
      </c>
      <c r="G266" s="35">
        <f t="shared" si="46"/>
        <v>43825</v>
      </c>
      <c r="H266" s="35">
        <f t="shared" si="47"/>
        <v>43832</v>
      </c>
      <c r="I266" s="35">
        <f t="shared" si="43"/>
        <v>43839</v>
      </c>
      <c r="J266" s="35">
        <v>43845</v>
      </c>
      <c r="K266" s="36" t="s">
        <v>69</v>
      </c>
      <c r="L266" s="37">
        <f t="shared" si="44"/>
        <v>13500</v>
      </c>
      <c r="M266" s="38">
        <v>13500</v>
      </c>
      <c r="N266" s="39"/>
      <c r="O266" s="40" t="s">
        <v>480</v>
      </c>
    </row>
    <row r="267" spans="1:256" s="41" customFormat="1" ht="12.75">
      <c r="A267" s="32">
        <v>1461</v>
      </c>
      <c r="B267" s="33" t="s">
        <v>482</v>
      </c>
      <c r="C267" s="34" t="s">
        <v>78</v>
      </c>
      <c r="D267" s="33" t="s">
        <v>192</v>
      </c>
      <c r="E267" s="44" t="s">
        <v>15</v>
      </c>
      <c r="F267" s="35">
        <f t="shared" si="45"/>
        <v>43804</v>
      </c>
      <c r="G267" s="35">
        <f t="shared" si="46"/>
        <v>43825</v>
      </c>
      <c r="H267" s="35">
        <f t="shared" si="47"/>
        <v>43832</v>
      </c>
      <c r="I267" s="35">
        <f t="shared" si="43"/>
        <v>43839</v>
      </c>
      <c r="J267" s="35">
        <v>43845</v>
      </c>
      <c r="K267" s="36" t="s">
        <v>69</v>
      </c>
      <c r="L267" s="37">
        <f t="shared" si="44"/>
        <v>5300</v>
      </c>
      <c r="M267" s="38">
        <v>5300</v>
      </c>
      <c r="N267" s="39"/>
      <c r="O267" s="40" t="s">
        <v>275</v>
      </c>
    </row>
    <row r="268" spans="1:256" s="41" customFormat="1" ht="12.75">
      <c r="A268" s="32">
        <v>1475</v>
      </c>
      <c r="B268" s="33" t="s">
        <v>483</v>
      </c>
      <c r="C268" s="34" t="s">
        <v>78</v>
      </c>
      <c r="D268" s="33" t="s">
        <v>192</v>
      </c>
      <c r="E268" s="44" t="s">
        <v>15</v>
      </c>
      <c r="F268" s="35">
        <f t="shared" si="45"/>
        <v>43804</v>
      </c>
      <c r="G268" s="35">
        <f t="shared" si="46"/>
        <v>43825</v>
      </c>
      <c r="H268" s="35">
        <f t="shared" si="47"/>
        <v>43832</v>
      </c>
      <c r="I268" s="35">
        <f t="shared" si="43"/>
        <v>43839</v>
      </c>
      <c r="J268" s="35">
        <v>43845</v>
      </c>
      <c r="K268" s="36" t="s">
        <v>69</v>
      </c>
      <c r="L268" s="37">
        <f t="shared" si="44"/>
        <v>4000</v>
      </c>
      <c r="M268" s="38">
        <v>4000</v>
      </c>
      <c r="N268" s="39"/>
      <c r="O268" s="40" t="s">
        <v>484</v>
      </c>
    </row>
    <row r="269" spans="1:256" s="31" customFormat="1" ht="21">
      <c r="A269" s="32">
        <v>1480</v>
      </c>
      <c r="B269" s="33" t="s">
        <v>485</v>
      </c>
      <c r="C269" s="42" t="s">
        <v>78</v>
      </c>
      <c r="D269" s="33" t="s">
        <v>192</v>
      </c>
      <c r="E269" s="44" t="s">
        <v>15</v>
      </c>
      <c r="F269" s="35">
        <f t="shared" si="45"/>
        <v>43804</v>
      </c>
      <c r="G269" s="35">
        <f t="shared" si="46"/>
        <v>43825</v>
      </c>
      <c r="H269" s="35">
        <f t="shared" si="47"/>
        <v>43832</v>
      </c>
      <c r="I269" s="35">
        <f t="shared" si="43"/>
        <v>43839</v>
      </c>
      <c r="J269" s="35">
        <v>43845</v>
      </c>
      <c r="K269" s="36" t="s">
        <v>69</v>
      </c>
      <c r="L269" s="37">
        <f t="shared" si="44"/>
        <v>550000</v>
      </c>
      <c r="M269" s="45">
        <v>550000</v>
      </c>
      <c r="N269" s="39"/>
      <c r="O269" s="40" t="s">
        <v>271</v>
      </c>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1"/>
      <c r="AY269" s="41"/>
      <c r="AZ269" s="41"/>
      <c r="BA269" s="41"/>
      <c r="BB269" s="41"/>
      <c r="BC269" s="41"/>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c r="DA269" s="41"/>
      <c r="DB269" s="41"/>
      <c r="DC269" s="41"/>
      <c r="DD269" s="41"/>
      <c r="DE269" s="41"/>
      <c r="DF269" s="41"/>
      <c r="DG269" s="41"/>
      <c r="DH269" s="41"/>
      <c r="DI269" s="41"/>
      <c r="DJ269" s="41"/>
      <c r="DK269" s="41"/>
      <c r="DL269" s="41"/>
      <c r="DM269" s="41"/>
      <c r="DN269" s="41"/>
      <c r="DO269" s="41"/>
      <c r="DP269" s="41"/>
      <c r="DQ269" s="41"/>
      <c r="DR269" s="41"/>
      <c r="DS269" s="41"/>
      <c r="DT269" s="41"/>
      <c r="DU269" s="41"/>
      <c r="DV269" s="41"/>
      <c r="DW269" s="41"/>
      <c r="DX269" s="41"/>
      <c r="DY269" s="41"/>
      <c r="DZ269" s="41"/>
      <c r="EA269" s="41"/>
      <c r="EB269" s="41"/>
      <c r="EC269" s="41"/>
      <c r="ED269" s="41"/>
      <c r="EE269" s="41"/>
      <c r="EF269" s="41"/>
      <c r="EG269" s="41"/>
      <c r="EH269" s="41"/>
      <c r="EI269" s="41"/>
      <c r="EJ269" s="41"/>
      <c r="EK269" s="41"/>
      <c r="EL269" s="41"/>
      <c r="EM269" s="41"/>
      <c r="EN269" s="41"/>
      <c r="EO269" s="41"/>
      <c r="EP269" s="41"/>
      <c r="EQ269" s="41"/>
      <c r="ER269" s="41"/>
      <c r="ES269" s="41"/>
      <c r="ET269" s="41"/>
      <c r="EU269" s="41"/>
      <c r="EV269" s="41"/>
      <c r="EW269" s="41"/>
      <c r="EX269" s="41"/>
      <c r="EY269" s="41"/>
      <c r="EZ269" s="41"/>
      <c r="FA269" s="41"/>
      <c r="FB269" s="41"/>
      <c r="FC269" s="41"/>
      <c r="FD269" s="41"/>
      <c r="FE269" s="41"/>
      <c r="FF269" s="41"/>
      <c r="FG269" s="41"/>
      <c r="FH269" s="41"/>
      <c r="FI269" s="41"/>
      <c r="FJ269" s="41"/>
      <c r="FK269" s="41"/>
      <c r="FL269" s="41"/>
      <c r="FM269" s="41"/>
      <c r="FN269" s="41"/>
      <c r="FO269" s="41"/>
      <c r="FP269" s="41"/>
      <c r="FQ269" s="41"/>
      <c r="FR269" s="41"/>
      <c r="FS269" s="41"/>
      <c r="FT269" s="41"/>
      <c r="FU269" s="41"/>
      <c r="FV269" s="41"/>
      <c r="FW269" s="41"/>
      <c r="FX269" s="41"/>
      <c r="FY269" s="41"/>
      <c r="FZ269" s="41"/>
      <c r="GA269" s="41"/>
      <c r="GB269" s="41"/>
      <c r="GC269" s="41"/>
      <c r="GD269" s="41"/>
      <c r="GE269" s="41"/>
      <c r="GF269" s="41"/>
      <c r="GG269" s="41"/>
      <c r="GH269" s="41"/>
      <c r="GI269" s="41"/>
      <c r="GJ269" s="41"/>
      <c r="GK269" s="41"/>
      <c r="GL269" s="41"/>
      <c r="GM269" s="41"/>
      <c r="GN269" s="41"/>
      <c r="GO269" s="41"/>
      <c r="GP269" s="41"/>
      <c r="GQ269" s="41"/>
      <c r="GR269" s="41"/>
      <c r="GS269" s="41"/>
      <c r="GT269" s="41"/>
      <c r="GU269" s="41"/>
      <c r="GV269" s="41"/>
      <c r="GW269" s="41"/>
      <c r="GX269" s="41"/>
      <c r="GY269" s="41"/>
      <c r="GZ269" s="41"/>
      <c r="HA269" s="41"/>
      <c r="HB269" s="41"/>
      <c r="HC269" s="41"/>
      <c r="HD269" s="41"/>
      <c r="HE269" s="41"/>
      <c r="HF269" s="41"/>
      <c r="HG269" s="41"/>
      <c r="HH269" s="41"/>
      <c r="HI269" s="41"/>
      <c r="HJ269" s="41"/>
      <c r="HK269" s="41"/>
      <c r="HL269" s="41"/>
      <c r="HM269" s="41"/>
      <c r="HN269" s="41"/>
      <c r="HO269" s="41"/>
      <c r="HP269" s="41"/>
      <c r="HQ269" s="41"/>
      <c r="HR269" s="41"/>
      <c r="HS269" s="41"/>
      <c r="HT269" s="41"/>
      <c r="HU269" s="41"/>
      <c r="HV269" s="41"/>
      <c r="HW269" s="41"/>
      <c r="HX269" s="41"/>
      <c r="HY269" s="41"/>
      <c r="HZ269" s="41"/>
      <c r="IA269" s="41"/>
      <c r="IB269" s="41"/>
      <c r="IC269" s="41"/>
      <c r="ID269" s="41"/>
      <c r="IE269" s="41"/>
      <c r="IF269" s="41"/>
      <c r="IG269" s="41"/>
      <c r="IH269" s="41"/>
      <c r="II269" s="41"/>
      <c r="IJ269" s="41"/>
      <c r="IK269" s="41"/>
      <c r="IL269" s="41"/>
      <c r="IM269" s="41"/>
      <c r="IN269" s="41"/>
      <c r="IO269" s="41"/>
      <c r="IP269" s="41"/>
      <c r="IQ269" s="41"/>
      <c r="IR269" s="41"/>
      <c r="IS269" s="41"/>
      <c r="IT269" s="41"/>
      <c r="IU269" s="41"/>
      <c r="IV269" s="41"/>
    </row>
    <row r="270" spans="1:256" s="31" customFormat="1" ht="21">
      <c r="A270" s="32">
        <v>1484</v>
      </c>
      <c r="B270" s="33" t="s">
        <v>486</v>
      </c>
      <c r="C270" s="42" t="s">
        <v>78</v>
      </c>
      <c r="D270" s="33" t="s">
        <v>192</v>
      </c>
      <c r="E270" s="44" t="s">
        <v>15</v>
      </c>
      <c r="F270" s="35">
        <f t="shared" si="45"/>
        <v>43804</v>
      </c>
      <c r="G270" s="35">
        <f t="shared" si="46"/>
        <v>43825</v>
      </c>
      <c r="H270" s="35">
        <f t="shared" si="47"/>
        <v>43832</v>
      </c>
      <c r="I270" s="35">
        <f t="shared" si="43"/>
        <v>43839</v>
      </c>
      <c r="J270" s="35">
        <v>43845</v>
      </c>
      <c r="K270" s="36" t="s">
        <v>69</v>
      </c>
      <c r="L270" s="37">
        <f t="shared" si="44"/>
        <v>70000</v>
      </c>
      <c r="M270" s="45">
        <v>70000</v>
      </c>
      <c r="N270" s="39"/>
      <c r="O270" s="40" t="s">
        <v>487</v>
      </c>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1"/>
      <c r="AY270" s="41"/>
      <c r="AZ270" s="41"/>
      <c r="BA270" s="41"/>
      <c r="BB270" s="41"/>
      <c r="BC270" s="41"/>
      <c r="BD270" s="41"/>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c r="CA270" s="41"/>
      <c r="CB270" s="41"/>
      <c r="CC270" s="41"/>
      <c r="CD270" s="41"/>
      <c r="CE270" s="41"/>
      <c r="CF270" s="41"/>
      <c r="CG270" s="41"/>
      <c r="CH270" s="41"/>
      <c r="CI270" s="41"/>
      <c r="CJ270" s="41"/>
      <c r="CK270" s="41"/>
      <c r="CL270" s="41"/>
      <c r="CM270" s="41"/>
      <c r="CN270" s="41"/>
      <c r="CO270" s="41"/>
      <c r="CP270" s="41"/>
      <c r="CQ270" s="41"/>
      <c r="CR270" s="41"/>
      <c r="CS270" s="41"/>
      <c r="CT270" s="41"/>
      <c r="CU270" s="41"/>
      <c r="CV270" s="41"/>
      <c r="CW270" s="41"/>
      <c r="CX270" s="41"/>
      <c r="CY270" s="41"/>
      <c r="CZ270" s="41"/>
      <c r="DA270" s="41"/>
      <c r="DB270" s="41"/>
      <c r="DC270" s="41"/>
      <c r="DD270" s="41"/>
      <c r="DE270" s="41"/>
      <c r="DF270" s="41"/>
      <c r="DG270" s="41"/>
      <c r="DH270" s="41"/>
      <c r="DI270" s="41"/>
      <c r="DJ270" s="41"/>
      <c r="DK270" s="41"/>
      <c r="DL270" s="41"/>
      <c r="DM270" s="41"/>
      <c r="DN270" s="41"/>
      <c r="DO270" s="41"/>
      <c r="DP270" s="41"/>
      <c r="DQ270" s="41"/>
      <c r="DR270" s="41"/>
      <c r="DS270" s="41"/>
      <c r="DT270" s="41"/>
      <c r="DU270" s="41"/>
      <c r="DV270" s="41"/>
      <c r="DW270" s="41"/>
      <c r="DX270" s="41"/>
      <c r="DY270" s="41"/>
      <c r="DZ270" s="41"/>
      <c r="EA270" s="41"/>
      <c r="EB270" s="41"/>
      <c r="EC270" s="41"/>
      <c r="ED270" s="41"/>
      <c r="EE270" s="41"/>
      <c r="EF270" s="41"/>
      <c r="EG270" s="41"/>
      <c r="EH270" s="41"/>
      <c r="EI270" s="41"/>
      <c r="EJ270" s="41"/>
      <c r="EK270" s="41"/>
      <c r="EL270" s="41"/>
      <c r="EM270" s="41"/>
      <c r="EN270" s="41"/>
      <c r="EO270" s="41"/>
      <c r="EP270" s="41"/>
      <c r="EQ270" s="41"/>
      <c r="ER270" s="41"/>
      <c r="ES270" s="41"/>
      <c r="ET270" s="41"/>
      <c r="EU270" s="41"/>
      <c r="EV270" s="41"/>
      <c r="EW270" s="41"/>
      <c r="EX270" s="41"/>
      <c r="EY270" s="41"/>
      <c r="EZ270" s="41"/>
      <c r="FA270" s="41"/>
      <c r="FB270" s="41"/>
      <c r="FC270" s="41"/>
      <c r="FD270" s="41"/>
      <c r="FE270" s="41"/>
      <c r="FF270" s="41"/>
      <c r="FG270" s="41"/>
      <c r="FH270" s="41"/>
      <c r="FI270" s="41"/>
      <c r="FJ270" s="41"/>
      <c r="FK270" s="41"/>
      <c r="FL270" s="41"/>
      <c r="FM270" s="41"/>
      <c r="FN270" s="41"/>
      <c r="FO270" s="41"/>
      <c r="FP270" s="41"/>
      <c r="FQ270" s="41"/>
      <c r="FR270" s="41"/>
      <c r="FS270" s="41"/>
      <c r="FT270" s="41"/>
      <c r="FU270" s="41"/>
      <c r="FV270" s="41"/>
      <c r="FW270" s="41"/>
      <c r="FX270" s="41"/>
      <c r="FY270" s="41"/>
      <c r="FZ270" s="41"/>
      <c r="GA270" s="41"/>
      <c r="GB270" s="41"/>
      <c r="GC270" s="41"/>
      <c r="GD270" s="41"/>
      <c r="GE270" s="41"/>
      <c r="GF270" s="41"/>
      <c r="GG270" s="41"/>
      <c r="GH270" s="41"/>
      <c r="GI270" s="41"/>
      <c r="GJ270" s="41"/>
      <c r="GK270" s="41"/>
      <c r="GL270" s="41"/>
      <c r="GM270" s="41"/>
      <c r="GN270" s="41"/>
      <c r="GO270" s="41"/>
      <c r="GP270" s="41"/>
      <c r="GQ270" s="41"/>
      <c r="GR270" s="41"/>
      <c r="GS270" s="41"/>
      <c r="GT270" s="41"/>
      <c r="GU270" s="41"/>
      <c r="GV270" s="41"/>
      <c r="GW270" s="41"/>
      <c r="GX270" s="41"/>
      <c r="GY270" s="41"/>
      <c r="GZ270" s="41"/>
      <c r="HA270" s="41"/>
      <c r="HB270" s="41"/>
      <c r="HC270" s="41"/>
      <c r="HD270" s="41"/>
      <c r="HE270" s="41"/>
      <c r="HF270" s="41"/>
      <c r="HG270" s="41"/>
      <c r="HH270" s="41"/>
      <c r="HI270" s="41"/>
      <c r="HJ270" s="41"/>
      <c r="HK270" s="41"/>
      <c r="HL270" s="41"/>
      <c r="HM270" s="41"/>
      <c r="HN270" s="41"/>
      <c r="HO270" s="41"/>
      <c r="HP270" s="41"/>
      <c r="HQ270" s="41"/>
      <c r="HR270" s="41"/>
      <c r="HS270" s="41"/>
      <c r="HT270" s="41"/>
      <c r="HU270" s="41"/>
      <c r="HV270" s="41"/>
      <c r="HW270" s="41"/>
      <c r="HX270" s="41"/>
      <c r="HY270" s="41"/>
      <c r="HZ270" s="41"/>
      <c r="IA270" s="41"/>
      <c r="IB270" s="41"/>
      <c r="IC270" s="41"/>
      <c r="ID270" s="41"/>
      <c r="IE270" s="41"/>
      <c r="IF270" s="41"/>
      <c r="IG270" s="41"/>
      <c r="IH270" s="41"/>
      <c r="II270" s="41"/>
      <c r="IJ270" s="41"/>
      <c r="IK270" s="41"/>
      <c r="IL270" s="41"/>
      <c r="IM270" s="41"/>
      <c r="IN270" s="41"/>
      <c r="IO270" s="41"/>
      <c r="IP270" s="41"/>
      <c r="IQ270" s="41"/>
      <c r="IR270" s="41"/>
      <c r="IS270" s="41"/>
      <c r="IT270" s="41"/>
      <c r="IU270" s="41"/>
      <c r="IV270" s="41"/>
    </row>
    <row r="271" spans="1:256" s="41" customFormat="1" ht="12.75">
      <c r="A271" s="32">
        <v>1500</v>
      </c>
      <c r="B271" s="33" t="s">
        <v>456</v>
      </c>
      <c r="C271" s="42" t="s">
        <v>78</v>
      </c>
      <c r="D271" s="33" t="s">
        <v>446</v>
      </c>
      <c r="E271" s="44" t="s">
        <v>15</v>
      </c>
      <c r="F271" s="35">
        <f t="shared" si="45"/>
        <v>43802</v>
      </c>
      <c r="G271" s="35">
        <f t="shared" si="46"/>
        <v>43823</v>
      </c>
      <c r="H271" s="35">
        <f>J271-15</f>
        <v>43830</v>
      </c>
      <c r="I271" s="35">
        <f t="shared" si="43"/>
        <v>43837</v>
      </c>
      <c r="J271" s="35">
        <v>43845</v>
      </c>
      <c r="K271" s="36" t="s">
        <v>69</v>
      </c>
      <c r="L271" s="37">
        <f t="shared" si="44"/>
        <v>39000</v>
      </c>
      <c r="M271" s="45">
        <v>39000</v>
      </c>
      <c r="N271" s="39"/>
      <c r="O271" s="40" t="s">
        <v>221</v>
      </c>
    </row>
    <row r="272" spans="1:256" s="41" customFormat="1" ht="21">
      <c r="A272" s="32">
        <v>1504</v>
      </c>
      <c r="B272" s="33" t="s">
        <v>457</v>
      </c>
      <c r="C272" s="42" t="s">
        <v>78</v>
      </c>
      <c r="D272" s="33" t="s">
        <v>446</v>
      </c>
      <c r="E272" s="44" t="s">
        <v>15</v>
      </c>
      <c r="F272" s="35">
        <f t="shared" si="45"/>
        <v>43802</v>
      </c>
      <c r="G272" s="35">
        <f t="shared" si="46"/>
        <v>43823</v>
      </c>
      <c r="H272" s="35">
        <f>J272-15</f>
        <v>43830</v>
      </c>
      <c r="I272" s="35">
        <f t="shared" si="43"/>
        <v>43837</v>
      </c>
      <c r="J272" s="35">
        <v>43845</v>
      </c>
      <c r="K272" s="36" t="s">
        <v>69</v>
      </c>
      <c r="L272" s="37">
        <f t="shared" si="44"/>
        <v>111000</v>
      </c>
      <c r="M272" s="45">
        <v>111000</v>
      </c>
      <c r="N272" s="39"/>
      <c r="O272" s="40" t="s">
        <v>220</v>
      </c>
    </row>
    <row r="273" spans="1:15" s="41" customFormat="1" ht="12.75">
      <c r="A273" s="32">
        <v>1508</v>
      </c>
      <c r="B273" s="33" t="s">
        <v>458</v>
      </c>
      <c r="C273" s="42" t="s">
        <v>78</v>
      </c>
      <c r="D273" s="33" t="s">
        <v>446</v>
      </c>
      <c r="E273" s="44" t="s">
        <v>15</v>
      </c>
      <c r="F273" s="35">
        <f t="shared" si="45"/>
        <v>43804</v>
      </c>
      <c r="G273" s="35">
        <f t="shared" si="46"/>
        <v>43825</v>
      </c>
      <c r="H273" s="35">
        <f>J273-13</f>
        <v>43832</v>
      </c>
      <c r="I273" s="35">
        <f t="shared" si="43"/>
        <v>43839</v>
      </c>
      <c r="J273" s="35">
        <v>43845</v>
      </c>
      <c r="K273" s="36" t="s">
        <v>69</v>
      </c>
      <c r="L273" s="37">
        <f t="shared" si="44"/>
        <v>10500</v>
      </c>
      <c r="M273" s="45">
        <v>10500</v>
      </c>
      <c r="N273" s="39"/>
      <c r="O273" s="40" t="s">
        <v>143</v>
      </c>
    </row>
    <row r="274" spans="1:15" s="41" customFormat="1" ht="21">
      <c r="A274" s="32">
        <v>1516</v>
      </c>
      <c r="B274" s="33" t="s">
        <v>502</v>
      </c>
      <c r="C274" s="34" t="s">
        <v>78</v>
      </c>
      <c r="D274" s="33" t="s">
        <v>446</v>
      </c>
      <c r="E274" s="44" t="s">
        <v>15</v>
      </c>
      <c r="F274" s="35">
        <f t="shared" si="45"/>
        <v>43804</v>
      </c>
      <c r="G274" s="35">
        <f t="shared" si="46"/>
        <v>43825</v>
      </c>
      <c r="H274" s="35">
        <f>J274-13</f>
        <v>43832</v>
      </c>
      <c r="I274" s="35">
        <f t="shared" si="43"/>
        <v>43839</v>
      </c>
      <c r="J274" s="35">
        <v>43845</v>
      </c>
      <c r="K274" s="36" t="s">
        <v>69</v>
      </c>
      <c r="L274" s="37">
        <f t="shared" si="44"/>
        <v>304900</v>
      </c>
      <c r="M274" s="38">
        <v>304900</v>
      </c>
      <c r="N274" s="39"/>
      <c r="O274" s="40" t="s">
        <v>208</v>
      </c>
    </row>
    <row r="275" spans="1:15" s="41" customFormat="1" ht="21">
      <c r="A275" s="32">
        <v>1545</v>
      </c>
      <c r="B275" s="33" t="s">
        <v>500</v>
      </c>
      <c r="C275" s="42" t="s">
        <v>78</v>
      </c>
      <c r="D275" s="33" t="s">
        <v>446</v>
      </c>
      <c r="E275" s="44" t="s">
        <v>15</v>
      </c>
      <c r="F275" s="35">
        <f t="shared" si="45"/>
        <v>43802</v>
      </c>
      <c r="G275" s="35">
        <f t="shared" si="46"/>
        <v>43823</v>
      </c>
      <c r="H275" s="35">
        <f t="shared" ref="H275:H282" si="48">J275-15</f>
        <v>43830</v>
      </c>
      <c r="I275" s="35">
        <f t="shared" si="43"/>
        <v>43837</v>
      </c>
      <c r="J275" s="35">
        <v>43845</v>
      </c>
      <c r="K275" s="36" t="s">
        <v>69</v>
      </c>
      <c r="L275" s="37">
        <f t="shared" si="44"/>
        <v>47000</v>
      </c>
      <c r="M275" s="45">
        <v>47000</v>
      </c>
      <c r="N275" s="39"/>
      <c r="O275" s="40" t="s">
        <v>219</v>
      </c>
    </row>
    <row r="276" spans="1:15" s="41" customFormat="1" ht="21">
      <c r="A276" s="32">
        <v>1595</v>
      </c>
      <c r="B276" s="33" t="s">
        <v>696</v>
      </c>
      <c r="C276" s="42" t="s">
        <v>78</v>
      </c>
      <c r="D276" s="33" t="s">
        <v>446</v>
      </c>
      <c r="E276" s="44" t="s">
        <v>15</v>
      </c>
      <c r="F276" s="35">
        <f t="shared" si="45"/>
        <v>43802</v>
      </c>
      <c r="G276" s="35">
        <f t="shared" si="46"/>
        <v>43823</v>
      </c>
      <c r="H276" s="35">
        <f t="shared" si="48"/>
        <v>43830</v>
      </c>
      <c r="I276" s="35">
        <f t="shared" si="43"/>
        <v>43837</v>
      </c>
      <c r="J276" s="35">
        <v>43845</v>
      </c>
      <c r="K276" s="36" t="s">
        <v>69</v>
      </c>
      <c r="L276" s="37">
        <f t="shared" si="44"/>
        <v>62500</v>
      </c>
      <c r="M276" s="45">
        <v>62500</v>
      </c>
      <c r="N276" s="45"/>
      <c r="O276" s="40" t="s">
        <v>697</v>
      </c>
    </row>
    <row r="277" spans="1:15" s="41" customFormat="1" ht="12.75">
      <c r="A277" s="32">
        <v>1661</v>
      </c>
      <c r="B277" s="33" t="s">
        <v>583</v>
      </c>
      <c r="C277" s="34" t="s">
        <v>78</v>
      </c>
      <c r="D277" s="33" t="s">
        <v>584</v>
      </c>
      <c r="E277" s="44" t="s">
        <v>15</v>
      </c>
      <c r="F277" s="35">
        <f t="shared" si="45"/>
        <v>43802</v>
      </c>
      <c r="G277" s="35">
        <f t="shared" si="46"/>
        <v>43823</v>
      </c>
      <c r="H277" s="35">
        <f t="shared" si="48"/>
        <v>43830</v>
      </c>
      <c r="I277" s="35">
        <f t="shared" si="43"/>
        <v>43837</v>
      </c>
      <c r="J277" s="35">
        <v>43845</v>
      </c>
      <c r="K277" s="36" t="s">
        <v>69</v>
      </c>
      <c r="L277" s="37">
        <f t="shared" si="44"/>
        <v>20000</v>
      </c>
      <c r="M277" s="38">
        <v>20000</v>
      </c>
      <c r="N277" s="39"/>
      <c r="O277" s="40" t="s">
        <v>585</v>
      </c>
    </row>
    <row r="278" spans="1:15" s="41" customFormat="1" ht="21">
      <c r="A278" s="32">
        <v>1709</v>
      </c>
      <c r="B278" s="33" t="s">
        <v>629</v>
      </c>
      <c r="C278" s="42" t="s">
        <v>78</v>
      </c>
      <c r="D278" s="33" t="s">
        <v>446</v>
      </c>
      <c r="E278" s="44" t="s">
        <v>15</v>
      </c>
      <c r="F278" s="35">
        <f t="shared" si="45"/>
        <v>43802</v>
      </c>
      <c r="G278" s="35">
        <f t="shared" si="46"/>
        <v>43823</v>
      </c>
      <c r="H278" s="35">
        <f t="shared" si="48"/>
        <v>43830</v>
      </c>
      <c r="I278" s="35">
        <f t="shared" si="43"/>
        <v>43837</v>
      </c>
      <c r="J278" s="35">
        <v>43845</v>
      </c>
      <c r="K278" s="36" t="s">
        <v>69</v>
      </c>
      <c r="L278" s="37">
        <f t="shared" si="44"/>
        <v>19537</v>
      </c>
      <c r="M278" s="45">
        <v>19537</v>
      </c>
      <c r="N278" s="45"/>
      <c r="O278" s="40" t="s">
        <v>630</v>
      </c>
    </row>
    <row r="279" spans="1:15" s="41" customFormat="1" ht="12.75">
      <c r="A279" s="32">
        <v>1724</v>
      </c>
      <c r="B279" s="33" t="s">
        <v>672</v>
      </c>
      <c r="C279" s="42" t="s">
        <v>78</v>
      </c>
      <c r="D279" s="33" t="s">
        <v>446</v>
      </c>
      <c r="E279" s="44" t="s">
        <v>15</v>
      </c>
      <c r="F279" s="35">
        <f t="shared" si="45"/>
        <v>43802</v>
      </c>
      <c r="G279" s="35">
        <f t="shared" si="46"/>
        <v>43823</v>
      </c>
      <c r="H279" s="35">
        <f t="shared" si="48"/>
        <v>43830</v>
      </c>
      <c r="I279" s="35">
        <f t="shared" si="43"/>
        <v>43837</v>
      </c>
      <c r="J279" s="35">
        <v>43845</v>
      </c>
      <c r="K279" s="36" t="s">
        <v>69</v>
      </c>
      <c r="L279" s="37">
        <f t="shared" si="44"/>
        <v>43300</v>
      </c>
      <c r="M279" s="45">
        <v>43300</v>
      </c>
      <c r="N279" s="45"/>
      <c r="O279" s="40" t="s">
        <v>673</v>
      </c>
    </row>
    <row r="280" spans="1:15" s="41" customFormat="1" ht="21">
      <c r="A280" s="32">
        <v>1728</v>
      </c>
      <c r="B280" s="33" t="s">
        <v>588</v>
      </c>
      <c r="C280" s="42" t="s">
        <v>78</v>
      </c>
      <c r="D280" s="33" t="s">
        <v>446</v>
      </c>
      <c r="E280" s="44" t="s">
        <v>15</v>
      </c>
      <c r="F280" s="35">
        <f t="shared" si="45"/>
        <v>43802</v>
      </c>
      <c r="G280" s="35">
        <f t="shared" si="46"/>
        <v>43823</v>
      </c>
      <c r="H280" s="35">
        <f t="shared" si="48"/>
        <v>43830</v>
      </c>
      <c r="I280" s="35">
        <f t="shared" si="43"/>
        <v>43837</v>
      </c>
      <c r="J280" s="35">
        <v>43845</v>
      </c>
      <c r="K280" s="36" t="s">
        <v>69</v>
      </c>
      <c r="L280" s="37">
        <f t="shared" si="44"/>
        <v>12046.8</v>
      </c>
      <c r="M280" s="45">
        <v>12046.8</v>
      </c>
      <c r="N280" s="45"/>
      <c r="O280" s="40" t="s">
        <v>589</v>
      </c>
    </row>
    <row r="281" spans="1:15" s="41" customFormat="1" ht="21">
      <c r="A281" s="32">
        <v>1731</v>
      </c>
      <c r="B281" s="33" t="s">
        <v>594</v>
      </c>
      <c r="C281" s="42" t="s">
        <v>78</v>
      </c>
      <c r="D281" s="33" t="s">
        <v>446</v>
      </c>
      <c r="E281" s="44" t="s">
        <v>15</v>
      </c>
      <c r="F281" s="35">
        <f t="shared" si="45"/>
        <v>43802</v>
      </c>
      <c r="G281" s="35">
        <f t="shared" si="46"/>
        <v>43823</v>
      </c>
      <c r="H281" s="35">
        <f t="shared" si="48"/>
        <v>43830</v>
      </c>
      <c r="I281" s="35">
        <f t="shared" si="43"/>
        <v>43837</v>
      </c>
      <c r="J281" s="35">
        <v>43845</v>
      </c>
      <c r="K281" s="36" t="s">
        <v>69</v>
      </c>
      <c r="L281" s="37">
        <f t="shared" si="44"/>
        <v>41300</v>
      </c>
      <c r="M281" s="45">
        <v>41300</v>
      </c>
      <c r="N281" s="45"/>
      <c r="O281" s="40" t="s">
        <v>595</v>
      </c>
    </row>
    <row r="282" spans="1:15" s="41" customFormat="1" ht="31.5">
      <c r="A282" s="32">
        <v>1795</v>
      </c>
      <c r="B282" s="33" t="s">
        <v>674</v>
      </c>
      <c r="C282" s="42" t="s">
        <v>78</v>
      </c>
      <c r="D282" s="33" t="s">
        <v>446</v>
      </c>
      <c r="E282" s="44" t="s">
        <v>15</v>
      </c>
      <c r="F282" s="35">
        <f t="shared" si="45"/>
        <v>43802</v>
      </c>
      <c r="G282" s="35">
        <f t="shared" si="46"/>
        <v>43823</v>
      </c>
      <c r="H282" s="35">
        <f t="shared" si="48"/>
        <v>43830</v>
      </c>
      <c r="I282" s="35">
        <f t="shared" si="43"/>
        <v>43837</v>
      </c>
      <c r="J282" s="35">
        <v>43845</v>
      </c>
      <c r="K282" s="36" t="s">
        <v>69</v>
      </c>
      <c r="L282" s="37">
        <f t="shared" si="44"/>
        <v>13600</v>
      </c>
      <c r="M282" s="45">
        <v>13600</v>
      </c>
      <c r="N282" s="45"/>
      <c r="O282" s="40" t="s">
        <v>675</v>
      </c>
    </row>
    <row r="283" spans="1:15" s="41" customFormat="1" ht="21">
      <c r="A283" s="32">
        <v>32</v>
      </c>
      <c r="B283" s="33" t="s">
        <v>349</v>
      </c>
      <c r="C283" s="34" t="s">
        <v>78</v>
      </c>
      <c r="D283" s="33" t="s">
        <v>98</v>
      </c>
      <c r="E283" s="44" t="s">
        <v>15</v>
      </c>
      <c r="F283" s="35">
        <f t="shared" si="45"/>
        <v>43807</v>
      </c>
      <c r="G283" s="35">
        <f t="shared" si="46"/>
        <v>43828</v>
      </c>
      <c r="H283" s="35">
        <f>J283-13</f>
        <v>43835</v>
      </c>
      <c r="I283" s="35">
        <f t="shared" si="43"/>
        <v>43842</v>
      </c>
      <c r="J283" s="35">
        <v>43848</v>
      </c>
      <c r="K283" s="36" t="s">
        <v>69</v>
      </c>
      <c r="L283" s="37">
        <f t="shared" si="44"/>
        <v>97500</v>
      </c>
      <c r="M283" s="38">
        <v>97500</v>
      </c>
      <c r="N283" s="39"/>
      <c r="O283" s="40" t="s">
        <v>208</v>
      </c>
    </row>
    <row r="284" spans="1:15" s="41" customFormat="1" ht="12.75">
      <c r="A284" s="32">
        <v>330</v>
      </c>
      <c r="B284" s="33" t="s">
        <v>419</v>
      </c>
      <c r="C284" s="42" t="s">
        <v>78</v>
      </c>
      <c r="D284" s="33" t="s">
        <v>105</v>
      </c>
      <c r="E284" s="44" t="s">
        <v>15</v>
      </c>
      <c r="F284" s="35">
        <f t="shared" si="45"/>
        <v>43807</v>
      </c>
      <c r="G284" s="35">
        <f t="shared" si="46"/>
        <v>43828</v>
      </c>
      <c r="H284" s="35">
        <f>J284-13</f>
        <v>43835</v>
      </c>
      <c r="I284" s="35">
        <f t="shared" si="43"/>
        <v>43842</v>
      </c>
      <c r="J284" s="35">
        <v>43848</v>
      </c>
      <c r="K284" s="36" t="s">
        <v>69</v>
      </c>
      <c r="L284" s="37">
        <f t="shared" si="44"/>
        <v>32000</v>
      </c>
      <c r="M284" s="43">
        <v>32000</v>
      </c>
      <c r="N284" s="39"/>
      <c r="O284" s="40" t="s">
        <v>208</v>
      </c>
    </row>
    <row r="285" spans="1:15" s="41" customFormat="1" ht="12.75">
      <c r="A285" s="32">
        <v>361</v>
      </c>
      <c r="B285" s="33" t="s">
        <v>422</v>
      </c>
      <c r="C285" s="42" t="s">
        <v>78</v>
      </c>
      <c r="D285" s="33" t="s">
        <v>105</v>
      </c>
      <c r="E285" s="44" t="s">
        <v>15</v>
      </c>
      <c r="F285" s="35">
        <f t="shared" si="45"/>
        <v>43807</v>
      </c>
      <c r="G285" s="35">
        <f t="shared" si="46"/>
        <v>43828</v>
      </c>
      <c r="H285" s="35">
        <f>J285-13</f>
        <v>43835</v>
      </c>
      <c r="I285" s="35">
        <f t="shared" si="43"/>
        <v>43842</v>
      </c>
      <c r="J285" s="35">
        <v>43848</v>
      </c>
      <c r="K285" s="36" t="s">
        <v>69</v>
      </c>
      <c r="L285" s="37">
        <f t="shared" si="44"/>
        <v>2500</v>
      </c>
      <c r="M285" s="43">
        <v>2500</v>
      </c>
      <c r="N285" s="39"/>
      <c r="O285" s="40" t="s">
        <v>112</v>
      </c>
    </row>
    <row r="286" spans="1:15" s="41" customFormat="1" ht="12.75">
      <c r="A286" s="32">
        <v>269</v>
      </c>
      <c r="B286" s="33" t="s">
        <v>282</v>
      </c>
      <c r="C286" s="34" t="s">
        <v>78</v>
      </c>
      <c r="D286" s="33" t="s">
        <v>158</v>
      </c>
      <c r="E286" s="44" t="s">
        <v>15</v>
      </c>
      <c r="F286" s="35">
        <f t="shared" si="45"/>
        <v>43893</v>
      </c>
      <c r="G286" s="35">
        <f t="shared" si="46"/>
        <v>43914</v>
      </c>
      <c r="H286" s="35">
        <f>J286-15</f>
        <v>43921</v>
      </c>
      <c r="I286" s="35">
        <f t="shared" si="43"/>
        <v>43928</v>
      </c>
      <c r="J286" s="35">
        <v>43936</v>
      </c>
      <c r="K286" s="36" t="s">
        <v>69</v>
      </c>
      <c r="L286" s="37">
        <f t="shared" si="44"/>
        <v>3500</v>
      </c>
      <c r="M286" s="38">
        <v>3500</v>
      </c>
      <c r="N286" s="39"/>
      <c r="O286" s="40" t="s">
        <v>162</v>
      </c>
    </row>
    <row r="287" spans="1:15" s="41" customFormat="1" ht="12.75">
      <c r="A287" s="32">
        <v>1032</v>
      </c>
      <c r="B287" s="33" t="s">
        <v>579</v>
      </c>
      <c r="C287" s="42" t="s">
        <v>78</v>
      </c>
      <c r="D287" s="33" t="s">
        <v>183</v>
      </c>
      <c r="E287" s="44" t="s">
        <v>15</v>
      </c>
      <c r="F287" s="35">
        <f t="shared" si="45"/>
        <v>43893</v>
      </c>
      <c r="G287" s="35">
        <f t="shared" si="46"/>
        <v>43914</v>
      </c>
      <c r="H287" s="35">
        <f>J287-15</f>
        <v>43921</v>
      </c>
      <c r="I287" s="35">
        <f t="shared" si="43"/>
        <v>43928</v>
      </c>
      <c r="J287" s="35">
        <v>43936</v>
      </c>
      <c r="K287" s="36" t="s">
        <v>69</v>
      </c>
      <c r="L287" s="37">
        <f t="shared" si="44"/>
        <v>279159</v>
      </c>
      <c r="M287" s="43">
        <v>279159</v>
      </c>
      <c r="N287" s="39"/>
      <c r="O287" s="40" t="s">
        <v>191</v>
      </c>
    </row>
    <row r="288" spans="1:15" s="41" customFormat="1" ht="21">
      <c r="A288" s="32">
        <v>1042</v>
      </c>
      <c r="B288" s="33" t="s">
        <v>310</v>
      </c>
      <c r="C288" s="42" t="s">
        <v>78</v>
      </c>
      <c r="D288" s="33" t="s">
        <v>183</v>
      </c>
      <c r="E288" s="44" t="s">
        <v>15</v>
      </c>
      <c r="F288" s="35">
        <f t="shared" ref="F288:F328" si="49">G288-21</f>
        <v>43895</v>
      </c>
      <c r="G288" s="35">
        <f t="shared" ref="G288:G328" si="50">H288-7</f>
        <v>43916</v>
      </c>
      <c r="H288" s="35">
        <f t="shared" ref="H288:H294" si="51">J288-13</f>
        <v>43923</v>
      </c>
      <c r="I288" s="35">
        <f t="shared" si="43"/>
        <v>43930</v>
      </c>
      <c r="J288" s="35">
        <v>43936</v>
      </c>
      <c r="K288" s="36" t="s">
        <v>69</v>
      </c>
      <c r="L288" s="37">
        <f t="shared" si="44"/>
        <v>129000</v>
      </c>
      <c r="M288" s="45">
        <v>129000</v>
      </c>
      <c r="N288" s="45"/>
      <c r="O288" s="40" t="s">
        <v>306</v>
      </c>
    </row>
    <row r="289" spans="1:15" s="41" customFormat="1" ht="21">
      <c r="A289" s="32">
        <v>1300</v>
      </c>
      <c r="B289" s="33" t="s">
        <v>649</v>
      </c>
      <c r="C289" s="42" t="s">
        <v>78</v>
      </c>
      <c r="D289" s="33" t="s">
        <v>446</v>
      </c>
      <c r="E289" s="44" t="s">
        <v>15</v>
      </c>
      <c r="F289" s="35">
        <f t="shared" si="49"/>
        <v>43895</v>
      </c>
      <c r="G289" s="35">
        <f t="shared" si="50"/>
        <v>43916</v>
      </c>
      <c r="H289" s="35">
        <f t="shared" si="51"/>
        <v>43923</v>
      </c>
      <c r="I289" s="35">
        <f t="shared" si="43"/>
        <v>43930</v>
      </c>
      <c r="J289" s="35">
        <v>43936</v>
      </c>
      <c r="K289" s="36" t="s">
        <v>69</v>
      </c>
      <c r="L289" s="37">
        <f t="shared" si="44"/>
        <v>278200</v>
      </c>
      <c r="M289" s="45">
        <v>278200</v>
      </c>
      <c r="N289" s="39"/>
      <c r="O289" s="40" t="s">
        <v>652</v>
      </c>
    </row>
    <row r="290" spans="1:15" s="41" customFormat="1" ht="21">
      <c r="A290" s="32">
        <v>1304</v>
      </c>
      <c r="B290" s="33" t="s">
        <v>651</v>
      </c>
      <c r="C290" s="42" t="s">
        <v>78</v>
      </c>
      <c r="D290" s="33" t="s">
        <v>446</v>
      </c>
      <c r="E290" s="44" t="s">
        <v>15</v>
      </c>
      <c r="F290" s="35">
        <f t="shared" si="49"/>
        <v>43895</v>
      </c>
      <c r="G290" s="35">
        <f t="shared" si="50"/>
        <v>43916</v>
      </c>
      <c r="H290" s="35">
        <f t="shared" si="51"/>
        <v>43923</v>
      </c>
      <c r="I290" s="35">
        <f t="shared" si="43"/>
        <v>43930</v>
      </c>
      <c r="J290" s="35">
        <v>43936</v>
      </c>
      <c r="K290" s="36" t="s">
        <v>69</v>
      </c>
      <c r="L290" s="37">
        <f t="shared" si="44"/>
        <v>278200</v>
      </c>
      <c r="M290" s="45">
        <v>278200</v>
      </c>
      <c r="N290" s="39"/>
      <c r="O290" s="40" t="s">
        <v>650</v>
      </c>
    </row>
    <row r="291" spans="1:15" s="41" customFormat="1" ht="21">
      <c r="A291" s="32">
        <v>1312</v>
      </c>
      <c r="B291" s="33" t="s">
        <v>655</v>
      </c>
      <c r="C291" s="42" t="s">
        <v>78</v>
      </c>
      <c r="D291" s="33" t="s">
        <v>446</v>
      </c>
      <c r="E291" s="44" t="s">
        <v>15</v>
      </c>
      <c r="F291" s="35">
        <f t="shared" si="49"/>
        <v>43895</v>
      </c>
      <c r="G291" s="35">
        <f t="shared" si="50"/>
        <v>43916</v>
      </c>
      <c r="H291" s="35">
        <f t="shared" si="51"/>
        <v>43923</v>
      </c>
      <c r="I291" s="35">
        <f t="shared" si="43"/>
        <v>43930</v>
      </c>
      <c r="J291" s="35">
        <v>43936</v>
      </c>
      <c r="K291" s="36" t="s">
        <v>69</v>
      </c>
      <c r="L291" s="37">
        <f t="shared" si="44"/>
        <v>278200</v>
      </c>
      <c r="M291" s="45">
        <v>278200</v>
      </c>
      <c r="N291" s="39"/>
      <c r="O291" s="40" t="s">
        <v>656</v>
      </c>
    </row>
    <row r="292" spans="1:15" s="41" customFormat="1" ht="21">
      <c r="A292" s="32">
        <v>1316</v>
      </c>
      <c r="B292" s="33" t="s">
        <v>657</v>
      </c>
      <c r="C292" s="42" t="s">
        <v>78</v>
      </c>
      <c r="D292" s="33" t="s">
        <v>446</v>
      </c>
      <c r="E292" s="44" t="s">
        <v>15</v>
      </c>
      <c r="F292" s="35">
        <f t="shared" si="49"/>
        <v>43895</v>
      </c>
      <c r="G292" s="35">
        <f t="shared" si="50"/>
        <v>43916</v>
      </c>
      <c r="H292" s="35">
        <f t="shared" si="51"/>
        <v>43923</v>
      </c>
      <c r="I292" s="35">
        <f t="shared" si="43"/>
        <v>43930</v>
      </c>
      <c r="J292" s="35">
        <v>43936</v>
      </c>
      <c r="K292" s="36" t="s">
        <v>69</v>
      </c>
      <c r="L292" s="37">
        <f t="shared" si="44"/>
        <v>278200</v>
      </c>
      <c r="M292" s="45">
        <v>278200</v>
      </c>
      <c r="N292" s="39"/>
      <c r="O292" s="40" t="s">
        <v>658</v>
      </c>
    </row>
    <row r="293" spans="1:15" s="41" customFormat="1" ht="21">
      <c r="A293" s="32">
        <v>1320</v>
      </c>
      <c r="B293" s="33" t="s">
        <v>659</v>
      </c>
      <c r="C293" s="42" t="s">
        <v>78</v>
      </c>
      <c r="D293" s="33" t="s">
        <v>446</v>
      </c>
      <c r="E293" s="44" t="s">
        <v>15</v>
      </c>
      <c r="F293" s="35">
        <f t="shared" si="49"/>
        <v>43895</v>
      </c>
      <c r="G293" s="35">
        <f t="shared" si="50"/>
        <v>43916</v>
      </c>
      <c r="H293" s="35">
        <f t="shared" si="51"/>
        <v>43923</v>
      </c>
      <c r="I293" s="35">
        <f t="shared" si="43"/>
        <v>43930</v>
      </c>
      <c r="J293" s="35">
        <v>43936</v>
      </c>
      <c r="K293" s="36" t="s">
        <v>69</v>
      </c>
      <c r="L293" s="37">
        <f t="shared" si="44"/>
        <v>278200</v>
      </c>
      <c r="M293" s="45">
        <v>278200</v>
      </c>
      <c r="N293" s="39"/>
      <c r="O293" s="40" t="s">
        <v>660</v>
      </c>
    </row>
    <row r="294" spans="1:15" s="41" customFormat="1" ht="21">
      <c r="A294" s="32">
        <v>1334</v>
      </c>
      <c r="B294" s="33" t="s">
        <v>463</v>
      </c>
      <c r="C294" s="42" t="s">
        <v>78</v>
      </c>
      <c r="D294" s="33" t="s">
        <v>446</v>
      </c>
      <c r="E294" s="44" t="s">
        <v>15</v>
      </c>
      <c r="F294" s="35">
        <f t="shared" si="49"/>
        <v>43895</v>
      </c>
      <c r="G294" s="35">
        <f t="shared" si="50"/>
        <v>43916</v>
      </c>
      <c r="H294" s="35">
        <f t="shared" si="51"/>
        <v>43923</v>
      </c>
      <c r="I294" s="35">
        <f t="shared" si="43"/>
        <v>43930</v>
      </c>
      <c r="J294" s="35">
        <v>43936</v>
      </c>
      <c r="K294" s="36" t="s">
        <v>69</v>
      </c>
      <c r="L294" s="37">
        <f t="shared" si="44"/>
        <v>60654</v>
      </c>
      <c r="M294" s="45">
        <v>60654</v>
      </c>
      <c r="N294" s="39"/>
      <c r="O294" s="40" t="s">
        <v>464</v>
      </c>
    </row>
    <row r="295" spans="1:15" s="41" customFormat="1" ht="21">
      <c r="A295" s="32">
        <v>1511</v>
      </c>
      <c r="B295" s="33" t="s">
        <v>459</v>
      </c>
      <c r="C295" s="42" t="s">
        <v>78</v>
      </c>
      <c r="D295" s="33" t="s">
        <v>446</v>
      </c>
      <c r="E295" s="44" t="s">
        <v>15</v>
      </c>
      <c r="F295" s="35">
        <f t="shared" si="49"/>
        <v>43893</v>
      </c>
      <c r="G295" s="35">
        <f t="shared" si="50"/>
        <v>43914</v>
      </c>
      <c r="H295" s="35">
        <f t="shared" ref="H295:H300" si="52">J295-15</f>
        <v>43921</v>
      </c>
      <c r="I295" s="35">
        <f t="shared" si="43"/>
        <v>43928</v>
      </c>
      <c r="J295" s="35">
        <v>43936</v>
      </c>
      <c r="K295" s="36" t="s">
        <v>69</v>
      </c>
      <c r="L295" s="37">
        <f t="shared" si="44"/>
        <v>72243</v>
      </c>
      <c r="M295" s="45">
        <v>72243</v>
      </c>
      <c r="N295" s="39"/>
      <c r="O295" s="40" t="s">
        <v>460</v>
      </c>
    </row>
    <row r="296" spans="1:15" s="41" customFormat="1" ht="21">
      <c r="A296" s="32">
        <v>1598</v>
      </c>
      <c r="B296" s="33" t="s">
        <v>696</v>
      </c>
      <c r="C296" s="42" t="s">
        <v>78</v>
      </c>
      <c r="D296" s="33" t="s">
        <v>446</v>
      </c>
      <c r="E296" s="44" t="s">
        <v>15</v>
      </c>
      <c r="F296" s="35">
        <f t="shared" si="49"/>
        <v>43893</v>
      </c>
      <c r="G296" s="35">
        <f t="shared" si="50"/>
        <v>43914</v>
      </c>
      <c r="H296" s="35">
        <f t="shared" si="52"/>
        <v>43921</v>
      </c>
      <c r="I296" s="35">
        <f t="shared" si="43"/>
        <v>43928</v>
      </c>
      <c r="J296" s="35">
        <v>43936</v>
      </c>
      <c r="K296" s="36" t="s">
        <v>69</v>
      </c>
      <c r="L296" s="37">
        <f t="shared" si="44"/>
        <v>62500</v>
      </c>
      <c r="M296" s="45">
        <v>62500</v>
      </c>
      <c r="N296" s="45"/>
      <c r="O296" s="40" t="s">
        <v>697</v>
      </c>
    </row>
    <row r="297" spans="1:15" s="41" customFormat="1" ht="21">
      <c r="A297" s="32">
        <v>1735</v>
      </c>
      <c r="B297" s="33" t="s">
        <v>596</v>
      </c>
      <c r="C297" s="42" t="s">
        <v>78</v>
      </c>
      <c r="D297" s="33" t="s">
        <v>446</v>
      </c>
      <c r="E297" s="44" t="s">
        <v>15</v>
      </c>
      <c r="F297" s="35">
        <f t="shared" si="49"/>
        <v>43893</v>
      </c>
      <c r="G297" s="35">
        <f t="shared" si="50"/>
        <v>43914</v>
      </c>
      <c r="H297" s="35">
        <f t="shared" si="52"/>
        <v>43921</v>
      </c>
      <c r="I297" s="35">
        <f t="shared" si="43"/>
        <v>43928</v>
      </c>
      <c r="J297" s="35">
        <v>43936</v>
      </c>
      <c r="K297" s="36" t="s">
        <v>69</v>
      </c>
      <c r="L297" s="37">
        <f t="shared" si="44"/>
        <v>128857.14</v>
      </c>
      <c r="M297" s="45">
        <v>128857.14</v>
      </c>
      <c r="N297" s="45"/>
      <c r="O297" s="40" t="s">
        <v>597</v>
      </c>
    </row>
    <row r="298" spans="1:15" s="41" customFormat="1" ht="21">
      <c r="A298" s="32">
        <v>1781</v>
      </c>
      <c r="B298" s="33" t="s">
        <v>676</v>
      </c>
      <c r="C298" s="42" t="s">
        <v>78</v>
      </c>
      <c r="D298" s="33" t="s">
        <v>446</v>
      </c>
      <c r="E298" s="44" t="s">
        <v>15</v>
      </c>
      <c r="F298" s="35">
        <f t="shared" si="49"/>
        <v>43893</v>
      </c>
      <c r="G298" s="35">
        <f t="shared" si="50"/>
        <v>43914</v>
      </c>
      <c r="H298" s="35">
        <f t="shared" si="52"/>
        <v>43921</v>
      </c>
      <c r="I298" s="35">
        <f t="shared" si="43"/>
        <v>43928</v>
      </c>
      <c r="J298" s="35">
        <v>43936</v>
      </c>
      <c r="K298" s="36" t="s">
        <v>69</v>
      </c>
      <c r="L298" s="37">
        <f t="shared" si="44"/>
        <v>3800</v>
      </c>
      <c r="M298" s="45">
        <v>3800</v>
      </c>
      <c r="N298" s="45"/>
      <c r="O298" s="40" t="s">
        <v>677</v>
      </c>
    </row>
    <row r="299" spans="1:15" s="41" customFormat="1" ht="21">
      <c r="A299" s="32">
        <v>1784</v>
      </c>
      <c r="B299" s="33" t="s">
        <v>678</v>
      </c>
      <c r="C299" s="42" t="s">
        <v>78</v>
      </c>
      <c r="D299" s="33" t="s">
        <v>446</v>
      </c>
      <c r="E299" s="44" t="s">
        <v>15</v>
      </c>
      <c r="F299" s="35">
        <f t="shared" si="49"/>
        <v>43893</v>
      </c>
      <c r="G299" s="35">
        <f t="shared" si="50"/>
        <v>43914</v>
      </c>
      <c r="H299" s="35">
        <f t="shared" si="52"/>
        <v>43921</v>
      </c>
      <c r="I299" s="35">
        <f t="shared" si="43"/>
        <v>43928</v>
      </c>
      <c r="J299" s="35">
        <v>43936</v>
      </c>
      <c r="K299" s="36" t="s">
        <v>69</v>
      </c>
      <c r="L299" s="37">
        <f t="shared" si="44"/>
        <v>3300</v>
      </c>
      <c r="M299" s="45">
        <v>3300</v>
      </c>
      <c r="N299" s="45"/>
      <c r="O299" s="40" t="s">
        <v>679</v>
      </c>
    </row>
    <row r="300" spans="1:15" s="41" customFormat="1" ht="21">
      <c r="A300" s="32">
        <v>1787</v>
      </c>
      <c r="B300" s="33" t="s">
        <v>692</v>
      </c>
      <c r="C300" s="42" t="s">
        <v>78</v>
      </c>
      <c r="D300" s="33" t="s">
        <v>446</v>
      </c>
      <c r="E300" s="44" t="s">
        <v>15</v>
      </c>
      <c r="F300" s="35">
        <f t="shared" si="49"/>
        <v>43893</v>
      </c>
      <c r="G300" s="35">
        <f t="shared" si="50"/>
        <v>43914</v>
      </c>
      <c r="H300" s="35">
        <f t="shared" si="52"/>
        <v>43921</v>
      </c>
      <c r="I300" s="35">
        <f t="shared" si="43"/>
        <v>43928</v>
      </c>
      <c r="J300" s="35">
        <v>43936</v>
      </c>
      <c r="K300" s="36" t="s">
        <v>69</v>
      </c>
      <c r="L300" s="37">
        <f t="shared" si="44"/>
        <v>35577.730000000003</v>
      </c>
      <c r="M300" s="45">
        <v>35577.730000000003</v>
      </c>
      <c r="N300" s="45"/>
      <c r="O300" s="40" t="s">
        <v>693</v>
      </c>
    </row>
    <row r="301" spans="1:15" s="41" customFormat="1" ht="21">
      <c r="A301" s="32">
        <v>1270</v>
      </c>
      <c r="B301" s="33" t="s">
        <v>396</v>
      </c>
      <c r="C301" s="42" t="s">
        <v>78</v>
      </c>
      <c r="D301" s="33" t="s">
        <v>142</v>
      </c>
      <c r="E301" s="44" t="s">
        <v>15</v>
      </c>
      <c r="F301" s="35">
        <f t="shared" si="49"/>
        <v>43956</v>
      </c>
      <c r="G301" s="35">
        <f t="shared" si="50"/>
        <v>43977</v>
      </c>
      <c r="H301" s="35">
        <f>J301-13</f>
        <v>43984</v>
      </c>
      <c r="I301" s="35">
        <f t="shared" si="43"/>
        <v>43991</v>
      </c>
      <c r="J301" s="35">
        <v>43997</v>
      </c>
      <c r="K301" s="36" t="s">
        <v>69</v>
      </c>
      <c r="L301" s="37">
        <f t="shared" si="44"/>
        <v>25000</v>
      </c>
      <c r="M301" s="45">
        <v>25000</v>
      </c>
      <c r="N301" s="45"/>
      <c r="O301" s="40" t="s">
        <v>397</v>
      </c>
    </row>
    <row r="302" spans="1:15" s="127" customFormat="1" ht="21">
      <c r="A302" s="32">
        <v>1803</v>
      </c>
      <c r="B302" s="119" t="s">
        <v>716</v>
      </c>
      <c r="C302" s="120" t="s">
        <v>78</v>
      </c>
      <c r="D302" s="119" t="s">
        <v>446</v>
      </c>
      <c r="E302" s="121" t="s">
        <v>15</v>
      </c>
      <c r="F302" s="122">
        <f t="shared" si="49"/>
        <v>43893</v>
      </c>
      <c r="G302" s="122">
        <f t="shared" si="50"/>
        <v>43914</v>
      </c>
      <c r="H302" s="122">
        <f>J302-15</f>
        <v>43921</v>
      </c>
      <c r="I302" s="122">
        <f t="shared" si="43"/>
        <v>43928</v>
      </c>
      <c r="J302" s="122">
        <v>43936</v>
      </c>
      <c r="K302" s="123" t="s">
        <v>69</v>
      </c>
      <c r="L302" s="124">
        <f t="shared" si="44"/>
        <v>4000</v>
      </c>
      <c r="M302" s="125">
        <v>4000</v>
      </c>
      <c r="N302" s="125"/>
      <c r="O302" s="126" t="s">
        <v>717</v>
      </c>
    </row>
    <row r="303" spans="1:15" s="127" customFormat="1" ht="31.5">
      <c r="A303" s="32">
        <v>1833</v>
      </c>
      <c r="B303" s="119" t="s">
        <v>728</v>
      </c>
      <c r="C303" s="120" t="s">
        <v>78</v>
      </c>
      <c r="D303" s="119" t="s">
        <v>446</v>
      </c>
      <c r="E303" s="121" t="s">
        <v>15</v>
      </c>
      <c r="F303" s="122">
        <f t="shared" si="49"/>
        <v>43893</v>
      </c>
      <c r="G303" s="122">
        <f t="shared" si="50"/>
        <v>43914</v>
      </c>
      <c r="H303" s="122">
        <f>J303-15</f>
        <v>43921</v>
      </c>
      <c r="I303" s="122">
        <f t="shared" si="43"/>
        <v>43928</v>
      </c>
      <c r="J303" s="122">
        <v>43936</v>
      </c>
      <c r="K303" s="123" t="s">
        <v>69</v>
      </c>
      <c r="L303" s="124">
        <f t="shared" si="44"/>
        <v>17000</v>
      </c>
      <c r="M303" s="125">
        <v>17000</v>
      </c>
      <c r="N303" s="125"/>
      <c r="O303" s="126" t="s">
        <v>729</v>
      </c>
    </row>
    <row r="304" spans="1:15" s="144" customFormat="1" ht="31.5">
      <c r="A304" s="32">
        <v>1860</v>
      </c>
      <c r="B304" s="136" t="s">
        <v>757</v>
      </c>
      <c r="C304" s="137" t="s">
        <v>78</v>
      </c>
      <c r="D304" s="136" t="s">
        <v>446</v>
      </c>
      <c r="E304" s="138" t="s">
        <v>15</v>
      </c>
      <c r="F304" s="139">
        <f t="shared" ref="F304:F310" si="53">G304-21</f>
        <v>43893</v>
      </c>
      <c r="G304" s="139">
        <f t="shared" ref="G304:G310" si="54">H304-7</f>
        <v>43914</v>
      </c>
      <c r="H304" s="139">
        <f t="shared" ref="H304:H310" si="55">J304-15</f>
        <v>43921</v>
      </c>
      <c r="I304" s="139">
        <f t="shared" ref="I304:I310" si="56">H304+7</f>
        <v>43928</v>
      </c>
      <c r="J304" s="139">
        <v>43936</v>
      </c>
      <c r="K304" s="140" t="s">
        <v>69</v>
      </c>
      <c r="L304" s="141">
        <f t="shared" ref="L304:L310" si="57">SUM(M304:N304)</f>
        <v>50563</v>
      </c>
      <c r="M304" s="142">
        <v>50563</v>
      </c>
      <c r="N304" s="142"/>
      <c r="O304" s="143" t="s">
        <v>758</v>
      </c>
    </row>
    <row r="305" spans="1:15" s="144" customFormat="1" ht="12.75">
      <c r="A305" s="32">
        <v>1867</v>
      </c>
      <c r="B305" s="136" t="s">
        <v>741</v>
      </c>
      <c r="C305" s="137" t="s">
        <v>78</v>
      </c>
      <c r="D305" s="136" t="s">
        <v>163</v>
      </c>
      <c r="E305" s="138" t="s">
        <v>15</v>
      </c>
      <c r="F305" s="139">
        <f t="shared" si="53"/>
        <v>43893</v>
      </c>
      <c r="G305" s="139">
        <f t="shared" si="54"/>
        <v>43914</v>
      </c>
      <c r="H305" s="139">
        <f t="shared" si="55"/>
        <v>43921</v>
      </c>
      <c r="I305" s="139">
        <f t="shared" si="56"/>
        <v>43928</v>
      </c>
      <c r="J305" s="139">
        <v>43936</v>
      </c>
      <c r="K305" s="140" t="s">
        <v>69</v>
      </c>
      <c r="L305" s="141">
        <f t="shared" si="57"/>
        <v>3000</v>
      </c>
      <c r="M305" s="142">
        <v>3000</v>
      </c>
      <c r="N305" s="142"/>
      <c r="O305" s="143" t="s">
        <v>742</v>
      </c>
    </row>
    <row r="306" spans="1:15" s="144" customFormat="1" ht="12.75">
      <c r="A306" s="32">
        <v>1871</v>
      </c>
      <c r="B306" s="136" t="s">
        <v>747</v>
      </c>
      <c r="C306" s="137" t="s">
        <v>78</v>
      </c>
      <c r="D306" s="136" t="s">
        <v>163</v>
      </c>
      <c r="E306" s="138" t="s">
        <v>15</v>
      </c>
      <c r="F306" s="139">
        <f t="shared" si="53"/>
        <v>43893</v>
      </c>
      <c r="G306" s="139">
        <f t="shared" si="54"/>
        <v>43914</v>
      </c>
      <c r="H306" s="139">
        <f t="shared" si="55"/>
        <v>43921</v>
      </c>
      <c r="I306" s="139">
        <f t="shared" si="56"/>
        <v>43928</v>
      </c>
      <c r="J306" s="139">
        <v>43936</v>
      </c>
      <c r="K306" s="140" t="s">
        <v>69</v>
      </c>
      <c r="L306" s="141">
        <f t="shared" si="57"/>
        <v>1300</v>
      </c>
      <c r="M306" s="142">
        <v>1300</v>
      </c>
      <c r="N306" s="142"/>
      <c r="O306" s="143" t="s">
        <v>748</v>
      </c>
    </row>
    <row r="307" spans="1:15" s="144" customFormat="1" ht="12.75">
      <c r="A307" s="32">
        <v>1874</v>
      </c>
      <c r="B307" s="136" t="s">
        <v>755</v>
      </c>
      <c r="C307" s="137" t="s">
        <v>78</v>
      </c>
      <c r="D307" s="136" t="s">
        <v>163</v>
      </c>
      <c r="E307" s="138" t="s">
        <v>15</v>
      </c>
      <c r="F307" s="139">
        <f t="shared" si="53"/>
        <v>43893</v>
      </c>
      <c r="G307" s="139">
        <f t="shared" si="54"/>
        <v>43914</v>
      </c>
      <c r="H307" s="139">
        <f t="shared" si="55"/>
        <v>43921</v>
      </c>
      <c r="I307" s="139">
        <f t="shared" si="56"/>
        <v>43928</v>
      </c>
      <c r="J307" s="139">
        <v>43936</v>
      </c>
      <c r="K307" s="140" t="s">
        <v>69</v>
      </c>
      <c r="L307" s="141">
        <f t="shared" si="57"/>
        <v>1350</v>
      </c>
      <c r="M307" s="142">
        <v>1350</v>
      </c>
      <c r="N307" s="142"/>
      <c r="O307" s="143" t="s">
        <v>756</v>
      </c>
    </row>
    <row r="308" spans="1:15" s="144" customFormat="1" ht="12.75">
      <c r="A308" s="32">
        <v>1877</v>
      </c>
      <c r="B308" s="136" t="s">
        <v>753</v>
      </c>
      <c r="C308" s="137" t="s">
        <v>78</v>
      </c>
      <c r="D308" s="136" t="s">
        <v>163</v>
      </c>
      <c r="E308" s="138" t="s">
        <v>15</v>
      </c>
      <c r="F308" s="139">
        <f t="shared" si="53"/>
        <v>43893</v>
      </c>
      <c r="G308" s="139">
        <f t="shared" si="54"/>
        <v>43914</v>
      </c>
      <c r="H308" s="139">
        <f t="shared" si="55"/>
        <v>43921</v>
      </c>
      <c r="I308" s="139">
        <f t="shared" si="56"/>
        <v>43928</v>
      </c>
      <c r="J308" s="139">
        <v>43936</v>
      </c>
      <c r="K308" s="140" t="s">
        <v>69</v>
      </c>
      <c r="L308" s="141">
        <f t="shared" si="57"/>
        <v>6500</v>
      </c>
      <c r="M308" s="142">
        <v>6500</v>
      </c>
      <c r="N308" s="142"/>
      <c r="O308" s="143" t="s">
        <v>754</v>
      </c>
    </row>
    <row r="309" spans="1:15" s="144" customFormat="1" ht="12.75">
      <c r="A309" s="32">
        <v>1897</v>
      </c>
      <c r="B309" s="136" t="s">
        <v>743</v>
      </c>
      <c r="C309" s="137" t="s">
        <v>78</v>
      </c>
      <c r="D309" s="136" t="s">
        <v>163</v>
      </c>
      <c r="E309" s="138" t="s">
        <v>15</v>
      </c>
      <c r="F309" s="139">
        <f t="shared" si="53"/>
        <v>43893</v>
      </c>
      <c r="G309" s="139">
        <f t="shared" si="54"/>
        <v>43914</v>
      </c>
      <c r="H309" s="139">
        <f t="shared" si="55"/>
        <v>43921</v>
      </c>
      <c r="I309" s="139">
        <f t="shared" si="56"/>
        <v>43928</v>
      </c>
      <c r="J309" s="139">
        <v>43936</v>
      </c>
      <c r="K309" s="140" t="s">
        <v>69</v>
      </c>
      <c r="L309" s="141">
        <f t="shared" si="57"/>
        <v>1800</v>
      </c>
      <c r="M309" s="142"/>
      <c r="N309" s="142">
        <v>1800</v>
      </c>
      <c r="O309" s="143" t="s">
        <v>744</v>
      </c>
    </row>
    <row r="310" spans="1:15" s="144" customFormat="1" ht="21">
      <c r="A310" s="32">
        <v>1902</v>
      </c>
      <c r="B310" s="136" t="s">
        <v>769</v>
      </c>
      <c r="C310" s="137" t="s">
        <v>78</v>
      </c>
      <c r="D310" s="136" t="s">
        <v>163</v>
      </c>
      <c r="E310" s="138" t="s">
        <v>15</v>
      </c>
      <c r="F310" s="139">
        <f t="shared" si="53"/>
        <v>43802</v>
      </c>
      <c r="G310" s="139">
        <f t="shared" si="54"/>
        <v>43823</v>
      </c>
      <c r="H310" s="139">
        <f t="shared" si="55"/>
        <v>43830</v>
      </c>
      <c r="I310" s="139">
        <f t="shared" si="56"/>
        <v>43837</v>
      </c>
      <c r="J310" s="139">
        <v>43845</v>
      </c>
      <c r="K310" s="140" t="s">
        <v>69</v>
      </c>
      <c r="L310" s="141">
        <f t="shared" si="57"/>
        <v>7500</v>
      </c>
      <c r="M310" s="142">
        <v>7500</v>
      </c>
      <c r="N310" s="142"/>
      <c r="O310" s="143" t="s">
        <v>770</v>
      </c>
    </row>
    <row r="311" spans="1:15" s="127" customFormat="1" ht="21">
      <c r="A311" s="32">
        <v>1836</v>
      </c>
      <c r="B311" s="119" t="s">
        <v>726</v>
      </c>
      <c r="C311" s="120" t="s">
        <v>78</v>
      </c>
      <c r="D311" s="119" t="s">
        <v>446</v>
      </c>
      <c r="E311" s="121" t="s">
        <v>15</v>
      </c>
      <c r="F311" s="122">
        <f t="shared" si="49"/>
        <v>43893</v>
      </c>
      <c r="G311" s="122">
        <f t="shared" si="50"/>
        <v>43914</v>
      </c>
      <c r="H311" s="122">
        <f>J311-15</f>
        <v>43921</v>
      </c>
      <c r="I311" s="122">
        <f t="shared" si="43"/>
        <v>43928</v>
      </c>
      <c r="J311" s="122">
        <v>43936</v>
      </c>
      <c r="K311" s="123" t="s">
        <v>69</v>
      </c>
      <c r="L311" s="124">
        <f t="shared" si="44"/>
        <v>10040.61</v>
      </c>
      <c r="M311" s="125">
        <v>10040.61</v>
      </c>
      <c r="N311" s="125"/>
      <c r="O311" s="126" t="s">
        <v>727</v>
      </c>
    </row>
    <row r="312" spans="1:15" s="128" customFormat="1" ht="15.75">
      <c r="B312" s="129"/>
      <c r="C312" s="147" t="s">
        <v>776</v>
      </c>
      <c r="D312" s="129"/>
      <c r="E312" s="130"/>
      <c r="F312" s="131"/>
      <c r="G312" s="131"/>
      <c r="H312" s="131"/>
      <c r="I312" s="131"/>
      <c r="J312" s="131"/>
      <c r="K312" s="129"/>
      <c r="L312" s="132"/>
      <c r="M312" s="148"/>
      <c r="N312" s="148"/>
      <c r="O312" s="150">
        <f>SUM(M199:N311)</f>
        <v>12794103.07</v>
      </c>
    </row>
    <row r="313" spans="1:15" s="41" customFormat="1" ht="21">
      <c r="A313" s="32">
        <v>572</v>
      </c>
      <c r="B313" s="33" t="s">
        <v>406</v>
      </c>
      <c r="C313" s="34" t="s">
        <v>157</v>
      </c>
      <c r="D313" s="33" t="s">
        <v>156</v>
      </c>
      <c r="E313" s="44" t="s">
        <v>15</v>
      </c>
      <c r="F313" s="35">
        <f t="shared" si="49"/>
        <v>43802</v>
      </c>
      <c r="G313" s="35">
        <f t="shared" si="50"/>
        <v>43823</v>
      </c>
      <c r="H313" s="35">
        <f>J313-15</f>
        <v>43830</v>
      </c>
      <c r="I313" s="35">
        <f t="shared" si="43"/>
        <v>43837</v>
      </c>
      <c r="J313" s="35">
        <v>43845</v>
      </c>
      <c r="K313" s="36" t="s">
        <v>69</v>
      </c>
      <c r="L313" s="37">
        <f t="shared" si="44"/>
        <v>172500</v>
      </c>
      <c r="M313" s="38"/>
      <c r="N313" s="39">
        <f>15000+25000+30000+30000+32500+40000</f>
        <v>172500</v>
      </c>
      <c r="O313" s="40" t="s">
        <v>405</v>
      </c>
    </row>
    <row r="314" spans="1:15" s="41" customFormat="1" ht="21">
      <c r="A314" s="32">
        <v>573</v>
      </c>
      <c r="B314" s="33" t="s">
        <v>407</v>
      </c>
      <c r="C314" s="34" t="s">
        <v>157</v>
      </c>
      <c r="D314" s="33" t="s">
        <v>156</v>
      </c>
      <c r="E314" s="44" t="s">
        <v>15</v>
      </c>
      <c r="F314" s="35">
        <f t="shared" si="49"/>
        <v>43802</v>
      </c>
      <c r="G314" s="35">
        <f t="shared" si="50"/>
        <v>43823</v>
      </c>
      <c r="H314" s="35">
        <f>J314-15</f>
        <v>43830</v>
      </c>
      <c r="I314" s="35">
        <f t="shared" si="43"/>
        <v>43837</v>
      </c>
      <c r="J314" s="35">
        <v>43845</v>
      </c>
      <c r="K314" s="36" t="s">
        <v>69</v>
      </c>
      <c r="L314" s="37">
        <f t="shared" si="44"/>
        <v>921000</v>
      </c>
      <c r="M314" s="38"/>
      <c r="N314" s="39">
        <v>921000</v>
      </c>
      <c r="O314" s="40" t="s">
        <v>405</v>
      </c>
    </row>
    <row r="315" spans="1:15" s="41" customFormat="1" ht="21">
      <c r="A315" s="32">
        <v>724</v>
      </c>
      <c r="B315" s="33" t="s">
        <v>387</v>
      </c>
      <c r="C315" s="34" t="s">
        <v>157</v>
      </c>
      <c r="D315" s="33" t="s">
        <v>169</v>
      </c>
      <c r="E315" s="44" t="s">
        <v>15</v>
      </c>
      <c r="F315" s="35">
        <f t="shared" si="49"/>
        <v>43893</v>
      </c>
      <c r="G315" s="35">
        <f t="shared" si="50"/>
        <v>43914</v>
      </c>
      <c r="H315" s="35">
        <f>J315-15</f>
        <v>43921</v>
      </c>
      <c r="I315" s="35">
        <f t="shared" ref="I315:I382" si="58">H315+7</f>
        <v>43928</v>
      </c>
      <c r="J315" s="35">
        <v>43936</v>
      </c>
      <c r="K315" s="36" t="s">
        <v>69</v>
      </c>
      <c r="L315" s="37">
        <f t="shared" ref="L315:L382" si="59">SUM(M315:N315)</f>
        <v>3000</v>
      </c>
      <c r="M315" s="38"/>
      <c r="N315" s="39">
        <v>3000</v>
      </c>
      <c r="O315" s="40" t="s">
        <v>385</v>
      </c>
    </row>
    <row r="316" spans="1:15" s="128" customFormat="1" ht="15.75">
      <c r="B316" s="129"/>
      <c r="C316" s="147" t="s">
        <v>777</v>
      </c>
      <c r="D316" s="129"/>
      <c r="E316" s="130"/>
      <c r="F316" s="131"/>
      <c r="G316" s="131"/>
      <c r="H316" s="131"/>
      <c r="I316" s="131"/>
      <c r="J316" s="131"/>
      <c r="K316" s="129"/>
      <c r="L316" s="132"/>
      <c r="M316" s="148"/>
      <c r="N316" s="148"/>
      <c r="O316" s="150">
        <f>SUM(M313:N315)</f>
        <v>1096500</v>
      </c>
    </row>
    <row r="317" spans="1:15" s="41" customFormat="1" ht="24">
      <c r="A317" s="32">
        <v>480</v>
      </c>
      <c r="B317" s="33" t="s">
        <v>567</v>
      </c>
      <c r="C317" s="34" t="s">
        <v>131</v>
      </c>
      <c r="D317" s="33" t="s">
        <v>79</v>
      </c>
      <c r="E317" s="44" t="s">
        <v>15</v>
      </c>
      <c r="F317" s="35">
        <f t="shared" si="49"/>
        <v>43804</v>
      </c>
      <c r="G317" s="35">
        <f t="shared" si="50"/>
        <v>43825</v>
      </c>
      <c r="H317" s="35">
        <f t="shared" ref="H317:H325" si="60">J317-13</f>
        <v>43832</v>
      </c>
      <c r="I317" s="35">
        <f t="shared" si="58"/>
        <v>43839</v>
      </c>
      <c r="J317" s="35">
        <v>43845</v>
      </c>
      <c r="K317" s="36" t="s">
        <v>69</v>
      </c>
      <c r="L317" s="37">
        <f t="shared" si="59"/>
        <v>62500</v>
      </c>
      <c r="M317" s="43">
        <v>62500</v>
      </c>
      <c r="N317" s="39"/>
      <c r="O317" s="34" t="s">
        <v>270</v>
      </c>
    </row>
    <row r="318" spans="1:15" s="41" customFormat="1" ht="12.75">
      <c r="A318" s="32">
        <v>682</v>
      </c>
      <c r="B318" s="33" t="s">
        <v>371</v>
      </c>
      <c r="C318" s="34" t="s">
        <v>131</v>
      </c>
      <c r="D318" s="33" t="s">
        <v>128</v>
      </c>
      <c r="E318" s="44" t="s">
        <v>15</v>
      </c>
      <c r="F318" s="35">
        <f t="shared" si="49"/>
        <v>43804</v>
      </c>
      <c r="G318" s="35">
        <f t="shared" si="50"/>
        <v>43825</v>
      </c>
      <c r="H318" s="35">
        <f t="shared" si="60"/>
        <v>43832</v>
      </c>
      <c r="I318" s="35">
        <f t="shared" si="58"/>
        <v>43839</v>
      </c>
      <c r="J318" s="35">
        <v>43845</v>
      </c>
      <c r="K318" s="36" t="s">
        <v>69</v>
      </c>
      <c r="L318" s="37">
        <f t="shared" si="59"/>
        <v>240550</v>
      </c>
      <c r="M318" s="38">
        <v>240550</v>
      </c>
      <c r="N318" s="39"/>
      <c r="O318" s="40" t="s">
        <v>133</v>
      </c>
    </row>
    <row r="319" spans="1:15" s="41" customFormat="1" ht="21">
      <c r="A319" s="32">
        <v>700</v>
      </c>
      <c r="B319" s="33" t="s">
        <v>383</v>
      </c>
      <c r="C319" s="34" t="s">
        <v>131</v>
      </c>
      <c r="D319" s="33" t="s">
        <v>169</v>
      </c>
      <c r="E319" s="44" t="s">
        <v>15</v>
      </c>
      <c r="F319" s="35">
        <f t="shared" si="49"/>
        <v>43804</v>
      </c>
      <c r="G319" s="35">
        <f t="shared" si="50"/>
        <v>43825</v>
      </c>
      <c r="H319" s="35">
        <f t="shared" si="60"/>
        <v>43832</v>
      </c>
      <c r="I319" s="35">
        <f t="shared" si="58"/>
        <v>43839</v>
      </c>
      <c r="J319" s="35">
        <v>43845</v>
      </c>
      <c r="K319" s="36" t="s">
        <v>69</v>
      </c>
      <c r="L319" s="37">
        <f t="shared" si="59"/>
        <v>2712223.75</v>
      </c>
      <c r="M319" s="38">
        <v>2712223.75</v>
      </c>
      <c r="N319" s="39"/>
      <c r="O319" s="40" t="s">
        <v>208</v>
      </c>
    </row>
    <row r="320" spans="1:15" s="41" customFormat="1" ht="21">
      <c r="A320" s="32">
        <v>726</v>
      </c>
      <c r="B320" s="33" t="s">
        <v>388</v>
      </c>
      <c r="C320" s="34" t="s">
        <v>131</v>
      </c>
      <c r="D320" s="33" t="s">
        <v>169</v>
      </c>
      <c r="E320" s="44" t="s">
        <v>15</v>
      </c>
      <c r="F320" s="35">
        <f t="shared" si="49"/>
        <v>43804</v>
      </c>
      <c r="G320" s="35">
        <f t="shared" si="50"/>
        <v>43825</v>
      </c>
      <c r="H320" s="35">
        <f t="shared" si="60"/>
        <v>43832</v>
      </c>
      <c r="I320" s="35">
        <f t="shared" si="58"/>
        <v>43839</v>
      </c>
      <c r="J320" s="35">
        <v>43845</v>
      </c>
      <c r="K320" s="36" t="s">
        <v>69</v>
      </c>
      <c r="L320" s="37">
        <f t="shared" si="59"/>
        <v>118575</v>
      </c>
      <c r="M320" s="38">
        <v>118575</v>
      </c>
      <c r="N320" s="39"/>
      <c r="O320" s="40" t="s">
        <v>177</v>
      </c>
    </row>
    <row r="321" spans="1:256" s="41" customFormat="1" ht="12.75">
      <c r="A321" s="32">
        <v>736</v>
      </c>
      <c r="B321" s="33" t="s">
        <v>390</v>
      </c>
      <c r="C321" s="42" t="s">
        <v>131</v>
      </c>
      <c r="D321" s="33" t="s">
        <v>169</v>
      </c>
      <c r="E321" s="44" t="s">
        <v>15</v>
      </c>
      <c r="F321" s="35">
        <f t="shared" si="49"/>
        <v>43804</v>
      </c>
      <c r="G321" s="35">
        <f t="shared" si="50"/>
        <v>43825</v>
      </c>
      <c r="H321" s="35">
        <f t="shared" si="60"/>
        <v>43832</v>
      </c>
      <c r="I321" s="35">
        <f t="shared" si="58"/>
        <v>43839</v>
      </c>
      <c r="J321" s="35">
        <v>43845</v>
      </c>
      <c r="K321" s="36" t="s">
        <v>69</v>
      </c>
      <c r="L321" s="37">
        <f t="shared" si="59"/>
        <v>133074</v>
      </c>
      <c r="M321" s="45">
        <f>3500+129574</f>
        <v>133074</v>
      </c>
      <c r="N321" s="39"/>
      <c r="O321" s="40" t="s">
        <v>180</v>
      </c>
    </row>
    <row r="322" spans="1:256" s="41" customFormat="1" ht="21">
      <c r="A322" s="32">
        <v>743</v>
      </c>
      <c r="B322" s="33" t="s">
        <v>391</v>
      </c>
      <c r="C322" s="34" t="s">
        <v>131</v>
      </c>
      <c r="D322" s="33" t="s">
        <v>169</v>
      </c>
      <c r="E322" s="44" t="s">
        <v>15</v>
      </c>
      <c r="F322" s="35">
        <f t="shared" si="49"/>
        <v>43804</v>
      </c>
      <c r="G322" s="35">
        <f t="shared" si="50"/>
        <v>43825</v>
      </c>
      <c r="H322" s="35">
        <f t="shared" si="60"/>
        <v>43832</v>
      </c>
      <c r="I322" s="35">
        <f t="shared" si="58"/>
        <v>43839</v>
      </c>
      <c r="J322" s="35">
        <v>43845</v>
      </c>
      <c r="K322" s="36" t="s">
        <v>69</v>
      </c>
      <c r="L322" s="37">
        <f t="shared" si="59"/>
        <v>402208</v>
      </c>
      <c r="M322" s="38">
        <v>402208</v>
      </c>
      <c r="N322" s="39"/>
      <c r="O322" s="40" t="s">
        <v>172</v>
      </c>
    </row>
    <row r="323" spans="1:256" s="41" customFormat="1" ht="12.75">
      <c r="A323" s="32">
        <v>753</v>
      </c>
      <c r="B323" s="33" t="s">
        <v>393</v>
      </c>
      <c r="C323" s="34" t="s">
        <v>131</v>
      </c>
      <c r="D323" s="33" t="s">
        <v>169</v>
      </c>
      <c r="E323" s="44" t="s">
        <v>15</v>
      </c>
      <c r="F323" s="35">
        <f t="shared" si="49"/>
        <v>43804</v>
      </c>
      <c r="G323" s="35">
        <f t="shared" si="50"/>
        <v>43825</v>
      </c>
      <c r="H323" s="35">
        <f t="shared" si="60"/>
        <v>43832</v>
      </c>
      <c r="I323" s="35">
        <f t="shared" si="58"/>
        <v>43839</v>
      </c>
      <c r="J323" s="35">
        <v>43845</v>
      </c>
      <c r="K323" s="36" t="s">
        <v>69</v>
      </c>
      <c r="L323" s="37">
        <f t="shared" si="59"/>
        <v>120000</v>
      </c>
      <c r="M323" s="38">
        <v>120000</v>
      </c>
      <c r="N323" s="39"/>
      <c r="O323" s="40" t="s">
        <v>174</v>
      </c>
    </row>
    <row r="324" spans="1:256" s="41" customFormat="1" ht="21">
      <c r="A324" s="32">
        <v>868</v>
      </c>
      <c r="B324" s="33" t="s">
        <v>337</v>
      </c>
      <c r="C324" s="34" t="s">
        <v>131</v>
      </c>
      <c r="D324" s="33" t="s">
        <v>147</v>
      </c>
      <c r="E324" s="44" t="s">
        <v>15</v>
      </c>
      <c r="F324" s="35">
        <f t="shared" si="49"/>
        <v>43804</v>
      </c>
      <c r="G324" s="35">
        <f t="shared" si="50"/>
        <v>43825</v>
      </c>
      <c r="H324" s="35">
        <f t="shared" si="60"/>
        <v>43832</v>
      </c>
      <c r="I324" s="35">
        <f t="shared" si="58"/>
        <v>43839</v>
      </c>
      <c r="J324" s="35">
        <v>43845</v>
      </c>
      <c r="K324" s="36" t="s">
        <v>69</v>
      </c>
      <c r="L324" s="37">
        <f t="shared" si="59"/>
        <v>30000</v>
      </c>
      <c r="M324" s="38">
        <v>30000</v>
      </c>
      <c r="N324" s="39"/>
      <c r="O324" s="40" t="s">
        <v>336</v>
      </c>
    </row>
    <row r="325" spans="1:256" s="41" customFormat="1" ht="12.75">
      <c r="A325" s="32">
        <v>991</v>
      </c>
      <c r="B325" s="33" t="s">
        <v>575</v>
      </c>
      <c r="C325" s="42" t="s">
        <v>131</v>
      </c>
      <c r="D325" s="33" t="s">
        <v>183</v>
      </c>
      <c r="E325" s="44" t="s">
        <v>15</v>
      </c>
      <c r="F325" s="35">
        <f t="shared" si="49"/>
        <v>43804</v>
      </c>
      <c r="G325" s="35">
        <f t="shared" si="50"/>
        <v>43825</v>
      </c>
      <c r="H325" s="35">
        <f t="shared" si="60"/>
        <v>43832</v>
      </c>
      <c r="I325" s="35">
        <f t="shared" si="58"/>
        <v>43839</v>
      </c>
      <c r="J325" s="35">
        <v>43845</v>
      </c>
      <c r="K325" s="36" t="s">
        <v>69</v>
      </c>
      <c r="L325" s="37">
        <f t="shared" si="59"/>
        <v>12000</v>
      </c>
      <c r="M325" s="43">
        <v>12000</v>
      </c>
      <c r="N325" s="39"/>
      <c r="O325" s="40" t="s">
        <v>258</v>
      </c>
    </row>
    <row r="326" spans="1:256" s="41" customFormat="1" ht="12.75">
      <c r="A326" s="32">
        <v>461</v>
      </c>
      <c r="B326" s="33" t="s">
        <v>565</v>
      </c>
      <c r="C326" s="42" t="s">
        <v>131</v>
      </c>
      <c r="D326" s="33" t="s">
        <v>79</v>
      </c>
      <c r="E326" s="44" t="s">
        <v>15</v>
      </c>
      <c r="F326" s="35">
        <f t="shared" si="49"/>
        <v>43893</v>
      </c>
      <c r="G326" s="35">
        <f t="shared" si="50"/>
        <v>43914</v>
      </c>
      <c r="H326" s="35">
        <f>J326-15</f>
        <v>43921</v>
      </c>
      <c r="I326" s="35">
        <f t="shared" si="58"/>
        <v>43928</v>
      </c>
      <c r="J326" s="35">
        <v>43936</v>
      </c>
      <c r="K326" s="36" t="s">
        <v>69</v>
      </c>
      <c r="L326" s="37">
        <f t="shared" si="59"/>
        <v>8510</v>
      </c>
      <c r="M326" s="45">
        <v>8510</v>
      </c>
      <c r="N326" s="39"/>
      <c r="O326" s="34" t="s">
        <v>139</v>
      </c>
    </row>
    <row r="327" spans="1:256" s="80" customFormat="1" ht="24">
      <c r="A327" s="32">
        <v>481</v>
      </c>
      <c r="B327" s="33" t="s">
        <v>567</v>
      </c>
      <c r="C327" s="34" t="s">
        <v>131</v>
      </c>
      <c r="D327" s="33" t="s">
        <v>79</v>
      </c>
      <c r="E327" s="44" t="s">
        <v>15</v>
      </c>
      <c r="F327" s="35">
        <f t="shared" si="49"/>
        <v>43893</v>
      </c>
      <c r="G327" s="35">
        <f t="shared" si="50"/>
        <v>43914</v>
      </c>
      <c r="H327" s="35">
        <f>J327-15</f>
        <v>43921</v>
      </c>
      <c r="I327" s="35">
        <f t="shared" si="58"/>
        <v>43928</v>
      </c>
      <c r="J327" s="35">
        <v>43936</v>
      </c>
      <c r="K327" s="36" t="s">
        <v>69</v>
      </c>
      <c r="L327" s="37">
        <f t="shared" si="59"/>
        <v>50000</v>
      </c>
      <c r="M327" s="43">
        <v>50000</v>
      </c>
      <c r="N327" s="39"/>
      <c r="O327" s="34" t="s">
        <v>270</v>
      </c>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c r="AT327" s="41"/>
      <c r="AU327" s="41"/>
      <c r="AV327" s="41"/>
      <c r="AW327" s="41"/>
      <c r="AX327" s="41"/>
      <c r="AY327" s="41"/>
      <c r="AZ327" s="41"/>
      <c r="BA327" s="41"/>
      <c r="BB327" s="41"/>
      <c r="BC327" s="41"/>
      <c r="BD327" s="41"/>
      <c r="BE327" s="41"/>
      <c r="BF327" s="41"/>
      <c r="BG327" s="41"/>
      <c r="BH327" s="41"/>
      <c r="BI327" s="41"/>
      <c r="BJ327" s="41"/>
      <c r="BK327" s="41"/>
      <c r="BL327" s="41"/>
      <c r="BM327" s="41"/>
      <c r="BN327" s="41"/>
      <c r="BO327" s="41"/>
      <c r="BP327" s="41"/>
      <c r="BQ327" s="41"/>
      <c r="BR327" s="41"/>
      <c r="BS327" s="41"/>
      <c r="BT327" s="41"/>
      <c r="BU327" s="41"/>
      <c r="BV327" s="41"/>
      <c r="BW327" s="41"/>
      <c r="BX327" s="41"/>
      <c r="BY327" s="41"/>
      <c r="BZ327" s="41"/>
      <c r="CA327" s="41"/>
      <c r="CB327" s="41"/>
      <c r="CC327" s="41"/>
      <c r="CD327" s="41"/>
      <c r="CE327" s="41"/>
      <c r="CF327" s="41"/>
      <c r="CG327" s="41"/>
      <c r="CH327" s="41"/>
      <c r="CI327" s="41"/>
      <c r="CJ327" s="41"/>
      <c r="CK327" s="41"/>
      <c r="CL327" s="41"/>
      <c r="CM327" s="41"/>
      <c r="CN327" s="41"/>
      <c r="CO327" s="41"/>
      <c r="CP327" s="41"/>
      <c r="CQ327" s="41"/>
      <c r="CR327" s="41"/>
      <c r="CS327" s="41"/>
      <c r="CT327" s="41"/>
      <c r="CU327" s="41"/>
      <c r="CV327" s="41"/>
      <c r="CW327" s="41"/>
      <c r="CX327" s="41"/>
      <c r="CY327" s="41"/>
      <c r="CZ327" s="41"/>
      <c r="DA327" s="41"/>
      <c r="DB327" s="41"/>
      <c r="DC327" s="41"/>
      <c r="DD327" s="41"/>
      <c r="DE327" s="41"/>
      <c r="DF327" s="41"/>
      <c r="DG327" s="41"/>
      <c r="DH327" s="41"/>
      <c r="DI327" s="41"/>
      <c r="DJ327" s="41"/>
      <c r="DK327" s="41"/>
      <c r="DL327" s="41"/>
      <c r="DM327" s="41"/>
      <c r="DN327" s="41"/>
      <c r="DO327" s="41"/>
      <c r="DP327" s="41"/>
      <c r="DQ327" s="41"/>
      <c r="DR327" s="41"/>
      <c r="DS327" s="41"/>
      <c r="DT327" s="41"/>
      <c r="DU327" s="41"/>
      <c r="DV327" s="41"/>
      <c r="DW327" s="41"/>
      <c r="DX327" s="41"/>
      <c r="DY327" s="41"/>
      <c r="DZ327" s="41"/>
      <c r="EA327" s="41"/>
      <c r="EB327" s="41"/>
      <c r="EC327" s="41"/>
      <c r="ED327" s="41"/>
      <c r="EE327" s="41"/>
      <c r="EF327" s="41"/>
      <c r="EG327" s="41"/>
      <c r="EH327" s="41"/>
      <c r="EI327" s="41"/>
      <c r="EJ327" s="41"/>
      <c r="EK327" s="41"/>
      <c r="EL327" s="41"/>
      <c r="EM327" s="41"/>
      <c r="EN327" s="41"/>
      <c r="EO327" s="41"/>
      <c r="EP327" s="41"/>
      <c r="EQ327" s="41"/>
      <c r="ER327" s="41"/>
      <c r="ES327" s="41"/>
      <c r="ET327" s="41"/>
      <c r="EU327" s="41"/>
      <c r="EV327" s="41"/>
      <c r="EW327" s="41"/>
      <c r="EX327" s="41"/>
      <c r="EY327" s="41"/>
      <c r="EZ327" s="41"/>
      <c r="FA327" s="41"/>
      <c r="FB327" s="41"/>
      <c r="FC327" s="41"/>
      <c r="FD327" s="41"/>
      <c r="FE327" s="41"/>
      <c r="FF327" s="41"/>
      <c r="FG327" s="41"/>
      <c r="FH327" s="41"/>
      <c r="FI327" s="41"/>
      <c r="FJ327" s="41"/>
      <c r="FK327" s="41"/>
      <c r="FL327" s="41"/>
      <c r="FM327" s="41"/>
      <c r="FN327" s="41"/>
      <c r="FO327" s="41"/>
      <c r="FP327" s="41"/>
      <c r="FQ327" s="41"/>
      <c r="FR327" s="41"/>
      <c r="FS327" s="41"/>
      <c r="FT327" s="41"/>
      <c r="FU327" s="41"/>
      <c r="FV327" s="41"/>
      <c r="FW327" s="41"/>
      <c r="FX327" s="41"/>
      <c r="FY327" s="41"/>
      <c r="FZ327" s="41"/>
      <c r="GA327" s="41"/>
      <c r="GB327" s="41"/>
      <c r="GC327" s="41"/>
      <c r="GD327" s="41"/>
      <c r="GE327" s="41"/>
      <c r="GF327" s="41"/>
      <c r="GG327" s="41"/>
      <c r="GH327" s="41"/>
      <c r="GI327" s="41"/>
      <c r="GJ327" s="41"/>
      <c r="GK327" s="41"/>
      <c r="GL327" s="41"/>
      <c r="GM327" s="41"/>
      <c r="GN327" s="41"/>
      <c r="GO327" s="41"/>
      <c r="GP327" s="41"/>
      <c r="GQ327" s="41"/>
      <c r="GR327" s="41"/>
      <c r="GS327" s="41"/>
      <c r="GT327" s="41"/>
      <c r="GU327" s="41"/>
      <c r="GV327" s="41"/>
      <c r="GW327" s="41"/>
      <c r="GX327" s="41"/>
      <c r="GY327" s="41"/>
      <c r="GZ327" s="41"/>
      <c r="HA327" s="41"/>
      <c r="HB327" s="41"/>
      <c r="HC327" s="41"/>
      <c r="HD327" s="41"/>
      <c r="HE327" s="41"/>
      <c r="HF327" s="41"/>
      <c r="HG327" s="41"/>
      <c r="HH327" s="41"/>
      <c r="HI327" s="41"/>
      <c r="HJ327" s="41"/>
      <c r="HK327" s="41"/>
      <c r="HL327" s="41"/>
      <c r="HM327" s="41"/>
      <c r="HN327" s="41"/>
      <c r="HO327" s="41"/>
      <c r="HP327" s="41"/>
      <c r="HQ327" s="41"/>
      <c r="HR327" s="41"/>
      <c r="HS327" s="41"/>
      <c r="HT327" s="41"/>
      <c r="HU327" s="41"/>
      <c r="HV327" s="41"/>
      <c r="HW327" s="41"/>
      <c r="HX327" s="41"/>
      <c r="HY327" s="41"/>
      <c r="HZ327" s="41"/>
      <c r="IA327" s="41"/>
      <c r="IB327" s="41"/>
      <c r="IC327" s="41"/>
      <c r="ID327" s="41"/>
      <c r="IE327" s="41"/>
      <c r="IF327" s="41"/>
      <c r="IG327" s="41"/>
      <c r="IH327" s="41"/>
      <c r="II327" s="41"/>
      <c r="IJ327" s="41"/>
      <c r="IK327" s="41"/>
      <c r="IL327" s="41"/>
      <c r="IM327" s="41"/>
      <c r="IN327" s="41"/>
      <c r="IO327" s="41"/>
      <c r="IP327" s="41"/>
      <c r="IQ327" s="41"/>
      <c r="IR327" s="41"/>
      <c r="IS327" s="41"/>
      <c r="IT327" s="41"/>
      <c r="IU327" s="41"/>
      <c r="IV327" s="41"/>
    </row>
    <row r="328" spans="1:256" s="80" customFormat="1" ht="12.75">
      <c r="A328" s="32">
        <v>498</v>
      </c>
      <c r="B328" s="33" t="s">
        <v>568</v>
      </c>
      <c r="C328" s="34" t="s">
        <v>131</v>
      </c>
      <c r="D328" s="33" t="s">
        <v>79</v>
      </c>
      <c r="E328" s="44" t="s">
        <v>15</v>
      </c>
      <c r="F328" s="35">
        <f t="shared" si="49"/>
        <v>43893</v>
      </c>
      <c r="G328" s="35">
        <f t="shared" si="50"/>
        <v>43914</v>
      </c>
      <c r="H328" s="35">
        <f>J328-15</f>
        <v>43921</v>
      </c>
      <c r="I328" s="35">
        <f t="shared" si="58"/>
        <v>43928</v>
      </c>
      <c r="J328" s="35">
        <v>43936</v>
      </c>
      <c r="K328" s="36" t="s">
        <v>69</v>
      </c>
      <c r="L328" s="37">
        <f t="shared" si="59"/>
        <v>18660</v>
      </c>
      <c r="M328" s="43">
        <v>18660</v>
      </c>
      <c r="N328" s="39"/>
      <c r="O328" s="34" t="s">
        <v>140</v>
      </c>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c r="AT328" s="41"/>
      <c r="AU328" s="41"/>
      <c r="AV328" s="41"/>
      <c r="AW328" s="41"/>
      <c r="AX328" s="41"/>
      <c r="AY328" s="41"/>
      <c r="AZ328" s="41"/>
      <c r="BA328" s="41"/>
      <c r="BB328" s="41"/>
      <c r="BC328" s="41"/>
      <c r="BD328" s="41"/>
      <c r="BE328" s="41"/>
      <c r="BF328" s="41"/>
      <c r="BG328" s="41"/>
      <c r="BH328" s="41"/>
      <c r="BI328" s="41"/>
      <c r="BJ328" s="41"/>
      <c r="BK328" s="41"/>
      <c r="BL328" s="41"/>
      <c r="BM328" s="41"/>
      <c r="BN328" s="41"/>
      <c r="BO328" s="41"/>
      <c r="BP328" s="41"/>
      <c r="BQ328" s="41"/>
      <c r="BR328" s="41"/>
      <c r="BS328" s="41"/>
      <c r="BT328" s="41"/>
      <c r="BU328" s="41"/>
      <c r="BV328" s="41"/>
      <c r="BW328" s="41"/>
      <c r="BX328" s="41"/>
      <c r="BY328" s="41"/>
      <c r="BZ328" s="41"/>
      <c r="CA328" s="41"/>
      <c r="CB328" s="41"/>
      <c r="CC328" s="41"/>
      <c r="CD328" s="41"/>
      <c r="CE328" s="41"/>
      <c r="CF328" s="41"/>
      <c r="CG328" s="41"/>
      <c r="CH328" s="41"/>
      <c r="CI328" s="41"/>
      <c r="CJ328" s="41"/>
      <c r="CK328" s="41"/>
      <c r="CL328" s="41"/>
      <c r="CM328" s="41"/>
      <c r="CN328" s="41"/>
      <c r="CO328" s="41"/>
      <c r="CP328" s="41"/>
      <c r="CQ328" s="41"/>
      <c r="CR328" s="41"/>
      <c r="CS328" s="41"/>
      <c r="CT328" s="41"/>
      <c r="CU328" s="41"/>
      <c r="CV328" s="41"/>
      <c r="CW328" s="41"/>
      <c r="CX328" s="41"/>
      <c r="CY328" s="41"/>
      <c r="CZ328" s="41"/>
      <c r="DA328" s="41"/>
      <c r="DB328" s="41"/>
      <c r="DC328" s="41"/>
      <c r="DD328" s="41"/>
      <c r="DE328" s="41"/>
      <c r="DF328" s="41"/>
      <c r="DG328" s="41"/>
      <c r="DH328" s="41"/>
      <c r="DI328" s="41"/>
      <c r="DJ328" s="41"/>
      <c r="DK328" s="41"/>
      <c r="DL328" s="41"/>
      <c r="DM328" s="41"/>
      <c r="DN328" s="41"/>
      <c r="DO328" s="41"/>
      <c r="DP328" s="41"/>
      <c r="DQ328" s="41"/>
      <c r="DR328" s="41"/>
      <c r="DS328" s="41"/>
      <c r="DT328" s="41"/>
      <c r="DU328" s="41"/>
      <c r="DV328" s="41"/>
      <c r="DW328" s="41"/>
      <c r="DX328" s="41"/>
      <c r="DY328" s="41"/>
      <c r="DZ328" s="41"/>
      <c r="EA328" s="41"/>
      <c r="EB328" s="41"/>
      <c r="EC328" s="41"/>
      <c r="ED328" s="41"/>
      <c r="EE328" s="41"/>
      <c r="EF328" s="41"/>
      <c r="EG328" s="41"/>
      <c r="EH328" s="41"/>
      <c r="EI328" s="41"/>
      <c r="EJ328" s="41"/>
      <c r="EK328" s="41"/>
      <c r="EL328" s="41"/>
      <c r="EM328" s="41"/>
      <c r="EN328" s="41"/>
      <c r="EO328" s="41"/>
      <c r="EP328" s="41"/>
      <c r="EQ328" s="41"/>
      <c r="ER328" s="41"/>
      <c r="ES328" s="41"/>
      <c r="ET328" s="41"/>
      <c r="EU328" s="41"/>
      <c r="EV328" s="41"/>
      <c r="EW328" s="41"/>
      <c r="EX328" s="41"/>
      <c r="EY328" s="41"/>
      <c r="EZ328" s="41"/>
      <c r="FA328" s="41"/>
      <c r="FB328" s="41"/>
      <c r="FC328" s="41"/>
      <c r="FD328" s="41"/>
      <c r="FE328" s="41"/>
      <c r="FF328" s="41"/>
      <c r="FG328" s="41"/>
      <c r="FH328" s="41"/>
      <c r="FI328" s="41"/>
      <c r="FJ328" s="41"/>
      <c r="FK328" s="41"/>
      <c r="FL328" s="41"/>
      <c r="FM328" s="41"/>
      <c r="FN328" s="41"/>
      <c r="FO328" s="41"/>
      <c r="FP328" s="41"/>
      <c r="FQ328" s="41"/>
      <c r="FR328" s="41"/>
      <c r="FS328" s="41"/>
      <c r="FT328" s="41"/>
      <c r="FU328" s="41"/>
      <c r="FV328" s="41"/>
      <c r="FW328" s="41"/>
      <c r="FX328" s="41"/>
      <c r="FY328" s="41"/>
      <c r="FZ328" s="41"/>
      <c r="GA328" s="41"/>
      <c r="GB328" s="41"/>
      <c r="GC328" s="41"/>
      <c r="GD328" s="41"/>
      <c r="GE328" s="41"/>
      <c r="GF328" s="41"/>
      <c r="GG328" s="41"/>
      <c r="GH328" s="41"/>
      <c r="GI328" s="41"/>
      <c r="GJ328" s="41"/>
      <c r="GK328" s="41"/>
      <c r="GL328" s="41"/>
      <c r="GM328" s="41"/>
      <c r="GN328" s="41"/>
      <c r="GO328" s="41"/>
      <c r="GP328" s="41"/>
      <c r="GQ328" s="41"/>
      <c r="GR328" s="41"/>
      <c r="GS328" s="41"/>
      <c r="GT328" s="41"/>
      <c r="GU328" s="41"/>
      <c r="GV328" s="41"/>
      <c r="GW328" s="41"/>
      <c r="GX328" s="41"/>
      <c r="GY328" s="41"/>
      <c r="GZ328" s="41"/>
      <c r="HA328" s="41"/>
      <c r="HB328" s="41"/>
      <c r="HC328" s="41"/>
      <c r="HD328" s="41"/>
      <c r="HE328" s="41"/>
      <c r="HF328" s="41"/>
      <c r="HG328" s="41"/>
      <c r="HH328" s="41"/>
      <c r="HI328" s="41"/>
      <c r="HJ328" s="41"/>
      <c r="HK328" s="41"/>
      <c r="HL328" s="41"/>
      <c r="HM328" s="41"/>
      <c r="HN328" s="41"/>
      <c r="HO328" s="41"/>
      <c r="HP328" s="41"/>
      <c r="HQ328" s="41"/>
      <c r="HR328" s="41"/>
      <c r="HS328" s="41"/>
      <c r="HT328" s="41"/>
      <c r="HU328" s="41"/>
      <c r="HV328" s="41"/>
      <c r="HW328" s="41"/>
      <c r="HX328" s="41"/>
      <c r="HY328" s="41"/>
      <c r="HZ328" s="41"/>
      <c r="IA328" s="41"/>
      <c r="IB328" s="41"/>
      <c r="IC328" s="41"/>
      <c r="ID328" s="41"/>
      <c r="IE328" s="41"/>
      <c r="IF328" s="41"/>
      <c r="IG328" s="41"/>
      <c r="IH328" s="41"/>
      <c r="II328" s="41"/>
      <c r="IJ328" s="41"/>
      <c r="IK328" s="41"/>
      <c r="IL328" s="41"/>
      <c r="IM328" s="41"/>
      <c r="IN328" s="41"/>
      <c r="IO328" s="41"/>
      <c r="IP328" s="41"/>
      <c r="IQ328" s="41"/>
      <c r="IR328" s="41"/>
      <c r="IS328" s="41"/>
      <c r="IT328" s="41"/>
      <c r="IU328" s="41"/>
      <c r="IV328" s="41"/>
    </row>
    <row r="329" spans="1:256" s="41" customFormat="1" ht="21">
      <c r="A329" s="32">
        <v>520</v>
      </c>
      <c r="B329" s="33" t="s">
        <v>400</v>
      </c>
      <c r="C329" s="34" t="s">
        <v>131</v>
      </c>
      <c r="D329" s="33" t="s">
        <v>156</v>
      </c>
      <c r="E329" s="44" t="s">
        <v>15</v>
      </c>
      <c r="F329" s="35">
        <f t="shared" ref="F329:F341" si="61">G329-21</f>
        <v>43895</v>
      </c>
      <c r="G329" s="35">
        <f t="shared" ref="G329:G341" si="62">H329-7</f>
        <v>43916</v>
      </c>
      <c r="H329" s="35">
        <f>J329-13</f>
        <v>43923</v>
      </c>
      <c r="I329" s="35">
        <f t="shared" si="58"/>
        <v>43930</v>
      </c>
      <c r="J329" s="35">
        <v>43936</v>
      </c>
      <c r="K329" s="36" t="s">
        <v>69</v>
      </c>
      <c r="L329" s="37">
        <f t="shared" si="59"/>
        <v>100000</v>
      </c>
      <c r="M329" s="38">
        <v>100000</v>
      </c>
      <c r="N329" s="39"/>
      <c r="O329" s="40" t="s">
        <v>257</v>
      </c>
    </row>
    <row r="330" spans="1:256" s="41" customFormat="1" ht="12.75">
      <c r="A330" s="32">
        <v>683</v>
      </c>
      <c r="B330" s="33" t="s">
        <v>371</v>
      </c>
      <c r="C330" s="34" t="s">
        <v>131</v>
      </c>
      <c r="D330" s="33" t="s">
        <v>128</v>
      </c>
      <c r="E330" s="44" t="s">
        <v>15</v>
      </c>
      <c r="F330" s="35">
        <f t="shared" si="61"/>
        <v>43893</v>
      </c>
      <c r="G330" s="35">
        <f t="shared" si="62"/>
        <v>43914</v>
      </c>
      <c r="H330" s="35">
        <f>J330-15</f>
        <v>43921</v>
      </c>
      <c r="I330" s="35">
        <f t="shared" si="58"/>
        <v>43928</v>
      </c>
      <c r="J330" s="35">
        <v>43936</v>
      </c>
      <c r="K330" s="36" t="s">
        <v>69</v>
      </c>
      <c r="L330" s="37">
        <f t="shared" si="59"/>
        <v>210810</v>
      </c>
      <c r="M330" s="38">
        <v>210810</v>
      </c>
      <c r="N330" s="39"/>
      <c r="O330" s="40" t="s">
        <v>133</v>
      </c>
    </row>
    <row r="331" spans="1:256" s="41" customFormat="1" ht="21">
      <c r="A331" s="32">
        <v>1002</v>
      </c>
      <c r="B331" s="33" t="s">
        <v>576</v>
      </c>
      <c r="C331" s="42" t="s">
        <v>131</v>
      </c>
      <c r="D331" s="33" t="s">
        <v>183</v>
      </c>
      <c r="E331" s="44" t="s">
        <v>15</v>
      </c>
      <c r="F331" s="35">
        <f t="shared" si="61"/>
        <v>43895</v>
      </c>
      <c r="G331" s="35">
        <f t="shared" si="62"/>
        <v>43916</v>
      </c>
      <c r="H331" s="35">
        <f>J331-13</f>
        <v>43923</v>
      </c>
      <c r="I331" s="35">
        <f t="shared" si="58"/>
        <v>43930</v>
      </c>
      <c r="J331" s="35">
        <v>43936</v>
      </c>
      <c r="K331" s="36" t="s">
        <v>69</v>
      </c>
      <c r="L331" s="37">
        <f t="shared" si="59"/>
        <v>3000</v>
      </c>
      <c r="M331" s="43">
        <v>3000</v>
      </c>
      <c r="N331" s="39"/>
      <c r="O331" s="40" t="s">
        <v>184</v>
      </c>
    </row>
    <row r="332" spans="1:256" s="41" customFormat="1" ht="12.75">
      <c r="A332" s="32">
        <v>1028</v>
      </c>
      <c r="B332" s="33" t="s">
        <v>579</v>
      </c>
      <c r="C332" s="42" t="s">
        <v>131</v>
      </c>
      <c r="D332" s="33" t="s">
        <v>183</v>
      </c>
      <c r="E332" s="44" t="s">
        <v>15</v>
      </c>
      <c r="F332" s="35">
        <f t="shared" si="61"/>
        <v>43893</v>
      </c>
      <c r="G332" s="35">
        <f t="shared" si="62"/>
        <v>43914</v>
      </c>
      <c r="H332" s="35">
        <f>J332-15</f>
        <v>43921</v>
      </c>
      <c r="I332" s="35">
        <f t="shared" si="58"/>
        <v>43928</v>
      </c>
      <c r="J332" s="35">
        <v>43936</v>
      </c>
      <c r="K332" s="36" t="s">
        <v>69</v>
      </c>
      <c r="L332" s="37">
        <f t="shared" si="59"/>
        <v>31200</v>
      </c>
      <c r="M332" s="43">
        <v>31200</v>
      </c>
      <c r="N332" s="39"/>
      <c r="O332" s="40" t="s">
        <v>191</v>
      </c>
    </row>
    <row r="333" spans="1:256" s="128" customFormat="1" ht="15.75">
      <c r="B333" s="129"/>
      <c r="C333" s="147" t="s">
        <v>778</v>
      </c>
      <c r="D333" s="129"/>
      <c r="E333" s="130"/>
      <c r="F333" s="131"/>
      <c r="G333" s="131"/>
      <c r="H333" s="131"/>
      <c r="I333" s="131"/>
      <c r="J333" s="131"/>
      <c r="K333" s="129"/>
      <c r="L333" s="132"/>
      <c r="M333" s="148"/>
      <c r="N333" s="148"/>
      <c r="O333" s="150">
        <f>SUM(M317:N332)</f>
        <v>4253310.75</v>
      </c>
    </row>
    <row r="334" spans="1:256" s="41" customFormat="1" ht="12.75">
      <c r="A334" s="32">
        <v>615</v>
      </c>
      <c r="B334" s="33" t="s">
        <v>320</v>
      </c>
      <c r="C334" s="34" t="s">
        <v>175</v>
      </c>
      <c r="D334" s="33" t="s">
        <v>142</v>
      </c>
      <c r="E334" s="44" t="s">
        <v>15</v>
      </c>
      <c r="F334" s="35">
        <f t="shared" si="61"/>
        <v>43804</v>
      </c>
      <c r="G334" s="35">
        <f t="shared" si="62"/>
        <v>43825</v>
      </c>
      <c r="H334" s="35">
        <f>J334-13</f>
        <v>43832</v>
      </c>
      <c r="I334" s="35">
        <f t="shared" si="58"/>
        <v>43839</v>
      </c>
      <c r="J334" s="35">
        <v>43845</v>
      </c>
      <c r="K334" s="36" t="s">
        <v>69</v>
      </c>
      <c r="L334" s="37">
        <f t="shared" si="59"/>
        <v>1171000</v>
      </c>
      <c r="M334" s="38">
        <v>1171000</v>
      </c>
      <c r="N334" s="39"/>
      <c r="O334" s="40" t="s">
        <v>223</v>
      </c>
    </row>
    <row r="335" spans="1:256" s="41" customFormat="1" ht="21">
      <c r="A335" s="32">
        <v>624</v>
      </c>
      <c r="B335" s="33" t="s">
        <v>321</v>
      </c>
      <c r="C335" s="34" t="s">
        <v>175</v>
      </c>
      <c r="D335" s="33" t="s">
        <v>142</v>
      </c>
      <c r="E335" s="44" t="s">
        <v>15</v>
      </c>
      <c r="F335" s="35">
        <f t="shared" si="61"/>
        <v>43804</v>
      </c>
      <c r="G335" s="35">
        <f t="shared" si="62"/>
        <v>43825</v>
      </c>
      <c r="H335" s="35">
        <f>J335-13</f>
        <v>43832</v>
      </c>
      <c r="I335" s="35">
        <f t="shared" si="58"/>
        <v>43839</v>
      </c>
      <c r="J335" s="35">
        <v>43845</v>
      </c>
      <c r="K335" s="36" t="s">
        <v>69</v>
      </c>
      <c r="L335" s="37">
        <f t="shared" si="59"/>
        <v>320000</v>
      </c>
      <c r="M335" s="38">
        <v>320000</v>
      </c>
      <c r="N335" s="39"/>
      <c r="O335" s="40" t="s">
        <v>91</v>
      </c>
    </row>
    <row r="336" spans="1:256" s="41" customFormat="1" ht="12.75">
      <c r="A336" s="32">
        <v>616</v>
      </c>
      <c r="B336" s="33" t="s">
        <v>320</v>
      </c>
      <c r="C336" s="34" t="s">
        <v>175</v>
      </c>
      <c r="D336" s="33" t="s">
        <v>142</v>
      </c>
      <c r="E336" s="44" t="s">
        <v>15</v>
      </c>
      <c r="F336" s="35">
        <f t="shared" si="61"/>
        <v>43895</v>
      </c>
      <c r="G336" s="35">
        <f t="shared" si="62"/>
        <v>43916</v>
      </c>
      <c r="H336" s="35">
        <f>J336-13</f>
        <v>43923</v>
      </c>
      <c r="I336" s="35">
        <f t="shared" si="58"/>
        <v>43930</v>
      </c>
      <c r="J336" s="35">
        <v>43936</v>
      </c>
      <c r="K336" s="36" t="s">
        <v>69</v>
      </c>
      <c r="L336" s="37">
        <f t="shared" si="59"/>
        <v>369000</v>
      </c>
      <c r="M336" s="38">
        <v>369000</v>
      </c>
      <c r="N336" s="39"/>
      <c r="O336" s="40" t="s">
        <v>223</v>
      </c>
    </row>
    <row r="337" spans="1:256" s="41" customFormat="1" ht="21">
      <c r="A337" s="32">
        <v>625</v>
      </c>
      <c r="B337" s="33" t="s">
        <v>321</v>
      </c>
      <c r="C337" s="34" t="s">
        <v>175</v>
      </c>
      <c r="D337" s="33" t="s">
        <v>142</v>
      </c>
      <c r="E337" s="44" t="s">
        <v>15</v>
      </c>
      <c r="F337" s="35">
        <f t="shared" si="61"/>
        <v>43893</v>
      </c>
      <c r="G337" s="35">
        <f t="shared" si="62"/>
        <v>43914</v>
      </c>
      <c r="H337" s="35">
        <f>J337-15</f>
        <v>43921</v>
      </c>
      <c r="I337" s="35">
        <f t="shared" si="58"/>
        <v>43928</v>
      </c>
      <c r="J337" s="35">
        <v>43936</v>
      </c>
      <c r="K337" s="36" t="s">
        <v>69</v>
      </c>
      <c r="L337" s="37">
        <f t="shared" si="59"/>
        <v>240000</v>
      </c>
      <c r="M337" s="38">
        <v>240000</v>
      </c>
      <c r="N337" s="39"/>
      <c r="O337" s="40" t="s">
        <v>91</v>
      </c>
    </row>
    <row r="338" spans="1:256" s="128" customFormat="1" ht="15.75">
      <c r="B338" s="129"/>
      <c r="C338" s="147" t="s">
        <v>779</v>
      </c>
      <c r="D338" s="129"/>
      <c r="E338" s="130"/>
      <c r="F338" s="131"/>
      <c r="G338" s="131"/>
      <c r="H338" s="131"/>
      <c r="I338" s="131"/>
      <c r="J338" s="131"/>
      <c r="K338" s="129"/>
      <c r="L338" s="132"/>
      <c r="M338" s="148"/>
      <c r="N338" s="148"/>
      <c r="O338" s="150">
        <f>SUM(M334:N337)</f>
        <v>2100000</v>
      </c>
    </row>
    <row r="339" spans="1:256" s="41" customFormat="1" ht="21" hidden="1">
      <c r="A339" s="32">
        <v>1606</v>
      </c>
      <c r="B339" s="33" t="s">
        <v>696</v>
      </c>
      <c r="C339" s="42" t="s">
        <v>700</v>
      </c>
      <c r="D339" s="33" t="s">
        <v>446</v>
      </c>
      <c r="E339" s="44" t="s">
        <v>15</v>
      </c>
      <c r="F339" s="35">
        <f t="shared" si="61"/>
        <v>43802</v>
      </c>
      <c r="G339" s="35">
        <f t="shared" si="62"/>
        <v>43823</v>
      </c>
      <c r="H339" s="35">
        <f>J339-15</f>
        <v>43830</v>
      </c>
      <c r="I339" s="35">
        <f t="shared" si="58"/>
        <v>43837</v>
      </c>
      <c r="J339" s="35">
        <v>43845</v>
      </c>
      <c r="K339" s="36" t="s">
        <v>69</v>
      </c>
      <c r="L339" s="37">
        <f t="shared" si="59"/>
        <v>75000</v>
      </c>
      <c r="M339" s="45">
        <v>75000</v>
      </c>
      <c r="N339" s="45"/>
      <c r="O339" s="40" t="s">
        <v>697</v>
      </c>
    </row>
    <row r="340" spans="1:256" s="41" customFormat="1" ht="21" hidden="1">
      <c r="A340" s="32">
        <v>1621</v>
      </c>
      <c r="B340" s="33" t="s">
        <v>701</v>
      </c>
      <c r="C340" s="42" t="s">
        <v>700</v>
      </c>
      <c r="D340" s="33" t="s">
        <v>446</v>
      </c>
      <c r="E340" s="44" t="s">
        <v>15</v>
      </c>
      <c r="F340" s="35">
        <f t="shared" si="61"/>
        <v>43802</v>
      </c>
      <c r="G340" s="35">
        <f t="shared" si="62"/>
        <v>43823</v>
      </c>
      <c r="H340" s="35">
        <f>J340-15</f>
        <v>43830</v>
      </c>
      <c r="I340" s="35">
        <f t="shared" si="58"/>
        <v>43837</v>
      </c>
      <c r="J340" s="35">
        <v>43845</v>
      </c>
      <c r="K340" s="36" t="s">
        <v>69</v>
      </c>
      <c r="L340" s="37">
        <f t="shared" si="59"/>
        <v>500000</v>
      </c>
      <c r="M340" s="45">
        <v>500000</v>
      </c>
      <c r="N340" s="45"/>
      <c r="O340" s="40" t="s">
        <v>702</v>
      </c>
    </row>
    <row r="341" spans="1:256" s="41" customFormat="1" ht="21" hidden="1">
      <c r="A341" s="32">
        <v>1622</v>
      </c>
      <c r="B341" s="33" t="s">
        <v>701</v>
      </c>
      <c r="C341" s="42" t="s">
        <v>700</v>
      </c>
      <c r="D341" s="33" t="s">
        <v>446</v>
      </c>
      <c r="E341" s="44" t="s">
        <v>15</v>
      </c>
      <c r="F341" s="35">
        <f t="shared" si="61"/>
        <v>43893</v>
      </c>
      <c r="G341" s="35">
        <f t="shared" si="62"/>
        <v>43914</v>
      </c>
      <c r="H341" s="35">
        <f>J341-15</f>
        <v>43921</v>
      </c>
      <c r="I341" s="35">
        <f t="shared" si="58"/>
        <v>43928</v>
      </c>
      <c r="J341" s="35">
        <v>43936</v>
      </c>
      <c r="K341" s="36" t="s">
        <v>69</v>
      </c>
      <c r="L341" s="37">
        <f t="shared" si="59"/>
        <v>500000</v>
      </c>
      <c r="M341" s="45">
        <v>500000</v>
      </c>
      <c r="N341" s="45"/>
      <c r="O341" s="40" t="s">
        <v>702</v>
      </c>
    </row>
    <row r="342" spans="1:256" s="41" customFormat="1" ht="18">
      <c r="A342" s="32">
        <v>54</v>
      </c>
      <c r="B342" s="33" t="s">
        <v>352</v>
      </c>
      <c r="C342" s="42" t="s">
        <v>122</v>
      </c>
      <c r="D342" s="33" t="s">
        <v>98</v>
      </c>
      <c r="E342" s="44" t="s">
        <v>28</v>
      </c>
      <c r="F342" s="35">
        <f>H342-7</f>
        <v>43823</v>
      </c>
      <c r="G342" s="33" t="str">
        <f>IF(E342="","",IF((OR(E342=data_validation!A$1,E342=data_validation!A$2)),"Indicate Date","N/A"))</f>
        <v>N/A</v>
      </c>
      <c r="H342" s="35">
        <f>J342-15</f>
        <v>43830</v>
      </c>
      <c r="I342" s="35">
        <f t="shared" si="58"/>
        <v>43837</v>
      </c>
      <c r="J342" s="35">
        <v>43845</v>
      </c>
      <c r="K342" s="36" t="s">
        <v>69</v>
      </c>
      <c r="L342" s="37">
        <f t="shared" si="59"/>
        <v>13375</v>
      </c>
      <c r="M342" s="43">
        <v>13375</v>
      </c>
      <c r="N342" s="39"/>
      <c r="O342" s="40" t="s">
        <v>100</v>
      </c>
    </row>
    <row r="343" spans="1:256" s="41" customFormat="1" ht="12.75">
      <c r="A343" s="32">
        <v>242</v>
      </c>
      <c r="B343" s="33" t="s">
        <v>279</v>
      </c>
      <c r="C343" s="34" t="s">
        <v>122</v>
      </c>
      <c r="D343" s="33" t="s">
        <v>158</v>
      </c>
      <c r="E343" s="44" t="s">
        <v>15</v>
      </c>
      <c r="F343" s="35">
        <f t="shared" ref="F343:F348" si="63">G343-21</f>
        <v>43804</v>
      </c>
      <c r="G343" s="35">
        <f t="shared" ref="G343:G348" si="64">H343-7</f>
        <v>43825</v>
      </c>
      <c r="H343" s="35">
        <f t="shared" ref="H343:H350" si="65">J343-13</f>
        <v>43832</v>
      </c>
      <c r="I343" s="35">
        <f t="shared" si="58"/>
        <v>43839</v>
      </c>
      <c r="J343" s="35">
        <v>43845</v>
      </c>
      <c r="K343" s="36" t="s">
        <v>69</v>
      </c>
      <c r="L343" s="37">
        <f t="shared" si="59"/>
        <v>499000</v>
      </c>
      <c r="M343" s="38">
        <v>499000</v>
      </c>
      <c r="N343" s="39"/>
      <c r="O343" s="40" t="s">
        <v>160</v>
      </c>
    </row>
    <row r="344" spans="1:256" s="41" customFormat="1" ht="12.75">
      <c r="A344" s="32">
        <v>260</v>
      </c>
      <c r="B344" s="33" t="s">
        <v>281</v>
      </c>
      <c r="C344" s="34" t="s">
        <v>122</v>
      </c>
      <c r="D344" s="33" t="s">
        <v>158</v>
      </c>
      <c r="E344" s="44" t="s">
        <v>15</v>
      </c>
      <c r="F344" s="35">
        <f t="shared" si="63"/>
        <v>43804</v>
      </c>
      <c r="G344" s="35">
        <f t="shared" si="64"/>
        <v>43825</v>
      </c>
      <c r="H344" s="35">
        <f t="shared" si="65"/>
        <v>43832</v>
      </c>
      <c r="I344" s="35">
        <f t="shared" si="58"/>
        <v>43839</v>
      </c>
      <c r="J344" s="35">
        <v>43845</v>
      </c>
      <c r="K344" s="36" t="s">
        <v>69</v>
      </c>
      <c r="L344" s="37">
        <f t="shared" si="59"/>
        <v>287500</v>
      </c>
      <c r="M344" s="38">
        <v>287500</v>
      </c>
      <c r="N344" s="39"/>
      <c r="O344" s="40" t="s">
        <v>161</v>
      </c>
    </row>
    <row r="345" spans="1:256" s="41" customFormat="1" ht="12.75">
      <c r="A345" s="32">
        <v>455</v>
      </c>
      <c r="B345" s="33" t="s">
        <v>565</v>
      </c>
      <c r="C345" s="34" t="s">
        <v>122</v>
      </c>
      <c r="D345" s="33" t="s">
        <v>79</v>
      </c>
      <c r="E345" s="44" t="s">
        <v>15</v>
      </c>
      <c r="F345" s="35">
        <f t="shared" si="63"/>
        <v>43804</v>
      </c>
      <c r="G345" s="35">
        <f t="shared" si="64"/>
        <v>43825</v>
      </c>
      <c r="H345" s="35">
        <f t="shared" si="65"/>
        <v>43832</v>
      </c>
      <c r="I345" s="35">
        <f t="shared" si="58"/>
        <v>43839</v>
      </c>
      <c r="J345" s="35">
        <v>43845</v>
      </c>
      <c r="K345" s="36" t="s">
        <v>69</v>
      </c>
      <c r="L345" s="37">
        <f t="shared" si="59"/>
        <v>126620</v>
      </c>
      <c r="M345" s="43">
        <v>126620</v>
      </c>
      <c r="N345" s="39"/>
      <c r="O345" s="34" t="s">
        <v>139</v>
      </c>
    </row>
    <row r="346" spans="1:256" s="41" customFormat="1" ht="12.75">
      <c r="A346" s="32">
        <v>490</v>
      </c>
      <c r="B346" s="33" t="s">
        <v>568</v>
      </c>
      <c r="C346" s="34" t="s">
        <v>122</v>
      </c>
      <c r="D346" s="33" t="s">
        <v>79</v>
      </c>
      <c r="E346" s="44" t="s">
        <v>15</v>
      </c>
      <c r="F346" s="35">
        <f t="shared" si="63"/>
        <v>43804</v>
      </c>
      <c r="G346" s="35">
        <f t="shared" si="64"/>
        <v>43825</v>
      </c>
      <c r="H346" s="35">
        <f t="shared" si="65"/>
        <v>43832</v>
      </c>
      <c r="I346" s="35">
        <f t="shared" si="58"/>
        <v>43839</v>
      </c>
      <c r="J346" s="35">
        <v>43845</v>
      </c>
      <c r="K346" s="36" t="s">
        <v>69</v>
      </c>
      <c r="L346" s="37">
        <f t="shared" si="59"/>
        <v>103265</v>
      </c>
      <c r="M346" s="43">
        <v>103265</v>
      </c>
      <c r="N346" s="39"/>
      <c r="O346" s="34" t="s">
        <v>140</v>
      </c>
    </row>
    <row r="347" spans="1:256" s="41" customFormat="1" ht="21">
      <c r="A347" s="32">
        <v>517</v>
      </c>
      <c r="B347" s="33" t="s">
        <v>400</v>
      </c>
      <c r="C347" s="34" t="s">
        <v>122</v>
      </c>
      <c r="D347" s="33" t="s">
        <v>156</v>
      </c>
      <c r="E347" s="44" t="s">
        <v>15</v>
      </c>
      <c r="F347" s="35">
        <f t="shared" si="63"/>
        <v>43804</v>
      </c>
      <c r="G347" s="35">
        <f t="shared" si="64"/>
        <v>43825</v>
      </c>
      <c r="H347" s="35">
        <f t="shared" si="65"/>
        <v>43832</v>
      </c>
      <c r="I347" s="35">
        <f t="shared" si="58"/>
        <v>43839</v>
      </c>
      <c r="J347" s="35">
        <v>43845</v>
      </c>
      <c r="K347" s="36" t="s">
        <v>69</v>
      </c>
      <c r="L347" s="37">
        <f t="shared" si="59"/>
        <v>200000</v>
      </c>
      <c r="M347" s="38">
        <f>187940+12060</f>
        <v>200000</v>
      </c>
      <c r="N347" s="39"/>
      <c r="O347" s="40" t="s">
        <v>257</v>
      </c>
    </row>
    <row r="348" spans="1:256" s="80" customFormat="1" ht="21">
      <c r="A348" s="32">
        <v>730</v>
      </c>
      <c r="B348" s="33" t="s">
        <v>388</v>
      </c>
      <c r="C348" s="34" t="s">
        <v>122</v>
      </c>
      <c r="D348" s="33" t="s">
        <v>169</v>
      </c>
      <c r="E348" s="44" t="s">
        <v>15</v>
      </c>
      <c r="F348" s="35">
        <f t="shared" si="63"/>
        <v>43804</v>
      </c>
      <c r="G348" s="35">
        <f t="shared" si="64"/>
        <v>43825</v>
      </c>
      <c r="H348" s="35">
        <f t="shared" si="65"/>
        <v>43832</v>
      </c>
      <c r="I348" s="35">
        <f t="shared" si="58"/>
        <v>43839</v>
      </c>
      <c r="J348" s="35">
        <v>43845</v>
      </c>
      <c r="K348" s="36" t="s">
        <v>69</v>
      </c>
      <c r="L348" s="37">
        <f t="shared" si="59"/>
        <v>137800</v>
      </c>
      <c r="M348" s="38">
        <v>137800</v>
      </c>
      <c r="N348" s="39"/>
      <c r="O348" s="40" t="s">
        <v>177</v>
      </c>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c r="AT348" s="41"/>
      <c r="AU348" s="41"/>
      <c r="AV348" s="41"/>
      <c r="AW348" s="41"/>
      <c r="AX348" s="41"/>
      <c r="AY348" s="41"/>
      <c r="AZ348" s="41"/>
      <c r="BA348" s="41"/>
      <c r="BB348" s="41"/>
      <c r="BC348" s="41"/>
      <c r="BD348" s="41"/>
      <c r="BE348" s="41"/>
      <c r="BF348" s="41"/>
      <c r="BG348" s="41"/>
      <c r="BH348" s="41"/>
      <c r="BI348" s="41"/>
      <c r="BJ348" s="41"/>
      <c r="BK348" s="41"/>
      <c r="BL348" s="41"/>
      <c r="BM348" s="41"/>
      <c r="BN348" s="41"/>
      <c r="BO348" s="41"/>
      <c r="BP348" s="41"/>
      <c r="BQ348" s="41"/>
      <c r="BR348" s="41"/>
      <c r="BS348" s="41"/>
      <c r="BT348" s="41"/>
      <c r="BU348" s="41"/>
      <c r="BV348" s="41"/>
      <c r="BW348" s="41"/>
      <c r="BX348" s="41"/>
      <c r="BY348" s="41"/>
      <c r="BZ348" s="41"/>
      <c r="CA348" s="41"/>
      <c r="CB348" s="41"/>
      <c r="CC348" s="41"/>
      <c r="CD348" s="41"/>
      <c r="CE348" s="41"/>
      <c r="CF348" s="41"/>
      <c r="CG348" s="41"/>
      <c r="CH348" s="41"/>
      <c r="CI348" s="41"/>
      <c r="CJ348" s="41"/>
      <c r="CK348" s="41"/>
      <c r="CL348" s="41"/>
      <c r="CM348" s="41"/>
      <c r="CN348" s="41"/>
      <c r="CO348" s="41"/>
      <c r="CP348" s="41"/>
      <c r="CQ348" s="41"/>
      <c r="CR348" s="41"/>
      <c r="CS348" s="41"/>
      <c r="CT348" s="41"/>
      <c r="CU348" s="41"/>
      <c r="CV348" s="41"/>
      <c r="CW348" s="41"/>
      <c r="CX348" s="41"/>
      <c r="CY348" s="41"/>
      <c r="CZ348" s="41"/>
      <c r="DA348" s="41"/>
      <c r="DB348" s="41"/>
      <c r="DC348" s="41"/>
      <c r="DD348" s="41"/>
      <c r="DE348" s="41"/>
      <c r="DF348" s="41"/>
      <c r="DG348" s="41"/>
      <c r="DH348" s="41"/>
      <c r="DI348" s="41"/>
      <c r="DJ348" s="41"/>
      <c r="DK348" s="41"/>
      <c r="DL348" s="41"/>
      <c r="DM348" s="41"/>
      <c r="DN348" s="41"/>
      <c r="DO348" s="41"/>
      <c r="DP348" s="41"/>
      <c r="DQ348" s="41"/>
      <c r="DR348" s="41"/>
      <c r="DS348" s="41"/>
      <c r="DT348" s="41"/>
      <c r="DU348" s="41"/>
      <c r="DV348" s="41"/>
      <c r="DW348" s="41"/>
      <c r="DX348" s="41"/>
      <c r="DY348" s="41"/>
      <c r="DZ348" s="41"/>
      <c r="EA348" s="41"/>
      <c r="EB348" s="41"/>
      <c r="EC348" s="41"/>
      <c r="ED348" s="41"/>
      <c r="EE348" s="41"/>
      <c r="EF348" s="41"/>
      <c r="EG348" s="41"/>
      <c r="EH348" s="41"/>
      <c r="EI348" s="41"/>
      <c r="EJ348" s="41"/>
      <c r="EK348" s="41"/>
      <c r="EL348" s="41"/>
      <c r="EM348" s="41"/>
      <c r="EN348" s="41"/>
      <c r="EO348" s="41"/>
      <c r="EP348" s="41"/>
      <c r="EQ348" s="41"/>
      <c r="ER348" s="41"/>
      <c r="ES348" s="41"/>
      <c r="ET348" s="41"/>
      <c r="EU348" s="41"/>
      <c r="EV348" s="41"/>
      <c r="EW348" s="41"/>
      <c r="EX348" s="41"/>
      <c r="EY348" s="41"/>
      <c r="EZ348" s="41"/>
      <c r="FA348" s="41"/>
      <c r="FB348" s="41"/>
      <c r="FC348" s="41"/>
      <c r="FD348" s="41"/>
      <c r="FE348" s="41"/>
      <c r="FF348" s="41"/>
      <c r="FG348" s="41"/>
      <c r="FH348" s="41"/>
      <c r="FI348" s="41"/>
      <c r="FJ348" s="41"/>
      <c r="FK348" s="41"/>
      <c r="FL348" s="41"/>
      <c r="FM348" s="41"/>
      <c r="FN348" s="41"/>
      <c r="FO348" s="41"/>
      <c r="FP348" s="41"/>
      <c r="FQ348" s="41"/>
      <c r="FR348" s="41"/>
      <c r="FS348" s="41"/>
      <c r="FT348" s="41"/>
      <c r="FU348" s="41"/>
      <c r="FV348" s="41"/>
      <c r="FW348" s="41"/>
      <c r="FX348" s="41"/>
      <c r="FY348" s="41"/>
      <c r="FZ348" s="41"/>
      <c r="GA348" s="41"/>
      <c r="GB348" s="41"/>
      <c r="GC348" s="41"/>
      <c r="GD348" s="41"/>
      <c r="GE348" s="41"/>
      <c r="GF348" s="41"/>
      <c r="GG348" s="41"/>
      <c r="GH348" s="41"/>
      <c r="GI348" s="41"/>
      <c r="GJ348" s="41"/>
      <c r="GK348" s="41"/>
      <c r="GL348" s="41"/>
      <c r="GM348" s="41"/>
      <c r="GN348" s="41"/>
      <c r="GO348" s="41"/>
      <c r="GP348" s="41"/>
      <c r="GQ348" s="41"/>
      <c r="GR348" s="41"/>
      <c r="GS348" s="41"/>
      <c r="GT348" s="41"/>
      <c r="GU348" s="41"/>
      <c r="GV348" s="41"/>
      <c r="GW348" s="41"/>
      <c r="GX348" s="41"/>
      <c r="GY348" s="41"/>
      <c r="GZ348" s="41"/>
      <c r="HA348" s="41"/>
      <c r="HB348" s="41"/>
      <c r="HC348" s="41"/>
      <c r="HD348" s="41"/>
      <c r="HE348" s="41"/>
      <c r="HF348" s="41"/>
      <c r="HG348" s="41"/>
      <c r="HH348" s="41"/>
      <c r="HI348" s="41"/>
      <c r="HJ348" s="41"/>
      <c r="HK348" s="41"/>
      <c r="HL348" s="41"/>
      <c r="HM348" s="41"/>
      <c r="HN348" s="41"/>
      <c r="HO348" s="41"/>
      <c r="HP348" s="41"/>
      <c r="HQ348" s="41"/>
      <c r="HR348" s="41"/>
      <c r="HS348" s="41"/>
      <c r="HT348" s="41"/>
      <c r="HU348" s="41"/>
      <c r="HV348" s="41"/>
      <c r="HW348" s="41"/>
      <c r="HX348" s="41"/>
      <c r="HY348" s="41"/>
      <c r="HZ348" s="41"/>
      <c r="IA348" s="41"/>
      <c r="IB348" s="41"/>
      <c r="IC348" s="41"/>
      <c r="ID348" s="41"/>
      <c r="IE348" s="41"/>
      <c r="IF348" s="41"/>
      <c r="IG348" s="41"/>
      <c r="IH348" s="41"/>
      <c r="II348" s="41"/>
      <c r="IJ348" s="41"/>
      <c r="IK348" s="41"/>
      <c r="IL348" s="41"/>
      <c r="IM348" s="41"/>
      <c r="IN348" s="41"/>
      <c r="IO348" s="41"/>
      <c r="IP348" s="41"/>
      <c r="IQ348" s="41"/>
      <c r="IR348" s="41"/>
      <c r="IS348" s="41"/>
      <c r="IT348" s="41"/>
      <c r="IU348" s="41"/>
      <c r="IV348" s="41"/>
    </row>
    <row r="349" spans="1:256" s="80" customFormat="1" ht="12.75">
      <c r="A349" s="32">
        <v>754</v>
      </c>
      <c r="B349" s="33" t="s">
        <v>393</v>
      </c>
      <c r="C349" s="42" t="s">
        <v>122</v>
      </c>
      <c r="D349" s="33" t="s">
        <v>169</v>
      </c>
      <c r="E349" s="44" t="s">
        <v>17</v>
      </c>
      <c r="F349" s="46" t="e">
        <v>#REF!</v>
      </c>
      <c r="G349" s="33" t="str">
        <f>IF(E349="","",IF((OR(E349=data_validation!A$1,E349=data_validation!A$2)),"Indicate Date","N/A"))</f>
        <v>N/A</v>
      </c>
      <c r="H349" s="35">
        <f t="shared" si="65"/>
        <v>43832</v>
      </c>
      <c r="I349" s="35">
        <f t="shared" si="58"/>
        <v>43839</v>
      </c>
      <c r="J349" s="35">
        <v>43845</v>
      </c>
      <c r="K349" s="36" t="s">
        <v>69</v>
      </c>
      <c r="L349" s="37">
        <f t="shared" si="59"/>
        <v>300000</v>
      </c>
      <c r="M349" s="43">
        <v>300000</v>
      </c>
      <c r="N349" s="39"/>
      <c r="O349" s="40" t="s">
        <v>174</v>
      </c>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c r="AT349" s="41"/>
      <c r="AU349" s="41"/>
      <c r="AV349" s="41"/>
      <c r="AW349" s="41"/>
      <c r="AX349" s="41"/>
      <c r="AY349" s="41"/>
      <c r="AZ349" s="41"/>
      <c r="BA349" s="41"/>
      <c r="BB349" s="41"/>
      <c r="BC349" s="41"/>
      <c r="BD349" s="41"/>
      <c r="BE349" s="41"/>
      <c r="BF349" s="41"/>
      <c r="BG349" s="41"/>
      <c r="BH349" s="41"/>
      <c r="BI349" s="41"/>
      <c r="BJ349" s="41"/>
      <c r="BK349" s="41"/>
      <c r="BL349" s="41"/>
      <c r="BM349" s="41"/>
      <c r="BN349" s="41"/>
      <c r="BO349" s="41"/>
      <c r="BP349" s="41"/>
      <c r="BQ349" s="41"/>
      <c r="BR349" s="41"/>
      <c r="BS349" s="41"/>
      <c r="BT349" s="41"/>
      <c r="BU349" s="41"/>
      <c r="BV349" s="41"/>
      <c r="BW349" s="41"/>
      <c r="BX349" s="41"/>
      <c r="BY349" s="41"/>
      <c r="BZ349" s="41"/>
      <c r="CA349" s="41"/>
      <c r="CB349" s="41"/>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c r="DA349" s="41"/>
      <c r="DB349" s="41"/>
      <c r="DC349" s="41"/>
      <c r="DD349" s="41"/>
      <c r="DE349" s="41"/>
      <c r="DF349" s="41"/>
      <c r="DG349" s="41"/>
      <c r="DH349" s="41"/>
      <c r="DI349" s="41"/>
      <c r="DJ349" s="41"/>
      <c r="DK349" s="41"/>
      <c r="DL349" s="41"/>
      <c r="DM349" s="41"/>
      <c r="DN349" s="41"/>
      <c r="DO349" s="41"/>
      <c r="DP349" s="41"/>
      <c r="DQ349" s="41"/>
      <c r="DR349" s="41"/>
      <c r="DS349" s="41"/>
      <c r="DT349" s="41"/>
      <c r="DU349" s="41"/>
      <c r="DV349" s="41"/>
      <c r="DW349" s="41"/>
      <c r="DX349" s="41"/>
      <c r="DY349" s="41"/>
      <c r="DZ349" s="41"/>
      <c r="EA349" s="41"/>
      <c r="EB349" s="41"/>
      <c r="EC349" s="41"/>
      <c r="ED349" s="41"/>
      <c r="EE349" s="41"/>
      <c r="EF349" s="41"/>
      <c r="EG349" s="41"/>
      <c r="EH349" s="41"/>
      <c r="EI349" s="41"/>
      <c r="EJ349" s="41"/>
      <c r="EK349" s="41"/>
      <c r="EL349" s="41"/>
      <c r="EM349" s="41"/>
      <c r="EN349" s="41"/>
      <c r="EO349" s="41"/>
      <c r="EP349" s="41"/>
      <c r="EQ349" s="41"/>
      <c r="ER349" s="41"/>
      <c r="ES349" s="41"/>
      <c r="ET349" s="41"/>
      <c r="EU349" s="41"/>
      <c r="EV349" s="41"/>
      <c r="EW349" s="41"/>
      <c r="EX349" s="41"/>
      <c r="EY349" s="41"/>
      <c r="EZ349" s="41"/>
      <c r="FA349" s="41"/>
      <c r="FB349" s="41"/>
      <c r="FC349" s="41"/>
      <c r="FD349" s="41"/>
      <c r="FE349" s="41"/>
      <c r="FF349" s="41"/>
      <c r="FG349" s="41"/>
      <c r="FH349" s="41"/>
      <c r="FI349" s="41"/>
      <c r="FJ349" s="41"/>
      <c r="FK349" s="41"/>
      <c r="FL349" s="41"/>
      <c r="FM349" s="41"/>
      <c r="FN349" s="41"/>
      <c r="FO349" s="41"/>
      <c r="FP349" s="41"/>
      <c r="FQ349" s="41"/>
      <c r="FR349" s="41"/>
      <c r="FS349" s="41"/>
      <c r="FT349" s="41"/>
      <c r="FU349" s="41"/>
      <c r="FV349" s="41"/>
      <c r="FW349" s="41"/>
      <c r="FX349" s="41"/>
      <c r="FY349" s="41"/>
      <c r="FZ349" s="41"/>
      <c r="GA349" s="41"/>
      <c r="GB349" s="41"/>
      <c r="GC349" s="41"/>
      <c r="GD349" s="41"/>
      <c r="GE349" s="41"/>
      <c r="GF349" s="41"/>
      <c r="GG349" s="41"/>
      <c r="GH349" s="41"/>
      <c r="GI349" s="41"/>
      <c r="GJ349" s="41"/>
      <c r="GK349" s="41"/>
      <c r="GL349" s="41"/>
      <c r="GM349" s="41"/>
      <c r="GN349" s="41"/>
      <c r="GO349" s="41"/>
      <c r="GP349" s="41"/>
      <c r="GQ349" s="41"/>
      <c r="GR349" s="41"/>
      <c r="GS349" s="41"/>
      <c r="GT349" s="41"/>
      <c r="GU349" s="41"/>
      <c r="GV349" s="41"/>
      <c r="GW349" s="41"/>
      <c r="GX349" s="41"/>
      <c r="GY349" s="41"/>
      <c r="GZ349" s="41"/>
      <c r="HA349" s="41"/>
      <c r="HB349" s="41"/>
      <c r="HC349" s="41"/>
      <c r="HD349" s="41"/>
      <c r="HE349" s="41"/>
      <c r="HF349" s="41"/>
      <c r="HG349" s="41"/>
      <c r="HH349" s="41"/>
      <c r="HI349" s="41"/>
      <c r="HJ349" s="41"/>
      <c r="HK349" s="41"/>
      <c r="HL349" s="41"/>
      <c r="HM349" s="41"/>
      <c r="HN349" s="41"/>
      <c r="HO349" s="41"/>
      <c r="HP349" s="41"/>
      <c r="HQ349" s="41"/>
      <c r="HR349" s="41"/>
      <c r="HS349" s="41"/>
      <c r="HT349" s="41"/>
      <c r="HU349" s="41"/>
      <c r="HV349" s="41"/>
      <c r="HW349" s="41"/>
      <c r="HX349" s="41"/>
      <c r="HY349" s="41"/>
      <c r="HZ349" s="41"/>
      <c r="IA349" s="41"/>
      <c r="IB349" s="41"/>
      <c r="IC349" s="41"/>
      <c r="ID349" s="41"/>
      <c r="IE349" s="41"/>
      <c r="IF349" s="41"/>
      <c r="IG349" s="41"/>
      <c r="IH349" s="41"/>
      <c r="II349" s="41"/>
      <c r="IJ349" s="41"/>
      <c r="IK349" s="41"/>
      <c r="IL349" s="41"/>
      <c r="IM349" s="41"/>
      <c r="IN349" s="41"/>
      <c r="IO349" s="41"/>
      <c r="IP349" s="41"/>
      <c r="IQ349" s="41"/>
      <c r="IR349" s="41"/>
      <c r="IS349" s="41"/>
      <c r="IT349" s="41"/>
      <c r="IU349" s="41"/>
      <c r="IV349" s="41"/>
    </row>
    <row r="350" spans="1:256" s="80" customFormat="1" ht="12.75">
      <c r="A350" s="32">
        <v>1053</v>
      </c>
      <c r="B350" s="33" t="s">
        <v>297</v>
      </c>
      <c r="C350" s="34" t="s">
        <v>122</v>
      </c>
      <c r="D350" s="33" t="s">
        <v>298</v>
      </c>
      <c r="E350" s="44" t="s">
        <v>15</v>
      </c>
      <c r="F350" s="35">
        <f>G350-21</f>
        <v>43804</v>
      </c>
      <c r="G350" s="35">
        <f>H350-7</f>
        <v>43825</v>
      </c>
      <c r="H350" s="35">
        <f t="shared" si="65"/>
        <v>43832</v>
      </c>
      <c r="I350" s="35">
        <f t="shared" si="58"/>
        <v>43839</v>
      </c>
      <c r="J350" s="35">
        <v>43845</v>
      </c>
      <c r="K350" s="36" t="s">
        <v>69</v>
      </c>
      <c r="L350" s="37">
        <f t="shared" si="59"/>
        <v>156000</v>
      </c>
      <c r="M350" s="38">
        <v>156000</v>
      </c>
      <c r="N350" s="39"/>
      <c r="O350" s="40" t="s">
        <v>268</v>
      </c>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41"/>
      <c r="BS350" s="41"/>
      <c r="BT350" s="41"/>
      <c r="BU350" s="41"/>
      <c r="BV350" s="41"/>
      <c r="BW350" s="41"/>
      <c r="BX350" s="41"/>
      <c r="BY350" s="41"/>
      <c r="BZ350" s="41"/>
      <c r="CA350" s="41"/>
      <c r="CB350" s="41"/>
      <c r="CC350" s="41"/>
      <c r="CD350" s="41"/>
      <c r="CE350" s="41"/>
      <c r="CF350" s="41"/>
      <c r="CG350" s="41"/>
      <c r="CH350" s="41"/>
      <c r="CI350" s="41"/>
      <c r="CJ350" s="41"/>
      <c r="CK350" s="41"/>
      <c r="CL350" s="41"/>
      <c r="CM350" s="41"/>
      <c r="CN350" s="41"/>
      <c r="CO350" s="41"/>
      <c r="CP350" s="41"/>
      <c r="CQ350" s="41"/>
      <c r="CR350" s="41"/>
      <c r="CS350" s="41"/>
      <c r="CT350" s="41"/>
      <c r="CU350" s="41"/>
      <c r="CV350" s="41"/>
      <c r="CW350" s="41"/>
      <c r="CX350" s="41"/>
      <c r="CY350" s="41"/>
      <c r="CZ350" s="41"/>
      <c r="DA350" s="41"/>
      <c r="DB350" s="41"/>
      <c r="DC350" s="41"/>
      <c r="DD350" s="41"/>
      <c r="DE350" s="41"/>
      <c r="DF350" s="41"/>
      <c r="DG350" s="41"/>
      <c r="DH350" s="41"/>
      <c r="DI350" s="41"/>
      <c r="DJ350" s="41"/>
      <c r="DK350" s="41"/>
      <c r="DL350" s="41"/>
      <c r="DM350" s="41"/>
      <c r="DN350" s="41"/>
      <c r="DO350" s="41"/>
      <c r="DP350" s="41"/>
      <c r="DQ350" s="41"/>
      <c r="DR350" s="41"/>
      <c r="DS350" s="41"/>
      <c r="DT350" s="41"/>
      <c r="DU350" s="41"/>
      <c r="DV350" s="41"/>
      <c r="DW350" s="41"/>
      <c r="DX350" s="41"/>
      <c r="DY350" s="41"/>
      <c r="DZ350" s="41"/>
      <c r="EA350" s="41"/>
      <c r="EB350" s="41"/>
      <c r="EC350" s="41"/>
      <c r="ED350" s="41"/>
      <c r="EE350" s="41"/>
      <c r="EF350" s="41"/>
      <c r="EG350" s="41"/>
      <c r="EH350" s="41"/>
      <c r="EI350" s="41"/>
      <c r="EJ350" s="41"/>
      <c r="EK350" s="41"/>
      <c r="EL350" s="41"/>
      <c r="EM350" s="41"/>
      <c r="EN350" s="41"/>
      <c r="EO350" s="41"/>
      <c r="EP350" s="41"/>
      <c r="EQ350" s="41"/>
      <c r="ER350" s="41"/>
      <c r="ES350" s="41"/>
      <c r="ET350" s="41"/>
      <c r="EU350" s="41"/>
      <c r="EV350" s="41"/>
      <c r="EW350" s="41"/>
      <c r="EX350" s="41"/>
      <c r="EY350" s="41"/>
      <c r="EZ350" s="41"/>
      <c r="FA350" s="41"/>
      <c r="FB350" s="41"/>
      <c r="FC350" s="41"/>
      <c r="FD350" s="41"/>
      <c r="FE350" s="41"/>
      <c r="FF350" s="41"/>
      <c r="FG350" s="41"/>
      <c r="FH350" s="41"/>
      <c r="FI350" s="41"/>
      <c r="FJ350" s="41"/>
      <c r="FK350" s="41"/>
      <c r="FL350" s="41"/>
      <c r="FM350" s="41"/>
      <c r="FN350" s="41"/>
      <c r="FO350" s="41"/>
      <c r="FP350" s="41"/>
      <c r="FQ350" s="41"/>
      <c r="FR350" s="41"/>
      <c r="FS350" s="41"/>
      <c r="FT350" s="41"/>
      <c r="FU350" s="41"/>
      <c r="FV350" s="41"/>
      <c r="FW350" s="41"/>
      <c r="FX350" s="41"/>
      <c r="FY350" s="41"/>
      <c r="FZ350" s="41"/>
      <c r="GA350" s="41"/>
      <c r="GB350" s="41"/>
      <c r="GC350" s="41"/>
      <c r="GD350" s="41"/>
      <c r="GE350" s="41"/>
      <c r="GF350" s="41"/>
      <c r="GG350" s="41"/>
      <c r="GH350" s="41"/>
      <c r="GI350" s="41"/>
      <c r="GJ350" s="41"/>
      <c r="GK350" s="41"/>
      <c r="GL350" s="41"/>
      <c r="GM350" s="41"/>
      <c r="GN350" s="41"/>
      <c r="GO350" s="41"/>
      <c r="GP350" s="41"/>
      <c r="GQ350" s="41"/>
      <c r="GR350" s="41"/>
      <c r="GS350" s="41"/>
      <c r="GT350" s="41"/>
      <c r="GU350" s="41"/>
      <c r="GV350" s="41"/>
      <c r="GW350" s="41"/>
      <c r="GX350" s="41"/>
      <c r="GY350" s="41"/>
      <c r="GZ350" s="41"/>
      <c r="HA350" s="41"/>
      <c r="HB350" s="41"/>
      <c r="HC350" s="41"/>
      <c r="HD350" s="41"/>
      <c r="HE350" s="41"/>
      <c r="HF350" s="41"/>
      <c r="HG350" s="41"/>
      <c r="HH350" s="41"/>
      <c r="HI350" s="41"/>
      <c r="HJ350" s="41"/>
      <c r="HK350" s="41"/>
      <c r="HL350" s="41"/>
      <c r="HM350" s="41"/>
      <c r="HN350" s="41"/>
      <c r="HO350" s="41"/>
      <c r="HP350" s="41"/>
      <c r="HQ350" s="41"/>
      <c r="HR350" s="41"/>
      <c r="HS350" s="41"/>
      <c r="HT350" s="41"/>
      <c r="HU350" s="41"/>
      <c r="HV350" s="41"/>
      <c r="HW350" s="41"/>
      <c r="HX350" s="41"/>
      <c r="HY350" s="41"/>
      <c r="HZ350" s="41"/>
      <c r="IA350" s="41"/>
      <c r="IB350" s="41"/>
      <c r="IC350" s="41"/>
      <c r="ID350" s="41"/>
      <c r="IE350" s="41"/>
      <c r="IF350" s="41"/>
      <c r="IG350" s="41"/>
      <c r="IH350" s="41"/>
      <c r="II350" s="41"/>
      <c r="IJ350" s="41"/>
      <c r="IK350" s="41"/>
      <c r="IL350" s="41"/>
      <c r="IM350" s="41"/>
      <c r="IN350" s="41"/>
      <c r="IO350" s="41"/>
      <c r="IP350" s="41"/>
      <c r="IQ350" s="41"/>
      <c r="IR350" s="41"/>
      <c r="IS350" s="41"/>
      <c r="IT350" s="41"/>
      <c r="IU350" s="41"/>
      <c r="IV350" s="41"/>
    </row>
    <row r="351" spans="1:256" s="80" customFormat="1" ht="18">
      <c r="A351" s="32">
        <v>1149</v>
      </c>
      <c r="B351" s="33" t="s">
        <v>444</v>
      </c>
      <c r="C351" s="42" t="s">
        <v>122</v>
      </c>
      <c r="D351" s="33" t="s">
        <v>163</v>
      </c>
      <c r="E351" s="44" t="s">
        <v>28</v>
      </c>
      <c r="F351" s="35">
        <f>H351-7</f>
        <v>43823</v>
      </c>
      <c r="G351" s="33" t="str">
        <f>IF(E351="","",IF((OR(E351=data_validation!A$1,E351=data_validation!A$2)),"Indicate Date","N/A"))</f>
        <v>N/A</v>
      </c>
      <c r="H351" s="35">
        <f>J351-15</f>
        <v>43830</v>
      </c>
      <c r="I351" s="35">
        <f t="shared" si="58"/>
        <v>43837</v>
      </c>
      <c r="J351" s="35">
        <v>43845</v>
      </c>
      <c r="K351" s="36" t="s">
        <v>69</v>
      </c>
      <c r="L351" s="37">
        <f t="shared" si="59"/>
        <v>7220</v>
      </c>
      <c r="M351" s="43">
        <v>7220</v>
      </c>
      <c r="N351" s="39"/>
      <c r="O351" s="40" t="s">
        <v>255</v>
      </c>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c r="AT351" s="41"/>
      <c r="AU351" s="41"/>
      <c r="AV351" s="41"/>
      <c r="AW351" s="41"/>
      <c r="AX351" s="41"/>
      <c r="AY351" s="41"/>
      <c r="AZ351" s="41"/>
      <c r="BA351" s="41"/>
      <c r="BB351" s="41"/>
      <c r="BC351" s="41"/>
      <c r="BD351" s="41"/>
      <c r="BE351" s="41"/>
      <c r="BF351" s="41"/>
      <c r="BG351" s="41"/>
      <c r="BH351" s="41"/>
      <c r="BI351" s="41"/>
      <c r="BJ351" s="41"/>
      <c r="BK351" s="41"/>
      <c r="BL351" s="41"/>
      <c r="BM351" s="41"/>
      <c r="BN351" s="41"/>
      <c r="BO351" s="41"/>
      <c r="BP351" s="41"/>
      <c r="BQ351" s="41"/>
      <c r="BR351" s="41"/>
      <c r="BS351" s="41"/>
      <c r="BT351" s="41"/>
      <c r="BU351" s="41"/>
      <c r="BV351" s="41"/>
      <c r="BW351" s="41"/>
      <c r="BX351" s="41"/>
      <c r="BY351" s="41"/>
      <c r="BZ351" s="41"/>
      <c r="CA351" s="41"/>
      <c r="CB351" s="41"/>
      <c r="CC351" s="41"/>
      <c r="CD351" s="41"/>
      <c r="CE351" s="41"/>
      <c r="CF351" s="41"/>
      <c r="CG351" s="41"/>
      <c r="CH351" s="41"/>
      <c r="CI351" s="41"/>
      <c r="CJ351" s="41"/>
      <c r="CK351" s="41"/>
      <c r="CL351" s="41"/>
      <c r="CM351" s="41"/>
      <c r="CN351" s="41"/>
      <c r="CO351" s="41"/>
      <c r="CP351" s="41"/>
      <c r="CQ351" s="41"/>
      <c r="CR351" s="41"/>
      <c r="CS351" s="41"/>
      <c r="CT351" s="41"/>
      <c r="CU351" s="41"/>
      <c r="CV351" s="41"/>
      <c r="CW351" s="41"/>
      <c r="CX351" s="41"/>
      <c r="CY351" s="41"/>
      <c r="CZ351" s="41"/>
      <c r="DA351" s="41"/>
      <c r="DB351" s="41"/>
      <c r="DC351" s="41"/>
      <c r="DD351" s="41"/>
      <c r="DE351" s="41"/>
      <c r="DF351" s="41"/>
      <c r="DG351" s="41"/>
      <c r="DH351" s="41"/>
      <c r="DI351" s="41"/>
      <c r="DJ351" s="41"/>
      <c r="DK351" s="41"/>
      <c r="DL351" s="41"/>
      <c r="DM351" s="41"/>
      <c r="DN351" s="41"/>
      <c r="DO351" s="41"/>
      <c r="DP351" s="41"/>
      <c r="DQ351" s="41"/>
      <c r="DR351" s="41"/>
      <c r="DS351" s="41"/>
      <c r="DT351" s="41"/>
      <c r="DU351" s="41"/>
      <c r="DV351" s="41"/>
      <c r="DW351" s="41"/>
      <c r="DX351" s="41"/>
      <c r="DY351" s="41"/>
      <c r="DZ351" s="41"/>
      <c r="EA351" s="41"/>
      <c r="EB351" s="41"/>
      <c r="EC351" s="41"/>
      <c r="ED351" s="41"/>
      <c r="EE351" s="41"/>
      <c r="EF351" s="41"/>
      <c r="EG351" s="41"/>
      <c r="EH351" s="41"/>
      <c r="EI351" s="41"/>
      <c r="EJ351" s="41"/>
      <c r="EK351" s="41"/>
      <c r="EL351" s="41"/>
      <c r="EM351" s="41"/>
      <c r="EN351" s="41"/>
      <c r="EO351" s="41"/>
      <c r="EP351" s="41"/>
      <c r="EQ351" s="41"/>
      <c r="ER351" s="41"/>
      <c r="ES351" s="41"/>
      <c r="ET351" s="41"/>
      <c r="EU351" s="41"/>
      <c r="EV351" s="41"/>
      <c r="EW351" s="41"/>
      <c r="EX351" s="41"/>
      <c r="EY351" s="41"/>
      <c r="EZ351" s="41"/>
      <c r="FA351" s="41"/>
      <c r="FB351" s="41"/>
      <c r="FC351" s="41"/>
      <c r="FD351" s="41"/>
      <c r="FE351" s="41"/>
      <c r="FF351" s="41"/>
      <c r="FG351" s="41"/>
      <c r="FH351" s="41"/>
      <c r="FI351" s="41"/>
      <c r="FJ351" s="41"/>
      <c r="FK351" s="41"/>
      <c r="FL351" s="41"/>
      <c r="FM351" s="41"/>
      <c r="FN351" s="41"/>
      <c r="FO351" s="41"/>
      <c r="FP351" s="41"/>
      <c r="FQ351" s="41"/>
      <c r="FR351" s="41"/>
      <c r="FS351" s="41"/>
      <c r="FT351" s="41"/>
      <c r="FU351" s="41"/>
      <c r="FV351" s="41"/>
      <c r="FW351" s="41"/>
      <c r="FX351" s="41"/>
      <c r="FY351" s="41"/>
      <c r="FZ351" s="41"/>
      <c r="GA351" s="41"/>
      <c r="GB351" s="41"/>
      <c r="GC351" s="41"/>
      <c r="GD351" s="41"/>
      <c r="GE351" s="41"/>
      <c r="GF351" s="41"/>
      <c r="GG351" s="41"/>
      <c r="GH351" s="41"/>
      <c r="GI351" s="41"/>
      <c r="GJ351" s="41"/>
      <c r="GK351" s="41"/>
      <c r="GL351" s="41"/>
      <c r="GM351" s="41"/>
      <c r="GN351" s="41"/>
      <c r="GO351" s="41"/>
      <c r="GP351" s="41"/>
      <c r="GQ351" s="41"/>
      <c r="GR351" s="41"/>
      <c r="GS351" s="41"/>
      <c r="GT351" s="41"/>
      <c r="GU351" s="41"/>
      <c r="GV351" s="41"/>
      <c r="GW351" s="41"/>
      <c r="GX351" s="41"/>
      <c r="GY351" s="41"/>
      <c r="GZ351" s="41"/>
      <c r="HA351" s="41"/>
      <c r="HB351" s="41"/>
      <c r="HC351" s="41"/>
      <c r="HD351" s="41"/>
      <c r="HE351" s="41"/>
      <c r="HF351" s="41"/>
      <c r="HG351" s="41"/>
      <c r="HH351" s="41"/>
      <c r="HI351" s="41"/>
      <c r="HJ351" s="41"/>
      <c r="HK351" s="41"/>
      <c r="HL351" s="41"/>
      <c r="HM351" s="41"/>
      <c r="HN351" s="41"/>
      <c r="HO351" s="41"/>
      <c r="HP351" s="41"/>
      <c r="HQ351" s="41"/>
      <c r="HR351" s="41"/>
      <c r="HS351" s="41"/>
      <c r="HT351" s="41"/>
      <c r="HU351" s="41"/>
      <c r="HV351" s="41"/>
      <c r="HW351" s="41"/>
      <c r="HX351" s="41"/>
      <c r="HY351" s="41"/>
      <c r="HZ351" s="41"/>
      <c r="IA351" s="41"/>
      <c r="IB351" s="41"/>
      <c r="IC351" s="41"/>
      <c r="ID351" s="41"/>
      <c r="IE351" s="41"/>
      <c r="IF351" s="41"/>
      <c r="IG351" s="41"/>
      <c r="IH351" s="41"/>
      <c r="II351" s="41"/>
      <c r="IJ351" s="41"/>
      <c r="IK351" s="41"/>
      <c r="IL351" s="41"/>
      <c r="IM351" s="41"/>
      <c r="IN351" s="41"/>
      <c r="IO351" s="41"/>
      <c r="IP351" s="41"/>
      <c r="IQ351" s="41"/>
      <c r="IR351" s="41"/>
      <c r="IS351" s="41"/>
      <c r="IT351" s="41"/>
      <c r="IU351" s="41"/>
      <c r="IV351" s="41"/>
    </row>
    <row r="352" spans="1:256" s="41" customFormat="1" ht="12.75">
      <c r="A352" s="32">
        <v>1294</v>
      </c>
      <c r="B352" s="82" t="s">
        <v>667</v>
      </c>
      <c r="C352" s="42" t="s">
        <v>122</v>
      </c>
      <c r="D352" s="82" t="s">
        <v>645</v>
      </c>
      <c r="E352" s="83" t="s">
        <v>15</v>
      </c>
      <c r="F352" s="35">
        <f t="shared" ref="F352:F359" si="66">G352-21</f>
        <v>43802</v>
      </c>
      <c r="G352" s="35">
        <f t="shared" ref="G352:G359" si="67">H352-7</f>
        <v>43823</v>
      </c>
      <c r="H352" s="35">
        <f>J352-15</f>
        <v>43830</v>
      </c>
      <c r="I352" s="35">
        <f t="shared" si="58"/>
        <v>43837</v>
      </c>
      <c r="J352" s="35">
        <v>43845</v>
      </c>
      <c r="K352" s="84" t="s">
        <v>69</v>
      </c>
      <c r="L352" s="85">
        <f t="shared" si="59"/>
        <v>197358.5</v>
      </c>
      <c r="M352" s="38">
        <v>197358.5</v>
      </c>
      <c r="N352" s="39"/>
      <c r="O352" s="86" t="s">
        <v>646</v>
      </c>
      <c r="P352" s="87"/>
      <c r="Q352" s="87"/>
      <c r="R352" s="87"/>
      <c r="S352" s="87"/>
      <c r="T352" s="87"/>
      <c r="U352" s="87"/>
      <c r="V352" s="87"/>
      <c r="W352" s="87"/>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c r="BH352" s="87"/>
      <c r="BI352" s="87"/>
      <c r="BJ352" s="87"/>
      <c r="BK352" s="87"/>
      <c r="BL352" s="87"/>
      <c r="BM352" s="87"/>
      <c r="BN352" s="87"/>
      <c r="BO352" s="87"/>
      <c r="BP352" s="87"/>
      <c r="BQ352" s="87"/>
      <c r="BR352" s="87"/>
      <c r="BS352" s="87"/>
      <c r="BT352" s="87"/>
      <c r="BU352" s="87"/>
      <c r="BV352" s="87"/>
      <c r="BW352" s="87"/>
      <c r="BX352" s="87"/>
      <c r="BY352" s="87"/>
      <c r="BZ352" s="87"/>
      <c r="CA352" s="87"/>
      <c r="CB352" s="87"/>
      <c r="CC352" s="87"/>
      <c r="CD352" s="87"/>
      <c r="CE352" s="87"/>
      <c r="CF352" s="87"/>
      <c r="CG352" s="87"/>
      <c r="CH352" s="87"/>
      <c r="CI352" s="87"/>
      <c r="CJ352" s="87"/>
      <c r="CK352" s="87"/>
      <c r="CL352" s="87"/>
      <c r="CM352" s="87"/>
      <c r="CN352" s="87"/>
      <c r="CO352" s="87"/>
      <c r="CP352" s="87"/>
      <c r="CQ352" s="87"/>
      <c r="CR352" s="87"/>
      <c r="CS352" s="87"/>
      <c r="CT352" s="87"/>
      <c r="CU352" s="87"/>
      <c r="CV352" s="87"/>
      <c r="CW352" s="87"/>
      <c r="CX352" s="87"/>
      <c r="CY352" s="87"/>
      <c r="CZ352" s="87"/>
      <c r="DA352" s="87"/>
      <c r="DB352" s="87"/>
      <c r="DC352" s="87"/>
      <c r="DD352" s="87"/>
      <c r="DE352" s="87"/>
      <c r="DF352" s="87"/>
      <c r="DG352" s="87"/>
      <c r="DH352" s="87"/>
      <c r="DI352" s="87"/>
      <c r="DJ352" s="87"/>
      <c r="DK352" s="87"/>
      <c r="DL352" s="87"/>
      <c r="DM352" s="87"/>
      <c r="DN352" s="87"/>
      <c r="DO352" s="87"/>
      <c r="DP352" s="87"/>
      <c r="DQ352" s="87"/>
      <c r="DR352" s="87"/>
      <c r="DS352" s="87"/>
      <c r="DT352" s="87"/>
      <c r="DU352" s="87"/>
      <c r="DV352" s="87"/>
      <c r="DW352" s="87"/>
      <c r="DX352" s="87"/>
      <c r="DY352" s="87"/>
      <c r="DZ352" s="87"/>
      <c r="EA352" s="87"/>
      <c r="EB352" s="87"/>
      <c r="EC352" s="87"/>
      <c r="ED352" s="87"/>
      <c r="EE352" s="87"/>
      <c r="EF352" s="87"/>
      <c r="EG352" s="87"/>
      <c r="EH352" s="87"/>
      <c r="EI352" s="87"/>
      <c r="EJ352" s="87"/>
      <c r="EK352" s="87"/>
      <c r="EL352" s="87"/>
      <c r="EM352" s="87"/>
      <c r="EN352" s="87"/>
      <c r="EO352" s="87"/>
      <c r="EP352" s="87"/>
      <c r="EQ352" s="87"/>
      <c r="ER352" s="87"/>
      <c r="ES352" s="87"/>
      <c r="ET352" s="87"/>
      <c r="EU352" s="87"/>
      <c r="EV352" s="87"/>
      <c r="EW352" s="87"/>
      <c r="EX352" s="87"/>
      <c r="EY352" s="87"/>
      <c r="EZ352" s="87"/>
      <c r="FA352" s="87"/>
      <c r="FB352" s="87"/>
      <c r="FC352" s="87"/>
      <c r="FD352" s="87"/>
      <c r="FE352" s="87"/>
      <c r="FF352" s="87"/>
      <c r="FG352" s="87"/>
      <c r="FH352" s="87"/>
      <c r="FI352" s="87"/>
      <c r="FJ352" s="87"/>
      <c r="FK352" s="87"/>
      <c r="FL352" s="87"/>
      <c r="FM352" s="87"/>
      <c r="FN352" s="87"/>
      <c r="FO352" s="87"/>
      <c r="FP352" s="87"/>
      <c r="FQ352" s="87"/>
      <c r="FR352" s="87"/>
      <c r="FS352" s="87"/>
      <c r="FT352" s="87"/>
      <c r="FU352" s="87"/>
      <c r="FV352" s="87"/>
      <c r="FW352" s="87"/>
      <c r="FX352" s="87"/>
      <c r="FY352" s="87"/>
      <c r="FZ352" s="87"/>
      <c r="GA352" s="87"/>
      <c r="GB352" s="87"/>
      <c r="GC352" s="87"/>
      <c r="GD352" s="87"/>
      <c r="GE352" s="87"/>
      <c r="GF352" s="87"/>
      <c r="GG352" s="87"/>
      <c r="GH352" s="87"/>
      <c r="GI352" s="87"/>
      <c r="GJ352" s="87"/>
      <c r="GK352" s="87"/>
      <c r="GL352" s="87"/>
      <c r="GM352" s="87"/>
      <c r="GN352" s="87"/>
      <c r="GO352" s="87"/>
      <c r="GP352" s="87"/>
      <c r="GQ352" s="87"/>
      <c r="GR352" s="87"/>
      <c r="GS352" s="87"/>
      <c r="GT352" s="87"/>
      <c r="GU352" s="87"/>
      <c r="GV352" s="87"/>
      <c r="GW352" s="87"/>
      <c r="GX352" s="87"/>
      <c r="GY352" s="87"/>
      <c r="GZ352" s="87"/>
      <c r="HA352" s="87"/>
      <c r="HB352" s="87"/>
      <c r="HC352" s="87"/>
      <c r="HD352" s="87"/>
      <c r="HE352" s="87"/>
      <c r="HF352" s="87"/>
      <c r="HG352" s="87"/>
      <c r="HH352" s="87"/>
      <c r="HI352" s="87"/>
      <c r="HJ352" s="87"/>
      <c r="HK352" s="87"/>
      <c r="HL352" s="87"/>
      <c r="HM352" s="87"/>
      <c r="HN352" s="87"/>
      <c r="HO352" s="87"/>
      <c r="HP352" s="87"/>
      <c r="HQ352" s="87"/>
      <c r="HR352" s="87"/>
      <c r="HS352" s="87"/>
      <c r="HT352" s="87"/>
      <c r="HU352" s="87"/>
      <c r="HV352" s="87"/>
      <c r="HW352" s="87"/>
      <c r="HX352" s="87"/>
      <c r="HY352" s="87"/>
      <c r="HZ352" s="87"/>
      <c r="IA352" s="87"/>
      <c r="IB352" s="87"/>
      <c r="IC352" s="87"/>
      <c r="ID352" s="87"/>
      <c r="IE352" s="87"/>
      <c r="IF352" s="87"/>
      <c r="IG352" s="87"/>
      <c r="IH352" s="87"/>
      <c r="II352" s="87"/>
      <c r="IJ352" s="87"/>
      <c r="IK352" s="87"/>
      <c r="IL352" s="87"/>
      <c r="IM352" s="87"/>
      <c r="IN352" s="87"/>
      <c r="IO352" s="87"/>
      <c r="IP352" s="87"/>
      <c r="IQ352" s="87"/>
      <c r="IR352" s="87"/>
      <c r="IS352" s="87"/>
      <c r="IT352" s="87"/>
      <c r="IU352" s="87"/>
      <c r="IV352" s="87"/>
    </row>
    <row r="353" spans="1:256" s="41" customFormat="1" ht="12.75">
      <c r="A353" s="32">
        <v>1390</v>
      </c>
      <c r="B353" s="33" t="s">
        <v>474</v>
      </c>
      <c r="C353" s="34" t="s">
        <v>122</v>
      </c>
      <c r="D353" s="33" t="s">
        <v>192</v>
      </c>
      <c r="E353" s="44" t="s">
        <v>15</v>
      </c>
      <c r="F353" s="35">
        <f t="shared" si="66"/>
        <v>43802</v>
      </c>
      <c r="G353" s="35">
        <f t="shared" si="67"/>
        <v>43823</v>
      </c>
      <c r="H353" s="35">
        <f>J353-15</f>
        <v>43830</v>
      </c>
      <c r="I353" s="35">
        <f t="shared" si="58"/>
        <v>43837</v>
      </c>
      <c r="J353" s="35">
        <v>43845</v>
      </c>
      <c r="K353" s="36" t="s">
        <v>69</v>
      </c>
      <c r="L353" s="37">
        <f t="shared" si="59"/>
        <v>29885</v>
      </c>
      <c r="M353" s="38">
        <v>29885</v>
      </c>
      <c r="N353" s="39"/>
      <c r="O353" s="40" t="s">
        <v>194</v>
      </c>
    </row>
    <row r="354" spans="1:256" s="41" customFormat="1" ht="12.75">
      <c r="A354" s="32">
        <v>1406</v>
      </c>
      <c r="B354" s="33" t="s">
        <v>475</v>
      </c>
      <c r="C354" s="34" t="s">
        <v>122</v>
      </c>
      <c r="D354" s="33" t="s">
        <v>192</v>
      </c>
      <c r="E354" s="44" t="s">
        <v>15</v>
      </c>
      <c r="F354" s="35">
        <f t="shared" si="66"/>
        <v>43804</v>
      </c>
      <c r="G354" s="35">
        <f t="shared" si="67"/>
        <v>43825</v>
      </c>
      <c r="H354" s="35">
        <f>J354-13</f>
        <v>43832</v>
      </c>
      <c r="I354" s="35">
        <f t="shared" si="58"/>
        <v>43839</v>
      </c>
      <c r="J354" s="35">
        <v>43845</v>
      </c>
      <c r="K354" s="36" t="s">
        <v>69</v>
      </c>
      <c r="L354" s="37">
        <f t="shared" si="59"/>
        <v>805000</v>
      </c>
      <c r="M354" s="38">
        <v>805000</v>
      </c>
      <c r="N354" s="39"/>
      <c r="O354" s="40" t="s">
        <v>196</v>
      </c>
    </row>
    <row r="355" spans="1:256" s="41" customFormat="1" ht="12.75">
      <c r="A355" s="32">
        <v>243</v>
      </c>
      <c r="B355" s="33" t="s">
        <v>279</v>
      </c>
      <c r="C355" s="34" t="s">
        <v>122</v>
      </c>
      <c r="D355" s="33" t="s">
        <v>158</v>
      </c>
      <c r="E355" s="44" t="s">
        <v>15</v>
      </c>
      <c r="F355" s="35">
        <f t="shared" si="66"/>
        <v>43893</v>
      </c>
      <c r="G355" s="35">
        <f t="shared" si="67"/>
        <v>43914</v>
      </c>
      <c r="H355" s="35">
        <f t="shared" ref="H355:H360" si="68">J355-15</f>
        <v>43921</v>
      </c>
      <c r="I355" s="35">
        <f t="shared" si="58"/>
        <v>43928</v>
      </c>
      <c r="J355" s="35">
        <v>43936</v>
      </c>
      <c r="K355" s="36" t="s">
        <v>69</v>
      </c>
      <c r="L355" s="37">
        <f t="shared" si="59"/>
        <v>501810</v>
      </c>
      <c r="M355" s="38">
        <f>500810+1000</f>
        <v>501810</v>
      </c>
      <c r="N355" s="39"/>
      <c r="O355" s="40" t="s">
        <v>160</v>
      </c>
    </row>
    <row r="356" spans="1:256" s="41" customFormat="1" ht="12.75">
      <c r="A356" s="32">
        <v>261</v>
      </c>
      <c r="B356" s="33" t="s">
        <v>281</v>
      </c>
      <c r="C356" s="34" t="s">
        <v>122</v>
      </c>
      <c r="D356" s="33" t="s">
        <v>158</v>
      </c>
      <c r="E356" s="44" t="s">
        <v>15</v>
      </c>
      <c r="F356" s="35">
        <f t="shared" si="66"/>
        <v>43893</v>
      </c>
      <c r="G356" s="35">
        <f t="shared" si="67"/>
        <v>43914</v>
      </c>
      <c r="H356" s="35">
        <f t="shared" si="68"/>
        <v>43921</v>
      </c>
      <c r="I356" s="35">
        <f t="shared" si="58"/>
        <v>43928</v>
      </c>
      <c r="J356" s="35">
        <v>43936</v>
      </c>
      <c r="K356" s="36" t="s">
        <v>69</v>
      </c>
      <c r="L356" s="37">
        <f t="shared" si="59"/>
        <v>287500</v>
      </c>
      <c r="M356" s="38">
        <v>287500</v>
      </c>
      <c r="N356" s="39"/>
      <c r="O356" s="40" t="s">
        <v>161</v>
      </c>
    </row>
    <row r="357" spans="1:256" s="41" customFormat="1" ht="12.75">
      <c r="A357" s="32">
        <v>456</v>
      </c>
      <c r="B357" s="33" t="s">
        <v>565</v>
      </c>
      <c r="C357" s="34" t="s">
        <v>122</v>
      </c>
      <c r="D357" s="33" t="s">
        <v>79</v>
      </c>
      <c r="E357" s="44" t="s">
        <v>15</v>
      </c>
      <c r="F357" s="35">
        <f t="shared" si="66"/>
        <v>43893</v>
      </c>
      <c r="G357" s="35">
        <f t="shared" si="67"/>
        <v>43914</v>
      </c>
      <c r="H357" s="35">
        <f t="shared" si="68"/>
        <v>43921</v>
      </c>
      <c r="I357" s="35">
        <f t="shared" si="58"/>
        <v>43928</v>
      </c>
      <c r="J357" s="35">
        <v>43936</v>
      </c>
      <c r="K357" s="36" t="s">
        <v>69</v>
      </c>
      <c r="L357" s="37">
        <f t="shared" si="59"/>
        <v>89035</v>
      </c>
      <c r="M357" s="43">
        <v>89035</v>
      </c>
      <c r="N357" s="39"/>
      <c r="O357" s="34" t="s">
        <v>139</v>
      </c>
    </row>
    <row r="358" spans="1:256" s="41" customFormat="1" ht="12.75">
      <c r="A358" s="32">
        <v>491</v>
      </c>
      <c r="B358" s="33" t="s">
        <v>568</v>
      </c>
      <c r="C358" s="34" t="s">
        <v>122</v>
      </c>
      <c r="D358" s="33" t="s">
        <v>79</v>
      </c>
      <c r="E358" s="44" t="s">
        <v>15</v>
      </c>
      <c r="F358" s="35">
        <f t="shared" si="66"/>
        <v>43893</v>
      </c>
      <c r="G358" s="35">
        <f t="shared" si="67"/>
        <v>43914</v>
      </c>
      <c r="H358" s="35">
        <f t="shared" si="68"/>
        <v>43921</v>
      </c>
      <c r="I358" s="35">
        <f t="shared" si="58"/>
        <v>43928</v>
      </c>
      <c r="J358" s="35">
        <v>43936</v>
      </c>
      <c r="K358" s="36" t="s">
        <v>69</v>
      </c>
      <c r="L358" s="37">
        <f t="shared" si="59"/>
        <v>97535</v>
      </c>
      <c r="M358" s="43">
        <v>97535</v>
      </c>
      <c r="N358" s="39"/>
      <c r="O358" s="34" t="s">
        <v>140</v>
      </c>
    </row>
    <row r="359" spans="1:256" s="41" customFormat="1" ht="21">
      <c r="A359" s="32">
        <v>518</v>
      </c>
      <c r="B359" s="33" t="s">
        <v>400</v>
      </c>
      <c r="C359" s="34" t="s">
        <v>122</v>
      </c>
      <c r="D359" s="33" t="s">
        <v>156</v>
      </c>
      <c r="E359" s="44" t="s">
        <v>15</v>
      </c>
      <c r="F359" s="35">
        <f t="shared" si="66"/>
        <v>43893</v>
      </c>
      <c r="G359" s="35">
        <f t="shared" si="67"/>
        <v>43914</v>
      </c>
      <c r="H359" s="35">
        <f t="shared" si="68"/>
        <v>43921</v>
      </c>
      <c r="I359" s="35">
        <f t="shared" si="58"/>
        <v>43928</v>
      </c>
      <c r="J359" s="35">
        <v>43936</v>
      </c>
      <c r="K359" s="36" t="s">
        <v>69</v>
      </c>
      <c r="L359" s="37">
        <f t="shared" si="59"/>
        <v>300000</v>
      </c>
      <c r="M359" s="38">
        <f>273850+26150</f>
        <v>300000</v>
      </c>
      <c r="N359" s="39"/>
      <c r="O359" s="40" t="s">
        <v>257</v>
      </c>
    </row>
    <row r="360" spans="1:256" s="41" customFormat="1" ht="12.75">
      <c r="A360" s="32">
        <v>755</v>
      </c>
      <c r="B360" s="33" t="s">
        <v>393</v>
      </c>
      <c r="C360" s="42" t="s">
        <v>122</v>
      </c>
      <c r="D360" s="33" t="s">
        <v>169</v>
      </c>
      <c r="E360" s="44" t="s">
        <v>17</v>
      </c>
      <c r="F360" s="46" t="e">
        <v>#REF!</v>
      </c>
      <c r="G360" s="33" t="str">
        <f>IF(E360="","",IF((OR(E360=data_validation!A$1,E360=data_validation!A$2)),"Indicate Date","N/A"))</f>
        <v>N/A</v>
      </c>
      <c r="H360" s="35">
        <f t="shared" si="68"/>
        <v>43921</v>
      </c>
      <c r="I360" s="35">
        <f t="shared" si="58"/>
        <v>43928</v>
      </c>
      <c r="J360" s="35">
        <v>43936</v>
      </c>
      <c r="K360" s="36" t="s">
        <v>69</v>
      </c>
      <c r="L360" s="37">
        <f t="shared" si="59"/>
        <v>40000</v>
      </c>
      <c r="M360" s="43">
        <v>40000</v>
      </c>
      <c r="N360" s="39"/>
      <c r="O360" s="40" t="s">
        <v>174</v>
      </c>
    </row>
    <row r="361" spans="1:256" s="41" customFormat="1" ht="18">
      <c r="A361" s="32">
        <v>984</v>
      </c>
      <c r="B361" s="33" t="s">
        <v>574</v>
      </c>
      <c r="C361" s="42" t="s">
        <v>122</v>
      </c>
      <c r="D361" s="33" t="s">
        <v>183</v>
      </c>
      <c r="E361" s="44" t="s">
        <v>28</v>
      </c>
      <c r="F361" s="35">
        <f>H361-7</f>
        <v>43916</v>
      </c>
      <c r="G361" s="33" t="str">
        <f>IF(E361="","",IF((OR(E361=data_validation!A$1,E361=data_validation!A$2)),"Indicate Date","N/A"))</f>
        <v>N/A</v>
      </c>
      <c r="H361" s="35">
        <f>J361-13</f>
        <v>43923</v>
      </c>
      <c r="I361" s="35">
        <f t="shared" si="58"/>
        <v>43930</v>
      </c>
      <c r="J361" s="35">
        <v>43936</v>
      </c>
      <c r="K361" s="36" t="s">
        <v>69</v>
      </c>
      <c r="L361" s="37">
        <f t="shared" si="59"/>
        <v>36000</v>
      </c>
      <c r="M361" s="43">
        <v>36000</v>
      </c>
      <c r="N361" s="39"/>
      <c r="O361" s="40" t="s">
        <v>190</v>
      </c>
    </row>
    <row r="362" spans="1:256" s="41" customFormat="1" ht="18">
      <c r="A362" s="32">
        <v>1190</v>
      </c>
      <c r="B362" s="33" t="s">
        <v>521</v>
      </c>
      <c r="C362" s="42" t="s">
        <v>122</v>
      </c>
      <c r="D362" s="33" t="s">
        <v>163</v>
      </c>
      <c r="E362" s="44" t="s">
        <v>28</v>
      </c>
      <c r="F362" s="35">
        <f>H362-7</f>
        <v>43914</v>
      </c>
      <c r="G362" s="33" t="str">
        <f>IF(E362="","",IF((OR(E362=data_validation!A$1,E362=data_validation!A$2)),"Indicate Date","N/A"))</f>
        <v>N/A</v>
      </c>
      <c r="H362" s="35">
        <f>J362-15</f>
        <v>43921</v>
      </c>
      <c r="I362" s="35">
        <f t="shared" si="58"/>
        <v>43928</v>
      </c>
      <c r="J362" s="35">
        <v>43936</v>
      </c>
      <c r="K362" s="36" t="s">
        <v>69</v>
      </c>
      <c r="L362" s="37">
        <f t="shared" si="59"/>
        <v>3800</v>
      </c>
      <c r="M362" s="43">
        <v>3800</v>
      </c>
      <c r="N362" s="39"/>
      <c r="O362" s="40" t="s">
        <v>522</v>
      </c>
    </row>
    <row r="363" spans="1:256" s="41" customFormat="1" ht="12.75">
      <c r="A363" s="32">
        <v>1295</v>
      </c>
      <c r="B363" s="82" t="s">
        <v>667</v>
      </c>
      <c r="C363" s="42" t="s">
        <v>122</v>
      </c>
      <c r="D363" s="82" t="s">
        <v>645</v>
      </c>
      <c r="E363" s="83" t="s">
        <v>15</v>
      </c>
      <c r="F363" s="35">
        <f t="shared" ref="F363:F396" si="69">G363-21</f>
        <v>43893</v>
      </c>
      <c r="G363" s="35">
        <f t="shared" ref="G363:G396" si="70">H363-7</f>
        <v>43914</v>
      </c>
      <c r="H363" s="35">
        <f>J363-15</f>
        <v>43921</v>
      </c>
      <c r="I363" s="35">
        <f t="shared" si="58"/>
        <v>43928</v>
      </c>
      <c r="J363" s="35">
        <v>43936</v>
      </c>
      <c r="K363" s="84" t="s">
        <v>69</v>
      </c>
      <c r="L363" s="85">
        <f t="shared" si="59"/>
        <v>197358.5</v>
      </c>
      <c r="M363" s="38">
        <v>197358.5</v>
      </c>
      <c r="N363" s="39"/>
      <c r="O363" s="86" t="s">
        <v>646</v>
      </c>
      <c r="P363" s="87"/>
      <c r="Q363" s="87"/>
      <c r="R363" s="87"/>
      <c r="S363" s="87"/>
      <c r="T363" s="87"/>
      <c r="U363" s="87"/>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S363" s="87"/>
      <c r="BT363" s="87"/>
      <c r="BU363" s="87"/>
      <c r="BV363" s="87"/>
      <c r="BW363" s="87"/>
      <c r="BX363" s="87"/>
      <c r="BY363" s="87"/>
      <c r="BZ363" s="87"/>
      <c r="CA363" s="87"/>
      <c r="CB363" s="87"/>
      <c r="CC363" s="87"/>
      <c r="CD363" s="87"/>
      <c r="CE363" s="87"/>
      <c r="CF363" s="87"/>
      <c r="CG363" s="87"/>
      <c r="CH363" s="87"/>
      <c r="CI363" s="87"/>
      <c r="CJ363" s="87"/>
      <c r="CK363" s="87"/>
      <c r="CL363" s="87"/>
      <c r="CM363" s="87"/>
      <c r="CN363" s="87"/>
      <c r="CO363" s="87"/>
      <c r="CP363" s="87"/>
      <c r="CQ363" s="87"/>
      <c r="CR363" s="87"/>
      <c r="CS363" s="87"/>
      <c r="CT363" s="87"/>
      <c r="CU363" s="87"/>
      <c r="CV363" s="87"/>
      <c r="CW363" s="87"/>
      <c r="CX363" s="87"/>
      <c r="CY363" s="87"/>
      <c r="CZ363" s="87"/>
      <c r="DA363" s="87"/>
      <c r="DB363" s="87"/>
      <c r="DC363" s="87"/>
      <c r="DD363" s="87"/>
      <c r="DE363" s="87"/>
      <c r="DF363" s="87"/>
      <c r="DG363" s="87"/>
      <c r="DH363" s="87"/>
      <c r="DI363" s="87"/>
      <c r="DJ363" s="87"/>
      <c r="DK363" s="87"/>
      <c r="DL363" s="87"/>
      <c r="DM363" s="87"/>
      <c r="DN363" s="87"/>
      <c r="DO363" s="87"/>
      <c r="DP363" s="87"/>
      <c r="DQ363" s="87"/>
      <c r="DR363" s="87"/>
      <c r="DS363" s="87"/>
      <c r="DT363" s="87"/>
      <c r="DU363" s="87"/>
      <c r="DV363" s="87"/>
      <c r="DW363" s="87"/>
      <c r="DX363" s="87"/>
      <c r="DY363" s="87"/>
      <c r="DZ363" s="87"/>
      <c r="EA363" s="87"/>
      <c r="EB363" s="87"/>
      <c r="EC363" s="87"/>
      <c r="ED363" s="87"/>
      <c r="EE363" s="87"/>
      <c r="EF363" s="87"/>
      <c r="EG363" s="87"/>
      <c r="EH363" s="87"/>
      <c r="EI363" s="87"/>
      <c r="EJ363" s="87"/>
      <c r="EK363" s="87"/>
      <c r="EL363" s="87"/>
      <c r="EM363" s="87"/>
      <c r="EN363" s="87"/>
      <c r="EO363" s="87"/>
      <c r="EP363" s="87"/>
      <c r="EQ363" s="87"/>
      <c r="ER363" s="87"/>
      <c r="ES363" s="87"/>
      <c r="ET363" s="87"/>
      <c r="EU363" s="87"/>
      <c r="EV363" s="87"/>
      <c r="EW363" s="87"/>
      <c r="EX363" s="87"/>
      <c r="EY363" s="87"/>
      <c r="EZ363" s="87"/>
      <c r="FA363" s="87"/>
      <c r="FB363" s="87"/>
      <c r="FC363" s="87"/>
      <c r="FD363" s="87"/>
      <c r="FE363" s="87"/>
      <c r="FF363" s="87"/>
      <c r="FG363" s="87"/>
      <c r="FH363" s="87"/>
      <c r="FI363" s="87"/>
      <c r="FJ363" s="87"/>
      <c r="FK363" s="87"/>
      <c r="FL363" s="87"/>
      <c r="FM363" s="87"/>
      <c r="FN363" s="87"/>
      <c r="FO363" s="87"/>
      <c r="FP363" s="87"/>
      <c r="FQ363" s="87"/>
      <c r="FR363" s="87"/>
      <c r="FS363" s="87"/>
      <c r="FT363" s="87"/>
      <c r="FU363" s="87"/>
      <c r="FV363" s="87"/>
      <c r="FW363" s="87"/>
      <c r="FX363" s="87"/>
      <c r="FY363" s="87"/>
      <c r="FZ363" s="87"/>
      <c r="GA363" s="87"/>
      <c r="GB363" s="87"/>
      <c r="GC363" s="87"/>
      <c r="GD363" s="87"/>
      <c r="GE363" s="87"/>
      <c r="GF363" s="87"/>
      <c r="GG363" s="87"/>
      <c r="GH363" s="87"/>
      <c r="GI363" s="87"/>
      <c r="GJ363" s="87"/>
      <c r="GK363" s="87"/>
      <c r="GL363" s="87"/>
      <c r="GM363" s="87"/>
      <c r="GN363" s="87"/>
      <c r="GO363" s="87"/>
      <c r="GP363" s="87"/>
      <c r="GQ363" s="87"/>
      <c r="GR363" s="87"/>
      <c r="GS363" s="87"/>
      <c r="GT363" s="87"/>
      <c r="GU363" s="87"/>
      <c r="GV363" s="87"/>
      <c r="GW363" s="87"/>
      <c r="GX363" s="87"/>
      <c r="GY363" s="87"/>
      <c r="GZ363" s="87"/>
      <c r="HA363" s="87"/>
      <c r="HB363" s="87"/>
      <c r="HC363" s="87"/>
      <c r="HD363" s="87"/>
      <c r="HE363" s="87"/>
      <c r="HF363" s="87"/>
      <c r="HG363" s="87"/>
      <c r="HH363" s="87"/>
      <c r="HI363" s="87"/>
      <c r="HJ363" s="87"/>
      <c r="HK363" s="87"/>
      <c r="HL363" s="87"/>
      <c r="HM363" s="87"/>
      <c r="HN363" s="87"/>
      <c r="HO363" s="87"/>
      <c r="HP363" s="87"/>
      <c r="HQ363" s="87"/>
      <c r="HR363" s="87"/>
      <c r="HS363" s="87"/>
      <c r="HT363" s="87"/>
      <c r="HU363" s="87"/>
      <c r="HV363" s="87"/>
      <c r="HW363" s="87"/>
      <c r="HX363" s="87"/>
      <c r="HY363" s="87"/>
      <c r="HZ363" s="87"/>
      <c r="IA363" s="87"/>
      <c r="IB363" s="87"/>
      <c r="IC363" s="87"/>
      <c r="ID363" s="87"/>
      <c r="IE363" s="87"/>
      <c r="IF363" s="87"/>
      <c r="IG363" s="87"/>
      <c r="IH363" s="87"/>
      <c r="II363" s="87"/>
      <c r="IJ363" s="87"/>
      <c r="IK363" s="87"/>
      <c r="IL363" s="87"/>
      <c r="IM363" s="87"/>
      <c r="IN363" s="87"/>
      <c r="IO363" s="87"/>
      <c r="IP363" s="87"/>
      <c r="IQ363" s="87"/>
      <c r="IR363" s="87"/>
      <c r="IS363" s="87"/>
      <c r="IT363" s="87"/>
      <c r="IU363" s="87"/>
      <c r="IV363" s="87"/>
    </row>
    <row r="364" spans="1:256" s="128" customFormat="1" ht="15.75">
      <c r="B364" s="129"/>
      <c r="C364" s="147" t="s">
        <v>780</v>
      </c>
      <c r="D364" s="129"/>
      <c r="E364" s="130"/>
      <c r="F364" s="131"/>
      <c r="G364" s="131"/>
      <c r="H364" s="131"/>
      <c r="I364" s="131"/>
      <c r="J364" s="131"/>
      <c r="K364" s="129"/>
      <c r="L364" s="132"/>
      <c r="M364" s="148"/>
      <c r="N364" s="148"/>
      <c r="O364" s="150">
        <f>SUM(M342:N363)</f>
        <v>4416062</v>
      </c>
    </row>
    <row r="365" spans="1:256" s="41" customFormat="1" ht="21" hidden="1">
      <c r="A365" s="32">
        <v>526</v>
      </c>
      <c r="B365" s="33" t="s">
        <v>400</v>
      </c>
      <c r="C365" s="34" t="s">
        <v>216</v>
      </c>
      <c r="D365" s="33" t="s">
        <v>156</v>
      </c>
      <c r="E365" s="44" t="s">
        <v>15</v>
      </c>
      <c r="F365" s="35">
        <f t="shared" si="69"/>
        <v>43804</v>
      </c>
      <c r="G365" s="35">
        <f t="shared" si="70"/>
        <v>43825</v>
      </c>
      <c r="H365" s="35">
        <f>J365-13</f>
        <v>43832</v>
      </c>
      <c r="I365" s="35">
        <f t="shared" si="58"/>
        <v>43839</v>
      </c>
      <c r="J365" s="35">
        <v>43845</v>
      </c>
      <c r="K365" s="36" t="s">
        <v>69</v>
      </c>
      <c r="L365" s="37">
        <f t="shared" si="59"/>
        <v>10000</v>
      </c>
      <c r="M365" s="38">
        <v>10000</v>
      </c>
      <c r="N365" s="39"/>
      <c r="O365" s="40" t="s">
        <v>257</v>
      </c>
    </row>
    <row r="366" spans="1:256" s="41" customFormat="1" ht="12.75" hidden="1">
      <c r="A366" s="32">
        <v>1410</v>
      </c>
      <c r="B366" s="33" t="s">
        <v>475</v>
      </c>
      <c r="C366" s="42" t="s">
        <v>273</v>
      </c>
      <c r="D366" s="33" t="s">
        <v>192</v>
      </c>
      <c r="E366" s="44" t="s">
        <v>15</v>
      </c>
      <c r="F366" s="35">
        <f t="shared" si="69"/>
        <v>43804</v>
      </c>
      <c r="G366" s="35">
        <f t="shared" si="70"/>
        <v>43825</v>
      </c>
      <c r="H366" s="35">
        <f>J366-13</f>
        <v>43832</v>
      </c>
      <c r="I366" s="35">
        <f t="shared" si="58"/>
        <v>43839</v>
      </c>
      <c r="J366" s="35">
        <v>43845</v>
      </c>
      <c r="K366" s="36" t="s">
        <v>69</v>
      </c>
      <c r="L366" s="37">
        <f t="shared" si="59"/>
        <v>31500</v>
      </c>
      <c r="M366" s="43">
        <v>31500</v>
      </c>
      <c r="N366" s="39"/>
      <c r="O366" s="40" t="s">
        <v>196</v>
      </c>
    </row>
    <row r="367" spans="1:256" s="41" customFormat="1" ht="12.75">
      <c r="A367" s="32">
        <v>323</v>
      </c>
      <c r="B367" s="33" t="s">
        <v>353</v>
      </c>
      <c r="C367" s="34" t="s">
        <v>84</v>
      </c>
      <c r="D367" s="33" t="s">
        <v>119</v>
      </c>
      <c r="E367" s="44" t="s">
        <v>15</v>
      </c>
      <c r="F367" s="35">
        <f t="shared" si="69"/>
        <v>43802</v>
      </c>
      <c r="G367" s="35">
        <f t="shared" si="70"/>
        <v>43823</v>
      </c>
      <c r="H367" s="35">
        <f>J367-15</f>
        <v>43830</v>
      </c>
      <c r="I367" s="35">
        <f t="shared" si="58"/>
        <v>43837</v>
      </c>
      <c r="J367" s="35">
        <v>43845</v>
      </c>
      <c r="K367" s="36" t="s">
        <v>69</v>
      </c>
      <c r="L367" s="37">
        <f t="shared" si="59"/>
        <v>15000</v>
      </c>
      <c r="M367" s="38"/>
      <c r="N367" s="39">
        <v>15000</v>
      </c>
      <c r="O367" s="40" t="s">
        <v>208</v>
      </c>
    </row>
    <row r="368" spans="1:256" s="41" customFormat="1" ht="21">
      <c r="A368" s="32">
        <v>412</v>
      </c>
      <c r="B368" s="33" t="s">
        <v>560</v>
      </c>
      <c r="C368" s="34" t="s">
        <v>84</v>
      </c>
      <c r="D368" s="33" t="s">
        <v>79</v>
      </c>
      <c r="E368" s="44" t="s">
        <v>15</v>
      </c>
      <c r="F368" s="35">
        <f t="shared" si="69"/>
        <v>43804</v>
      </c>
      <c r="G368" s="35">
        <f t="shared" si="70"/>
        <v>43825</v>
      </c>
      <c r="H368" s="35">
        <f>J368-13</f>
        <v>43832</v>
      </c>
      <c r="I368" s="35">
        <f t="shared" si="58"/>
        <v>43839</v>
      </c>
      <c r="J368" s="35">
        <v>43845</v>
      </c>
      <c r="K368" s="36" t="s">
        <v>69</v>
      </c>
      <c r="L368" s="37">
        <f t="shared" si="59"/>
        <v>20000</v>
      </c>
      <c r="M368" s="43"/>
      <c r="N368" s="39">
        <v>20000</v>
      </c>
      <c r="O368" s="40" t="s">
        <v>552</v>
      </c>
    </row>
    <row r="369" spans="1:256" s="41" customFormat="1" ht="21">
      <c r="A369" s="32">
        <v>415</v>
      </c>
      <c r="B369" s="33" t="s">
        <v>560</v>
      </c>
      <c r="C369" s="34" t="s">
        <v>84</v>
      </c>
      <c r="D369" s="33" t="s">
        <v>79</v>
      </c>
      <c r="E369" s="44" t="s">
        <v>15</v>
      </c>
      <c r="F369" s="35">
        <f t="shared" si="69"/>
        <v>43804</v>
      </c>
      <c r="G369" s="35">
        <f t="shared" si="70"/>
        <v>43825</v>
      </c>
      <c r="H369" s="35">
        <f>J369-13</f>
        <v>43832</v>
      </c>
      <c r="I369" s="35">
        <f t="shared" si="58"/>
        <v>43839</v>
      </c>
      <c r="J369" s="35">
        <v>43845</v>
      </c>
      <c r="K369" s="36" t="s">
        <v>69</v>
      </c>
      <c r="L369" s="37">
        <f t="shared" si="59"/>
        <v>5000</v>
      </c>
      <c r="M369" s="43"/>
      <c r="N369" s="39">
        <v>5000</v>
      </c>
      <c r="O369" s="98" t="s">
        <v>553</v>
      </c>
    </row>
    <row r="370" spans="1:256" s="80" customFormat="1" ht="21">
      <c r="A370" s="32">
        <v>568</v>
      </c>
      <c r="B370" s="33" t="s">
        <v>406</v>
      </c>
      <c r="C370" s="34" t="s">
        <v>84</v>
      </c>
      <c r="D370" s="33" t="s">
        <v>156</v>
      </c>
      <c r="E370" s="44" t="s">
        <v>15</v>
      </c>
      <c r="F370" s="35">
        <f t="shared" si="69"/>
        <v>43802</v>
      </c>
      <c r="G370" s="35">
        <f t="shared" si="70"/>
        <v>43823</v>
      </c>
      <c r="H370" s="35">
        <f>J370-15</f>
        <v>43830</v>
      </c>
      <c r="I370" s="35">
        <f t="shared" si="58"/>
        <v>43837</v>
      </c>
      <c r="J370" s="35">
        <v>43845</v>
      </c>
      <c r="K370" s="36" t="s">
        <v>69</v>
      </c>
      <c r="L370" s="37">
        <f t="shared" si="59"/>
        <v>16200</v>
      </c>
      <c r="M370" s="38"/>
      <c r="N370" s="39">
        <v>16200</v>
      </c>
      <c r="O370" s="40" t="s">
        <v>405</v>
      </c>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c r="AT370" s="41"/>
      <c r="AU370" s="41"/>
      <c r="AV370" s="41"/>
      <c r="AW370" s="41"/>
      <c r="AX370" s="41"/>
      <c r="AY370" s="41"/>
      <c r="AZ370" s="41"/>
      <c r="BA370" s="41"/>
      <c r="BB370" s="41"/>
      <c r="BC370" s="41"/>
      <c r="BD370" s="41"/>
      <c r="BE370" s="41"/>
      <c r="BF370" s="41"/>
      <c r="BG370" s="41"/>
      <c r="BH370" s="41"/>
      <c r="BI370" s="41"/>
      <c r="BJ370" s="41"/>
      <c r="BK370" s="41"/>
      <c r="BL370" s="41"/>
      <c r="BM370" s="41"/>
      <c r="BN370" s="41"/>
      <c r="BO370" s="41"/>
      <c r="BP370" s="41"/>
      <c r="BQ370" s="41"/>
      <c r="BR370" s="41"/>
      <c r="BS370" s="41"/>
      <c r="BT370" s="41"/>
      <c r="BU370" s="41"/>
      <c r="BV370" s="41"/>
      <c r="BW370" s="41"/>
      <c r="BX370" s="41"/>
      <c r="BY370" s="41"/>
      <c r="BZ370" s="41"/>
      <c r="CA370" s="41"/>
      <c r="CB370" s="41"/>
      <c r="CC370" s="41"/>
      <c r="CD370" s="41"/>
      <c r="CE370" s="41"/>
      <c r="CF370" s="41"/>
      <c r="CG370" s="41"/>
      <c r="CH370" s="41"/>
      <c r="CI370" s="41"/>
      <c r="CJ370" s="41"/>
      <c r="CK370" s="41"/>
      <c r="CL370" s="41"/>
      <c r="CM370" s="41"/>
      <c r="CN370" s="41"/>
      <c r="CO370" s="41"/>
      <c r="CP370" s="41"/>
      <c r="CQ370" s="41"/>
      <c r="CR370" s="41"/>
      <c r="CS370" s="41"/>
      <c r="CT370" s="41"/>
      <c r="CU370" s="41"/>
      <c r="CV370" s="41"/>
      <c r="CW370" s="41"/>
      <c r="CX370" s="41"/>
      <c r="CY370" s="41"/>
      <c r="CZ370" s="41"/>
      <c r="DA370" s="41"/>
      <c r="DB370" s="41"/>
      <c r="DC370" s="41"/>
      <c r="DD370" s="41"/>
      <c r="DE370" s="41"/>
      <c r="DF370" s="41"/>
      <c r="DG370" s="41"/>
      <c r="DH370" s="41"/>
      <c r="DI370" s="41"/>
      <c r="DJ370" s="41"/>
      <c r="DK370" s="41"/>
      <c r="DL370" s="41"/>
      <c r="DM370" s="41"/>
      <c r="DN370" s="41"/>
      <c r="DO370" s="41"/>
      <c r="DP370" s="41"/>
      <c r="DQ370" s="41"/>
      <c r="DR370" s="41"/>
      <c r="DS370" s="41"/>
      <c r="DT370" s="41"/>
      <c r="DU370" s="41"/>
      <c r="DV370" s="41"/>
      <c r="DW370" s="41"/>
      <c r="DX370" s="41"/>
      <c r="DY370" s="41"/>
      <c r="DZ370" s="41"/>
      <c r="EA370" s="41"/>
      <c r="EB370" s="41"/>
      <c r="EC370" s="41"/>
      <c r="ED370" s="41"/>
      <c r="EE370" s="41"/>
      <c r="EF370" s="41"/>
      <c r="EG370" s="41"/>
      <c r="EH370" s="41"/>
      <c r="EI370" s="41"/>
      <c r="EJ370" s="41"/>
      <c r="EK370" s="41"/>
      <c r="EL370" s="41"/>
      <c r="EM370" s="41"/>
      <c r="EN370" s="41"/>
      <c r="EO370" s="41"/>
      <c r="EP370" s="41"/>
      <c r="EQ370" s="41"/>
      <c r="ER370" s="41"/>
      <c r="ES370" s="41"/>
      <c r="ET370" s="41"/>
      <c r="EU370" s="41"/>
      <c r="EV370" s="41"/>
      <c r="EW370" s="41"/>
      <c r="EX370" s="41"/>
      <c r="EY370" s="41"/>
      <c r="EZ370" s="41"/>
      <c r="FA370" s="41"/>
      <c r="FB370" s="41"/>
      <c r="FC370" s="41"/>
      <c r="FD370" s="41"/>
      <c r="FE370" s="41"/>
      <c r="FF370" s="41"/>
      <c r="FG370" s="41"/>
      <c r="FH370" s="41"/>
      <c r="FI370" s="41"/>
      <c r="FJ370" s="41"/>
      <c r="FK370" s="41"/>
      <c r="FL370" s="41"/>
      <c r="FM370" s="41"/>
      <c r="FN370" s="41"/>
      <c r="FO370" s="41"/>
      <c r="FP370" s="41"/>
      <c r="FQ370" s="41"/>
      <c r="FR370" s="41"/>
      <c r="FS370" s="41"/>
      <c r="FT370" s="41"/>
      <c r="FU370" s="41"/>
      <c r="FV370" s="41"/>
      <c r="FW370" s="41"/>
      <c r="FX370" s="41"/>
      <c r="FY370" s="41"/>
      <c r="FZ370" s="41"/>
      <c r="GA370" s="41"/>
      <c r="GB370" s="41"/>
      <c r="GC370" s="41"/>
      <c r="GD370" s="41"/>
      <c r="GE370" s="41"/>
      <c r="GF370" s="41"/>
      <c r="GG370" s="41"/>
      <c r="GH370" s="41"/>
      <c r="GI370" s="41"/>
      <c r="GJ370" s="41"/>
      <c r="GK370" s="41"/>
      <c r="GL370" s="41"/>
      <c r="GM370" s="41"/>
      <c r="GN370" s="41"/>
      <c r="GO370" s="41"/>
      <c r="GP370" s="41"/>
      <c r="GQ370" s="41"/>
      <c r="GR370" s="41"/>
      <c r="GS370" s="41"/>
      <c r="GT370" s="41"/>
      <c r="GU370" s="41"/>
      <c r="GV370" s="41"/>
      <c r="GW370" s="41"/>
      <c r="GX370" s="41"/>
      <c r="GY370" s="41"/>
      <c r="GZ370" s="41"/>
      <c r="HA370" s="41"/>
      <c r="HB370" s="41"/>
      <c r="HC370" s="41"/>
      <c r="HD370" s="41"/>
      <c r="HE370" s="41"/>
      <c r="HF370" s="41"/>
      <c r="HG370" s="41"/>
      <c r="HH370" s="41"/>
      <c r="HI370" s="41"/>
      <c r="HJ370" s="41"/>
      <c r="HK370" s="41"/>
      <c r="HL370" s="41"/>
      <c r="HM370" s="41"/>
      <c r="HN370" s="41"/>
      <c r="HO370" s="41"/>
      <c r="HP370" s="41"/>
      <c r="HQ370" s="41"/>
      <c r="HR370" s="41"/>
      <c r="HS370" s="41"/>
      <c r="HT370" s="41"/>
      <c r="HU370" s="41"/>
      <c r="HV370" s="41"/>
      <c r="HW370" s="41"/>
      <c r="HX370" s="41"/>
      <c r="HY370" s="41"/>
      <c r="HZ370" s="41"/>
      <c r="IA370" s="41"/>
      <c r="IB370" s="41"/>
      <c r="IC370" s="41"/>
      <c r="ID370" s="41"/>
      <c r="IE370" s="41"/>
      <c r="IF370" s="41"/>
      <c r="IG370" s="41"/>
      <c r="IH370" s="41"/>
      <c r="II370" s="41"/>
      <c r="IJ370" s="41"/>
      <c r="IK370" s="41"/>
      <c r="IL370" s="41"/>
      <c r="IM370" s="41"/>
      <c r="IN370" s="41"/>
      <c r="IO370" s="41"/>
      <c r="IP370" s="41"/>
      <c r="IQ370" s="41"/>
      <c r="IR370" s="41"/>
      <c r="IS370" s="41"/>
      <c r="IT370" s="41"/>
      <c r="IU370" s="41"/>
      <c r="IV370" s="41"/>
    </row>
    <row r="371" spans="1:256" s="80" customFormat="1" ht="21">
      <c r="A371" s="32">
        <v>606</v>
      </c>
      <c r="B371" s="33" t="s">
        <v>315</v>
      </c>
      <c r="C371" s="42" t="s">
        <v>84</v>
      </c>
      <c r="D371" s="33" t="s">
        <v>142</v>
      </c>
      <c r="E371" s="44" t="s">
        <v>15</v>
      </c>
      <c r="F371" s="35">
        <f t="shared" si="69"/>
        <v>43802</v>
      </c>
      <c r="G371" s="35">
        <f t="shared" si="70"/>
        <v>43823</v>
      </c>
      <c r="H371" s="35">
        <f>J371-15</f>
        <v>43830</v>
      </c>
      <c r="I371" s="35">
        <f t="shared" si="58"/>
        <v>43837</v>
      </c>
      <c r="J371" s="35">
        <v>43845</v>
      </c>
      <c r="K371" s="36" t="s">
        <v>69</v>
      </c>
      <c r="L371" s="37">
        <f t="shared" si="59"/>
        <v>108000</v>
      </c>
      <c r="M371" s="43"/>
      <c r="N371" s="39">
        <v>108000</v>
      </c>
      <c r="O371" s="40" t="s">
        <v>386</v>
      </c>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c r="AT371" s="41"/>
      <c r="AU371" s="41"/>
      <c r="AV371" s="41"/>
      <c r="AW371" s="41"/>
      <c r="AX371" s="41"/>
      <c r="AY371" s="41"/>
      <c r="AZ371" s="41"/>
      <c r="BA371" s="41"/>
      <c r="BB371" s="41"/>
      <c r="BC371" s="41"/>
      <c r="BD371" s="41"/>
      <c r="BE371" s="41"/>
      <c r="BF371" s="41"/>
      <c r="BG371" s="41"/>
      <c r="BH371" s="41"/>
      <c r="BI371" s="41"/>
      <c r="BJ371" s="41"/>
      <c r="BK371" s="41"/>
      <c r="BL371" s="41"/>
      <c r="BM371" s="41"/>
      <c r="BN371" s="41"/>
      <c r="BO371" s="41"/>
      <c r="BP371" s="41"/>
      <c r="BQ371" s="41"/>
      <c r="BR371" s="41"/>
      <c r="BS371" s="41"/>
      <c r="BT371" s="41"/>
      <c r="BU371" s="41"/>
      <c r="BV371" s="41"/>
      <c r="BW371" s="41"/>
      <c r="BX371" s="41"/>
      <c r="BY371" s="41"/>
      <c r="BZ371" s="41"/>
      <c r="CA371" s="41"/>
      <c r="CB371" s="41"/>
      <c r="CC371" s="41"/>
      <c r="CD371" s="41"/>
      <c r="CE371" s="41"/>
      <c r="CF371" s="41"/>
      <c r="CG371" s="41"/>
      <c r="CH371" s="41"/>
      <c r="CI371" s="41"/>
      <c r="CJ371" s="41"/>
      <c r="CK371" s="41"/>
      <c r="CL371" s="41"/>
      <c r="CM371" s="41"/>
      <c r="CN371" s="41"/>
      <c r="CO371" s="41"/>
      <c r="CP371" s="41"/>
      <c r="CQ371" s="41"/>
      <c r="CR371" s="41"/>
      <c r="CS371" s="41"/>
      <c r="CT371" s="41"/>
      <c r="CU371" s="41"/>
      <c r="CV371" s="41"/>
      <c r="CW371" s="41"/>
      <c r="CX371" s="41"/>
      <c r="CY371" s="41"/>
      <c r="CZ371" s="41"/>
      <c r="DA371" s="41"/>
      <c r="DB371" s="41"/>
      <c r="DC371" s="41"/>
      <c r="DD371" s="41"/>
      <c r="DE371" s="41"/>
      <c r="DF371" s="41"/>
      <c r="DG371" s="41"/>
      <c r="DH371" s="41"/>
      <c r="DI371" s="41"/>
      <c r="DJ371" s="41"/>
      <c r="DK371" s="41"/>
      <c r="DL371" s="41"/>
      <c r="DM371" s="41"/>
      <c r="DN371" s="41"/>
      <c r="DO371" s="41"/>
      <c r="DP371" s="41"/>
      <c r="DQ371" s="41"/>
      <c r="DR371" s="41"/>
      <c r="DS371" s="41"/>
      <c r="DT371" s="41"/>
      <c r="DU371" s="41"/>
      <c r="DV371" s="41"/>
      <c r="DW371" s="41"/>
      <c r="DX371" s="41"/>
      <c r="DY371" s="41"/>
      <c r="DZ371" s="41"/>
      <c r="EA371" s="41"/>
      <c r="EB371" s="41"/>
      <c r="EC371" s="41"/>
      <c r="ED371" s="41"/>
      <c r="EE371" s="41"/>
      <c r="EF371" s="41"/>
      <c r="EG371" s="41"/>
      <c r="EH371" s="41"/>
      <c r="EI371" s="41"/>
      <c r="EJ371" s="41"/>
      <c r="EK371" s="41"/>
      <c r="EL371" s="41"/>
      <c r="EM371" s="41"/>
      <c r="EN371" s="41"/>
      <c r="EO371" s="41"/>
      <c r="EP371" s="41"/>
      <c r="EQ371" s="41"/>
      <c r="ER371" s="41"/>
      <c r="ES371" s="41"/>
      <c r="ET371" s="41"/>
      <c r="EU371" s="41"/>
      <c r="EV371" s="41"/>
      <c r="EW371" s="41"/>
      <c r="EX371" s="41"/>
      <c r="EY371" s="41"/>
      <c r="EZ371" s="41"/>
      <c r="FA371" s="41"/>
      <c r="FB371" s="41"/>
      <c r="FC371" s="41"/>
      <c r="FD371" s="41"/>
      <c r="FE371" s="41"/>
      <c r="FF371" s="41"/>
      <c r="FG371" s="41"/>
      <c r="FH371" s="41"/>
      <c r="FI371" s="41"/>
      <c r="FJ371" s="41"/>
      <c r="FK371" s="41"/>
      <c r="FL371" s="41"/>
      <c r="FM371" s="41"/>
      <c r="FN371" s="41"/>
      <c r="FO371" s="41"/>
      <c r="FP371" s="41"/>
      <c r="FQ371" s="41"/>
      <c r="FR371" s="41"/>
      <c r="FS371" s="41"/>
      <c r="FT371" s="41"/>
      <c r="FU371" s="41"/>
      <c r="FV371" s="41"/>
      <c r="FW371" s="41"/>
      <c r="FX371" s="41"/>
      <c r="FY371" s="41"/>
      <c r="FZ371" s="41"/>
      <c r="GA371" s="41"/>
      <c r="GB371" s="41"/>
      <c r="GC371" s="41"/>
      <c r="GD371" s="41"/>
      <c r="GE371" s="41"/>
      <c r="GF371" s="41"/>
      <c r="GG371" s="41"/>
      <c r="GH371" s="41"/>
      <c r="GI371" s="41"/>
      <c r="GJ371" s="41"/>
      <c r="GK371" s="41"/>
      <c r="GL371" s="41"/>
      <c r="GM371" s="41"/>
      <c r="GN371" s="41"/>
      <c r="GO371" s="41"/>
      <c r="GP371" s="41"/>
      <c r="GQ371" s="41"/>
      <c r="GR371" s="41"/>
      <c r="GS371" s="41"/>
      <c r="GT371" s="41"/>
      <c r="GU371" s="41"/>
      <c r="GV371" s="41"/>
      <c r="GW371" s="41"/>
      <c r="GX371" s="41"/>
      <c r="GY371" s="41"/>
      <c r="GZ371" s="41"/>
      <c r="HA371" s="41"/>
      <c r="HB371" s="41"/>
      <c r="HC371" s="41"/>
      <c r="HD371" s="41"/>
      <c r="HE371" s="41"/>
      <c r="HF371" s="41"/>
      <c r="HG371" s="41"/>
      <c r="HH371" s="41"/>
      <c r="HI371" s="41"/>
      <c r="HJ371" s="41"/>
      <c r="HK371" s="41"/>
      <c r="HL371" s="41"/>
      <c r="HM371" s="41"/>
      <c r="HN371" s="41"/>
      <c r="HO371" s="41"/>
      <c r="HP371" s="41"/>
      <c r="HQ371" s="41"/>
      <c r="HR371" s="41"/>
      <c r="HS371" s="41"/>
      <c r="HT371" s="41"/>
      <c r="HU371" s="41"/>
      <c r="HV371" s="41"/>
      <c r="HW371" s="41"/>
      <c r="HX371" s="41"/>
      <c r="HY371" s="41"/>
      <c r="HZ371" s="41"/>
      <c r="IA371" s="41"/>
      <c r="IB371" s="41"/>
      <c r="IC371" s="41"/>
      <c r="ID371" s="41"/>
      <c r="IE371" s="41"/>
      <c r="IF371" s="41"/>
      <c r="IG371" s="41"/>
      <c r="IH371" s="41"/>
      <c r="II371" s="41"/>
      <c r="IJ371" s="41"/>
      <c r="IK371" s="41"/>
      <c r="IL371" s="41"/>
      <c r="IM371" s="41"/>
      <c r="IN371" s="41"/>
      <c r="IO371" s="41"/>
      <c r="IP371" s="41"/>
      <c r="IQ371" s="41"/>
      <c r="IR371" s="41"/>
      <c r="IS371" s="41"/>
      <c r="IT371" s="41"/>
      <c r="IU371" s="41"/>
      <c r="IV371" s="41"/>
    </row>
    <row r="372" spans="1:256" s="80" customFormat="1" ht="21">
      <c r="A372" s="32">
        <v>818</v>
      </c>
      <c r="B372" s="33" t="s">
        <v>328</v>
      </c>
      <c r="C372" s="34" t="s">
        <v>84</v>
      </c>
      <c r="D372" s="33" t="s">
        <v>147</v>
      </c>
      <c r="E372" s="44" t="s">
        <v>15</v>
      </c>
      <c r="F372" s="35">
        <f t="shared" si="69"/>
        <v>43802</v>
      </c>
      <c r="G372" s="35">
        <f t="shared" si="70"/>
        <v>43823</v>
      </c>
      <c r="H372" s="35">
        <f>J372-15</f>
        <v>43830</v>
      </c>
      <c r="I372" s="35">
        <f t="shared" si="58"/>
        <v>43837</v>
      </c>
      <c r="J372" s="35">
        <v>43845</v>
      </c>
      <c r="K372" s="36" t="s">
        <v>69</v>
      </c>
      <c r="L372" s="37">
        <f t="shared" si="59"/>
        <v>100000</v>
      </c>
      <c r="M372" s="38"/>
      <c r="N372" s="39">
        <v>100000</v>
      </c>
      <c r="O372" s="40" t="s">
        <v>327</v>
      </c>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c r="AT372" s="41"/>
      <c r="AU372" s="41"/>
      <c r="AV372" s="41"/>
      <c r="AW372" s="41"/>
      <c r="AX372" s="41"/>
      <c r="AY372" s="41"/>
      <c r="AZ372" s="41"/>
      <c r="BA372" s="41"/>
      <c r="BB372" s="41"/>
      <c r="BC372" s="41"/>
      <c r="BD372" s="41"/>
      <c r="BE372" s="41"/>
      <c r="BF372" s="41"/>
      <c r="BG372" s="41"/>
      <c r="BH372" s="41"/>
      <c r="BI372" s="41"/>
      <c r="BJ372" s="41"/>
      <c r="BK372" s="41"/>
      <c r="BL372" s="41"/>
      <c r="BM372" s="41"/>
      <c r="BN372" s="41"/>
      <c r="BO372" s="41"/>
      <c r="BP372" s="41"/>
      <c r="BQ372" s="41"/>
      <c r="BR372" s="41"/>
      <c r="BS372" s="41"/>
      <c r="BT372" s="41"/>
      <c r="BU372" s="41"/>
      <c r="BV372" s="41"/>
      <c r="BW372" s="41"/>
      <c r="BX372" s="41"/>
      <c r="BY372" s="41"/>
      <c r="BZ372" s="41"/>
      <c r="CA372" s="41"/>
      <c r="CB372" s="41"/>
      <c r="CC372" s="41"/>
      <c r="CD372" s="41"/>
      <c r="CE372" s="41"/>
      <c r="CF372" s="41"/>
      <c r="CG372" s="41"/>
      <c r="CH372" s="41"/>
      <c r="CI372" s="41"/>
      <c r="CJ372" s="41"/>
      <c r="CK372" s="41"/>
      <c r="CL372" s="41"/>
      <c r="CM372" s="41"/>
      <c r="CN372" s="41"/>
      <c r="CO372" s="41"/>
      <c r="CP372" s="41"/>
      <c r="CQ372" s="41"/>
      <c r="CR372" s="41"/>
      <c r="CS372" s="41"/>
      <c r="CT372" s="41"/>
      <c r="CU372" s="41"/>
      <c r="CV372" s="41"/>
      <c r="CW372" s="41"/>
      <c r="CX372" s="41"/>
      <c r="CY372" s="41"/>
      <c r="CZ372" s="41"/>
      <c r="DA372" s="41"/>
      <c r="DB372" s="41"/>
      <c r="DC372" s="41"/>
      <c r="DD372" s="41"/>
      <c r="DE372" s="41"/>
      <c r="DF372" s="41"/>
      <c r="DG372" s="41"/>
      <c r="DH372" s="41"/>
      <c r="DI372" s="41"/>
      <c r="DJ372" s="41"/>
      <c r="DK372" s="41"/>
      <c r="DL372" s="41"/>
      <c r="DM372" s="41"/>
      <c r="DN372" s="41"/>
      <c r="DO372" s="41"/>
      <c r="DP372" s="41"/>
      <c r="DQ372" s="41"/>
      <c r="DR372" s="41"/>
      <c r="DS372" s="41"/>
      <c r="DT372" s="41"/>
      <c r="DU372" s="41"/>
      <c r="DV372" s="41"/>
      <c r="DW372" s="41"/>
      <c r="DX372" s="41"/>
      <c r="DY372" s="41"/>
      <c r="DZ372" s="41"/>
      <c r="EA372" s="41"/>
      <c r="EB372" s="41"/>
      <c r="EC372" s="41"/>
      <c r="ED372" s="41"/>
      <c r="EE372" s="41"/>
      <c r="EF372" s="41"/>
      <c r="EG372" s="41"/>
      <c r="EH372" s="41"/>
      <c r="EI372" s="41"/>
      <c r="EJ372" s="41"/>
      <c r="EK372" s="41"/>
      <c r="EL372" s="41"/>
      <c r="EM372" s="41"/>
      <c r="EN372" s="41"/>
      <c r="EO372" s="41"/>
      <c r="EP372" s="41"/>
      <c r="EQ372" s="41"/>
      <c r="ER372" s="41"/>
      <c r="ES372" s="41"/>
      <c r="ET372" s="41"/>
      <c r="EU372" s="41"/>
      <c r="EV372" s="41"/>
      <c r="EW372" s="41"/>
      <c r="EX372" s="41"/>
      <c r="EY372" s="41"/>
      <c r="EZ372" s="41"/>
      <c r="FA372" s="41"/>
      <c r="FB372" s="41"/>
      <c r="FC372" s="41"/>
      <c r="FD372" s="41"/>
      <c r="FE372" s="41"/>
      <c r="FF372" s="41"/>
      <c r="FG372" s="41"/>
      <c r="FH372" s="41"/>
      <c r="FI372" s="41"/>
      <c r="FJ372" s="41"/>
      <c r="FK372" s="41"/>
      <c r="FL372" s="41"/>
      <c r="FM372" s="41"/>
      <c r="FN372" s="41"/>
      <c r="FO372" s="41"/>
      <c r="FP372" s="41"/>
      <c r="FQ372" s="41"/>
      <c r="FR372" s="41"/>
      <c r="FS372" s="41"/>
      <c r="FT372" s="41"/>
      <c r="FU372" s="41"/>
      <c r="FV372" s="41"/>
      <c r="FW372" s="41"/>
      <c r="FX372" s="41"/>
      <c r="FY372" s="41"/>
      <c r="FZ372" s="41"/>
      <c r="GA372" s="41"/>
      <c r="GB372" s="41"/>
      <c r="GC372" s="41"/>
      <c r="GD372" s="41"/>
      <c r="GE372" s="41"/>
      <c r="GF372" s="41"/>
      <c r="GG372" s="41"/>
      <c r="GH372" s="41"/>
      <c r="GI372" s="41"/>
      <c r="GJ372" s="41"/>
      <c r="GK372" s="41"/>
      <c r="GL372" s="41"/>
      <c r="GM372" s="41"/>
      <c r="GN372" s="41"/>
      <c r="GO372" s="41"/>
      <c r="GP372" s="41"/>
      <c r="GQ372" s="41"/>
      <c r="GR372" s="41"/>
      <c r="GS372" s="41"/>
      <c r="GT372" s="41"/>
      <c r="GU372" s="41"/>
      <c r="GV372" s="41"/>
      <c r="GW372" s="41"/>
      <c r="GX372" s="41"/>
      <c r="GY372" s="41"/>
      <c r="GZ372" s="41"/>
      <c r="HA372" s="41"/>
      <c r="HB372" s="41"/>
      <c r="HC372" s="41"/>
      <c r="HD372" s="41"/>
      <c r="HE372" s="41"/>
      <c r="HF372" s="41"/>
      <c r="HG372" s="41"/>
      <c r="HH372" s="41"/>
      <c r="HI372" s="41"/>
      <c r="HJ372" s="41"/>
      <c r="HK372" s="41"/>
      <c r="HL372" s="41"/>
      <c r="HM372" s="41"/>
      <c r="HN372" s="41"/>
      <c r="HO372" s="41"/>
      <c r="HP372" s="41"/>
      <c r="HQ372" s="41"/>
      <c r="HR372" s="41"/>
      <c r="HS372" s="41"/>
      <c r="HT372" s="41"/>
      <c r="HU372" s="41"/>
      <c r="HV372" s="41"/>
      <c r="HW372" s="41"/>
      <c r="HX372" s="41"/>
      <c r="HY372" s="41"/>
      <c r="HZ372" s="41"/>
      <c r="IA372" s="41"/>
      <c r="IB372" s="41"/>
      <c r="IC372" s="41"/>
      <c r="ID372" s="41"/>
      <c r="IE372" s="41"/>
      <c r="IF372" s="41"/>
      <c r="IG372" s="41"/>
      <c r="IH372" s="41"/>
      <c r="II372" s="41"/>
      <c r="IJ372" s="41"/>
      <c r="IK372" s="41"/>
      <c r="IL372" s="41"/>
      <c r="IM372" s="41"/>
      <c r="IN372" s="41"/>
      <c r="IO372" s="41"/>
      <c r="IP372" s="41"/>
      <c r="IQ372" s="41"/>
      <c r="IR372" s="41"/>
      <c r="IS372" s="41"/>
      <c r="IT372" s="41"/>
      <c r="IU372" s="41"/>
      <c r="IV372" s="41"/>
    </row>
    <row r="373" spans="1:256" s="80" customFormat="1" ht="21">
      <c r="A373" s="32">
        <v>831</v>
      </c>
      <c r="B373" s="33" t="s">
        <v>331</v>
      </c>
      <c r="C373" s="34" t="s">
        <v>84</v>
      </c>
      <c r="D373" s="33" t="s">
        <v>147</v>
      </c>
      <c r="E373" s="44" t="s">
        <v>15</v>
      </c>
      <c r="F373" s="35">
        <f t="shared" si="69"/>
        <v>43802</v>
      </c>
      <c r="G373" s="35">
        <f t="shared" si="70"/>
        <v>43823</v>
      </c>
      <c r="H373" s="35">
        <f>J373-15</f>
        <v>43830</v>
      </c>
      <c r="I373" s="35">
        <f t="shared" si="58"/>
        <v>43837</v>
      </c>
      <c r="J373" s="35">
        <v>43845</v>
      </c>
      <c r="K373" s="36" t="s">
        <v>69</v>
      </c>
      <c r="L373" s="37">
        <f t="shared" si="59"/>
        <v>20000</v>
      </c>
      <c r="M373" s="38"/>
      <c r="N373" s="39">
        <v>20000</v>
      </c>
      <c r="O373" s="40" t="s">
        <v>333</v>
      </c>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c r="AT373" s="41"/>
      <c r="AU373" s="41"/>
      <c r="AV373" s="41"/>
      <c r="AW373" s="41"/>
      <c r="AX373" s="41"/>
      <c r="AY373" s="41"/>
      <c r="AZ373" s="41"/>
      <c r="BA373" s="41"/>
      <c r="BB373" s="41"/>
      <c r="BC373" s="41"/>
      <c r="BD373" s="41"/>
      <c r="BE373" s="41"/>
      <c r="BF373" s="41"/>
      <c r="BG373" s="41"/>
      <c r="BH373" s="41"/>
      <c r="BI373" s="41"/>
      <c r="BJ373" s="41"/>
      <c r="BK373" s="41"/>
      <c r="BL373" s="41"/>
      <c r="BM373" s="41"/>
      <c r="BN373" s="41"/>
      <c r="BO373" s="41"/>
      <c r="BP373" s="41"/>
      <c r="BQ373" s="41"/>
      <c r="BR373" s="41"/>
      <c r="BS373" s="41"/>
      <c r="BT373" s="41"/>
      <c r="BU373" s="41"/>
      <c r="BV373" s="41"/>
      <c r="BW373" s="41"/>
      <c r="BX373" s="41"/>
      <c r="BY373" s="41"/>
      <c r="BZ373" s="41"/>
      <c r="CA373" s="41"/>
      <c r="CB373" s="41"/>
      <c r="CC373" s="41"/>
      <c r="CD373" s="41"/>
      <c r="CE373" s="41"/>
      <c r="CF373" s="41"/>
      <c r="CG373" s="41"/>
      <c r="CH373" s="41"/>
      <c r="CI373" s="41"/>
      <c r="CJ373" s="41"/>
      <c r="CK373" s="41"/>
      <c r="CL373" s="41"/>
      <c r="CM373" s="41"/>
      <c r="CN373" s="41"/>
      <c r="CO373" s="41"/>
      <c r="CP373" s="41"/>
      <c r="CQ373" s="41"/>
      <c r="CR373" s="41"/>
      <c r="CS373" s="41"/>
      <c r="CT373" s="41"/>
      <c r="CU373" s="41"/>
      <c r="CV373" s="41"/>
      <c r="CW373" s="41"/>
      <c r="CX373" s="41"/>
      <c r="CY373" s="41"/>
      <c r="CZ373" s="41"/>
      <c r="DA373" s="41"/>
      <c r="DB373" s="41"/>
      <c r="DC373" s="41"/>
      <c r="DD373" s="41"/>
      <c r="DE373" s="41"/>
      <c r="DF373" s="41"/>
      <c r="DG373" s="41"/>
      <c r="DH373" s="41"/>
      <c r="DI373" s="41"/>
      <c r="DJ373" s="41"/>
      <c r="DK373" s="41"/>
      <c r="DL373" s="41"/>
      <c r="DM373" s="41"/>
      <c r="DN373" s="41"/>
      <c r="DO373" s="41"/>
      <c r="DP373" s="41"/>
      <c r="DQ373" s="41"/>
      <c r="DR373" s="41"/>
      <c r="DS373" s="41"/>
      <c r="DT373" s="41"/>
      <c r="DU373" s="41"/>
      <c r="DV373" s="41"/>
      <c r="DW373" s="41"/>
      <c r="DX373" s="41"/>
      <c r="DY373" s="41"/>
      <c r="DZ373" s="41"/>
      <c r="EA373" s="41"/>
      <c r="EB373" s="41"/>
      <c r="EC373" s="41"/>
      <c r="ED373" s="41"/>
      <c r="EE373" s="41"/>
      <c r="EF373" s="41"/>
      <c r="EG373" s="41"/>
      <c r="EH373" s="41"/>
      <c r="EI373" s="41"/>
      <c r="EJ373" s="41"/>
      <c r="EK373" s="41"/>
      <c r="EL373" s="41"/>
      <c r="EM373" s="41"/>
      <c r="EN373" s="41"/>
      <c r="EO373" s="41"/>
      <c r="EP373" s="41"/>
      <c r="EQ373" s="41"/>
      <c r="ER373" s="41"/>
      <c r="ES373" s="41"/>
      <c r="ET373" s="41"/>
      <c r="EU373" s="41"/>
      <c r="EV373" s="41"/>
      <c r="EW373" s="41"/>
      <c r="EX373" s="41"/>
      <c r="EY373" s="41"/>
      <c r="EZ373" s="41"/>
      <c r="FA373" s="41"/>
      <c r="FB373" s="41"/>
      <c r="FC373" s="41"/>
      <c r="FD373" s="41"/>
      <c r="FE373" s="41"/>
      <c r="FF373" s="41"/>
      <c r="FG373" s="41"/>
      <c r="FH373" s="41"/>
      <c r="FI373" s="41"/>
      <c r="FJ373" s="41"/>
      <c r="FK373" s="41"/>
      <c r="FL373" s="41"/>
      <c r="FM373" s="41"/>
      <c r="FN373" s="41"/>
      <c r="FO373" s="41"/>
      <c r="FP373" s="41"/>
      <c r="FQ373" s="41"/>
      <c r="FR373" s="41"/>
      <c r="FS373" s="41"/>
      <c r="FT373" s="41"/>
      <c r="FU373" s="41"/>
      <c r="FV373" s="41"/>
      <c r="FW373" s="41"/>
      <c r="FX373" s="41"/>
      <c r="FY373" s="41"/>
      <c r="FZ373" s="41"/>
      <c r="GA373" s="41"/>
      <c r="GB373" s="41"/>
      <c r="GC373" s="41"/>
      <c r="GD373" s="41"/>
      <c r="GE373" s="41"/>
      <c r="GF373" s="41"/>
      <c r="GG373" s="41"/>
      <c r="GH373" s="41"/>
      <c r="GI373" s="41"/>
      <c r="GJ373" s="41"/>
      <c r="GK373" s="41"/>
      <c r="GL373" s="41"/>
      <c r="GM373" s="41"/>
      <c r="GN373" s="41"/>
      <c r="GO373" s="41"/>
      <c r="GP373" s="41"/>
      <c r="GQ373" s="41"/>
      <c r="GR373" s="41"/>
      <c r="GS373" s="41"/>
      <c r="GT373" s="41"/>
      <c r="GU373" s="41"/>
      <c r="GV373" s="41"/>
      <c r="GW373" s="41"/>
      <c r="GX373" s="41"/>
      <c r="GY373" s="41"/>
      <c r="GZ373" s="41"/>
      <c r="HA373" s="41"/>
      <c r="HB373" s="41"/>
      <c r="HC373" s="41"/>
      <c r="HD373" s="41"/>
      <c r="HE373" s="41"/>
      <c r="HF373" s="41"/>
      <c r="HG373" s="41"/>
      <c r="HH373" s="41"/>
      <c r="HI373" s="41"/>
      <c r="HJ373" s="41"/>
      <c r="HK373" s="41"/>
      <c r="HL373" s="41"/>
      <c r="HM373" s="41"/>
      <c r="HN373" s="41"/>
      <c r="HO373" s="41"/>
      <c r="HP373" s="41"/>
      <c r="HQ373" s="41"/>
      <c r="HR373" s="41"/>
      <c r="HS373" s="41"/>
      <c r="HT373" s="41"/>
      <c r="HU373" s="41"/>
      <c r="HV373" s="41"/>
      <c r="HW373" s="41"/>
      <c r="HX373" s="41"/>
      <c r="HY373" s="41"/>
      <c r="HZ373" s="41"/>
      <c r="IA373" s="41"/>
      <c r="IB373" s="41"/>
      <c r="IC373" s="41"/>
      <c r="ID373" s="41"/>
      <c r="IE373" s="41"/>
      <c r="IF373" s="41"/>
      <c r="IG373" s="41"/>
      <c r="IH373" s="41"/>
      <c r="II373" s="41"/>
      <c r="IJ373" s="41"/>
      <c r="IK373" s="41"/>
      <c r="IL373" s="41"/>
      <c r="IM373" s="41"/>
      <c r="IN373" s="41"/>
      <c r="IO373" s="41"/>
      <c r="IP373" s="41"/>
      <c r="IQ373" s="41"/>
      <c r="IR373" s="41"/>
      <c r="IS373" s="41"/>
      <c r="IT373" s="41"/>
      <c r="IU373" s="41"/>
      <c r="IV373" s="41"/>
    </row>
    <row r="374" spans="1:256" s="41" customFormat="1" ht="21">
      <c r="A374" s="32">
        <v>961</v>
      </c>
      <c r="B374" s="33" t="s">
        <v>571</v>
      </c>
      <c r="C374" s="34" t="s">
        <v>84</v>
      </c>
      <c r="D374" s="33" t="s">
        <v>183</v>
      </c>
      <c r="E374" s="44" t="s">
        <v>15</v>
      </c>
      <c r="F374" s="35">
        <f t="shared" si="69"/>
        <v>43804</v>
      </c>
      <c r="G374" s="35">
        <f t="shared" si="70"/>
        <v>43825</v>
      </c>
      <c r="H374" s="35">
        <f>J374-13</f>
        <v>43832</v>
      </c>
      <c r="I374" s="35">
        <f t="shared" si="58"/>
        <v>43839</v>
      </c>
      <c r="J374" s="35">
        <v>43845</v>
      </c>
      <c r="K374" s="36" t="s">
        <v>69</v>
      </c>
      <c r="L374" s="37">
        <f t="shared" si="59"/>
        <v>20000</v>
      </c>
      <c r="M374" s="38"/>
      <c r="N374" s="39">
        <v>20000</v>
      </c>
      <c r="O374" s="40" t="s">
        <v>208</v>
      </c>
    </row>
    <row r="375" spans="1:256" s="41" customFormat="1" ht="21">
      <c r="A375" s="32">
        <v>1267</v>
      </c>
      <c r="B375" s="33" t="s">
        <v>436</v>
      </c>
      <c r="C375" s="34" t="s">
        <v>84</v>
      </c>
      <c r="D375" s="33" t="s">
        <v>163</v>
      </c>
      <c r="E375" s="44" t="s">
        <v>15</v>
      </c>
      <c r="F375" s="35">
        <f t="shared" si="69"/>
        <v>43802</v>
      </c>
      <c r="G375" s="35">
        <f t="shared" si="70"/>
        <v>43823</v>
      </c>
      <c r="H375" s="35">
        <f>J375-15</f>
        <v>43830</v>
      </c>
      <c r="I375" s="35">
        <f t="shared" si="58"/>
        <v>43837</v>
      </c>
      <c r="J375" s="35">
        <v>43845</v>
      </c>
      <c r="K375" s="36" t="s">
        <v>69</v>
      </c>
      <c r="L375" s="37">
        <f t="shared" si="59"/>
        <v>106000</v>
      </c>
      <c r="M375" s="38"/>
      <c r="N375" s="39">
        <v>106000</v>
      </c>
      <c r="O375" s="40" t="s">
        <v>416</v>
      </c>
    </row>
    <row r="376" spans="1:256" s="41" customFormat="1" ht="21">
      <c r="A376" s="32">
        <v>1572</v>
      </c>
      <c r="B376" s="33" t="s">
        <v>493</v>
      </c>
      <c r="C376" s="42" t="s">
        <v>84</v>
      </c>
      <c r="D376" s="33" t="s">
        <v>192</v>
      </c>
      <c r="E376" s="44" t="s">
        <v>15</v>
      </c>
      <c r="F376" s="35">
        <f t="shared" si="69"/>
        <v>43802</v>
      </c>
      <c r="G376" s="35">
        <f t="shared" si="70"/>
        <v>43823</v>
      </c>
      <c r="H376" s="35">
        <f>J376-15</f>
        <v>43830</v>
      </c>
      <c r="I376" s="35">
        <f t="shared" si="58"/>
        <v>43837</v>
      </c>
      <c r="J376" s="35">
        <v>43845</v>
      </c>
      <c r="K376" s="36" t="s">
        <v>69</v>
      </c>
      <c r="L376" s="37">
        <f t="shared" si="59"/>
        <v>48000</v>
      </c>
      <c r="M376" s="45"/>
      <c r="N376" s="39">
        <f>18000+7500+22500</f>
        <v>48000</v>
      </c>
      <c r="O376" s="40" t="s">
        <v>494</v>
      </c>
    </row>
    <row r="377" spans="1:256" s="41" customFormat="1" ht="21">
      <c r="A377" s="32">
        <v>16</v>
      </c>
      <c r="B377" s="33" t="s">
        <v>356</v>
      </c>
      <c r="C377" s="42" t="s">
        <v>84</v>
      </c>
      <c r="D377" s="33" t="s">
        <v>115</v>
      </c>
      <c r="E377" s="44" t="s">
        <v>15</v>
      </c>
      <c r="F377" s="35">
        <f t="shared" si="69"/>
        <v>43895</v>
      </c>
      <c r="G377" s="35">
        <f t="shared" si="70"/>
        <v>43916</v>
      </c>
      <c r="H377" s="35">
        <f>J377-13</f>
        <v>43923</v>
      </c>
      <c r="I377" s="35">
        <f t="shared" si="58"/>
        <v>43930</v>
      </c>
      <c r="J377" s="35">
        <v>43936</v>
      </c>
      <c r="K377" s="36" t="s">
        <v>69</v>
      </c>
      <c r="L377" s="37">
        <f t="shared" si="59"/>
        <v>66000</v>
      </c>
      <c r="M377" s="43"/>
      <c r="N377" s="39">
        <v>66000</v>
      </c>
      <c r="O377" s="40" t="s">
        <v>208</v>
      </c>
    </row>
    <row r="378" spans="1:256" s="41" customFormat="1" ht="21">
      <c r="A378" s="32">
        <v>413</v>
      </c>
      <c r="B378" s="33" t="s">
        <v>560</v>
      </c>
      <c r="C378" s="34" t="s">
        <v>84</v>
      </c>
      <c r="D378" s="33" t="s">
        <v>79</v>
      </c>
      <c r="E378" s="44" t="s">
        <v>15</v>
      </c>
      <c r="F378" s="35">
        <f t="shared" si="69"/>
        <v>43895</v>
      </c>
      <c r="G378" s="35">
        <f t="shared" si="70"/>
        <v>43916</v>
      </c>
      <c r="H378" s="35">
        <f>J378-13</f>
        <v>43923</v>
      </c>
      <c r="I378" s="35">
        <f t="shared" si="58"/>
        <v>43930</v>
      </c>
      <c r="J378" s="35">
        <v>43936</v>
      </c>
      <c r="K378" s="36" t="s">
        <v>69</v>
      </c>
      <c r="L378" s="37">
        <f t="shared" si="59"/>
        <v>7000</v>
      </c>
      <c r="M378" s="43"/>
      <c r="N378" s="39">
        <v>7000</v>
      </c>
      <c r="O378" s="40" t="s">
        <v>552</v>
      </c>
    </row>
    <row r="379" spans="1:256" s="41" customFormat="1" ht="21">
      <c r="A379" s="32">
        <v>423</v>
      </c>
      <c r="B379" s="33" t="s">
        <v>561</v>
      </c>
      <c r="C379" s="34" t="s">
        <v>84</v>
      </c>
      <c r="D379" s="33" t="s">
        <v>79</v>
      </c>
      <c r="E379" s="44" t="s">
        <v>15</v>
      </c>
      <c r="F379" s="35">
        <f t="shared" si="69"/>
        <v>43895</v>
      </c>
      <c r="G379" s="35">
        <f t="shared" si="70"/>
        <v>43916</v>
      </c>
      <c r="H379" s="35">
        <f>J379-13</f>
        <v>43923</v>
      </c>
      <c r="I379" s="35">
        <f t="shared" si="58"/>
        <v>43930</v>
      </c>
      <c r="J379" s="35">
        <v>43936</v>
      </c>
      <c r="K379" s="36" t="s">
        <v>69</v>
      </c>
      <c r="L379" s="37">
        <f t="shared" si="59"/>
        <v>2500</v>
      </c>
      <c r="M379" s="43"/>
      <c r="N379" s="39">
        <v>2500</v>
      </c>
      <c r="O379" s="40" t="s">
        <v>556</v>
      </c>
    </row>
    <row r="380" spans="1:256" s="41" customFormat="1" ht="21">
      <c r="A380" s="32">
        <v>666</v>
      </c>
      <c r="B380" s="33" t="s">
        <v>365</v>
      </c>
      <c r="C380" s="34" t="s">
        <v>84</v>
      </c>
      <c r="D380" s="33" t="s">
        <v>128</v>
      </c>
      <c r="E380" s="44" t="s">
        <v>15</v>
      </c>
      <c r="F380" s="35">
        <f t="shared" si="69"/>
        <v>43893</v>
      </c>
      <c r="G380" s="35">
        <f t="shared" si="70"/>
        <v>43914</v>
      </c>
      <c r="H380" s="35">
        <f>J380-15</f>
        <v>43921</v>
      </c>
      <c r="I380" s="35">
        <f t="shared" si="58"/>
        <v>43928</v>
      </c>
      <c r="J380" s="35">
        <v>43936</v>
      </c>
      <c r="K380" s="36" t="s">
        <v>69</v>
      </c>
      <c r="L380" s="37">
        <f t="shared" si="59"/>
        <v>94000</v>
      </c>
      <c r="M380" s="38"/>
      <c r="N380" s="39">
        <f>4500+35000+10000+15000+7000+22500</f>
        <v>94000</v>
      </c>
      <c r="O380" s="40" t="s">
        <v>386</v>
      </c>
    </row>
    <row r="381" spans="1:256" s="41" customFormat="1" ht="21">
      <c r="A381" s="32">
        <v>819</v>
      </c>
      <c r="B381" s="33" t="s">
        <v>328</v>
      </c>
      <c r="C381" s="34" t="s">
        <v>84</v>
      </c>
      <c r="D381" s="33" t="s">
        <v>147</v>
      </c>
      <c r="E381" s="44" t="s">
        <v>15</v>
      </c>
      <c r="F381" s="35">
        <f t="shared" si="69"/>
        <v>43893</v>
      </c>
      <c r="G381" s="35">
        <f t="shared" si="70"/>
        <v>43914</v>
      </c>
      <c r="H381" s="35">
        <f>J381-15</f>
        <v>43921</v>
      </c>
      <c r="I381" s="35">
        <f t="shared" si="58"/>
        <v>43928</v>
      </c>
      <c r="J381" s="35">
        <v>43936</v>
      </c>
      <c r="K381" s="36" t="s">
        <v>69</v>
      </c>
      <c r="L381" s="37">
        <f t="shared" si="59"/>
        <v>25000</v>
      </c>
      <c r="M381" s="38"/>
      <c r="N381" s="39">
        <v>25000</v>
      </c>
      <c r="O381" s="40" t="s">
        <v>327</v>
      </c>
    </row>
    <row r="382" spans="1:256" s="41" customFormat="1" ht="21">
      <c r="A382" s="32">
        <v>832</v>
      </c>
      <c r="B382" s="33" t="s">
        <v>331</v>
      </c>
      <c r="C382" s="34" t="s">
        <v>84</v>
      </c>
      <c r="D382" s="33" t="s">
        <v>147</v>
      </c>
      <c r="E382" s="44" t="s">
        <v>15</v>
      </c>
      <c r="F382" s="35">
        <f t="shared" si="69"/>
        <v>43893</v>
      </c>
      <c r="G382" s="35">
        <f t="shared" si="70"/>
        <v>43914</v>
      </c>
      <c r="H382" s="35">
        <f>J382-15</f>
        <v>43921</v>
      </c>
      <c r="I382" s="35">
        <f t="shared" si="58"/>
        <v>43928</v>
      </c>
      <c r="J382" s="35">
        <v>43936</v>
      </c>
      <c r="K382" s="36" t="s">
        <v>69</v>
      </c>
      <c r="L382" s="37">
        <f t="shared" si="59"/>
        <v>20000</v>
      </c>
      <c r="M382" s="38"/>
      <c r="N382" s="39">
        <v>20000</v>
      </c>
      <c r="O382" s="40" t="s">
        <v>333</v>
      </c>
    </row>
    <row r="383" spans="1:256" s="41" customFormat="1" ht="21">
      <c r="A383" s="32">
        <v>1581</v>
      </c>
      <c r="B383" s="33" t="s">
        <v>495</v>
      </c>
      <c r="C383" s="42" t="s">
        <v>84</v>
      </c>
      <c r="D383" s="33" t="s">
        <v>192</v>
      </c>
      <c r="E383" s="44" t="s">
        <v>15</v>
      </c>
      <c r="F383" s="35">
        <f t="shared" si="69"/>
        <v>43893</v>
      </c>
      <c r="G383" s="35">
        <f t="shared" si="70"/>
        <v>43914</v>
      </c>
      <c r="H383" s="35">
        <f>J383-15</f>
        <v>43921</v>
      </c>
      <c r="I383" s="35">
        <f t="shared" ref="I383:I447" si="71">H383+7</f>
        <v>43928</v>
      </c>
      <c r="J383" s="35">
        <v>43936</v>
      </c>
      <c r="K383" s="36" t="s">
        <v>69</v>
      </c>
      <c r="L383" s="37">
        <f t="shared" ref="L383:L447" si="72">SUM(M383:N383)</f>
        <v>31000</v>
      </c>
      <c r="M383" s="45"/>
      <c r="N383" s="39">
        <v>31000</v>
      </c>
      <c r="O383" s="40" t="s">
        <v>498</v>
      </c>
    </row>
    <row r="384" spans="1:256" s="41" customFormat="1" ht="21">
      <c r="A384" s="32">
        <v>1554</v>
      </c>
      <c r="B384" s="33" t="s">
        <v>492</v>
      </c>
      <c r="C384" s="42" t="s">
        <v>212</v>
      </c>
      <c r="D384" s="33" t="s">
        <v>192</v>
      </c>
      <c r="E384" s="44" t="s">
        <v>15</v>
      </c>
      <c r="F384" s="35">
        <f t="shared" si="69"/>
        <v>43802</v>
      </c>
      <c r="G384" s="35">
        <f t="shared" si="70"/>
        <v>43823</v>
      </c>
      <c r="H384" s="35">
        <f>J384-15</f>
        <v>43830</v>
      </c>
      <c r="I384" s="35">
        <f t="shared" si="71"/>
        <v>43837</v>
      </c>
      <c r="J384" s="35">
        <v>43845</v>
      </c>
      <c r="K384" s="36" t="s">
        <v>69</v>
      </c>
      <c r="L384" s="37">
        <f t="shared" si="72"/>
        <v>28000</v>
      </c>
      <c r="M384" s="45"/>
      <c r="N384" s="39">
        <v>28000</v>
      </c>
      <c r="O384" s="40" t="s">
        <v>490</v>
      </c>
    </row>
    <row r="385" spans="1:15" s="128" customFormat="1" ht="15.75">
      <c r="B385" s="129"/>
      <c r="C385" s="147" t="s">
        <v>781</v>
      </c>
      <c r="D385" s="129"/>
      <c r="E385" s="130"/>
      <c r="F385" s="131"/>
      <c r="G385" s="131"/>
      <c r="H385" s="131"/>
      <c r="I385" s="131"/>
      <c r="J385" s="131"/>
      <c r="K385" s="129"/>
      <c r="L385" s="132"/>
      <c r="M385" s="148"/>
      <c r="N385" s="148"/>
      <c r="O385" s="150">
        <f>SUM(M367:N384)</f>
        <v>731700</v>
      </c>
    </row>
    <row r="386" spans="1:15" s="41" customFormat="1" ht="21">
      <c r="A386" s="32">
        <v>5</v>
      </c>
      <c r="B386" s="33" t="s">
        <v>356</v>
      </c>
      <c r="C386" s="34" t="s">
        <v>77</v>
      </c>
      <c r="D386" s="33" t="s">
        <v>115</v>
      </c>
      <c r="E386" s="44" t="s">
        <v>15</v>
      </c>
      <c r="F386" s="35">
        <f t="shared" si="69"/>
        <v>43804</v>
      </c>
      <c r="G386" s="35">
        <f t="shared" si="70"/>
        <v>43825</v>
      </c>
      <c r="H386" s="35">
        <f t="shared" ref="H386:H398" si="73">J386-13</f>
        <v>43832</v>
      </c>
      <c r="I386" s="35">
        <f t="shared" si="71"/>
        <v>43839</v>
      </c>
      <c r="J386" s="35">
        <v>43845</v>
      </c>
      <c r="K386" s="36" t="s">
        <v>69</v>
      </c>
      <c r="L386" s="37">
        <f t="shared" si="72"/>
        <v>47250</v>
      </c>
      <c r="M386" s="38">
        <v>47250</v>
      </c>
      <c r="N386" s="39"/>
      <c r="O386" s="40" t="s">
        <v>208</v>
      </c>
    </row>
    <row r="387" spans="1:15" s="41" customFormat="1" ht="12.75">
      <c r="A387" s="32">
        <v>63</v>
      </c>
      <c r="B387" s="33" t="s">
        <v>410</v>
      </c>
      <c r="C387" s="34" t="s">
        <v>77</v>
      </c>
      <c r="D387" s="33" t="s">
        <v>82</v>
      </c>
      <c r="E387" s="44" t="s">
        <v>15</v>
      </c>
      <c r="F387" s="35">
        <f t="shared" si="69"/>
        <v>43804</v>
      </c>
      <c r="G387" s="35">
        <f t="shared" si="70"/>
        <v>43825</v>
      </c>
      <c r="H387" s="35">
        <f t="shared" si="73"/>
        <v>43832</v>
      </c>
      <c r="I387" s="35">
        <f t="shared" si="71"/>
        <v>43839</v>
      </c>
      <c r="J387" s="35">
        <v>43845</v>
      </c>
      <c r="K387" s="36" t="s">
        <v>69</v>
      </c>
      <c r="L387" s="37">
        <f t="shared" si="72"/>
        <v>3600</v>
      </c>
      <c r="M387" s="38">
        <v>3600</v>
      </c>
      <c r="N387" s="39"/>
      <c r="O387" s="40" t="s">
        <v>208</v>
      </c>
    </row>
    <row r="388" spans="1:15" s="41" customFormat="1" ht="12.75">
      <c r="A388" s="32">
        <v>72</v>
      </c>
      <c r="B388" s="33" t="s">
        <v>354</v>
      </c>
      <c r="C388" s="34" t="s">
        <v>77</v>
      </c>
      <c r="D388" s="33" t="s">
        <v>90</v>
      </c>
      <c r="E388" s="44" t="s">
        <v>15</v>
      </c>
      <c r="F388" s="35">
        <f t="shared" si="69"/>
        <v>43804</v>
      </c>
      <c r="G388" s="35">
        <f t="shared" si="70"/>
        <v>43825</v>
      </c>
      <c r="H388" s="35">
        <f t="shared" si="73"/>
        <v>43832</v>
      </c>
      <c r="I388" s="35">
        <f t="shared" si="71"/>
        <v>43839</v>
      </c>
      <c r="J388" s="35">
        <v>43845</v>
      </c>
      <c r="K388" s="36" t="s">
        <v>69</v>
      </c>
      <c r="L388" s="37">
        <f t="shared" si="72"/>
        <v>20000</v>
      </c>
      <c r="M388" s="38">
        <v>20000</v>
      </c>
      <c r="N388" s="39"/>
      <c r="O388" s="40" t="s">
        <v>208</v>
      </c>
    </row>
    <row r="389" spans="1:15" s="41" customFormat="1" ht="12.75">
      <c r="A389" s="32">
        <v>82</v>
      </c>
      <c r="B389" s="33" t="s">
        <v>286</v>
      </c>
      <c r="C389" s="34" t="s">
        <v>77</v>
      </c>
      <c r="D389" s="33" t="s">
        <v>80</v>
      </c>
      <c r="E389" s="44" t="s">
        <v>15</v>
      </c>
      <c r="F389" s="35">
        <f t="shared" si="69"/>
        <v>43804</v>
      </c>
      <c r="G389" s="35">
        <f t="shared" si="70"/>
        <v>43825</v>
      </c>
      <c r="H389" s="35">
        <f t="shared" si="73"/>
        <v>43832</v>
      </c>
      <c r="I389" s="35">
        <f t="shared" si="71"/>
        <v>43839</v>
      </c>
      <c r="J389" s="35">
        <v>43845</v>
      </c>
      <c r="K389" s="36" t="s">
        <v>69</v>
      </c>
      <c r="L389" s="37">
        <f t="shared" si="72"/>
        <v>24000</v>
      </c>
      <c r="M389" s="38">
        <v>24000</v>
      </c>
      <c r="N389" s="39"/>
      <c r="O389" s="40" t="s">
        <v>208</v>
      </c>
    </row>
    <row r="390" spans="1:15" s="41" customFormat="1" ht="12.75">
      <c r="A390" s="32">
        <v>90</v>
      </c>
      <c r="B390" s="33" t="s">
        <v>417</v>
      </c>
      <c r="C390" s="34" t="s">
        <v>77</v>
      </c>
      <c r="D390" s="33" t="s">
        <v>86</v>
      </c>
      <c r="E390" s="44" t="s">
        <v>15</v>
      </c>
      <c r="F390" s="35">
        <f t="shared" si="69"/>
        <v>43804</v>
      </c>
      <c r="G390" s="35">
        <f t="shared" si="70"/>
        <v>43825</v>
      </c>
      <c r="H390" s="35">
        <f t="shared" si="73"/>
        <v>43832</v>
      </c>
      <c r="I390" s="35">
        <f t="shared" si="71"/>
        <v>43839</v>
      </c>
      <c r="J390" s="35">
        <v>43845</v>
      </c>
      <c r="K390" s="36" t="s">
        <v>69</v>
      </c>
      <c r="L390" s="37">
        <f t="shared" si="72"/>
        <v>15000</v>
      </c>
      <c r="M390" s="38">
        <v>15000</v>
      </c>
      <c r="N390" s="39"/>
      <c r="O390" s="40" t="s">
        <v>208</v>
      </c>
    </row>
    <row r="391" spans="1:15" s="41" customFormat="1" ht="12.75">
      <c r="A391" s="32">
        <v>108</v>
      </c>
      <c r="B391" s="33" t="s">
        <v>290</v>
      </c>
      <c r="C391" s="34" t="s">
        <v>77</v>
      </c>
      <c r="D391" s="33" t="s">
        <v>117</v>
      </c>
      <c r="E391" s="44" t="s">
        <v>15</v>
      </c>
      <c r="F391" s="35">
        <f t="shared" si="69"/>
        <v>43804</v>
      </c>
      <c r="G391" s="35">
        <f t="shared" si="70"/>
        <v>43825</v>
      </c>
      <c r="H391" s="35">
        <f t="shared" si="73"/>
        <v>43832</v>
      </c>
      <c r="I391" s="35">
        <f t="shared" si="71"/>
        <v>43839</v>
      </c>
      <c r="J391" s="35">
        <v>43845</v>
      </c>
      <c r="K391" s="36" t="s">
        <v>69</v>
      </c>
      <c r="L391" s="37">
        <f t="shared" si="72"/>
        <v>9000</v>
      </c>
      <c r="M391" s="38">
        <v>9000</v>
      </c>
      <c r="N391" s="39"/>
      <c r="O391" s="40" t="s">
        <v>208</v>
      </c>
    </row>
    <row r="392" spans="1:15" s="41" customFormat="1" ht="12.75">
      <c r="A392" s="32">
        <v>129</v>
      </c>
      <c r="B392" s="33" t="s">
        <v>373</v>
      </c>
      <c r="C392" s="34" t="s">
        <v>77</v>
      </c>
      <c r="D392" s="33" t="s">
        <v>144</v>
      </c>
      <c r="E392" s="44" t="s">
        <v>15</v>
      </c>
      <c r="F392" s="35">
        <f t="shared" si="69"/>
        <v>43804</v>
      </c>
      <c r="G392" s="35">
        <f t="shared" si="70"/>
        <v>43825</v>
      </c>
      <c r="H392" s="35">
        <f t="shared" si="73"/>
        <v>43832</v>
      </c>
      <c r="I392" s="35">
        <f t="shared" si="71"/>
        <v>43839</v>
      </c>
      <c r="J392" s="35">
        <v>43845</v>
      </c>
      <c r="K392" s="36" t="s">
        <v>69</v>
      </c>
      <c r="L392" s="37">
        <f t="shared" si="72"/>
        <v>10000</v>
      </c>
      <c r="M392" s="38">
        <v>10000</v>
      </c>
      <c r="N392" s="39"/>
      <c r="O392" s="40" t="s">
        <v>208</v>
      </c>
    </row>
    <row r="393" spans="1:15" s="41" customFormat="1" ht="21">
      <c r="A393" s="32">
        <v>159</v>
      </c>
      <c r="B393" s="33" t="s">
        <v>377</v>
      </c>
      <c r="C393" s="34" t="s">
        <v>77</v>
      </c>
      <c r="D393" s="33" t="s">
        <v>144</v>
      </c>
      <c r="E393" s="44" t="s">
        <v>15</v>
      </c>
      <c r="F393" s="35">
        <f t="shared" si="69"/>
        <v>43804</v>
      </c>
      <c r="G393" s="35">
        <f t="shared" si="70"/>
        <v>43825</v>
      </c>
      <c r="H393" s="35">
        <f t="shared" si="73"/>
        <v>43832</v>
      </c>
      <c r="I393" s="35">
        <f t="shared" si="71"/>
        <v>43839</v>
      </c>
      <c r="J393" s="35">
        <v>43845</v>
      </c>
      <c r="K393" s="36" t="s">
        <v>69</v>
      </c>
      <c r="L393" s="37">
        <f t="shared" si="72"/>
        <v>10000</v>
      </c>
      <c r="M393" s="38">
        <v>10000</v>
      </c>
      <c r="N393" s="39"/>
      <c r="O393" s="40" t="s">
        <v>248</v>
      </c>
    </row>
    <row r="394" spans="1:15" s="41" customFormat="1" ht="12.75">
      <c r="A394" s="32">
        <v>173</v>
      </c>
      <c r="B394" s="33" t="s">
        <v>378</v>
      </c>
      <c r="C394" s="34" t="s">
        <v>77</v>
      </c>
      <c r="D394" s="33" t="s">
        <v>144</v>
      </c>
      <c r="E394" s="44" t="s">
        <v>15</v>
      </c>
      <c r="F394" s="35">
        <f t="shared" si="69"/>
        <v>43804</v>
      </c>
      <c r="G394" s="35">
        <f t="shared" si="70"/>
        <v>43825</v>
      </c>
      <c r="H394" s="35">
        <f t="shared" si="73"/>
        <v>43832</v>
      </c>
      <c r="I394" s="35">
        <f t="shared" si="71"/>
        <v>43839</v>
      </c>
      <c r="J394" s="35">
        <v>43845</v>
      </c>
      <c r="K394" s="36" t="s">
        <v>69</v>
      </c>
      <c r="L394" s="37">
        <f t="shared" si="72"/>
        <v>5000</v>
      </c>
      <c r="M394" s="38">
        <v>5000</v>
      </c>
      <c r="N394" s="39"/>
      <c r="O394" s="40" t="s">
        <v>249</v>
      </c>
    </row>
    <row r="395" spans="1:15" s="41" customFormat="1" ht="21">
      <c r="A395" s="32">
        <v>178</v>
      </c>
      <c r="B395" s="33" t="s">
        <v>379</v>
      </c>
      <c r="C395" s="34" t="s">
        <v>77</v>
      </c>
      <c r="D395" s="33" t="s">
        <v>144</v>
      </c>
      <c r="E395" s="44" t="s">
        <v>15</v>
      </c>
      <c r="F395" s="35">
        <f t="shared" si="69"/>
        <v>43804</v>
      </c>
      <c r="G395" s="35">
        <f t="shared" si="70"/>
        <v>43825</v>
      </c>
      <c r="H395" s="35">
        <f t="shared" si="73"/>
        <v>43832</v>
      </c>
      <c r="I395" s="35">
        <f t="shared" si="71"/>
        <v>43839</v>
      </c>
      <c r="J395" s="35">
        <v>43845</v>
      </c>
      <c r="K395" s="36" t="s">
        <v>69</v>
      </c>
      <c r="L395" s="37">
        <f t="shared" si="72"/>
        <v>15000</v>
      </c>
      <c r="M395" s="38">
        <v>15000</v>
      </c>
      <c r="N395" s="39"/>
      <c r="O395" s="40" t="s">
        <v>250</v>
      </c>
    </row>
    <row r="396" spans="1:15" s="41" customFormat="1" ht="21">
      <c r="A396" s="32">
        <v>181</v>
      </c>
      <c r="B396" s="33" t="s">
        <v>380</v>
      </c>
      <c r="C396" s="34" t="s">
        <v>77</v>
      </c>
      <c r="D396" s="33" t="s">
        <v>144</v>
      </c>
      <c r="E396" s="44" t="s">
        <v>15</v>
      </c>
      <c r="F396" s="35">
        <f t="shared" si="69"/>
        <v>43804</v>
      </c>
      <c r="G396" s="35">
        <f t="shared" si="70"/>
        <v>43825</v>
      </c>
      <c r="H396" s="35">
        <f t="shared" si="73"/>
        <v>43832</v>
      </c>
      <c r="I396" s="35">
        <f t="shared" si="71"/>
        <v>43839</v>
      </c>
      <c r="J396" s="35">
        <v>43845</v>
      </c>
      <c r="K396" s="36" t="s">
        <v>69</v>
      </c>
      <c r="L396" s="37">
        <f t="shared" si="72"/>
        <v>3000</v>
      </c>
      <c r="M396" s="38">
        <v>3000</v>
      </c>
      <c r="N396" s="39"/>
      <c r="O396" s="40" t="s">
        <v>251</v>
      </c>
    </row>
    <row r="397" spans="1:15" s="41" customFormat="1" ht="21">
      <c r="A397" s="32">
        <v>224</v>
      </c>
      <c r="B397" s="33" t="s">
        <v>418</v>
      </c>
      <c r="C397" s="34" t="s">
        <v>77</v>
      </c>
      <c r="D397" s="33" t="s">
        <v>168</v>
      </c>
      <c r="E397" s="44" t="s">
        <v>15</v>
      </c>
      <c r="F397" s="35">
        <f t="shared" ref="F397:F420" si="74">G397-21</f>
        <v>43804</v>
      </c>
      <c r="G397" s="35">
        <f t="shared" ref="G397:G420" si="75">H397-7</f>
        <v>43825</v>
      </c>
      <c r="H397" s="35">
        <f t="shared" si="73"/>
        <v>43832</v>
      </c>
      <c r="I397" s="35">
        <f t="shared" si="71"/>
        <v>43839</v>
      </c>
      <c r="J397" s="35">
        <v>43845</v>
      </c>
      <c r="K397" s="36" t="s">
        <v>69</v>
      </c>
      <c r="L397" s="37">
        <f t="shared" si="72"/>
        <v>3500</v>
      </c>
      <c r="M397" s="38">
        <v>3500</v>
      </c>
      <c r="N397" s="39"/>
      <c r="O397" s="40" t="s">
        <v>208</v>
      </c>
    </row>
    <row r="398" spans="1:15" s="41" customFormat="1" ht="12.75">
      <c r="A398" s="32">
        <v>232</v>
      </c>
      <c r="B398" s="33" t="s">
        <v>277</v>
      </c>
      <c r="C398" s="34" t="s">
        <v>77</v>
      </c>
      <c r="D398" s="33" t="s">
        <v>158</v>
      </c>
      <c r="E398" s="44" t="s">
        <v>15</v>
      </c>
      <c r="F398" s="35">
        <f t="shared" si="74"/>
        <v>43804</v>
      </c>
      <c r="G398" s="35">
        <f t="shared" si="75"/>
        <v>43825</v>
      </c>
      <c r="H398" s="35">
        <f t="shared" si="73"/>
        <v>43832</v>
      </c>
      <c r="I398" s="35">
        <f t="shared" si="71"/>
        <v>43839</v>
      </c>
      <c r="J398" s="35">
        <v>43845</v>
      </c>
      <c r="K398" s="36" t="s">
        <v>69</v>
      </c>
      <c r="L398" s="37">
        <f t="shared" si="72"/>
        <v>165000</v>
      </c>
      <c r="M398" s="38">
        <v>165000</v>
      </c>
      <c r="N398" s="39"/>
      <c r="O398" s="40" t="s">
        <v>266</v>
      </c>
    </row>
    <row r="399" spans="1:15" s="41" customFormat="1" ht="12.75">
      <c r="A399" s="32">
        <v>309</v>
      </c>
      <c r="B399" s="33" t="s">
        <v>353</v>
      </c>
      <c r="C399" s="34" t="s">
        <v>77</v>
      </c>
      <c r="D399" s="33" t="s">
        <v>119</v>
      </c>
      <c r="E399" s="44" t="s">
        <v>15</v>
      </c>
      <c r="F399" s="35">
        <f t="shared" si="74"/>
        <v>43802</v>
      </c>
      <c r="G399" s="35">
        <f t="shared" si="75"/>
        <v>43823</v>
      </c>
      <c r="H399" s="35">
        <f>J399-15</f>
        <v>43830</v>
      </c>
      <c r="I399" s="35">
        <f t="shared" si="71"/>
        <v>43837</v>
      </c>
      <c r="J399" s="35">
        <v>43845</v>
      </c>
      <c r="K399" s="36" t="s">
        <v>69</v>
      </c>
      <c r="L399" s="37">
        <f t="shared" si="72"/>
        <v>10000</v>
      </c>
      <c r="M399" s="38">
        <v>10000</v>
      </c>
      <c r="N399" s="39"/>
      <c r="O399" s="40" t="s">
        <v>208</v>
      </c>
    </row>
    <row r="400" spans="1:15" s="41" customFormat="1" ht="12.75">
      <c r="A400" s="32">
        <v>369</v>
      </c>
      <c r="B400" s="33" t="s">
        <v>423</v>
      </c>
      <c r="C400" s="42" t="s">
        <v>77</v>
      </c>
      <c r="D400" s="33" t="s">
        <v>105</v>
      </c>
      <c r="E400" s="44" t="s">
        <v>15</v>
      </c>
      <c r="F400" s="35">
        <f t="shared" si="74"/>
        <v>43804</v>
      </c>
      <c r="G400" s="35">
        <f t="shared" si="75"/>
        <v>43825</v>
      </c>
      <c r="H400" s="35">
        <f t="shared" ref="H400:H405" si="76">J400-13</f>
        <v>43832</v>
      </c>
      <c r="I400" s="35">
        <f t="shared" si="71"/>
        <v>43839</v>
      </c>
      <c r="J400" s="35">
        <v>43845</v>
      </c>
      <c r="K400" s="36" t="s">
        <v>69</v>
      </c>
      <c r="L400" s="37">
        <f t="shared" si="72"/>
        <v>7500</v>
      </c>
      <c r="M400" s="43">
        <v>7500</v>
      </c>
      <c r="N400" s="39"/>
      <c r="O400" s="40" t="s">
        <v>111</v>
      </c>
    </row>
    <row r="401" spans="1:15" s="41" customFormat="1" ht="21">
      <c r="A401" s="32">
        <v>381</v>
      </c>
      <c r="B401" s="33" t="s">
        <v>425</v>
      </c>
      <c r="C401" s="42" t="s">
        <v>77</v>
      </c>
      <c r="D401" s="33" t="s">
        <v>105</v>
      </c>
      <c r="E401" s="44" t="s">
        <v>15</v>
      </c>
      <c r="F401" s="35">
        <f t="shared" si="74"/>
        <v>43804</v>
      </c>
      <c r="G401" s="35">
        <f t="shared" si="75"/>
        <v>43825</v>
      </c>
      <c r="H401" s="35">
        <f t="shared" si="76"/>
        <v>43832</v>
      </c>
      <c r="I401" s="35">
        <f t="shared" si="71"/>
        <v>43839</v>
      </c>
      <c r="J401" s="35">
        <v>43845</v>
      </c>
      <c r="K401" s="36" t="s">
        <v>69</v>
      </c>
      <c r="L401" s="37">
        <f t="shared" si="72"/>
        <v>4000</v>
      </c>
      <c r="M401" s="43">
        <v>4000</v>
      </c>
      <c r="N401" s="39"/>
      <c r="O401" s="40" t="s">
        <v>109</v>
      </c>
    </row>
    <row r="402" spans="1:15" s="41" customFormat="1" ht="21">
      <c r="A402" s="32">
        <v>406</v>
      </c>
      <c r="B402" s="33" t="s">
        <v>560</v>
      </c>
      <c r="C402" s="34" t="s">
        <v>77</v>
      </c>
      <c r="D402" s="33" t="s">
        <v>79</v>
      </c>
      <c r="E402" s="44" t="s">
        <v>15</v>
      </c>
      <c r="F402" s="35">
        <f t="shared" si="74"/>
        <v>43804</v>
      </c>
      <c r="G402" s="35">
        <f t="shared" si="75"/>
        <v>43825</v>
      </c>
      <c r="H402" s="35">
        <f t="shared" si="76"/>
        <v>43832</v>
      </c>
      <c r="I402" s="35">
        <f t="shared" si="71"/>
        <v>43839</v>
      </c>
      <c r="J402" s="35">
        <v>43845</v>
      </c>
      <c r="K402" s="36" t="s">
        <v>69</v>
      </c>
      <c r="L402" s="37">
        <f t="shared" si="72"/>
        <v>20000</v>
      </c>
      <c r="M402" s="38">
        <v>20000</v>
      </c>
      <c r="N402" s="39"/>
      <c r="O402" s="40" t="s">
        <v>208</v>
      </c>
    </row>
    <row r="403" spans="1:15" s="41" customFormat="1" ht="24">
      <c r="A403" s="32">
        <v>427</v>
      </c>
      <c r="B403" s="33" t="s">
        <v>562</v>
      </c>
      <c r="C403" s="42" t="s">
        <v>77</v>
      </c>
      <c r="D403" s="33" t="s">
        <v>79</v>
      </c>
      <c r="E403" s="44" t="s">
        <v>15</v>
      </c>
      <c r="F403" s="35">
        <f t="shared" si="74"/>
        <v>43804</v>
      </c>
      <c r="G403" s="35">
        <f t="shared" si="75"/>
        <v>43825</v>
      </c>
      <c r="H403" s="35">
        <f t="shared" si="76"/>
        <v>43832</v>
      </c>
      <c r="I403" s="35">
        <f t="shared" si="71"/>
        <v>43839</v>
      </c>
      <c r="J403" s="35">
        <v>43845</v>
      </c>
      <c r="K403" s="36" t="s">
        <v>69</v>
      </c>
      <c r="L403" s="37">
        <f t="shared" si="72"/>
        <v>20000</v>
      </c>
      <c r="M403" s="45">
        <v>20000</v>
      </c>
      <c r="N403" s="39"/>
      <c r="O403" s="34" t="s">
        <v>136</v>
      </c>
    </row>
    <row r="404" spans="1:15" s="41" customFormat="1" ht="12.75">
      <c r="A404" s="32">
        <v>439</v>
      </c>
      <c r="B404" s="33" t="s">
        <v>564</v>
      </c>
      <c r="C404" s="34" t="s">
        <v>77</v>
      </c>
      <c r="D404" s="33" t="s">
        <v>79</v>
      </c>
      <c r="E404" s="44" t="s">
        <v>15</v>
      </c>
      <c r="F404" s="35">
        <f t="shared" si="74"/>
        <v>43804</v>
      </c>
      <c r="G404" s="35">
        <f t="shared" si="75"/>
        <v>43825</v>
      </c>
      <c r="H404" s="35">
        <f t="shared" si="76"/>
        <v>43832</v>
      </c>
      <c r="I404" s="35">
        <f t="shared" si="71"/>
        <v>43839</v>
      </c>
      <c r="J404" s="35">
        <v>43845</v>
      </c>
      <c r="K404" s="36" t="s">
        <v>69</v>
      </c>
      <c r="L404" s="37">
        <f t="shared" si="72"/>
        <v>15000</v>
      </c>
      <c r="M404" s="43">
        <v>15000</v>
      </c>
      <c r="N404" s="39"/>
      <c r="O404" s="34" t="s">
        <v>138</v>
      </c>
    </row>
    <row r="405" spans="1:15" s="41" customFormat="1" ht="12.75">
      <c r="A405" s="32">
        <v>460</v>
      </c>
      <c r="B405" s="33" t="s">
        <v>565</v>
      </c>
      <c r="C405" s="42" t="s">
        <v>77</v>
      </c>
      <c r="D405" s="33" t="s">
        <v>79</v>
      </c>
      <c r="E405" s="44" t="s">
        <v>15</v>
      </c>
      <c r="F405" s="35">
        <f t="shared" si="74"/>
        <v>43804</v>
      </c>
      <c r="G405" s="35">
        <f t="shared" si="75"/>
        <v>43825</v>
      </c>
      <c r="H405" s="35">
        <f t="shared" si="76"/>
        <v>43832</v>
      </c>
      <c r="I405" s="35">
        <f t="shared" si="71"/>
        <v>43839</v>
      </c>
      <c r="J405" s="35">
        <v>43845</v>
      </c>
      <c r="K405" s="36" t="s">
        <v>69</v>
      </c>
      <c r="L405" s="37">
        <f t="shared" si="72"/>
        <v>10000</v>
      </c>
      <c r="M405" s="45">
        <v>10000</v>
      </c>
      <c r="N405" s="39"/>
      <c r="O405" s="34" t="s">
        <v>139</v>
      </c>
    </row>
    <row r="406" spans="1:15" s="41" customFormat="1" ht="24">
      <c r="A406" s="32">
        <v>470</v>
      </c>
      <c r="B406" s="33" t="s">
        <v>566</v>
      </c>
      <c r="C406" s="34" t="s">
        <v>77</v>
      </c>
      <c r="D406" s="33" t="s">
        <v>79</v>
      </c>
      <c r="E406" s="44" t="s">
        <v>15</v>
      </c>
      <c r="F406" s="35">
        <f t="shared" si="74"/>
        <v>43802</v>
      </c>
      <c r="G406" s="35">
        <f t="shared" si="75"/>
        <v>43823</v>
      </c>
      <c r="H406" s="35">
        <f>J406-15</f>
        <v>43830</v>
      </c>
      <c r="I406" s="35">
        <f t="shared" si="71"/>
        <v>43837</v>
      </c>
      <c r="J406" s="35">
        <v>43845</v>
      </c>
      <c r="K406" s="36" t="s">
        <v>69</v>
      </c>
      <c r="L406" s="37">
        <f t="shared" si="72"/>
        <v>15000</v>
      </c>
      <c r="M406" s="43">
        <v>15000</v>
      </c>
      <c r="N406" s="39"/>
      <c r="O406" s="34" t="s">
        <v>141</v>
      </c>
    </row>
    <row r="407" spans="1:15" s="41" customFormat="1" ht="12.75">
      <c r="A407" s="32">
        <v>487</v>
      </c>
      <c r="B407" s="33" t="s">
        <v>568</v>
      </c>
      <c r="C407" s="42" t="s">
        <v>77</v>
      </c>
      <c r="D407" s="33" t="s">
        <v>79</v>
      </c>
      <c r="E407" s="44" t="s">
        <v>15</v>
      </c>
      <c r="F407" s="35">
        <f t="shared" si="74"/>
        <v>43804</v>
      </c>
      <c r="G407" s="35">
        <f t="shared" si="75"/>
        <v>43825</v>
      </c>
      <c r="H407" s="35">
        <f>J407-13</f>
        <v>43832</v>
      </c>
      <c r="I407" s="35">
        <f t="shared" si="71"/>
        <v>43839</v>
      </c>
      <c r="J407" s="35">
        <v>43845</v>
      </c>
      <c r="K407" s="36" t="s">
        <v>69</v>
      </c>
      <c r="L407" s="37">
        <f t="shared" si="72"/>
        <v>50000</v>
      </c>
      <c r="M407" s="45">
        <v>50000</v>
      </c>
      <c r="N407" s="39"/>
      <c r="O407" s="34" t="s">
        <v>140</v>
      </c>
    </row>
    <row r="408" spans="1:15" s="41" customFormat="1" ht="24">
      <c r="A408" s="32">
        <v>508</v>
      </c>
      <c r="B408" s="33" t="s">
        <v>569</v>
      </c>
      <c r="C408" s="42" t="s">
        <v>77</v>
      </c>
      <c r="D408" s="33" t="s">
        <v>79</v>
      </c>
      <c r="E408" s="44" t="s">
        <v>15</v>
      </c>
      <c r="F408" s="35">
        <f t="shared" si="74"/>
        <v>43802</v>
      </c>
      <c r="G408" s="35">
        <f t="shared" si="75"/>
        <v>43823</v>
      </c>
      <c r="H408" s="35">
        <f>J408-15</f>
        <v>43830</v>
      </c>
      <c r="I408" s="35">
        <f t="shared" si="71"/>
        <v>43837</v>
      </c>
      <c r="J408" s="35">
        <v>43845</v>
      </c>
      <c r="K408" s="36" t="s">
        <v>69</v>
      </c>
      <c r="L408" s="37">
        <f t="shared" si="72"/>
        <v>50000</v>
      </c>
      <c r="M408" s="45">
        <v>50000</v>
      </c>
      <c r="N408" s="39"/>
      <c r="O408" s="34" t="s">
        <v>269</v>
      </c>
    </row>
    <row r="409" spans="1:15" s="41" customFormat="1" ht="21">
      <c r="A409" s="32">
        <v>523</v>
      </c>
      <c r="B409" s="33" t="s">
        <v>400</v>
      </c>
      <c r="C409" s="34" t="s">
        <v>77</v>
      </c>
      <c r="D409" s="33" t="s">
        <v>156</v>
      </c>
      <c r="E409" s="44" t="s">
        <v>15</v>
      </c>
      <c r="F409" s="35">
        <f t="shared" si="74"/>
        <v>43804</v>
      </c>
      <c r="G409" s="35">
        <f t="shared" si="75"/>
        <v>43825</v>
      </c>
      <c r="H409" s="35">
        <f t="shared" ref="H409:H414" si="77">J409-13</f>
        <v>43832</v>
      </c>
      <c r="I409" s="35">
        <f t="shared" si="71"/>
        <v>43839</v>
      </c>
      <c r="J409" s="35">
        <v>43845</v>
      </c>
      <c r="K409" s="36" t="s">
        <v>69</v>
      </c>
      <c r="L409" s="37">
        <f t="shared" si="72"/>
        <v>35000</v>
      </c>
      <c r="M409" s="38">
        <v>35000</v>
      </c>
      <c r="N409" s="39"/>
      <c r="O409" s="40" t="s">
        <v>257</v>
      </c>
    </row>
    <row r="410" spans="1:15" s="41" customFormat="1" ht="21">
      <c r="A410" s="32">
        <v>590</v>
      </c>
      <c r="B410" s="33" t="s">
        <v>314</v>
      </c>
      <c r="C410" s="34" t="s">
        <v>77</v>
      </c>
      <c r="D410" s="33" t="s">
        <v>142</v>
      </c>
      <c r="E410" s="44" t="s">
        <v>15</v>
      </c>
      <c r="F410" s="35">
        <f t="shared" si="74"/>
        <v>43804</v>
      </c>
      <c r="G410" s="35">
        <f t="shared" si="75"/>
        <v>43825</v>
      </c>
      <c r="H410" s="35">
        <f t="shared" si="77"/>
        <v>43832</v>
      </c>
      <c r="I410" s="35">
        <f t="shared" si="71"/>
        <v>43839</v>
      </c>
      <c r="J410" s="35">
        <v>43845</v>
      </c>
      <c r="K410" s="36" t="s">
        <v>69</v>
      </c>
      <c r="L410" s="37">
        <f t="shared" si="72"/>
        <v>90000</v>
      </c>
      <c r="M410" s="38">
        <v>90000</v>
      </c>
      <c r="N410" s="39"/>
      <c r="O410" s="40" t="s">
        <v>208</v>
      </c>
    </row>
    <row r="411" spans="1:15" s="41" customFormat="1" ht="21">
      <c r="A411" s="32">
        <v>640</v>
      </c>
      <c r="B411" s="33" t="s">
        <v>324</v>
      </c>
      <c r="C411" s="34" t="s">
        <v>77</v>
      </c>
      <c r="D411" s="33" t="s">
        <v>142</v>
      </c>
      <c r="E411" s="44" t="s">
        <v>15</v>
      </c>
      <c r="F411" s="35">
        <f t="shared" si="74"/>
        <v>43804</v>
      </c>
      <c r="G411" s="35">
        <f t="shared" si="75"/>
        <v>43825</v>
      </c>
      <c r="H411" s="35">
        <f t="shared" si="77"/>
        <v>43832</v>
      </c>
      <c r="I411" s="35">
        <f t="shared" si="71"/>
        <v>43839</v>
      </c>
      <c r="J411" s="35">
        <v>43845</v>
      </c>
      <c r="K411" s="36" t="s">
        <v>69</v>
      </c>
      <c r="L411" s="37">
        <f t="shared" si="72"/>
        <v>60000</v>
      </c>
      <c r="M411" s="38">
        <v>60000</v>
      </c>
      <c r="N411" s="39"/>
      <c r="O411" s="40" t="s">
        <v>176</v>
      </c>
    </row>
    <row r="412" spans="1:15" s="41" customFormat="1" ht="21">
      <c r="A412" s="32">
        <v>653</v>
      </c>
      <c r="B412" s="33" t="s">
        <v>365</v>
      </c>
      <c r="C412" s="34" t="s">
        <v>77</v>
      </c>
      <c r="D412" s="33" t="s">
        <v>128</v>
      </c>
      <c r="E412" s="44" t="s">
        <v>15</v>
      </c>
      <c r="F412" s="35">
        <f t="shared" si="74"/>
        <v>43804</v>
      </c>
      <c r="G412" s="35">
        <f t="shared" si="75"/>
        <v>43825</v>
      </c>
      <c r="H412" s="35">
        <f t="shared" si="77"/>
        <v>43832</v>
      </c>
      <c r="I412" s="35">
        <f t="shared" si="71"/>
        <v>43839</v>
      </c>
      <c r="J412" s="35">
        <v>43845</v>
      </c>
      <c r="K412" s="36" t="s">
        <v>69</v>
      </c>
      <c r="L412" s="37">
        <f t="shared" si="72"/>
        <v>85000</v>
      </c>
      <c r="M412" s="38">
        <v>85000</v>
      </c>
      <c r="N412" s="39"/>
      <c r="O412" s="40" t="s">
        <v>208</v>
      </c>
    </row>
    <row r="413" spans="1:15" s="41" customFormat="1" ht="21">
      <c r="A413" s="32">
        <v>703</v>
      </c>
      <c r="B413" s="33" t="s">
        <v>383</v>
      </c>
      <c r="C413" s="34" t="s">
        <v>77</v>
      </c>
      <c r="D413" s="33" t="s">
        <v>169</v>
      </c>
      <c r="E413" s="44" t="s">
        <v>15</v>
      </c>
      <c r="F413" s="35">
        <f t="shared" si="74"/>
        <v>43804</v>
      </c>
      <c r="G413" s="35">
        <f t="shared" si="75"/>
        <v>43825</v>
      </c>
      <c r="H413" s="35">
        <f t="shared" si="77"/>
        <v>43832</v>
      </c>
      <c r="I413" s="35">
        <f t="shared" si="71"/>
        <v>43839</v>
      </c>
      <c r="J413" s="35">
        <v>43845</v>
      </c>
      <c r="K413" s="36" t="s">
        <v>69</v>
      </c>
      <c r="L413" s="37">
        <f t="shared" si="72"/>
        <v>45000</v>
      </c>
      <c r="M413" s="38">
        <v>45000</v>
      </c>
      <c r="N413" s="39"/>
      <c r="O413" s="40" t="s">
        <v>208</v>
      </c>
    </row>
    <row r="414" spans="1:15" s="41" customFormat="1" ht="12.75">
      <c r="A414" s="32">
        <v>749</v>
      </c>
      <c r="B414" s="33" t="s">
        <v>393</v>
      </c>
      <c r="C414" s="34" t="s">
        <v>77</v>
      </c>
      <c r="D414" s="33" t="s">
        <v>169</v>
      </c>
      <c r="E414" s="44" t="s">
        <v>15</v>
      </c>
      <c r="F414" s="35">
        <f t="shared" si="74"/>
        <v>43804</v>
      </c>
      <c r="G414" s="35">
        <f t="shared" si="75"/>
        <v>43825</v>
      </c>
      <c r="H414" s="35">
        <f t="shared" si="77"/>
        <v>43832</v>
      </c>
      <c r="I414" s="35">
        <f t="shared" si="71"/>
        <v>43839</v>
      </c>
      <c r="J414" s="35">
        <v>43845</v>
      </c>
      <c r="K414" s="36" t="s">
        <v>69</v>
      </c>
      <c r="L414" s="37">
        <f t="shared" si="72"/>
        <v>8000</v>
      </c>
      <c r="M414" s="38">
        <v>8000</v>
      </c>
      <c r="N414" s="39"/>
      <c r="O414" s="40" t="s">
        <v>174</v>
      </c>
    </row>
    <row r="415" spans="1:15" s="41" customFormat="1" ht="12.75">
      <c r="A415" s="32">
        <v>770</v>
      </c>
      <c r="B415" s="33" t="s">
        <v>395</v>
      </c>
      <c r="C415" s="34" t="s">
        <v>77</v>
      </c>
      <c r="D415" s="33" t="s">
        <v>169</v>
      </c>
      <c r="E415" s="44" t="s">
        <v>15</v>
      </c>
      <c r="F415" s="35">
        <f t="shared" si="74"/>
        <v>43802</v>
      </c>
      <c r="G415" s="35">
        <f t="shared" si="75"/>
        <v>43823</v>
      </c>
      <c r="H415" s="35">
        <f>J415-15</f>
        <v>43830</v>
      </c>
      <c r="I415" s="35">
        <f t="shared" si="71"/>
        <v>43837</v>
      </c>
      <c r="J415" s="35">
        <v>43845</v>
      </c>
      <c r="K415" s="36" t="s">
        <v>69</v>
      </c>
      <c r="L415" s="37">
        <f t="shared" si="72"/>
        <v>10000</v>
      </c>
      <c r="M415" s="38">
        <v>10000</v>
      </c>
      <c r="N415" s="39"/>
      <c r="O415" s="40" t="s">
        <v>173</v>
      </c>
    </row>
    <row r="416" spans="1:15" s="41" customFormat="1" ht="21">
      <c r="A416" s="32">
        <v>794</v>
      </c>
      <c r="B416" s="33" t="s">
        <v>326</v>
      </c>
      <c r="C416" s="34" t="s">
        <v>77</v>
      </c>
      <c r="D416" s="33" t="s">
        <v>147</v>
      </c>
      <c r="E416" s="44" t="s">
        <v>15</v>
      </c>
      <c r="F416" s="35">
        <f t="shared" si="74"/>
        <v>43804</v>
      </c>
      <c r="G416" s="35">
        <f t="shared" si="75"/>
        <v>43825</v>
      </c>
      <c r="H416" s="35">
        <f>J416-13</f>
        <v>43832</v>
      </c>
      <c r="I416" s="35">
        <f t="shared" si="71"/>
        <v>43839</v>
      </c>
      <c r="J416" s="35">
        <v>43845</v>
      </c>
      <c r="K416" s="36" t="s">
        <v>69</v>
      </c>
      <c r="L416" s="37">
        <f t="shared" si="72"/>
        <v>20000</v>
      </c>
      <c r="M416" s="38">
        <v>20000</v>
      </c>
      <c r="N416" s="39"/>
      <c r="O416" s="40" t="s">
        <v>208</v>
      </c>
    </row>
    <row r="417" spans="1:256" s="41" customFormat="1" ht="21">
      <c r="A417" s="32">
        <v>854</v>
      </c>
      <c r="B417" s="33" t="s">
        <v>348</v>
      </c>
      <c r="C417" s="42" t="s">
        <v>77</v>
      </c>
      <c r="D417" s="33" t="s">
        <v>147</v>
      </c>
      <c r="E417" s="44" t="s">
        <v>15</v>
      </c>
      <c r="F417" s="35">
        <f t="shared" si="74"/>
        <v>43804</v>
      </c>
      <c r="G417" s="35">
        <f t="shared" si="75"/>
        <v>43825</v>
      </c>
      <c r="H417" s="35">
        <f>J417-13</f>
        <v>43832</v>
      </c>
      <c r="I417" s="35">
        <f t="shared" si="71"/>
        <v>43839</v>
      </c>
      <c r="J417" s="35">
        <v>43845</v>
      </c>
      <c r="K417" s="36" t="s">
        <v>69</v>
      </c>
      <c r="L417" s="37">
        <f t="shared" si="72"/>
        <v>2500</v>
      </c>
      <c r="M417" s="43">
        <v>2500</v>
      </c>
      <c r="N417" s="39"/>
      <c r="O417" s="40" t="s">
        <v>239</v>
      </c>
    </row>
    <row r="418" spans="1:256" s="41" customFormat="1" ht="21">
      <c r="A418" s="32">
        <v>865</v>
      </c>
      <c r="B418" s="33" t="s">
        <v>337</v>
      </c>
      <c r="C418" s="34" t="s">
        <v>77</v>
      </c>
      <c r="D418" s="33" t="s">
        <v>147</v>
      </c>
      <c r="E418" s="44" t="s">
        <v>15</v>
      </c>
      <c r="F418" s="35">
        <f t="shared" si="74"/>
        <v>43804</v>
      </c>
      <c r="G418" s="35">
        <f t="shared" si="75"/>
        <v>43825</v>
      </c>
      <c r="H418" s="35">
        <f>J418-13</f>
        <v>43832</v>
      </c>
      <c r="I418" s="35">
        <f t="shared" si="71"/>
        <v>43839</v>
      </c>
      <c r="J418" s="35">
        <v>43845</v>
      </c>
      <c r="K418" s="36" t="s">
        <v>69</v>
      </c>
      <c r="L418" s="37">
        <f t="shared" si="72"/>
        <v>20000</v>
      </c>
      <c r="M418" s="38">
        <v>20000</v>
      </c>
      <c r="N418" s="39"/>
      <c r="O418" s="40" t="s">
        <v>336</v>
      </c>
    </row>
    <row r="419" spans="1:256" s="41" customFormat="1" ht="21">
      <c r="A419" s="32">
        <v>889</v>
      </c>
      <c r="B419" s="33" t="s">
        <v>342</v>
      </c>
      <c r="C419" s="34" t="s">
        <v>77</v>
      </c>
      <c r="D419" s="33" t="s">
        <v>147</v>
      </c>
      <c r="E419" s="44" t="s">
        <v>15</v>
      </c>
      <c r="F419" s="35">
        <f t="shared" si="74"/>
        <v>43802</v>
      </c>
      <c r="G419" s="35">
        <f t="shared" si="75"/>
        <v>43823</v>
      </c>
      <c r="H419" s="35">
        <f>J419-15</f>
        <v>43830</v>
      </c>
      <c r="I419" s="35">
        <f t="shared" si="71"/>
        <v>43837</v>
      </c>
      <c r="J419" s="35">
        <v>43845</v>
      </c>
      <c r="K419" s="36" t="s">
        <v>69</v>
      </c>
      <c r="L419" s="37">
        <f t="shared" si="72"/>
        <v>10000</v>
      </c>
      <c r="M419" s="43">
        <v>10000</v>
      </c>
      <c r="N419" s="39"/>
      <c r="O419" s="40" t="s">
        <v>236</v>
      </c>
    </row>
    <row r="420" spans="1:256" s="41" customFormat="1" ht="21">
      <c r="A420" s="32">
        <v>906</v>
      </c>
      <c r="B420" s="33" t="s">
        <v>346</v>
      </c>
      <c r="C420" s="42" t="s">
        <v>77</v>
      </c>
      <c r="D420" s="33" t="s">
        <v>147</v>
      </c>
      <c r="E420" s="44" t="s">
        <v>15</v>
      </c>
      <c r="F420" s="35">
        <f t="shared" si="74"/>
        <v>43804</v>
      </c>
      <c r="G420" s="35">
        <f t="shared" si="75"/>
        <v>43825</v>
      </c>
      <c r="H420" s="35">
        <f t="shared" ref="H420:H437" si="78">J420-13</f>
        <v>43832</v>
      </c>
      <c r="I420" s="35">
        <f t="shared" si="71"/>
        <v>43839</v>
      </c>
      <c r="J420" s="35">
        <v>43845</v>
      </c>
      <c r="K420" s="36" t="s">
        <v>69</v>
      </c>
      <c r="L420" s="37">
        <f t="shared" si="72"/>
        <v>4000</v>
      </c>
      <c r="M420" s="43">
        <v>4000</v>
      </c>
      <c r="N420" s="39"/>
      <c r="O420" s="40" t="s">
        <v>151</v>
      </c>
    </row>
    <row r="421" spans="1:256" s="41" customFormat="1" ht="21">
      <c r="A421" s="32">
        <v>926</v>
      </c>
      <c r="B421" s="33" t="s">
        <v>334</v>
      </c>
      <c r="C421" s="42" t="s">
        <v>77</v>
      </c>
      <c r="D421" s="33" t="s">
        <v>147</v>
      </c>
      <c r="E421" s="44" t="s">
        <v>28</v>
      </c>
      <c r="F421" s="35">
        <f>H421-7</f>
        <v>43825</v>
      </c>
      <c r="G421" s="33" t="str">
        <f>IF(E421="","",IF((OR(E421=data_validation!A$1,E421=data_validation!A$2)),"Indicate Date","N/A"))</f>
        <v>N/A</v>
      </c>
      <c r="H421" s="35">
        <f t="shared" si="78"/>
        <v>43832</v>
      </c>
      <c r="I421" s="35">
        <f t="shared" si="71"/>
        <v>43839</v>
      </c>
      <c r="J421" s="35">
        <v>43845</v>
      </c>
      <c r="K421" s="36" t="s">
        <v>69</v>
      </c>
      <c r="L421" s="37">
        <f t="shared" si="72"/>
        <v>10000</v>
      </c>
      <c r="M421" s="43">
        <v>10000</v>
      </c>
      <c r="N421" s="39"/>
      <c r="O421" s="40" t="s">
        <v>231</v>
      </c>
    </row>
    <row r="422" spans="1:256" s="41" customFormat="1" ht="21">
      <c r="A422" s="32">
        <v>943</v>
      </c>
      <c r="B422" s="33" t="s">
        <v>570</v>
      </c>
      <c r="C422" s="34" t="s">
        <v>77</v>
      </c>
      <c r="D422" s="33" t="s">
        <v>183</v>
      </c>
      <c r="E422" s="44" t="s">
        <v>15</v>
      </c>
      <c r="F422" s="35">
        <f t="shared" ref="F422:F437" si="79">G422-21</f>
        <v>43804</v>
      </c>
      <c r="G422" s="35">
        <f t="shared" ref="G422:G437" si="80">H422-7</f>
        <v>43825</v>
      </c>
      <c r="H422" s="35">
        <f t="shared" si="78"/>
        <v>43832</v>
      </c>
      <c r="I422" s="35">
        <f t="shared" si="71"/>
        <v>43839</v>
      </c>
      <c r="J422" s="35">
        <v>43845</v>
      </c>
      <c r="K422" s="36" t="s">
        <v>69</v>
      </c>
      <c r="L422" s="37">
        <f t="shared" si="72"/>
        <v>134860</v>
      </c>
      <c r="M422" s="38">
        <v>134860</v>
      </c>
      <c r="N422" s="39"/>
      <c r="O422" s="40" t="s">
        <v>208</v>
      </c>
    </row>
    <row r="423" spans="1:256" s="41" customFormat="1" ht="12.75">
      <c r="A423" s="32">
        <v>973</v>
      </c>
      <c r="B423" s="33" t="s">
        <v>573</v>
      </c>
      <c r="C423" s="34" t="s">
        <v>77</v>
      </c>
      <c r="D423" s="33" t="s">
        <v>183</v>
      </c>
      <c r="E423" s="44" t="s">
        <v>15</v>
      </c>
      <c r="F423" s="35">
        <f t="shared" si="79"/>
        <v>43804</v>
      </c>
      <c r="G423" s="35">
        <f t="shared" si="80"/>
        <v>43825</v>
      </c>
      <c r="H423" s="35">
        <f t="shared" si="78"/>
        <v>43832</v>
      </c>
      <c r="I423" s="35">
        <f t="shared" si="71"/>
        <v>43839</v>
      </c>
      <c r="J423" s="35">
        <v>43845</v>
      </c>
      <c r="K423" s="36" t="s">
        <v>69</v>
      </c>
      <c r="L423" s="37">
        <f t="shared" si="72"/>
        <v>170620</v>
      </c>
      <c r="M423" s="38">
        <v>170620</v>
      </c>
      <c r="N423" s="39"/>
      <c r="O423" s="40" t="s">
        <v>189</v>
      </c>
    </row>
    <row r="424" spans="1:256" s="41" customFormat="1" ht="12.75">
      <c r="A424" s="32">
        <v>980</v>
      </c>
      <c r="B424" s="33" t="s">
        <v>574</v>
      </c>
      <c r="C424" s="34" t="s">
        <v>77</v>
      </c>
      <c r="D424" s="33" t="s">
        <v>183</v>
      </c>
      <c r="E424" s="44" t="s">
        <v>15</v>
      </c>
      <c r="F424" s="35">
        <f t="shared" si="79"/>
        <v>43804</v>
      </c>
      <c r="G424" s="35">
        <f t="shared" si="80"/>
        <v>43825</v>
      </c>
      <c r="H424" s="35">
        <f t="shared" si="78"/>
        <v>43832</v>
      </c>
      <c r="I424" s="35">
        <f t="shared" si="71"/>
        <v>43839</v>
      </c>
      <c r="J424" s="35">
        <v>43845</v>
      </c>
      <c r="K424" s="36" t="s">
        <v>69</v>
      </c>
      <c r="L424" s="37">
        <f t="shared" si="72"/>
        <v>68400</v>
      </c>
      <c r="M424" s="38">
        <v>68400</v>
      </c>
      <c r="N424" s="39"/>
      <c r="O424" s="40" t="s">
        <v>190</v>
      </c>
    </row>
    <row r="425" spans="1:256" s="41" customFormat="1" ht="21">
      <c r="A425" s="32">
        <v>997</v>
      </c>
      <c r="B425" s="33" t="s">
        <v>576</v>
      </c>
      <c r="C425" s="34" t="s">
        <v>77</v>
      </c>
      <c r="D425" s="33" t="s">
        <v>183</v>
      </c>
      <c r="E425" s="44" t="s">
        <v>15</v>
      </c>
      <c r="F425" s="35">
        <f t="shared" si="79"/>
        <v>43804</v>
      </c>
      <c r="G425" s="35">
        <f t="shared" si="80"/>
        <v>43825</v>
      </c>
      <c r="H425" s="35">
        <f t="shared" si="78"/>
        <v>43832</v>
      </c>
      <c r="I425" s="35">
        <f t="shared" si="71"/>
        <v>43839</v>
      </c>
      <c r="J425" s="35">
        <v>43845</v>
      </c>
      <c r="K425" s="36" t="s">
        <v>69</v>
      </c>
      <c r="L425" s="37">
        <f t="shared" si="72"/>
        <v>37920</v>
      </c>
      <c r="M425" s="38">
        <v>37920</v>
      </c>
      <c r="N425" s="39"/>
      <c r="O425" s="40" t="s">
        <v>184</v>
      </c>
    </row>
    <row r="426" spans="1:256" s="41" customFormat="1" ht="21">
      <c r="A426" s="32">
        <v>1006</v>
      </c>
      <c r="B426" s="33" t="s">
        <v>577</v>
      </c>
      <c r="C426" s="34" t="s">
        <v>77</v>
      </c>
      <c r="D426" s="33" t="s">
        <v>183</v>
      </c>
      <c r="E426" s="44" t="s">
        <v>15</v>
      </c>
      <c r="F426" s="35">
        <f t="shared" si="79"/>
        <v>43804</v>
      </c>
      <c r="G426" s="35">
        <f t="shared" si="80"/>
        <v>43825</v>
      </c>
      <c r="H426" s="35">
        <f t="shared" si="78"/>
        <v>43832</v>
      </c>
      <c r="I426" s="35">
        <f t="shared" si="71"/>
        <v>43839</v>
      </c>
      <c r="J426" s="35">
        <v>43845</v>
      </c>
      <c r="K426" s="36" t="s">
        <v>69</v>
      </c>
      <c r="L426" s="37">
        <f t="shared" si="72"/>
        <v>11180</v>
      </c>
      <c r="M426" s="38">
        <v>11180</v>
      </c>
      <c r="N426" s="39"/>
      <c r="O426" s="40" t="s">
        <v>185</v>
      </c>
    </row>
    <row r="427" spans="1:256" s="41" customFormat="1" ht="21">
      <c r="A427" s="32">
        <v>1012</v>
      </c>
      <c r="B427" s="33" t="s">
        <v>578</v>
      </c>
      <c r="C427" s="42" t="s">
        <v>77</v>
      </c>
      <c r="D427" s="33" t="s">
        <v>183</v>
      </c>
      <c r="E427" s="44" t="s">
        <v>15</v>
      </c>
      <c r="F427" s="35">
        <f t="shared" si="79"/>
        <v>43804</v>
      </c>
      <c r="G427" s="35">
        <f t="shared" si="80"/>
        <v>43825</v>
      </c>
      <c r="H427" s="35">
        <f t="shared" si="78"/>
        <v>43832</v>
      </c>
      <c r="I427" s="35">
        <f t="shared" si="71"/>
        <v>43839</v>
      </c>
      <c r="J427" s="35">
        <v>43845</v>
      </c>
      <c r="K427" s="36" t="s">
        <v>69</v>
      </c>
      <c r="L427" s="37">
        <f t="shared" si="72"/>
        <v>6004</v>
      </c>
      <c r="M427" s="43">
        <v>6004</v>
      </c>
      <c r="N427" s="39"/>
      <c r="O427" s="40" t="s">
        <v>186</v>
      </c>
    </row>
    <row r="428" spans="1:256" s="41" customFormat="1" ht="12.75">
      <c r="A428" s="32">
        <v>1029</v>
      </c>
      <c r="B428" s="33" t="s">
        <v>579</v>
      </c>
      <c r="C428" s="42" t="s">
        <v>77</v>
      </c>
      <c r="D428" s="33" t="s">
        <v>183</v>
      </c>
      <c r="E428" s="44" t="s">
        <v>15</v>
      </c>
      <c r="F428" s="35">
        <f t="shared" si="79"/>
        <v>43804</v>
      </c>
      <c r="G428" s="35">
        <f t="shared" si="80"/>
        <v>43825</v>
      </c>
      <c r="H428" s="35">
        <f t="shared" si="78"/>
        <v>43832</v>
      </c>
      <c r="I428" s="35">
        <f t="shared" si="71"/>
        <v>43839</v>
      </c>
      <c r="J428" s="35">
        <v>43845</v>
      </c>
      <c r="K428" s="36" t="s">
        <v>69</v>
      </c>
      <c r="L428" s="37">
        <f t="shared" si="72"/>
        <v>5000</v>
      </c>
      <c r="M428" s="43">
        <v>5000</v>
      </c>
      <c r="N428" s="39"/>
      <c r="O428" s="40" t="s">
        <v>191</v>
      </c>
    </row>
    <row r="429" spans="1:256" s="41" customFormat="1" ht="12.75">
      <c r="A429" s="32">
        <v>1044</v>
      </c>
      <c r="B429" s="82" t="s">
        <v>644</v>
      </c>
      <c r="C429" s="42" t="s">
        <v>77</v>
      </c>
      <c r="D429" s="82" t="s">
        <v>506</v>
      </c>
      <c r="E429" s="83" t="s">
        <v>15</v>
      </c>
      <c r="F429" s="35">
        <f t="shared" si="79"/>
        <v>43804</v>
      </c>
      <c r="G429" s="35">
        <f t="shared" si="80"/>
        <v>43825</v>
      </c>
      <c r="H429" s="35">
        <f t="shared" si="78"/>
        <v>43832</v>
      </c>
      <c r="I429" s="35">
        <f t="shared" si="71"/>
        <v>43839</v>
      </c>
      <c r="J429" s="35">
        <v>43845</v>
      </c>
      <c r="K429" s="84" t="s">
        <v>69</v>
      </c>
      <c r="L429" s="85">
        <f t="shared" si="72"/>
        <v>7280</v>
      </c>
      <c r="M429" s="38">
        <v>7280</v>
      </c>
      <c r="N429" s="39"/>
      <c r="O429" s="86" t="s">
        <v>262</v>
      </c>
      <c r="P429" s="87"/>
      <c r="Q429" s="87"/>
      <c r="R429" s="87"/>
      <c r="S429" s="87"/>
      <c r="T429" s="87"/>
      <c r="U429" s="87"/>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87"/>
      <c r="AY429" s="87"/>
      <c r="AZ429" s="87"/>
      <c r="BA429" s="87"/>
      <c r="BB429" s="87"/>
      <c r="BC429" s="87"/>
      <c r="BD429" s="87"/>
      <c r="BE429" s="87"/>
      <c r="BF429" s="87"/>
      <c r="BG429" s="87"/>
      <c r="BH429" s="87"/>
      <c r="BI429" s="87"/>
      <c r="BJ429" s="87"/>
      <c r="BK429" s="87"/>
      <c r="BL429" s="87"/>
      <c r="BM429" s="87"/>
      <c r="BN429" s="87"/>
      <c r="BO429" s="87"/>
      <c r="BP429" s="87"/>
      <c r="BQ429" s="87"/>
      <c r="BR429" s="87"/>
      <c r="BS429" s="87"/>
      <c r="BT429" s="87"/>
      <c r="BU429" s="87"/>
      <c r="BV429" s="87"/>
      <c r="BW429" s="87"/>
      <c r="BX429" s="87"/>
      <c r="BY429" s="87"/>
      <c r="BZ429" s="87"/>
      <c r="CA429" s="87"/>
      <c r="CB429" s="87"/>
      <c r="CC429" s="87"/>
      <c r="CD429" s="87"/>
      <c r="CE429" s="87"/>
      <c r="CF429" s="87"/>
      <c r="CG429" s="87"/>
      <c r="CH429" s="87"/>
      <c r="CI429" s="87"/>
      <c r="CJ429" s="87"/>
      <c r="CK429" s="87"/>
      <c r="CL429" s="87"/>
      <c r="CM429" s="87"/>
      <c r="CN429" s="87"/>
      <c r="CO429" s="87"/>
      <c r="CP429" s="87"/>
      <c r="CQ429" s="87"/>
      <c r="CR429" s="87"/>
      <c r="CS429" s="87"/>
      <c r="CT429" s="87"/>
      <c r="CU429" s="87"/>
      <c r="CV429" s="87"/>
      <c r="CW429" s="87"/>
      <c r="CX429" s="87"/>
      <c r="CY429" s="87"/>
      <c r="CZ429" s="87"/>
      <c r="DA429" s="87"/>
      <c r="DB429" s="87"/>
      <c r="DC429" s="87"/>
      <c r="DD429" s="87"/>
      <c r="DE429" s="87"/>
      <c r="DF429" s="87"/>
      <c r="DG429" s="87"/>
      <c r="DH429" s="87"/>
      <c r="DI429" s="87"/>
      <c r="DJ429" s="87"/>
      <c r="DK429" s="87"/>
      <c r="DL429" s="87"/>
      <c r="DM429" s="87"/>
      <c r="DN429" s="87"/>
      <c r="DO429" s="87"/>
      <c r="DP429" s="87"/>
      <c r="DQ429" s="87"/>
      <c r="DR429" s="87"/>
      <c r="DS429" s="87"/>
      <c r="DT429" s="87"/>
      <c r="DU429" s="87"/>
      <c r="DV429" s="87"/>
      <c r="DW429" s="87"/>
      <c r="DX429" s="87"/>
      <c r="DY429" s="87"/>
      <c r="DZ429" s="87"/>
      <c r="EA429" s="87"/>
      <c r="EB429" s="87"/>
      <c r="EC429" s="87"/>
      <c r="ED429" s="87"/>
      <c r="EE429" s="87"/>
      <c r="EF429" s="87"/>
      <c r="EG429" s="87"/>
      <c r="EH429" s="87"/>
      <c r="EI429" s="87"/>
      <c r="EJ429" s="87"/>
      <c r="EK429" s="87"/>
      <c r="EL429" s="87"/>
      <c r="EM429" s="87"/>
      <c r="EN429" s="87"/>
      <c r="EO429" s="87"/>
      <c r="EP429" s="87"/>
      <c r="EQ429" s="87"/>
      <c r="ER429" s="87"/>
      <c r="ES429" s="87"/>
      <c r="ET429" s="87"/>
      <c r="EU429" s="87"/>
      <c r="EV429" s="87"/>
      <c r="EW429" s="87"/>
      <c r="EX429" s="87"/>
      <c r="EY429" s="87"/>
      <c r="EZ429" s="87"/>
      <c r="FA429" s="87"/>
      <c r="FB429" s="87"/>
      <c r="FC429" s="87"/>
      <c r="FD429" s="87"/>
      <c r="FE429" s="87"/>
      <c r="FF429" s="87"/>
      <c r="FG429" s="87"/>
      <c r="FH429" s="87"/>
      <c r="FI429" s="87"/>
      <c r="FJ429" s="87"/>
      <c r="FK429" s="87"/>
      <c r="FL429" s="87"/>
      <c r="FM429" s="87"/>
      <c r="FN429" s="87"/>
      <c r="FO429" s="87"/>
      <c r="FP429" s="87"/>
      <c r="FQ429" s="87"/>
      <c r="FR429" s="87"/>
      <c r="FS429" s="87"/>
      <c r="FT429" s="87"/>
      <c r="FU429" s="87"/>
      <c r="FV429" s="87"/>
      <c r="FW429" s="87"/>
      <c r="FX429" s="87"/>
      <c r="FY429" s="87"/>
      <c r="FZ429" s="87"/>
      <c r="GA429" s="87"/>
      <c r="GB429" s="87"/>
      <c r="GC429" s="87"/>
      <c r="GD429" s="87"/>
      <c r="GE429" s="87"/>
      <c r="GF429" s="87"/>
      <c r="GG429" s="87"/>
      <c r="GH429" s="87"/>
      <c r="GI429" s="87"/>
      <c r="GJ429" s="87"/>
      <c r="GK429" s="87"/>
      <c r="GL429" s="87"/>
      <c r="GM429" s="87"/>
      <c r="GN429" s="87"/>
      <c r="GO429" s="87"/>
      <c r="GP429" s="87"/>
      <c r="GQ429" s="87"/>
      <c r="GR429" s="87"/>
      <c r="GS429" s="87"/>
      <c r="GT429" s="87"/>
      <c r="GU429" s="87"/>
      <c r="GV429" s="87"/>
      <c r="GW429" s="87"/>
      <c r="GX429" s="87"/>
      <c r="GY429" s="87"/>
      <c r="GZ429" s="87"/>
      <c r="HA429" s="87"/>
      <c r="HB429" s="87"/>
      <c r="HC429" s="87"/>
      <c r="HD429" s="87"/>
      <c r="HE429" s="87"/>
      <c r="HF429" s="87"/>
      <c r="HG429" s="87"/>
      <c r="HH429" s="87"/>
      <c r="HI429" s="87"/>
      <c r="HJ429" s="87"/>
      <c r="HK429" s="87"/>
      <c r="HL429" s="87"/>
      <c r="HM429" s="87"/>
      <c r="HN429" s="87"/>
      <c r="HO429" s="87"/>
      <c r="HP429" s="87"/>
      <c r="HQ429" s="87"/>
      <c r="HR429" s="87"/>
      <c r="HS429" s="87"/>
      <c r="HT429" s="87"/>
      <c r="HU429" s="87"/>
      <c r="HV429" s="87"/>
      <c r="HW429" s="87"/>
      <c r="HX429" s="87"/>
      <c r="HY429" s="87"/>
      <c r="HZ429" s="87"/>
      <c r="IA429" s="87"/>
      <c r="IB429" s="87"/>
      <c r="IC429" s="87"/>
      <c r="ID429" s="87"/>
      <c r="IE429" s="87"/>
      <c r="IF429" s="87"/>
      <c r="IG429" s="87"/>
      <c r="IH429" s="87"/>
      <c r="II429" s="87"/>
      <c r="IJ429" s="87"/>
      <c r="IK429" s="87"/>
      <c r="IL429" s="87"/>
      <c r="IM429" s="87"/>
      <c r="IN429" s="87"/>
      <c r="IO429" s="87"/>
      <c r="IP429" s="87"/>
      <c r="IQ429" s="87"/>
      <c r="IR429" s="87"/>
      <c r="IS429" s="87"/>
      <c r="IT429" s="87"/>
      <c r="IU429" s="87"/>
      <c r="IV429" s="87"/>
    </row>
    <row r="430" spans="1:256" s="41" customFormat="1" ht="21">
      <c r="A430" s="32">
        <v>1049</v>
      </c>
      <c r="B430" s="33" t="s">
        <v>299</v>
      </c>
      <c r="C430" s="34" t="s">
        <v>77</v>
      </c>
      <c r="D430" s="33" t="s">
        <v>300</v>
      </c>
      <c r="E430" s="44" t="s">
        <v>15</v>
      </c>
      <c r="F430" s="35">
        <f t="shared" si="79"/>
        <v>43804</v>
      </c>
      <c r="G430" s="35">
        <f t="shared" si="80"/>
        <v>43825</v>
      </c>
      <c r="H430" s="35">
        <f t="shared" si="78"/>
        <v>43832</v>
      </c>
      <c r="I430" s="35">
        <f t="shared" si="71"/>
        <v>43839</v>
      </c>
      <c r="J430" s="35">
        <v>43845</v>
      </c>
      <c r="K430" s="36" t="s">
        <v>69</v>
      </c>
      <c r="L430" s="37">
        <f t="shared" si="72"/>
        <v>6000</v>
      </c>
      <c r="M430" s="38">
        <v>6000</v>
      </c>
      <c r="N430" s="39"/>
      <c r="O430" s="40" t="s">
        <v>263</v>
      </c>
    </row>
    <row r="431" spans="1:256" s="41" customFormat="1" ht="12.75">
      <c r="A431" s="32">
        <v>1056</v>
      </c>
      <c r="B431" s="33" t="s">
        <v>297</v>
      </c>
      <c r="C431" s="34" t="s">
        <v>77</v>
      </c>
      <c r="D431" s="33" t="s">
        <v>298</v>
      </c>
      <c r="E431" s="44" t="s">
        <v>15</v>
      </c>
      <c r="F431" s="35">
        <f t="shared" si="79"/>
        <v>43804</v>
      </c>
      <c r="G431" s="35">
        <f t="shared" si="80"/>
        <v>43825</v>
      </c>
      <c r="H431" s="35">
        <f t="shared" si="78"/>
        <v>43832</v>
      </c>
      <c r="I431" s="35">
        <f t="shared" si="71"/>
        <v>43839</v>
      </c>
      <c r="J431" s="35">
        <v>43845</v>
      </c>
      <c r="K431" s="36" t="s">
        <v>69</v>
      </c>
      <c r="L431" s="37">
        <f t="shared" si="72"/>
        <v>10000</v>
      </c>
      <c r="M431" s="38">
        <v>10000</v>
      </c>
      <c r="N431" s="39"/>
      <c r="O431" s="40" t="s">
        <v>268</v>
      </c>
    </row>
    <row r="432" spans="1:256" s="41" customFormat="1" ht="12.75">
      <c r="A432" s="32">
        <v>1065</v>
      </c>
      <c r="B432" s="33" t="s">
        <v>296</v>
      </c>
      <c r="C432" s="34" t="s">
        <v>77</v>
      </c>
      <c r="D432" s="33" t="s">
        <v>125</v>
      </c>
      <c r="E432" s="44" t="s">
        <v>15</v>
      </c>
      <c r="F432" s="35">
        <f t="shared" si="79"/>
        <v>43804</v>
      </c>
      <c r="G432" s="35">
        <f t="shared" si="80"/>
        <v>43825</v>
      </c>
      <c r="H432" s="35">
        <f t="shared" si="78"/>
        <v>43832</v>
      </c>
      <c r="I432" s="35">
        <f t="shared" si="71"/>
        <v>43839</v>
      </c>
      <c r="J432" s="35">
        <v>43845</v>
      </c>
      <c r="K432" s="36" t="s">
        <v>69</v>
      </c>
      <c r="L432" s="37">
        <f t="shared" si="72"/>
        <v>20000</v>
      </c>
      <c r="M432" s="38">
        <v>20000</v>
      </c>
      <c r="N432" s="39"/>
      <c r="O432" s="40" t="s">
        <v>261</v>
      </c>
    </row>
    <row r="433" spans="1:256" s="41" customFormat="1" ht="12.75">
      <c r="A433" s="32">
        <v>1092</v>
      </c>
      <c r="B433" s="33" t="s">
        <v>292</v>
      </c>
      <c r="C433" s="34" t="s">
        <v>77</v>
      </c>
      <c r="D433" s="33" t="s">
        <v>126</v>
      </c>
      <c r="E433" s="44" t="s">
        <v>15</v>
      </c>
      <c r="F433" s="35">
        <f t="shared" si="79"/>
        <v>43804</v>
      </c>
      <c r="G433" s="35">
        <f t="shared" si="80"/>
        <v>43825</v>
      </c>
      <c r="H433" s="35">
        <f t="shared" si="78"/>
        <v>43832</v>
      </c>
      <c r="I433" s="35">
        <f t="shared" si="71"/>
        <v>43839</v>
      </c>
      <c r="J433" s="35">
        <v>43845</v>
      </c>
      <c r="K433" s="36" t="s">
        <v>69</v>
      </c>
      <c r="L433" s="37">
        <f t="shared" si="72"/>
        <v>4000</v>
      </c>
      <c r="M433" s="38">
        <v>4000</v>
      </c>
      <c r="N433" s="39"/>
      <c r="O433" s="40" t="s">
        <v>210</v>
      </c>
    </row>
    <row r="434" spans="1:256" s="41" customFormat="1" ht="21">
      <c r="A434" s="32">
        <v>1099</v>
      </c>
      <c r="B434" s="33" t="s">
        <v>438</v>
      </c>
      <c r="C434" s="42" t="s">
        <v>77</v>
      </c>
      <c r="D434" s="33" t="s">
        <v>163</v>
      </c>
      <c r="E434" s="44" t="s">
        <v>15</v>
      </c>
      <c r="F434" s="35">
        <f t="shared" si="79"/>
        <v>43804</v>
      </c>
      <c r="G434" s="35">
        <f t="shared" si="80"/>
        <v>43825</v>
      </c>
      <c r="H434" s="35">
        <f t="shared" si="78"/>
        <v>43832</v>
      </c>
      <c r="I434" s="35">
        <f t="shared" si="71"/>
        <v>43839</v>
      </c>
      <c r="J434" s="35">
        <v>43845</v>
      </c>
      <c r="K434" s="36" t="s">
        <v>69</v>
      </c>
      <c r="L434" s="37">
        <f t="shared" si="72"/>
        <v>22800</v>
      </c>
      <c r="M434" s="45">
        <v>22800</v>
      </c>
      <c r="N434" s="45"/>
      <c r="O434" s="40" t="s">
        <v>440</v>
      </c>
    </row>
    <row r="435" spans="1:256" s="41" customFormat="1" ht="21">
      <c r="A435" s="32">
        <v>1103</v>
      </c>
      <c r="B435" s="33" t="s">
        <v>439</v>
      </c>
      <c r="C435" s="42" t="s">
        <v>77</v>
      </c>
      <c r="D435" s="33" t="s">
        <v>163</v>
      </c>
      <c r="E435" s="44" t="s">
        <v>15</v>
      </c>
      <c r="F435" s="35">
        <f t="shared" si="79"/>
        <v>43804</v>
      </c>
      <c r="G435" s="35">
        <f t="shared" si="80"/>
        <v>43825</v>
      </c>
      <c r="H435" s="35">
        <f t="shared" si="78"/>
        <v>43832</v>
      </c>
      <c r="I435" s="35">
        <f t="shared" si="71"/>
        <v>43839</v>
      </c>
      <c r="J435" s="35">
        <v>43845</v>
      </c>
      <c r="K435" s="36" t="s">
        <v>69</v>
      </c>
      <c r="L435" s="37">
        <f t="shared" si="72"/>
        <v>27800</v>
      </c>
      <c r="M435" s="45">
        <v>27800</v>
      </c>
      <c r="N435" s="45"/>
      <c r="O435" s="40" t="s">
        <v>217</v>
      </c>
    </row>
    <row r="436" spans="1:256" s="41" customFormat="1" ht="12.75">
      <c r="A436" s="32">
        <v>1123</v>
      </c>
      <c r="B436" s="33" t="s">
        <v>443</v>
      </c>
      <c r="C436" s="34" t="s">
        <v>77</v>
      </c>
      <c r="D436" s="33" t="s">
        <v>163</v>
      </c>
      <c r="E436" s="44" t="s">
        <v>15</v>
      </c>
      <c r="F436" s="35">
        <f t="shared" si="79"/>
        <v>43804</v>
      </c>
      <c r="G436" s="35">
        <f t="shared" si="80"/>
        <v>43825</v>
      </c>
      <c r="H436" s="35">
        <f t="shared" si="78"/>
        <v>43832</v>
      </c>
      <c r="I436" s="35">
        <f t="shared" si="71"/>
        <v>43839</v>
      </c>
      <c r="J436" s="35">
        <v>43845</v>
      </c>
      <c r="K436" s="36" t="s">
        <v>69</v>
      </c>
      <c r="L436" s="37">
        <f t="shared" si="72"/>
        <v>40000</v>
      </c>
      <c r="M436" s="38">
        <v>40000</v>
      </c>
      <c r="N436" s="39"/>
      <c r="O436" s="40" t="s">
        <v>165</v>
      </c>
    </row>
    <row r="437" spans="1:256" s="41" customFormat="1" ht="12.75">
      <c r="A437" s="32">
        <v>1142</v>
      </c>
      <c r="B437" s="33" t="s">
        <v>444</v>
      </c>
      <c r="C437" s="34" t="s">
        <v>77</v>
      </c>
      <c r="D437" s="33" t="s">
        <v>163</v>
      </c>
      <c r="E437" s="44" t="s">
        <v>15</v>
      </c>
      <c r="F437" s="35">
        <f t="shared" si="79"/>
        <v>43804</v>
      </c>
      <c r="G437" s="35">
        <f t="shared" si="80"/>
        <v>43825</v>
      </c>
      <c r="H437" s="35">
        <f t="shared" si="78"/>
        <v>43832</v>
      </c>
      <c r="I437" s="35">
        <f t="shared" si="71"/>
        <v>43839</v>
      </c>
      <c r="J437" s="35">
        <v>43845</v>
      </c>
      <c r="K437" s="36" t="s">
        <v>69</v>
      </c>
      <c r="L437" s="37">
        <f t="shared" si="72"/>
        <v>77200</v>
      </c>
      <c r="M437" s="38">
        <v>77200</v>
      </c>
      <c r="N437" s="39"/>
      <c r="O437" s="40" t="s">
        <v>255</v>
      </c>
    </row>
    <row r="438" spans="1:256" s="41" customFormat="1" ht="21">
      <c r="A438" s="32">
        <v>1195</v>
      </c>
      <c r="B438" s="33" t="s">
        <v>523</v>
      </c>
      <c r="C438" s="42" t="s">
        <v>77</v>
      </c>
      <c r="D438" s="33" t="s">
        <v>163</v>
      </c>
      <c r="E438" s="44" t="s">
        <v>15</v>
      </c>
      <c r="F438" s="35">
        <f>H438-7</f>
        <v>43823</v>
      </c>
      <c r="G438" s="33" t="str">
        <f>IF(E438="","",IF((OR(E438=data_validation!A$1,E438=data_validation!A$2)),"Indicate Date","N/A"))</f>
        <v>Indicate Date</v>
      </c>
      <c r="H438" s="35">
        <f>J438-15</f>
        <v>43830</v>
      </c>
      <c r="I438" s="35">
        <f t="shared" si="71"/>
        <v>43837</v>
      </c>
      <c r="J438" s="35">
        <v>43845</v>
      </c>
      <c r="K438" s="36" t="s">
        <v>69</v>
      </c>
      <c r="L438" s="37">
        <f t="shared" si="72"/>
        <v>10000</v>
      </c>
      <c r="M438" s="43">
        <v>10000</v>
      </c>
      <c r="N438" s="39"/>
      <c r="O438" s="40" t="s">
        <v>524</v>
      </c>
    </row>
    <row r="439" spans="1:256" s="41" customFormat="1" ht="12.75">
      <c r="A439" s="32">
        <v>1234</v>
      </c>
      <c r="B439" s="33" t="s">
        <v>536</v>
      </c>
      <c r="C439" s="42" t="s">
        <v>77</v>
      </c>
      <c r="D439" s="33" t="s">
        <v>163</v>
      </c>
      <c r="E439" s="44" t="s">
        <v>15</v>
      </c>
      <c r="F439" s="35">
        <f>H439-7</f>
        <v>43823</v>
      </c>
      <c r="G439" s="33" t="str">
        <f>IF(E439="","",IF((OR(E439=data_validation!A$1,E439=data_validation!A$2)),"Indicate Date","N/A"))</f>
        <v>Indicate Date</v>
      </c>
      <c r="H439" s="35">
        <f>J439-15</f>
        <v>43830</v>
      </c>
      <c r="I439" s="35">
        <f t="shared" si="71"/>
        <v>43837</v>
      </c>
      <c r="J439" s="35">
        <v>43845</v>
      </c>
      <c r="K439" s="36" t="s">
        <v>69</v>
      </c>
      <c r="L439" s="37">
        <f t="shared" si="72"/>
        <v>70000</v>
      </c>
      <c r="M439" s="43">
        <v>70000</v>
      </c>
      <c r="N439" s="39"/>
      <c r="O439" s="40" t="s">
        <v>537</v>
      </c>
    </row>
    <row r="440" spans="1:256" s="41" customFormat="1" ht="21">
      <c r="A440" s="32">
        <v>1245</v>
      </c>
      <c r="B440" s="33" t="s">
        <v>435</v>
      </c>
      <c r="C440" s="34" t="s">
        <v>77</v>
      </c>
      <c r="D440" s="33" t="s">
        <v>163</v>
      </c>
      <c r="E440" s="44" t="s">
        <v>15</v>
      </c>
      <c r="F440" s="35">
        <f t="shared" ref="F440:F471" si="81">G440-21</f>
        <v>43804</v>
      </c>
      <c r="G440" s="35">
        <f t="shared" ref="G440:G471" si="82">H440-7</f>
        <v>43825</v>
      </c>
      <c r="H440" s="35">
        <f>J440-13</f>
        <v>43832</v>
      </c>
      <c r="I440" s="35">
        <f t="shared" si="71"/>
        <v>43839</v>
      </c>
      <c r="J440" s="35">
        <v>43845</v>
      </c>
      <c r="K440" s="36" t="s">
        <v>69</v>
      </c>
      <c r="L440" s="37">
        <f t="shared" si="72"/>
        <v>350000</v>
      </c>
      <c r="M440" s="38">
        <v>350000</v>
      </c>
      <c r="N440" s="39"/>
      <c r="O440" s="40" t="s">
        <v>208</v>
      </c>
    </row>
    <row r="441" spans="1:256" s="41" customFormat="1" ht="21">
      <c r="A441" s="32">
        <v>1325</v>
      </c>
      <c r="B441" s="33" t="s">
        <v>455</v>
      </c>
      <c r="C441" s="42" t="s">
        <v>77</v>
      </c>
      <c r="D441" s="33" t="s">
        <v>446</v>
      </c>
      <c r="E441" s="44" t="s">
        <v>15</v>
      </c>
      <c r="F441" s="35">
        <f t="shared" si="81"/>
        <v>43804</v>
      </c>
      <c r="G441" s="35">
        <f t="shared" si="82"/>
        <v>43825</v>
      </c>
      <c r="H441" s="35">
        <f>J441-13</f>
        <v>43832</v>
      </c>
      <c r="I441" s="35">
        <f t="shared" si="71"/>
        <v>43839</v>
      </c>
      <c r="J441" s="35">
        <v>43845</v>
      </c>
      <c r="K441" s="36" t="s">
        <v>69</v>
      </c>
      <c r="L441" s="37">
        <f t="shared" si="72"/>
        <v>3000</v>
      </c>
      <c r="M441" s="45">
        <v>3000</v>
      </c>
      <c r="N441" s="39"/>
      <c r="O441" s="40" t="s">
        <v>454</v>
      </c>
    </row>
    <row r="442" spans="1:256" s="41" customFormat="1" ht="21">
      <c r="A442" s="32">
        <v>1329</v>
      </c>
      <c r="B442" s="33" t="s">
        <v>461</v>
      </c>
      <c r="C442" s="42" t="s">
        <v>77</v>
      </c>
      <c r="D442" s="33" t="s">
        <v>446</v>
      </c>
      <c r="E442" s="44" t="s">
        <v>15</v>
      </c>
      <c r="F442" s="35">
        <f t="shared" si="81"/>
        <v>43804</v>
      </c>
      <c r="G442" s="35">
        <f t="shared" si="82"/>
        <v>43825</v>
      </c>
      <c r="H442" s="35">
        <f>J442-13</f>
        <v>43832</v>
      </c>
      <c r="I442" s="35">
        <f t="shared" si="71"/>
        <v>43839</v>
      </c>
      <c r="J442" s="35">
        <v>43845</v>
      </c>
      <c r="K442" s="36" t="s">
        <v>69</v>
      </c>
      <c r="L442" s="37">
        <f t="shared" si="72"/>
        <v>10000</v>
      </c>
      <c r="M442" s="45">
        <v>10000</v>
      </c>
      <c r="N442" s="39"/>
      <c r="O442" s="40" t="s">
        <v>462</v>
      </c>
    </row>
    <row r="443" spans="1:256" s="41" customFormat="1" ht="12.75">
      <c r="A443" s="32">
        <v>1353</v>
      </c>
      <c r="B443" s="33" t="s">
        <v>470</v>
      </c>
      <c r="C443" s="34" t="s">
        <v>77</v>
      </c>
      <c r="D443" s="33" t="s">
        <v>192</v>
      </c>
      <c r="E443" s="44" t="s">
        <v>15</v>
      </c>
      <c r="F443" s="35">
        <f t="shared" si="81"/>
        <v>43804</v>
      </c>
      <c r="G443" s="35">
        <f t="shared" si="82"/>
        <v>43825</v>
      </c>
      <c r="H443" s="35">
        <f>J443-13</f>
        <v>43832</v>
      </c>
      <c r="I443" s="35">
        <f t="shared" si="71"/>
        <v>43839</v>
      </c>
      <c r="J443" s="35">
        <v>43845</v>
      </c>
      <c r="K443" s="36" t="s">
        <v>69</v>
      </c>
      <c r="L443" s="37">
        <f t="shared" si="72"/>
        <v>100000</v>
      </c>
      <c r="M443" s="38">
        <v>100000</v>
      </c>
      <c r="N443" s="39"/>
      <c r="O443" s="40" t="s">
        <v>208</v>
      </c>
    </row>
    <row r="444" spans="1:256" s="41" customFormat="1" ht="12.75">
      <c r="A444" s="32">
        <v>1389</v>
      </c>
      <c r="B444" s="33" t="s">
        <v>474</v>
      </c>
      <c r="C444" s="34" t="s">
        <v>77</v>
      </c>
      <c r="D444" s="33" t="s">
        <v>192</v>
      </c>
      <c r="E444" s="44" t="s">
        <v>15</v>
      </c>
      <c r="F444" s="35">
        <f t="shared" si="81"/>
        <v>43802</v>
      </c>
      <c r="G444" s="35">
        <f t="shared" si="82"/>
        <v>43823</v>
      </c>
      <c r="H444" s="35">
        <f>J444-15</f>
        <v>43830</v>
      </c>
      <c r="I444" s="35">
        <f t="shared" si="71"/>
        <v>43837</v>
      </c>
      <c r="J444" s="35">
        <v>43845</v>
      </c>
      <c r="K444" s="36" t="s">
        <v>69</v>
      </c>
      <c r="L444" s="37">
        <f t="shared" si="72"/>
        <v>23892.5</v>
      </c>
      <c r="M444" s="38">
        <v>23892.5</v>
      </c>
      <c r="N444" s="39"/>
      <c r="O444" s="40" t="s">
        <v>194</v>
      </c>
    </row>
    <row r="445" spans="1:256" s="41" customFormat="1" ht="12.75">
      <c r="A445" s="32">
        <v>1408</v>
      </c>
      <c r="B445" s="33" t="s">
        <v>475</v>
      </c>
      <c r="C445" s="34" t="s">
        <v>77</v>
      </c>
      <c r="D445" s="33" t="s">
        <v>192</v>
      </c>
      <c r="E445" s="44" t="s">
        <v>15</v>
      </c>
      <c r="F445" s="35">
        <f t="shared" si="81"/>
        <v>43804</v>
      </c>
      <c r="G445" s="35">
        <f t="shared" si="82"/>
        <v>43825</v>
      </c>
      <c r="H445" s="35">
        <f t="shared" ref="H445:H450" si="83">J445-13</f>
        <v>43832</v>
      </c>
      <c r="I445" s="35">
        <f t="shared" si="71"/>
        <v>43839</v>
      </c>
      <c r="J445" s="35">
        <v>43845</v>
      </c>
      <c r="K445" s="36" t="s">
        <v>69</v>
      </c>
      <c r="L445" s="37">
        <f t="shared" si="72"/>
        <v>100000</v>
      </c>
      <c r="M445" s="38">
        <v>100000</v>
      </c>
      <c r="N445" s="39"/>
      <c r="O445" s="40" t="s">
        <v>196</v>
      </c>
    </row>
    <row r="446" spans="1:256" s="41" customFormat="1" ht="12.75">
      <c r="A446" s="32">
        <v>1421</v>
      </c>
      <c r="B446" s="33" t="s">
        <v>476</v>
      </c>
      <c r="C446" s="34" t="s">
        <v>77</v>
      </c>
      <c r="D446" s="33" t="s">
        <v>192</v>
      </c>
      <c r="E446" s="44" t="s">
        <v>15</v>
      </c>
      <c r="F446" s="35">
        <f t="shared" si="81"/>
        <v>43804</v>
      </c>
      <c r="G446" s="35">
        <f t="shared" si="82"/>
        <v>43825</v>
      </c>
      <c r="H446" s="35">
        <f t="shared" si="83"/>
        <v>43832</v>
      </c>
      <c r="I446" s="35">
        <f t="shared" si="71"/>
        <v>43839</v>
      </c>
      <c r="J446" s="35">
        <v>43845</v>
      </c>
      <c r="K446" s="36" t="s">
        <v>69</v>
      </c>
      <c r="L446" s="37">
        <f t="shared" si="72"/>
        <v>21000</v>
      </c>
      <c r="M446" s="38">
        <v>21000</v>
      </c>
      <c r="N446" s="39"/>
      <c r="O446" s="40" t="s">
        <v>195</v>
      </c>
    </row>
    <row r="447" spans="1:256" s="80" customFormat="1" ht="12.75">
      <c r="A447" s="32">
        <v>1430</v>
      </c>
      <c r="B447" s="33" t="s">
        <v>477</v>
      </c>
      <c r="C447" s="34" t="s">
        <v>77</v>
      </c>
      <c r="D447" s="33" t="s">
        <v>192</v>
      </c>
      <c r="E447" s="44" t="s">
        <v>15</v>
      </c>
      <c r="F447" s="35">
        <f t="shared" si="81"/>
        <v>43804</v>
      </c>
      <c r="G447" s="35">
        <f t="shared" si="82"/>
        <v>43825</v>
      </c>
      <c r="H447" s="35">
        <f t="shared" si="83"/>
        <v>43832</v>
      </c>
      <c r="I447" s="35">
        <f t="shared" si="71"/>
        <v>43839</v>
      </c>
      <c r="J447" s="35">
        <v>43845</v>
      </c>
      <c r="K447" s="36" t="s">
        <v>69</v>
      </c>
      <c r="L447" s="37">
        <f t="shared" si="72"/>
        <v>5000</v>
      </c>
      <c r="M447" s="38">
        <v>5000</v>
      </c>
      <c r="N447" s="39"/>
      <c r="O447" s="40" t="s">
        <v>198</v>
      </c>
      <c r="P447" s="41"/>
      <c r="Q447" s="41"/>
      <c r="R447" s="41"/>
      <c r="S447" s="41"/>
      <c r="T447" s="41"/>
      <c r="U447" s="41"/>
      <c r="V447" s="41"/>
      <c r="W447" s="41"/>
      <c r="X447" s="41"/>
      <c r="Y447" s="41"/>
      <c r="Z447" s="41"/>
      <c r="AA447" s="41"/>
      <c r="AB447" s="41"/>
      <c r="AC447" s="41"/>
      <c r="AD447" s="41"/>
      <c r="AE447" s="41"/>
      <c r="AF447" s="41"/>
      <c r="AG447" s="41"/>
      <c r="AH447" s="41"/>
      <c r="AI447" s="41"/>
      <c r="AJ447" s="41"/>
      <c r="AK447" s="41"/>
      <c r="AL447" s="41"/>
      <c r="AM447" s="41"/>
      <c r="AN447" s="41"/>
      <c r="AO447" s="41"/>
      <c r="AP447" s="41"/>
      <c r="AQ447" s="41"/>
      <c r="AR447" s="41"/>
      <c r="AS447" s="41"/>
      <c r="AT447" s="41"/>
      <c r="AU447" s="41"/>
      <c r="AV447" s="41"/>
      <c r="AW447" s="41"/>
      <c r="AX447" s="41"/>
      <c r="AY447" s="41"/>
      <c r="AZ447" s="41"/>
      <c r="BA447" s="41"/>
      <c r="BB447" s="41"/>
      <c r="BC447" s="41"/>
      <c r="BD447" s="41"/>
      <c r="BE447" s="41"/>
      <c r="BF447" s="41"/>
      <c r="BG447" s="41"/>
      <c r="BH447" s="41"/>
      <c r="BI447" s="41"/>
      <c r="BJ447" s="41"/>
      <c r="BK447" s="41"/>
      <c r="BL447" s="41"/>
      <c r="BM447" s="41"/>
      <c r="BN447" s="41"/>
      <c r="BO447" s="41"/>
      <c r="BP447" s="41"/>
      <c r="BQ447" s="41"/>
      <c r="BR447" s="41"/>
      <c r="BS447" s="41"/>
      <c r="BT447" s="41"/>
      <c r="BU447" s="41"/>
      <c r="BV447" s="41"/>
      <c r="BW447" s="41"/>
      <c r="BX447" s="41"/>
      <c r="BY447" s="41"/>
      <c r="BZ447" s="41"/>
      <c r="CA447" s="41"/>
      <c r="CB447" s="41"/>
      <c r="CC447" s="41"/>
      <c r="CD447" s="41"/>
      <c r="CE447" s="41"/>
      <c r="CF447" s="41"/>
      <c r="CG447" s="41"/>
      <c r="CH447" s="41"/>
      <c r="CI447" s="41"/>
      <c r="CJ447" s="41"/>
      <c r="CK447" s="41"/>
      <c r="CL447" s="41"/>
      <c r="CM447" s="41"/>
      <c r="CN447" s="41"/>
      <c r="CO447" s="41"/>
      <c r="CP447" s="41"/>
      <c r="CQ447" s="41"/>
      <c r="CR447" s="41"/>
      <c r="CS447" s="41"/>
      <c r="CT447" s="41"/>
      <c r="CU447" s="41"/>
      <c r="CV447" s="41"/>
      <c r="CW447" s="41"/>
      <c r="CX447" s="41"/>
      <c r="CY447" s="41"/>
      <c r="CZ447" s="41"/>
      <c r="DA447" s="41"/>
      <c r="DB447" s="41"/>
      <c r="DC447" s="41"/>
      <c r="DD447" s="41"/>
      <c r="DE447" s="41"/>
      <c r="DF447" s="41"/>
      <c r="DG447" s="41"/>
      <c r="DH447" s="41"/>
      <c r="DI447" s="41"/>
      <c r="DJ447" s="41"/>
      <c r="DK447" s="41"/>
      <c r="DL447" s="41"/>
      <c r="DM447" s="41"/>
      <c r="DN447" s="41"/>
      <c r="DO447" s="41"/>
      <c r="DP447" s="41"/>
      <c r="DQ447" s="41"/>
      <c r="DR447" s="41"/>
      <c r="DS447" s="41"/>
      <c r="DT447" s="41"/>
      <c r="DU447" s="41"/>
      <c r="DV447" s="41"/>
      <c r="DW447" s="41"/>
      <c r="DX447" s="41"/>
      <c r="DY447" s="41"/>
      <c r="DZ447" s="41"/>
      <c r="EA447" s="41"/>
      <c r="EB447" s="41"/>
      <c r="EC447" s="41"/>
      <c r="ED447" s="41"/>
      <c r="EE447" s="41"/>
      <c r="EF447" s="41"/>
      <c r="EG447" s="41"/>
      <c r="EH447" s="41"/>
      <c r="EI447" s="41"/>
      <c r="EJ447" s="41"/>
      <c r="EK447" s="41"/>
      <c r="EL447" s="41"/>
      <c r="EM447" s="41"/>
      <c r="EN447" s="41"/>
      <c r="EO447" s="41"/>
      <c r="EP447" s="41"/>
      <c r="EQ447" s="41"/>
      <c r="ER447" s="41"/>
      <c r="ES447" s="41"/>
      <c r="ET447" s="41"/>
      <c r="EU447" s="41"/>
      <c r="EV447" s="41"/>
      <c r="EW447" s="41"/>
      <c r="EX447" s="41"/>
      <c r="EY447" s="41"/>
      <c r="EZ447" s="41"/>
      <c r="FA447" s="41"/>
      <c r="FB447" s="41"/>
      <c r="FC447" s="41"/>
      <c r="FD447" s="41"/>
      <c r="FE447" s="41"/>
      <c r="FF447" s="41"/>
      <c r="FG447" s="41"/>
      <c r="FH447" s="41"/>
      <c r="FI447" s="41"/>
      <c r="FJ447" s="41"/>
      <c r="FK447" s="41"/>
      <c r="FL447" s="41"/>
      <c r="FM447" s="41"/>
      <c r="FN447" s="41"/>
      <c r="FO447" s="41"/>
      <c r="FP447" s="41"/>
      <c r="FQ447" s="41"/>
      <c r="FR447" s="41"/>
      <c r="FS447" s="41"/>
      <c r="FT447" s="41"/>
      <c r="FU447" s="41"/>
      <c r="FV447" s="41"/>
      <c r="FW447" s="41"/>
      <c r="FX447" s="41"/>
      <c r="FY447" s="41"/>
      <c r="FZ447" s="41"/>
      <c r="GA447" s="41"/>
      <c r="GB447" s="41"/>
      <c r="GC447" s="41"/>
      <c r="GD447" s="41"/>
      <c r="GE447" s="41"/>
      <c r="GF447" s="41"/>
      <c r="GG447" s="41"/>
      <c r="GH447" s="41"/>
      <c r="GI447" s="41"/>
      <c r="GJ447" s="41"/>
      <c r="GK447" s="41"/>
      <c r="GL447" s="41"/>
      <c r="GM447" s="41"/>
      <c r="GN447" s="41"/>
      <c r="GO447" s="41"/>
      <c r="GP447" s="41"/>
      <c r="GQ447" s="41"/>
      <c r="GR447" s="41"/>
      <c r="GS447" s="41"/>
      <c r="GT447" s="41"/>
      <c r="GU447" s="41"/>
      <c r="GV447" s="41"/>
      <c r="GW447" s="41"/>
      <c r="GX447" s="41"/>
      <c r="GY447" s="41"/>
      <c r="GZ447" s="41"/>
      <c r="HA447" s="41"/>
      <c r="HB447" s="41"/>
      <c r="HC447" s="41"/>
      <c r="HD447" s="41"/>
      <c r="HE447" s="41"/>
      <c r="HF447" s="41"/>
      <c r="HG447" s="41"/>
      <c r="HH447" s="41"/>
      <c r="HI447" s="41"/>
      <c r="HJ447" s="41"/>
      <c r="HK447" s="41"/>
      <c r="HL447" s="41"/>
      <c r="HM447" s="41"/>
      <c r="HN447" s="41"/>
      <c r="HO447" s="41"/>
      <c r="HP447" s="41"/>
      <c r="HQ447" s="41"/>
      <c r="HR447" s="41"/>
      <c r="HS447" s="41"/>
      <c r="HT447" s="41"/>
      <c r="HU447" s="41"/>
      <c r="HV447" s="41"/>
      <c r="HW447" s="41"/>
      <c r="HX447" s="41"/>
      <c r="HY447" s="41"/>
      <c r="HZ447" s="41"/>
      <c r="IA447" s="41"/>
      <c r="IB447" s="41"/>
      <c r="IC447" s="41"/>
      <c r="ID447" s="41"/>
      <c r="IE447" s="41"/>
      <c r="IF447" s="41"/>
      <c r="IG447" s="41"/>
      <c r="IH447" s="41"/>
      <c r="II447" s="41"/>
      <c r="IJ447" s="41"/>
      <c r="IK447" s="41"/>
      <c r="IL447" s="41"/>
      <c r="IM447" s="41"/>
      <c r="IN447" s="41"/>
      <c r="IO447" s="41"/>
      <c r="IP447" s="41"/>
      <c r="IQ447" s="41"/>
      <c r="IR447" s="41"/>
      <c r="IS447" s="41"/>
      <c r="IT447" s="41"/>
      <c r="IU447" s="41"/>
      <c r="IV447" s="41"/>
    </row>
    <row r="448" spans="1:256" s="41" customFormat="1" ht="12.75">
      <c r="A448" s="32">
        <v>1439</v>
      </c>
      <c r="B448" s="33" t="s">
        <v>481</v>
      </c>
      <c r="C448" s="34" t="s">
        <v>77</v>
      </c>
      <c r="D448" s="33" t="s">
        <v>192</v>
      </c>
      <c r="E448" s="44" t="s">
        <v>15</v>
      </c>
      <c r="F448" s="35">
        <f t="shared" si="81"/>
        <v>43804</v>
      </c>
      <c r="G448" s="35">
        <f t="shared" si="82"/>
        <v>43825</v>
      </c>
      <c r="H448" s="35">
        <f t="shared" si="83"/>
        <v>43832</v>
      </c>
      <c r="I448" s="35">
        <f t="shared" ref="I448:I519" si="84">H448+7</f>
        <v>43839</v>
      </c>
      <c r="J448" s="35">
        <v>43845</v>
      </c>
      <c r="K448" s="36" t="s">
        <v>69</v>
      </c>
      <c r="L448" s="37">
        <f t="shared" ref="L448:L519" si="85">SUM(M448:N448)</f>
        <v>2500</v>
      </c>
      <c r="M448" s="38">
        <v>2500</v>
      </c>
      <c r="N448" s="39"/>
      <c r="O448" s="40" t="s">
        <v>480</v>
      </c>
    </row>
    <row r="449" spans="1:256" s="56" customFormat="1" ht="12.75">
      <c r="A449" s="32">
        <v>1460</v>
      </c>
      <c r="B449" s="33" t="s">
        <v>482</v>
      </c>
      <c r="C449" s="34" t="s">
        <v>77</v>
      </c>
      <c r="D449" s="33" t="s">
        <v>192</v>
      </c>
      <c r="E449" s="44" t="s">
        <v>15</v>
      </c>
      <c r="F449" s="35">
        <f t="shared" si="81"/>
        <v>43804</v>
      </c>
      <c r="G449" s="35">
        <f t="shared" si="82"/>
        <v>43825</v>
      </c>
      <c r="H449" s="35">
        <f t="shared" si="83"/>
        <v>43832</v>
      </c>
      <c r="I449" s="35">
        <f t="shared" si="84"/>
        <v>43839</v>
      </c>
      <c r="J449" s="35">
        <v>43845</v>
      </c>
      <c r="K449" s="36" t="s">
        <v>69</v>
      </c>
      <c r="L449" s="37">
        <f t="shared" si="85"/>
        <v>7200</v>
      </c>
      <c r="M449" s="38">
        <v>7200</v>
      </c>
      <c r="N449" s="39"/>
      <c r="O449" s="40" t="s">
        <v>275</v>
      </c>
      <c r="P449" s="41"/>
      <c r="Q449" s="41"/>
      <c r="R449" s="41"/>
      <c r="S449" s="41"/>
      <c r="T449" s="41"/>
      <c r="U449" s="41"/>
      <c r="V449" s="41"/>
      <c r="W449" s="41"/>
      <c r="X449" s="41"/>
      <c r="Y449" s="41"/>
      <c r="Z449" s="41"/>
      <c r="AA449" s="41"/>
      <c r="AB449" s="41"/>
      <c r="AC449" s="41"/>
      <c r="AD449" s="41"/>
      <c r="AE449" s="41"/>
      <c r="AF449" s="41"/>
      <c r="AG449" s="41"/>
      <c r="AH449" s="41"/>
      <c r="AI449" s="41"/>
      <c r="AJ449" s="41"/>
      <c r="AK449" s="41"/>
      <c r="AL449" s="41"/>
      <c r="AM449" s="41"/>
      <c r="AN449" s="41"/>
      <c r="AO449" s="41"/>
      <c r="AP449" s="41"/>
      <c r="AQ449" s="41"/>
      <c r="AR449" s="41"/>
      <c r="AS449" s="41"/>
      <c r="AT449" s="41"/>
      <c r="AU449" s="41"/>
      <c r="AV449" s="41"/>
      <c r="AW449" s="41"/>
      <c r="AX449" s="41"/>
      <c r="AY449" s="41"/>
      <c r="AZ449" s="41"/>
      <c r="BA449" s="41"/>
      <c r="BB449" s="41"/>
      <c r="BC449" s="41"/>
      <c r="BD449" s="41"/>
      <c r="BE449" s="41"/>
      <c r="BF449" s="41"/>
      <c r="BG449" s="41"/>
      <c r="BH449" s="41"/>
      <c r="BI449" s="41"/>
      <c r="BJ449" s="41"/>
      <c r="BK449" s="41"/>
      <c r="BL449" s="41"/>
      <c r="BM449" s="41"/>
      <c r="BN449" s="41"/>
      <c r="BO449" s="41"/>
      <c r="BP449" s="41"/>
      <c r="BQ449" s="41"/>
      <c r="BR449" s="41"/>
      <c r="BS449" s="41"/>
      <c r="BT449" s="41"/>
      <c r="BU449" s="41"/>
      <c r="BV449" s="41"/>
      <c r="BW449" s="41"/>
      <c r="BX449" s="41"/>
      <c r="BY449" s="41"/>
      <c r="BZ449" s="41"/>
      <c r="CA449" s="41"/>
      <c r="CB449" s="41"/>
      <c r="CC449" s="41"/>
      <c r="CD449" s="41"/>
      <c r="CE449" s="41"/>
      <c r="CF449" s="41"/>
      <c r="CG449" s="41"/>
      <c r="CH449" s="41"/>
      <c r="CI449" s="41"/>
      <c r="CJ449" s="41"/>
      <c r="CK449" s="41"/>
      <c r="CL449" s="41"/>
      <c r="CM449" s="41"/>
      <c r="CN449" s="41"/>
      <c r="CO449" s="41"/>
      <c r="CP449" s="41"/>
      <c r="CQ449" s="41"/>
      <c r="CR449" s="41"/>
      <c r="CS449" s="41"/>
      <c r="CT449" s="41"/>
      <c r="CU449" s="41"/>
      <c r="CV449" s="41"/>
      <c r="CW449" s="41"/>
      <c r="CX449" s="41"/>
      <c r="CY449" s="41"/>
      <c r="CZ449" s="41"/>
      <c r="DA449" s="41"/>
      <c r="DB449" s="41"/>
      <c r="DC449" s="41"/>
      <c r="DD449" s="41"/>
      <c r="DE449" s="41"/>
      <c r="DF449" s="41"/>
      <c r="DG449" s="41"/>
      <c r="DH449" s="41"/>
      <c r="DI449" s="41"/>
      <c r="DJ449" s="41"/>
      <c r="DK449" s="41"/>
      <c r="DL449" s="41"/>
      <c r="DM449" s="41"/>
      <c r="DN449" s="41"/>
      <c r="DO449" s="41"/>
      <c r="DP449" s="41"/>
      <c r="DQ449" s="41"/>
      <c r="DR449" s="41"/>
      <c r="DS449" s="41"/>
      <c r="DT449" s="41"/>
      <c r="DU449" s="41"/>
      <c r="DV449" s="41"/>
      <c r="DW449" s="41"/>
      <c r="DX449" s="41"/>
      <c r="DY449" s="41"/>
      <c r="DZ449" s="41"/>
      <c r="EA449" s="41"/>
      <c r="EB449" s="41"/>
      <c r="EC449" s="41"/>
      <c r="ED449" s="41"/>
      <c r="EE449" s="41"/>
      <c r="EF449" s="41"/>
      <c r="EG449" s="41"/>
      <c r="EH449" s="41"/>
      <c r="EI449" s="41"/>
      <c r="EJ449" s="41"/>
      <c r="EK449" s="41"/>
      <c r="EL449" s="41"/>
      <c r="EM449" s="41"/>
      <c r="EN449" s="41"/>
      <c r="EO449" s="41"/>
      <c r="EP449" s="41"/>
      <c r="EQ449" s="41"/>
      <c r="ER449" s="41"/>
      <c r="ES449" s="41"/>
      <c r="ET449" s="41"/>
      <c r="EU449" s="41"/>
      <c r="EV449" s="41"/>
      <c r="EW449" s="41"/>
      <c r="EX449" s="41"/>
      <c r="EY449" s="41"/>
      <c r="EZ449" s="41"/>
      <c r="FA449" s="41"/>
      <c r="FB449" s="41"/>
      <c r="FC449" s="41"/>
      <c r="FD449" s="41"/>
      <c r="FE449" s="41"/>
      <c r="FF449" s="41"/>
      <c r="FG449" s="41"/>
      <c r="FH449" s="41"/>
      <c r="FI449" s="41"/>
      <c r="FJ449" s="41"/>
      <c r="FK449" s="41"/>
      <c r="FL449" s="41"/>
      <c r="FM449" s="41"/>
      <c r="FN449" s="41"/>
      <c r="FO449" s="41"/>
      <c r="FP449" s="41"/>
      <c r="FQ449" s="41"/>
      <c r="FR449" s="41"/>
      <c r="FS449" s="41"/>
      <c r="FT449" s="41"/>
      <c r="FU449" s="41"/>
      <c r="FV449" s="41"/>
      <c r="FW449" s="41"/>
      <c r="FX449" s="41"/>
      <c r="FY449" s="41"/>
      <c r="FZ449" s="41"/>
      <c r="GA449" s="41"/>
      <c r="GB449" s="41"/>
      <c r="GC449" s="41"/>
      <c r="GD449" s="41"/>
      <c r="GE449" s="41"/>
      <c r="GF449" s="41"/>
      <c r="GG449" s="41"/>
      <c r="GH449" s="41"/>
      <c r="GI449" s="41"/>
      <c r="GJ449" s="41"/>
      <c r="GK449" s="41"/>
      <c r="GL449" s="41"/>
      <c r="GM449" s="41"/>
      <c r="GN449" s="41"/>
      <c r="GO449" s="41"/>
      <c r="GP449" s="41"/>
      <c r="GQ449" s="41"/>
      <c r="GR449" s="41"/>
      <c r="GS449" s="41"/>
      <c r="GT449" s="41"/>
      <c r="GU449" s="41"/>
      <c r="GV449" s="41"/>
      <c r="GW449" s="41"/>
      <c r="GX449" s="41"/>
      <c r="GY449" s="41"/>
      <c r="GZ449" s="41"/>
      <c r="HA449" s="41"/>
      <c r="HB449" s="41"/>
      <c r="HC449" s="41"/>
      <c r="HD449" s="41"/>
      <c r="HE449" s="41"/>
      <c r="HF449" s="41"/>
      <c r="HG449" s="41"/>
      <c r="HH449" s="41"/>
      <c r="HI449" s="41"/>
      <c r="HJ449" s="41"/>
      <c r="HK449" s="41"/>
      <c r="HL449" s="41"/>
      <c r="HM449" s="41"/>
      <c r="HN449" s="41"/>
      <c r="HO449" s="41"/>
      <c r="HP449" s="41"/>
      <c r="HQ449" s="41"/>
      <c r="HR449" s="41"/>
      <c r="HS449" s="41"/>
      <c r="HT449" s="41"/>
      <c r="HU449" s="41"/>
      <c r="HV449" s="41"/>
      <c r="HW449" s="41"/>
      <c r="HX449" s="41"/>
      <c r="HY449" s="41"/>
      <c r="HZ449" s="41"/>
      <c r="IA449" s="41"/>
      <c r="IB449" s="41"/>
      <c r="IC449" s="41"/>
      <c r="ID449" s="41"/>
      <c r="IE449" s="41"/>
      <c r="IF449" s="41"/>
      <c r="IG449" s="41"/>
      <c r="IH449" s="41"/>
      <c r="II449" s="41"/>
      <c r="IJ449" s="41"/>
      <c r="IK449" s="41"/>
      <c r="IL449" s="41"/>
      <c r="IM449" s="41"/>
      <c r="IN449" s="41"/>
      <c r="IO449" s="41"/>
      <c r="IP449" s="41"/>
      <c r="IQ449" s="41"/>
      <c r="IR449" s="41"/>
      <c r="IS449" s="41"/>
      <c r="IT449" s="41"/>
      <c r="IU449" s="41"/>
      <c r="IV449" s="41"/>
    </row>
    <row r="450" spans="1:256" s="41" customFormat="1" ht="12.75">
      <c r="A450" s="32">
        <v>1476</v>
      </c>
      <c r="B450" s="33" t="s">
        <v>483</v>
      </c>
      <c r="C450" s="34" t="s">
        <v>77</v>
      </c>
      <c r="D450" s="33" t="s">
        <v>192</v>
      </c>
      <c r="E450" s="44" t="s">
        <v>15</v>
      </c>
      <c r="F450" s="35">
        <f t="shared" si="81"/>
        <v>43804</v>
      </c>
      <c r="G450" s="35">
        <f t="shared" si="82"/>
        <v>43825</v>
      </c>
      <c r="H450" s="35">
        <f t="shared" si="83"/>
        <v>43832</v>
      </c>
      <c r="I450" s="35">
        <f t="shared" si="84"/>
        <v>43839</v>
      </c>
      <c r="J450" s="35">
        <v>43845</v>
      </c>
      <c r="K450" s="36" t="s">
        <v>69</v>
      </c>
      <c r="L450" s="37">
        <f t="shared" si="85"/>
        <v>5000</v>
      </c>
      <c r="M450" s="38">
        <v>5000</v>
      </c>
      <c r="N450" s="39"/>
      <c r="O450" s="40" t="s">
        <v>484</v>
      </c>
    </row>
    <row r="451" spans="1:256" s="41" customFormat="1" ht="21">
      <c r="A451" s="32">
        <v>1481</v>
      </c>
      <c r="B451" s="33" t="s">
        <v>485</v>
      </c>
      <c r="C451" s="42" t="s">
        <v>77</v>
      </c>
      <c r="D451" s="33" t="s">
        <v>192</v>
      </c>
      <c r="E451" s="44" t="s">
        <v>15</v>
      </c>
      <c r="F451" s="35">
        <f t="shared" si="81"/>
        <v>43802</v>
      </c>
      <c r="G451" s="35">
        <f t="shared" si="82"/>
        <v>43823</v>
      </c>
      <c r="H451" s="35">
        <f>J451-15</f>
        <v>43830</v>
      </c>
      <c r="I451" s="35">
        <f t="shared" si="84"/>
        <v>43837</v>
      </c>
      <c r="J451" s="35">
        <v>43845</v>
      </c>
      <c r="K451" s="36" t="s">
        <v>69</v>
      </c>
      <c r="L451" s="37">
        <f t="shared" si="85"/>
        <v>200000</v>
      </c>
      <c r="M451" s="45">
        <v>200000</v>
      </c>
      <c r="N451" s="39"/>
      <c r="O451" s="40" t="s">
        <v>271</v>
      </c>
    </row>
    <row r="452" spans="1:256" s="41" customFormat="1" ht="21">
      <c r="A452" s="32">
        <v>1485</v>
      </c>
      <c r="B452" s="33" t="s">
        <v>486</v>
      </c>
      <c r="C452" s="42" t="s">
        <v>77</v>
      </c>
      <c r="D452" s="33" t="s">
        <v>192</v>
      </c>
      <c r="E452" s="44" t="s">
        <v>15</v>
      </c>
      <c r="F452" s="35">
        <f t="shared" si="81"/>
        <v>43802</v>
      </c>
      <c r="G452" s="35">
        <f t="shared" si="82"/>
        <v>43823</v>
      </c>
      <c r="H452" s="35">
        <f>J452-15</f>
        <v>43830</v>
      </c>
      <c r="I452" s="35">
        <f t="shared" si="84"/>
        <v>43837</v>
      </c>
      <c r="J452" s="35">
        <v>43845</v>
      </c>
      <c r="K452" s="36" t="s">
        <v>69</v>
      </c>
      <c r="L452" s="37">
        <f t="shared" si="85"/>
        <v>35000</v>
      </c>
      <c r="M452" s="45">
        <v>35000</v>
      </c>
      <c r="N452" s="39"/>
      <c r="O452" s="40" t="s">
        <v>487</v>
      </c>
    </row>
    <row r="453" spans="1:256" s="41" customFormat="1" ht="12.75">
      <c r="A453" s="32">
        <v>1499</v>
      </c>
      <c r="B453" s="33" t="s">
        <v>456</v>
      </c>
      <c r="C453" s="42" t="s">
        <v>77</v>
      </c>
      <c r="D453" s="33" t="s">
        <v>446</v>
      </c>
      <c r="E453" s="44" t="s">
        <v>15</v>
      </c>
      <c r="F453" s="35">
        <f t="shared" si="81"/>
        <v>43802</v>
      </c>
      <c r="G453" s="35">
        <f t="shared" si="82"/>
        <v>43823</v>
      </c>
      <c r="H453" s="35">
        <f>J453-15</f>
        <v>43830</v>
      </c>
      <c r="I453" s="35">
        <f t="shared" si="84"/>
        <v>43837</v>
      </c>
      <c r="J453" s="35">
        <v>43845</v>
      </c>
      <c r="K453" s="36" t="s">
        <v>69</v>
      </c>
      <c r="L453" s="37">
        <f t="shared" si="85"/>
        <v>5000</v>
      </c>
      <c r="M453" s="45">
        <v>5000</v>
      </c>
      <c r="N453" s="39"/>
      <c r="O453" s="40" t="s">
        <v>221</v>
      </c>
    </row>
    <row r="454" spans="1:256" s="41" customFormat="1" ht="21">
      <c r="A454" s="32">
        <v>1503</v>
      </c>
      <c r="B454" s="33" t="s">
        <v>457</v>
      </c>
      <c r="C454" s="42" t="s">
        <v>77</v>
      </c>
      <c r="D454" s="33" t="s">
        <v>446</v>
      </c>
      <c r="E454" s="44" t="s">
        <v>15</v>
      </c>
      <c r="F454" s="35">
        <f t="shared" si="81"/>
        <v>43802</v>
      </c>
      <c r="G454" s="35">
        <f t="shared" si="82"/>
        <v>43823</v>
      </c>
      <c r="H454" s="35">
        <f>J454-15</f>
        <v>43830</v>
      </c>
      <c r="I454" s="35">
        <f t="shared" si="84"/>
        <v>43837</v>
      </c>
      <c r="J454" s="35">
        <v>43845</v>
      </c>
      <c r="K454" s="36" t="s">
        <v>69</v>
      </c>
      <c r="L454" s="37">
        <f t="shared" si="85"/>
        <v>5000</v>
      </c>
      <c r="M454" s="45">
        <v>5000</v>
      </c>
      <c r="N454" s="39"/>
      <c r="O454" s="40" t="s">
        <v>220</v>
      </c>
    </row>
    <row r="455" spans="1:256" s="41" customFormat="1" ht="12.75">
      <c r="A455" s="32">
        <v>1507</v>
      </c>
      <c r="B455" s="33" t="s">
        <v>458</v>
      </c>
      <c r="C455" s="42" t="s">
        <v>77</v>
      </c>
      <c r="D455" s="33" t="s">
        <v>446</v>
      </c>
      <c r="E455" s="44" t="s">
        <v>15</v>
      </c>
      <c r="F455" s="35">
        <f t="shared" si="81"/>
        <v>43804</v>
      </c>
      <c r="G455" s="35">
        <f t="shared" si="82"/>
        <v>43825</v>
      </c>
      <c r="H455" s="35">
        <f>J455-13</f>
        <v>43832</v>
      </c>
      <c r="I455" s="35">
        <f t="shared" si="84"/>
        <v>43839</v>
      </c>
      <c r="J455" s="35">
        <v>43845</v>
      </c>
      <c r="K455" s="36" t="s">
        <v>69</v>
      </c>
      <c r="L455" s="37">
        <f t="shared" si="85"/>
        <v>1500</v>
      </c>
      <c r="M455" s="45">
        <v>1500</v>
      </c>
      <c r="N455" s="39"/>
      <c r="O455" s="40" t="s">
        <v>143</v>
      </c>
    </row>
    <row r="456" spans="1:256" s="41" customFormat="1" ht="21">
      <c r="A456" s="32">
        <v>1515</v>
      </c>
      <c r="B456" s="33" t="s">
        <v>502</v>
      </c>
      <c r="C456" s="34" t="s">
        <v>77</v>
      </c>
      <c r="D456" s="33" t="s">
        <v>446</v>
      </c>
      <c r="E456" s="44" t="s">
        <v>15</v>
      </c>
      <c r="F456" s="35">
        <f t="shared" si="81"/>
        <v>43804</v>
      </c>
      <c r="G456" s="35">
        <f t="shared" si="82"/>
        <v>43825</v>
      </c>
      <c r="H456" s="35">
        <f>J456-13</f>
        <v>43832</v>
      </c>
      <c r="I456" s="35">
        <f t="shared" si="84"/>
        <v>43839</v>
      </c>
      <c r="J456" s="35">
        <v>43845</v>
      </c>
      <c r="K456" s="36" t="s">
        <v>69</v>
      </c>
      <c r="L456" s="37">
        <f t="shared" si="85"/>
        <v>95000</v>
      </c>
      <c r="M456" s="38">
        <v>95000</v>
      </c>
      <c r="N456" s="39"/>
      <c r="O456" s="40" t="s">
        <v>208</v>
      </c>
    </row>
    <row r="457" spans="1:256" s="41" customFormat="1" ht="21">
      <c r="A457" s="32">
        <v>1544</v>
      </c>
      <c r="B457" s="33" t="s">
        <v>500</v>
      </c>
      <c r="C457" s="42" t="s">
        <v>77</v>
      </c>
      <c r="D457" s="33" t="s">
        <v>446</v>
      </c>
      <c r="E457" s="44" t="s">
        <v>15</v>
      </c>
      <c r="F457" s="35">
        <f t="shared" si="81"/>
        <v>43802</v>
      </c>
      <c r="G457" s="35">
        <f t="shared" si="82"/>
        <v>43823</v>
      </c>
      <c r="H457" s="35">
        <f t="shared" ref="H457:H464" si="86">J457-15</f>
        <v>43830</v>
      </c>
      <c r="I457" s="35">
        <f t="shared" si="84"/>
        <v>43837</v>
      </c>
      <c r="J457" s="35">
        <v>43845</v>
      </c>
      <c r="K457" s="36" t="s">
        <v>69</v>
      </c>
      <c r="L457" s="37">
        <f t="shared" si="85"/>
        <v>5000</v>
      </c>
      <c r="M457" s="45">
        <v>5000</v>
      </c>
      <c r="N457" s="39"/>
      <c r="O457" s="40" t="s">
        <v>219</v>
      </c>
    </row>
    <row r="458" spans="1:256" s="41" customFormat="1" ht="21">
      <c r="A458" s="32">
        <v>1596</v>
      </c>
      <c r="B458" s="33" t="s">
        <v>696</v>
      </c>
      <c r="C458" s="42" t="s">
        <v>77</v>
      </c>
      <c r="D458" s="33" t="s">
        <v>446</v>
      </c>
      <c r="E458" s="44" t="s">
        <v>15</v>
      </c>
      <c r="F458" s="35">
        <f t="shared" si="81"/>
        <v>43802</v>
      </c>
      <c r="G458" s="35">
        <f t="shared" si="82"/>
        <v>43823</v>
      </c>
      <c r="H458" s="35">
        <f t="shared" si="86"/>
        <v>43830</v>
      </c>
      <c r="I458" s="35">
        <f t="shared" si="84"/>
        <v>43837</v>
      </c>
      <c r="J458" s="35">
        <v>43845</v>
      </c>
      <c r="K458" s="36" t="s">
        <v>69</v>
      </c>
      <c r="L458" s="37">
        <f t="shared" si="85"/>
        <v>28125</v>
      </c>
      <c r="M458" s="45">
        <v>28125</v>
      </c>
      <c r="N458" s="45"/>
      <c r="O458" s="40" t="s">
        <v>697</v>
      </c>
    </row>
    <row r="459" spans="1:256" s="41" customFormat="1" ht="21">
      <c r="A459" s="32">
        <v>1609</v>
      </c>
      <c r="B459" s="33" t="s">
        <v>670</v>
      </c>
      <c r="C459" s="42" t="s">
        <v>77</v>
      </c>
      <c r="D459" s="33" t="s">
        <v>446</v>
      </c>
      <c r="E459" s="44" t="s">
        <v>15</v>
      </c>
      <c r="F459" s="35">
        <f t="shared" si="81"/>
        <v>43802</v>
      </c>
      <c r="G459" s="35">
        <f t="shared" si="82"/>
        <v>43823</v>
      </c>
      <c r="H459" s="35">
        <f t="shared" si="86"/>
        <v>43830</v>
      </c>
      <c r="I459" s="35">
        <f t="shared" si="84"/>
        <v>43837</v>
      </c>
      <c r="J459" s="35">
        <v>43845</v>
      </c>
      <c r="K459" s="36" t="s">
        <v>69</v>
      </c>
      <c r="L459" s="37">
        <f t="shared" si="85"/>
        <v>2196.0700000000002</v>
      </c>
      <c r="M459" s="45">
        <v>2196.0700000000002</v>
      </c>
      <c r="N459" s="45"/>
      <c r="O459" s="40" t="s">
        <v>671</v>
      </c>
    </row>
    <row r="460" spans="1:256" s="41" customFormat="1" ht="21">
      <c r="A460" s="32">
        <v>1708</v>
      </c>
      <c r="B460" s="33" t="s">
        <v>629</v>
      </c>
      <c r="C460" s="42" t="s">
        <v>77</v>
      </c>
      <c r="D460" s="33" t="s">
        <v>446</v>
      </c>
      <c r="E460" s="44" t="s">
        <v>15</v>
      </c>
      <c r="F460" s="35">
        <f t="shared" si="81"/>
        <v>43802</v>
      </c>
      <c r="G460" s="35">
        <f t="shared" si="82"/>
        <v>43823</v>
      </c>
      <c r="H460" s="35">
        <f t="shared" si="86"/>
        <v>43830</v>
      </c>
      <c r="I460" s="35">
        <f t="shared" si="84"/>
        <v>43837</v>
      </c>
      <c r="J460" s="35">
        <v>43845</v>
      </c>
      <c r="K460" s="36" t="s">
        <v>69</v>
      </c>
      <c r="L460" s="37">
        <f t="shared" si="85"/>
        <v>3600</v>
      </c>
      <c r="M460" s="45">
        <v>3600</v>
      </c>
      <c r="N460" s="45"/>
      <c r="O460" s="40" t="s">
        <v>630</v>
      </c>
    </row>
    <row r="461" spans="1:256" s="41" customFormat="1" ht="12.75">
      <c r="A461" s="32">
        <v>1723</v>
      </c>
      <c r="B461" s="33" t="s">
        <v>672</v>
      </c>
      <c r="C461" s="42" t="s">
        <v>77</v>
      </c>
      <c r="D461" s="33" t="s">
        <v>446</v>
      </c>
      <c r="E461" s="44" t="s">
        <v>15</v>
      </c>
      <c r="F461" s="35">
        <f t="shared" si="81"/>
        <v>43802</v>
      </c>
      <c r="G461" s="35">
        <f t="shared" si="82"/>
        <v>43823</v>
      </c>
      <c r="H461" s="35">
        <f t="shared" si="86"/>
        <v>43830</v>
      </c>
      <c r="I461" s="35">
        <f t="shared" si="84"/>
        <v>43837</v>
      </c>
      <c r="J461" s="35">
        <v>43845</v>
      </c>
      <c r="K461" s="36" t="s">
        <v>69</v>
      </c>
      <c r="L461" s="37">
        <f t="shared" si="85"/>
        <v>1500</v>
      </c>
      <c r="M461" s="45">
        <v>1500</v>
      </c>
      <c r="N461" s="45"/>
      <c r="O461" s="40" t="s">
        <v>673</v>
      </c>
    </row>
    <row r="462" spans="1:256" s="41" customFormat="1" ht="21">
      <c r="A462" s="32">
        <v>1727</v>
      </c>
      <c r="B462" s="33" t="s">
        <v>588</v>
      </c>
      <c r="C462" s="42" t="s">
        <v>77</v>
      </c>
      <c r="D462" s="33" t="s">
        <v>446</v>
      </c>
      <c r="E462" s="44" t="s">
        <v>15</v>
      </c>
      <c r="F462" s="35">
        <f t="shared" si="81"/>
        <v>43802</v>
      </c>
      <c r="G462" s="35">
        <f t="shared" si="82"/>
        <v>43823</v>
      </c>
      <c r="H462" s="35">
        <f t="shared" si="86"/>
        <v>43830</v>
      </c>
      <c r="I462" s="35">
        <f t="shared" si="84"/>
        <v>43837</v>
      </c>
      <c r="J462" s="35">
        <v>43845</v>
      </c>
      <c r="K462" s="36" t="s">
        <v>69</v>
      </c>
      <c r="L462" s="37">
        <f t="shared" si="85"/>
        <v>4800</v>
      </c>
      <c r="M462" s="45">
        <v>4800</v>
      </c>
      <c r="N462" s="45"/>
      <c r="O462" s="40" t="s">
        <v>589</v>
      </c>
    </row>
    <row r="463" spans="1:256" s="41" customFormat="1" ht="21">
      <c r="A463" s="32">
        <v>1730</v>
      </c>
      <c r="B463" s="33" t="s">
        <v>594</v>
      </c>
      <c r="C463" s="42" t="s">
        <v>77</v>
      </c>
      <c r="D463" s="33" t="s">
        <v>446</v>
      </c>
      <c r="E463" s="44" t="s">
        <v>15</v>
      </c>
      <c r="F463" s="35">
        <f t="shared" si="81"/>
        <v>43802</v>
      </c>
      <c r="G463" s="35">
        <f t="shared" si="82"/>
        <v>43823</v>
      </c>
      <c r="H463" s="35">
        <f t="shared" si="86"/>
        <v>43830</v>
      </c>
      <c r="I463" s="35">
        <f t="shared" si="84"/>
        <v>43837</v>
      </c>
      <c r="J463" s="35">
        <v>43845</v>
      </c>
      <c r="K463" s="36" t="s">
        <v>69</v>
      </c>
      <c r="L463" s="37">
        <f t="shared" si="85"/>
        <v>4800</v>
      </c>
      <c r="M463" s="45">
        <v>4800</v>
      </c>
      <c r="N463" s="45"/>
      <c r="O463" s="40" t="s">
        <v>595</v>
      </c>
    </row>
    <row r="464" spans="1:256" s="41" customFormat="1" ht="31.5">
      <c r="A464" s="32">
        <v>1794</v>
      </c>
      <c r="B464" s="33" t="s">
        <v>674</v>
      </c>
      <c r="C464" s="42" t="s">
        <v>77</v>
      </c>
      <c r="D464" s="33" t="s">
        <v>446</v>
      </c>
      <c r="E464" s="44" t="s">
        <v>15</v>
      </c>
      <c r="F464" s="35">
        <f t="shared" si="81"/>
        <v>43802</v>
      </c>
      <c r="G464" s="35">
        <f t="shared" si="82"/>
        <v>43823</v>
      </c>
      <c r="H464" s="35">
        <f t="shared" si="86"/>
        <v>43830</v>
      </c>
      <c r="I464" s="35">
        <f t="shared" si="84"/>
        <v>43837</v>
      </c>
      <c r="J464" s="35">
        <v>43845</v>
      </c>
      <c r="K464" s="36" t="s">
        <v>69</v>
      </c>
      <c r="L464" s="37">
        <f t="shared" si="85"/>
        <v>2400</v>
      </c>
      <c r="M464" s="45">
        <v>2400</v>
      </c>
      <c r="N464" s="45"/>
      <c r="O464" s="40" t="s">
        <v>675</v>
      </c>
    </row>
    <row r="465" spans="1:15" s="41" customFormat="1" ht="21">
      <c r="A465" s="32">
        <v>31</v>
      </c>
      <c r="B465" s="33" t="s">
        <v>349</v>
      </c>
      <c r="C465" s="34" t="s">
        <v>77</v>
      </c>
      <c r="D465" s="33" t="s">
        <v>98</v>
      </c>
      <c r="E465" s="44" t="s">
        <v>15</v>
      </c>
      <c r="F465" s="35">
        <f t="shared" si="81"/>
        <v>43807</v>
      </c>
      <c r="G465" s="35">
        <f t="shared" si="82"/>
        <v>43828</v>
      </c>
      <c r="H465" s="35">
        <f>J465-13</f>
        <v>43835</v>
      </c>
      <c r="I465" s="35">
        <f t="shared" si="84"/>
        <v>43842</v>
      </c>
      <c r="J465" s="35">
        <v>43848</v>
      </c>
      <c r="K465" s="36" t="s">
        <v>69</v>
      </c>
      <c r="L465" s="37">
        <f t="shared" si="85"/>
        <v>100000</v>
      </c>
      <c r="M465" s="38">
        <v>100000</v>
      </c>
      <c r="N465" s="39"/>
      <c r="O465" s="40" t="s">
        <v>208</v>
      </c>
    </row>
    <row r="466" spans="1:15" s="41" customFormat="1" ht="12.75">
      <c r="A466" s="32">
        <v>331</v>
      </c>
      <c r="B466" s="33" t="s">
        <v>419</v>
      </c>
      <c r="C466" s="42" t="s">
        <v>77</v>
      </c>
      <c r="D466" s="33" t="s">
        <v>105</v>
      </c>
      <c r="E466" s="44" t="s">
        <v>15</v>
      </c>
      <c r="F466" s="35">
        <f t="shared" si="81"/>
        <v>43807</v>
      </c>
      <c r="G466" s="35">
        <f t="shared" si="82"/>
        <v>43828</v>
      </c>
      <c r="H466" s="35">
        <f>J466-13</f>
        <v>43835</v>
      </c>
      <c r="I466" s="35">
        <f t="shared" si="84"/>
        <v>43842</v>
      </c>
      <c r="J466" s="35">
        <v>43848</v>
      </c>
      <c r="K466" s="36" t="s">
        <v>69</v>
      </c>
      <c r="L466" s="37">
        <f t="shared" si="85"/>
        <v>8000</v>
      </c>
      <c r="M466" s="43">
        <v>8000</v>
      </c>
      <c r="N466" s="39"/>
      <c r="O466" s="40" t="s">
        <v>208</v>
      </c>
    </row>
    <row r="467" spans="1:15" s="41" customFormat="1" ht="12.75">
      <c r="A467" s="32">
        <v>342</v>
      </c>
      <c r="B467" s="33" t="s">
        <v>420</v>
      </c>
      <c r="C467" s="42" t="s">
        <v>77</v>
      </c>
      <c r="D467" s="33" t="s">
        <v>105</v>
      </c>
      <c r="E467" s="44" t="s">
        <v>15</v>
      </c>
      <c r="F467" s="35">
        <f t="shared" si="81"/>
        <v>43807</v>
      </c>
      <c r="G467" s="35">
        <f t="shared" si="82"/>
        <v>43828</v>
      </c>
      <c r="H467" s="35">
        <f>J467-13</f>
        <v>43835</v>
      </c>
      <c r="I467" s="35">
        <f t="shared" si="84"/>
        <v>43842</v>
      </c>
      <c r="J467" s="35">
        <v>43848</v>
      </c>
      <c r="K467" s="36" t="s">
        <v>69</v>
      </c>
      <c r="L467" s="37">
        <f t="shared" si="85"/>
        <v>2500</v>
      </c>
      <c r="M467" s="43">
        <v>2500</v>
      </c>
      <c r="N467" s="39"/>
      <c r="O467" s="40" t="s">
        <v>214</v>
      </c>
    </row>
    <row r="468" spans="1:15" s="41" customFormat="1" ht="12.75">
      <c r="A468" s="32">
        <v>362</v>
      </c>
      <c r="B468" s="33" t="s">
        <v>422</v>
      </c>
      <c r="C468" s="42" t="s">
        <v>77</v>
      </c>
      <c r="D468" s="33" t="s">
        <v>105</v>
      </c>
      <c r="E468" s="44" t="s">
        <v>15</v>
      </c>
      <c r="F468" s="35">
        <f t="shared" si="81"/>
        <v>43807</v>
      </c>
      <c r="G468" s="35">
        <f t="shared" si="82"/>
        <v>43828</v>
      </c>
      <c r="H468" s="35">
        <f>J468-13</f>
        <v>43835</v>
      </c>
      <c r="I468" s="35">
        <f t="shared" si="84"/>
        <v>43842</v>
      </c>
      <c r="J468" s="35">
        <v>43848</v>
      </c>
      <c r="K468" s="36" t="s">
        <v>69</v>
      </c>
      <c r="L468" s="37">
        <f t="shared" si="85"/>
        <v>1500</v>
      </c>
      <c r="M468" s="43">
        <v>1500</v>
      </c>
      <c r="N468" s="39"/>
      <c r="O468" s="40" t="s">
        <v>112</v>
      </c>
    </row>
    <row r="469" spans="1:15" s="41" customFormat="1" ht="12.75">
      <c r="A469" s="32">
        <v>1078</v>
      </c>
      <c r="B469" s="33" t="s">
        <v>295</v>
      </c>
      <c r="C469" s="34" t="s">
        <v>77</v>
      </c>
      <c r="D469" s="33" t="s">
        <v>120</v>
      </c>
      <c r="E469" s="44" t="s">
        <v>15</v>
      </c>
      <c r="F469" s="35">
        <f t="shared" si="81"/>
        <v>43807</v>
      </c>
      <c r="G469" s="35">
        <f t="shared" si="82"/>
        <v>43828</v>
      </c>
      <c r="H469" s="35">
        <f>J469-13</f>
        <v>43835</v>
      </c>
      <c r="I469" s="35">
        <f t="shared" si="84"/>
        <v>43842</v>
      </c>
      <c r="J469" s="35">
        <v>43848</v>
      </c>
      <c r="K469" s="36" t="s">
        <v>69</v>
      </c>
      <c r="L469" s="37">
        <f t="shared" si="85"/>
        <v>4800</v>
      </c>
      <c r="M469" s="38">
        <v>4800</v>
      </c>
      <c r="N469" s="39"/>
      <c r="O469" s="40" t="s">
        <v>229</v>
      </c>
    </row>
    <row r="470" spans="1:15" s="41" customFormat="1" ht="21">
      <c r="A470" s="32">
        <v>785</v>
      </c>
      <c r="B470" s="33" t="s">
        <v>325</v>
      </c>
      <c r="C470" s="42" t="s">
        <v>77</v>
      </c>
      <c r="D470" s="33" t="s">
        <v>142</v>
      </c>
      <c r="E470" s="44" t="s">
        <v>15</v>
      </c>
      <c r="F470" s="35">
        <f t="shared" si="81"/>
        <v>43833</v>
      </c>
      <c r="G470" s="35">
        <f t="shared" si="82"/>
        <v>43854</v>
      </c>
      <c r="H470" s="35">
        <f>J470-15</f>
        <v>43861</v>
      </c>
      <c r="I470" s="35">
        <f t="shared" si="84"/>
        <v>43868</v>
      </c>
      <c r="J470" s="35">
        <v>43876</v>
      </c>
      <c r="K470" s="36" t="s">
        <v>69</v>
      </c>
      <c r="L470" s="37">
        <f t="shared" si="85"/>
        <v>5000</v>
      </c>
      <c r="M470" s="43"/>
      <c r="N470" s="39">
        <v>5000</v>
      </c>
      <c r="O470" s="40" t="s">
        <v>411</v>
      </c>
    </row>
    <row r="471" spans="1:15" s="41" customFormat="1" ht="12.75">
      <c r="A471" s="32">
        <v>268</v>
      </c>
      <c r="B471" s="33" t="s">
        <v>282</v>
      </c>
      <c r="C471" s="34" t="s">
        <v>77</v>
      </c>
      <c r="D471" s="33" t="s">
        <v>158</v>
      </c>
      <c r="E471" s="44" t="s">
        <v>15</v>
      </c>
      <c r="F471" s="35">
        <f t="shared" si="81"/>
        <v>43893</v>
      </c>
      <c r="G471" s="35">
        <f t="shared" si="82"/>
        <v>43914</v>
      </c>
      <c r="H471" s="35">
        <f>J471-15</f>
        <v>43921</v>
      </c>
      <c r="I471" s="35">
        <f t="shared" si="84"/>
        <v>43928</v>
      </c>
      <c r="J471" s="35">
        <v>43936</v>
      </c>
      <c r="K471" s="36" t="s">
        <v>69</v>
      </c>
      <c r="L471" s="37">
        <f t="shared" si="85"/>
        <v>6500</v>
      </c>
      <c r="M471" s="38">
        <v>6500</v>
      </c>
      <c r="N471" s="39"/>
      <c r="O471" s="40" t="s">
        <v>162</v>
      </c>
    </row>
    <row r="472" spans="1:15" s="41" customFormat="1" ht="21">
      <c r="A472" s="32">
        <v>945</v>
      </c>
      <c r="B472" s="33" t="s">
        <v>570</v>
      </c>
      <c r="C472" s="34" t="s">
        <v>77</v>
      </c>
      <c r="D472" s="33" t="s">
        <v>183</v>
      </c>
      <c r="E472" s="44" t="s">
        <v>15</v>
      </c>
      <c r="F472" s="35">
        <f t="shared" ref="F472:F511" si="87">G472-21</f>
        <v>43893</v>
      </c>
      <c r="G472" s="35">
        <f t="shared" ref="G472:G511" si="88">H472-7</f>
        <v>43914</v>
      </c>
      <c r="H472" s="35">
        <f>J472-15</f>
        <v>43921</v>
      </c>
      <c r="I472" s="35">
        <f t="shared" si="84"/>
        <v>43928</v>
      </c>
      <c r="J472" s="35">
        <v>43936</v>
      </c>
      <c r="K472" s="36" t="s">
        <v>69</v>
      </c>
      <c r="L472" s="37">
        <f t="shared" si="85"/>
        <v>137500</v>
      </c>
      <c r="M472" s="38">
        <v>137500</v>
      </c>
      <c r="N472" s="39"/>
      <c r="O472" s="40" t="s">
        <v>208</v>
      </c>
    </row>
    <row r="473" spans="1:15" s="41" customFormat="1" ht="12.75">
      <c r="A473" s="32">
        <v>1031</v>
      </c>
      <c r="B473" s="33" t="s">
        <v>579</v>
      </c>
      <c r="C473" s="42" t="s">
        <v>77</v>
      </c>
      <c r="D473" s="33" t="s">
        <v>183</v>
      </c>
      <c r="E473" s="44" t="s">
        <v>15</v>
      </c>
      <c r="F473" s="35">
        <f t="shared" si="87"/>
        <v>43893</v>
      </c>
      <c r="G473" s="35">
        <f t="shared" si="88"/>
        <v>43914</v>
      </c>
      <c r="H473" s="35">
        <f>J473-15</f>
        <v>43921</v>
      </c>
      <c r="I473" s="35">
        <f t="shared" si="84"/>
        <v>43928</v>
      </c>
      <c r="J473" s="35">
        <v>43936</v>
      </c>
      <c r="K473" s="36" t="s">
        <v>69</v>
      </c>
      <c r="L473" s="37">
        <f t="shared" si="85"/>
        <v>4340</v>
      </c>
      <c r="M473" s="43">
        <v>4340</v>
      </c>
      <c r="N473" s="39"/>
      <c r="O473" s="40" t="s">
        <v>191</v>
      </c>
    </row>
    <row r="474" spans="1:15" s="41" customFormat="1" ht="21">
      <c r="A474" s="32">
        <v>1299</v>
      </c>
      <c r="B474" s="33" t="s">
        <v>649</v>
      </c>
      <c r="C474" s="42" t="s">
        <v>77</v>
      </c>
      <c r="D474" s="33" t="s">
        <v>446</v>
      </c>
      <c r="E474" s="44" t="s">
        <v>15</v>
      </c>
      <c r="F474" s="35">
        <f t="shared" si="87"/>
        <v>43895</v>
      </c>
      <c r="G474" s="35">
        <f t="shared" si="88"/>
        <v>43916</v>
      </c>
      <c r="H474" s="35">
        <f t="shared" ref="H474:H479" si="89">J474-13</f>
        <v>43923</v>
      </c>
      <c r="I474" s="35">
        <f t="shared" si="84"/>
        <v>43930</v>
      </c>
      <c r="J474" s="35">
        <v>43936</v>
      </c>
      <c r="K474" s="36" t="s">
        <v>69</v>
      </c>
      <c r="L474" s="37">
        <f t="shared" si="85"/>
        <v>5000</v>
      </c>
      <c r="M474" s="45">
        <v>5000</v>
      </c>
      <c r="N474" s="39"/>
      <c r="O474" s="40" t="s">
        <v>652</v>
      </c>
    </row>
    <row r="475" spans="1:15" s="41" customFormat="1" ht="21">
      <c r="A475" s="32">
        <v>1303</v>
      </c>
      <c r="B475" s="33" t="s">
        <v>651</v>
      </c>
      <c r="C475" s="42" t="s">
        <v>77</v>
      </c>
      <c r="D475" s="33" t="s">
        <v>446</v>
      </c>
      <c r="E475" s="44" t="s">
        <v>15</v>
      </c>
      <c r="F475" s="35">
        <f t="shared" si="87"/>
        <v>43895</v>
      </c>
      <c r="G475" s="35">
        <f t="shared" si="88"/>
        <v>43916</v>
      </c>
      <c r="H475" s="35">
        <f t="shared" si="89"/>
        <v>43923</v>
      </c>
      <c r="I475" s="35">
        <f t="shared" si="84"/>
        <v>43930</v>
      </c>
      <c r="J475" s="35">
        <v>43936</v>
      </c>
      <c r="K475" s="36" t="s">
        <v>69</v>
      </c>
      <c r="L475" s="37">
        <f t="shared" si="85"/>
        <v>5000</v>
      </c>
      <c r="M475" s="45">
        <v>5000</v>
      </c>
      <c r="N475" s="39"/>
      <c r="O475" s="40" t="s">
        <v>650</v>
      </c>
    </row>
    <row r="476" spans="1:15" s="41" customFormat="1" ht="21">
      <c r="A476" s="32">
        <v>1311</v>
      </c>
      <c r="B476" s="33" t="s">
        <v>655</v>
      </c>
      <c r="C476" s="42" t="s">
        <v>77</v>
      </c>
      <c r="D476" s="33" t="s">
        <v>446</v>
      </c>
      <c r="E476" s="44" t="s">
        <v>15</v>
      </c>
      <c r="F476" s="35">
        <f t="shared" si="87"/>
        <v>43895</v>
      </c>
      <c r="G476" s="35">
        <f t="shared" si="88"/>
        <v>43916</v>
      </c>
      <c r="H476" s="35">
        <f t="shared" si="89"/>
        <v>43923</v>
      </c>
      <c r="I476" s="35">
        <f t="shared" si="84"/>
        <v>43930</v>
      </c>
      <c r="J476" s="35">
        <v>43936</v>
      </c>
      <c r="K476" s="36" t="s">
        <v>69</v>
      </c>
      <c r="L476" s="37">
        <f t="shared" si="85"/>
        <v>5000</v>
      </c>
      <c r="M476" s="45">
        <v>5000</v>
      </c>
      <c r="N476" s="39"/>
      <c r="O476" s="40" t="s">
        <v>656</v>
      </c>
    </row>
    <row r="477" spans="1:15" s="41" customFormat="1" ht="21">
      <c r="A477" s="32">
        <v>1315</v>
      </c>
      <c r="B477" s="33" t="s">
        <v>657</v>
      </c>
      <c r="C477" s="42" t="s">
        <v>77</v>
      </c>
      <c r="D477" s="33" t="s">
        <v>446</v>
      </c>
      <c r="E477" s="44" t="s">
        <v>15</v>
      </c>
      <c r="F477" s="35">
        <f t="shared" si="87"/>
        <v>43895</v>
      </c>
      <c r="G477" s="35">
        <f t="shared" si="88"/>
        <v>43916</v>
      </c>
      <c r="H477" s="35">
        <f t="shared" si="89"/>
        <v>43923</v>
      </c>
      <c r="I477" s="35">
        <f t="shared" si="84"/>
        <v>43930</v>
      </c>
      <c r="J477" s="35">
        <v>43936</v>
      </c>
      <c r="K477" s="36" t="s">
        <v>69</v>
      </c>
      <c r="L477" s="37">
        <f t="shared" si="85"/>
        <v>5000</v>
      </c>
      <c r="M477" s="45">
        <v>5000</v>
      </c>
      <c r="N477" s="39"/>
      <c r="O477" s="40" t="s">
        <v>658</v>
      </c>
    </row>
    <row r="478" spans="1:15" s="41" customFormat="1" ht="21">
      <c r="A478" s="32">
        <v>1319</v>
      </c>
      <c r="B478" s="33" t="s">
        <v>659</v>
      </c>
      <c r="C478" s="42" t="s">
        <v>77</v>
      </c>
      <c r="D478" s="33" t="s">
        <v>446</v>
      </c>
      <c r="E478" s="44" t="s">
        <v>15</v>
      </c>
      <c r="F478" s="35">
        <f t="shared" si="87"/>
        <v>43895</v>
      </c>
      <c r="G478" s="35">
        <f t="shared" si="88"/>
        <v>43916</v>
      </c>
      <c r="H478" s="35">
        <f t="shared" si="89"/>
        <v>43923</v>
      </c>
      <c r="I478" s="35">
        <f t="shared" si="84"/>
        <v>43930</v>
      </c>
      <c r="J478" s="35">
        <v>43936</v>
      </c>
      <c r="K478" s="36" t="s">
        <v>69</v>
      </c>
      <c r="L478" s="37">
        <f t="shared" si="85"/>
        <v>5000</v>
      </c>
      <c r="M478" s="45">
        <v>5000</v>
      </c>
      <c r="N478" s="39"/>
      <c r="O478" s="40" t="s">
        <v>660</v>
      </c>
    </row>
    <row r="479" spans="1:15" s="41" customFormat="1" ht="21">
      <c r="A479" s="32">
        <v>1333</v>
      </c>
      <c r="B479" s="33" t="s">
        <v>463</v>
      </c>
      <c r="C479" s="42" t="s">
        <v>77</v>
      </c>
      <c r="D479" s="33" t="s">
        <v>446</v>
      </c>
      <c r="E479" s="44" t="s">
        <v>15</v>
      </c>
      <c r="F479" s="35">
        <f t="shared" si="87"/>
        <v>43895</v>
      </c>
      <c r="G479" s="35">
        <f t="shared" si="88"/>
        <v>43916</v>
      </c>
      <c r="H479" s="35">
        <f t="shared" si="89"/>
        <v>43923</v>
      </c>
      <c r="I479" s="35">
        <f t="shared" si="84"/>
        <v>43930</v>
      </c>
      <c r="J479" s="35">
        <v>43936</v>
      </c>
      <c r="K479" s="36" t="s">
        <v>69</v>
      </c>
      <c r="L479" s="37">
        <f t="shared" si="85"/>
        <v>5000</v>
      </c>
      <c r="M479" s="45">
        <v>5000</v>
      </c>
      <c r="N479" s="39"/>
      <c r="O479" s="40" t="s">
        <v>464</v>
      </c>
    </row>
    <row r="480" spans="1:15" s="41" customFormat="1" ht="21">
      <c r="A480" s="32">
        <v>1510</v>
      </c>
      <c r="B480" s="33" t="s">
        <v>459</v>
      </c>
      <c r="C480" s="42" t="s">
        <v>77</v>
      </c>
      <c r="D480" s="33" t="s">
        <v>446</v>
      </c>
      <c r="E480" s="44" t="s">
        <v>15</v>
      </c>
      <c r="F480" s="35">
        <f t="shared" si="87"/>
        <v>43893</v>
      </c>
      <c r="G480" s="35">
        <f t="shared" si="88"/>
        <v>43914</v>
      </c>
      <c r="H480" s="35">
        <f t="shared" ref="H480:H485" si="90">J480-15</f>
        <v>43921</v>
      </c>
      <c r="I480" s="35">
        <f t="shared" si="84"/>
        <v>43928</v>
      </c>
      <c r="J480" s="35">
        <v>43936</v>
      </c>
      <c r="K480" s="36" t="s">
        <v>69</v>
      </c>
      <c r="L480" s="37">
        <f t="shared" si="85"/>
        <v>5000</v>
      </c>
      <c r="M480" s="45">
        <v>5000</v>
      </c>
      <c r="N480" s="39"/>
      <c r="O480" s="40" t="s">
        <v>460</v>
      </c>
    </row>
    <row r="481" spans="1:15" s="41" customFormat="1" ht="21">
      <c r="A481" s="32">
        <v>1599</v>
      </c>
      <c r="B481" s="33" t="s">
        <v>696</v>
      </c>
      <c r="C481" s="42" t="s">
        <v>77</v>
      </c>
      <c r="D481" s="33" t="s">
        <v>446</v>
      </c>
      <c r="E481" s="44" t="s">
        <v>15</v>
      </c>
      <c r="F481" s="35">
        <f t="shared" si="87"/>
        <v>43893</v>
      </c>
      <c r="G481" s="35">
        <f t="shared" si="88"/>
        <v>43914</v>
      </c>
      <c r="H481" s="35">
        <f t="shared" si="90"/>
        <v>43921</v>
      </c>
      <c r="I481" s="35">
        <f t="shared" si="84"/>
        <v>43928</v>
      </c>
      <c r="J481" s="35">
        <v>43936</v>
      </c>
      <c r="K481" s="36" t="s">
        <v>69</v>
      </c>
      <c r="L481" s="37">
        <f t="shared" si="85"/>
        <v>28125</v>
      </c>
      <c r="M481" s="45">
        <v>28125</v>
      </c>
      <c r="N481" s="45"/>
      <c r="O481" s="40" t="s">
        <v>697</v>
      </c>
    </row>
    <row r="482" spans="1:15" s="41" customFormat="1" ht="21">
      <c r="A482" s="32">
        <v>1734</v>
      </c>
      <c r="B482" s="33" t="s">
        <v>596</v>
      </c>
      <c r="C482" s="42" t="s">
        <v>77</v>
      </c>
      <c r="D482" s="33" t="s">
        <v>446</v>
      </c>
      <c r="E482" s="44" t="s">
        <v>15</v>
      </c>
      <c r="F482" s="35">
        <f t="shared" si="87"/>
        <v>43893</v>
      </c>
      <c r="G482" s="35">
        <f t="shared" si="88"/>
        <v>43914</v>
      </c>
      <c r="H482" s="35">
        <f t="shared" si="90"/>
        <v>43921</v>
      </c>
      <c r="I482" s="35">
        <f t="shared" si="84"/>
        <v>43928</v>
      </c>
      <c r="J482" s="35">
        <v>43936</v>
      </c>
      <c r="K482" s="36" t="s">
        <v>69</v>
      </c>
      <c r="L482" s="37">
        <f t="shared" si="85"/>
        <v>6000</v>
      </c>
      <c r="M482" s="45">
        <v>6000</v>
      </c>
      <c r="N482" s="45"/>
      <c r="O482" s="40" t="s">
        <v>597</v>
      </c>
    </row>
    <row r="483" spans="1:15" s="41" customFormat="1" ht="21">
      <c r="A483" s="32">
        <v>1780</v>
      </c>
      <c r="B483" s="33" t="s">
        <v>676</v>
      </c>
      <c r="C483" s="42" t="s">
        <v>77</v>
      </c>
      <c r="D483" s="33" t="s">
        <v>446</v>
      </c>
      <c r="E483" s="44" t="s">
        <v>15</v>
      </c>
      <c r="F483" s="35">
        <f t="shared" si="87"/>
        <v>43893</v>
      </c>
      <c r="G483" s="35">
        <f t="shared" si="88"/>
        <v>43914</v>
      </c>
      <c r="H483" s="35">
        <f t="shared" si="90"/>
        <v>43921</v>
      </c>
      <c r="I483" s="35">
        <f t="shared" si="84"/>
        <v>43928</v>
      </c>
      <c r="J483" s="35">
        <v>43936</v>
      </c>
      <c r="K483" s="36" t="s">
        <v>69</v>
      </c>
      <c r="L483" s="37">
        <f t="shared" si="85"/>
        <v>1200</v>
      </c>
      <c r="M483" s="45">
        <v>1200</v>
      </c>
      <c r="N483" s="45"/>
      <c r="O483" s="40" t="s">
        <v>677</v>
      </c>
    </row>
    <row r="484" spans="1:15" s="41" customFormat="1" ht="21">
      <c r="A484" s="32">
        <v>1783</v>
      </c>
      <c r="B484" s="33" t="s">
        <v>678</v>
      </c>
      <c r="C484" s="42" t="s">
        <v>77</v>
      </c>
      <c r="D484" s="33" t="s">
        <v>446</v>
      </c>
      <c r="E484" s="44" t="s">
        <v>15</v>
      </c>
      <c r="F484" s="35">
        <f t="shared" si="87"/>
        <v>43893</v>
      </c>
      <c r="G484" s="35">
        <f t="shared" si="88"/>
        <v>43914</v>
      </c>
      <c r="H484" s="35">
        <f t="shared" si="90"/>
        <v>43921</v>
      </c>
      <c r="I484" s="35">
        <f t="shared" si="84"/>
        <v>43928</v>
      </c>
      <c r="J484" s="35">
        <v>43936</v>
      </c>
      <c r="K484" s="36" t="s">
        <v>69</v>
      </c>
      <c r="L484" s="37">
        <f t="shared" si="85"/>
        <v>1200</v>
      </c>
      <c r="M484" s="45">
        <v>1200</v>
      </c>
      <c r="N484" s="45"/>
      <c r="O484" s="40" t="s">
        <v>679</v>
      </c>
    </row>
    <row r="485" spans="1:15" s="41" customFormat="1" ht="21">
      <c r="A485" s="32">
        <v>1786</v>
      </c>
      <c r="B485" s="33" t="s">
        <v>692</v>
      </c>
      <c r="C485" s="42" t="s">
        <v>77</v>
      </c>
      <c r="D485" s="33" t="s">
        <v>446</v>
      </c>
      <c r="E485" s="44" t="s">
        <v>15</v>
      </c>
      <c r="F485" s="35">
        <f t="shared" si="87"/>
        <v>43893</v>
      </c>
      <c r="G485" s="35">
        <f t="shared" si="88"/>
        <v>43914</v>
      </c>
      <c r="H485" s="35">
        <f t="shared" si="90"/>
        <v>43921</v>
      </c>
      <c r="I485" s="35">
        <f t="shared" si="84"/>
        <v>43928</v>
      </c>
      <c r="J485" s="35">
        <v>43936</v>
      </c>
      <c r="K485" s="36" t="s">
        <v>69</v>
      </c>
      <c r="L485" s="37">
        <f t="shared" si="85"/>
        <v>3000</v>
      </c>
      <c r="M485" s="45">
        <v>3000</v>
      </c>
      <c r="N485" s="45"/>
      <c r="O485" s="40" t="s">
        <v>693</v>
      </c>
    </row>
    <row r="486" spans="1:15" s="41" customFormat="1" ht="21">
      <c r="A486" s="32">
        <v>1271</v>
      </c>
      <c r="B486" s="33" t="s">
        <v>396</v>
      </c>
      <c r="C486" s="42" t="s">
        <v>77</v>
      </c>
      <c r="D486" s="33" t="s">
        <v>142</v>
      </c>
      <c r="E486" s="44" t="s">
        <v>15</v>
      </c>
      <c r="F486" s="35">
        <f t="shared" si="87"/>
        <v>43956</v>
      </c>
      <c r="G486" s="35">
        <f t="shared" si="88"/>
        <v>43977</v>
      </c>
      <c r="H486" s="35">
        <f>J486-13</f>
        <v>43984</v>
      </c>
      <c r="I486" s="35">
        <f t="shared" si="84"/>
        <v>43991</v>
      </c>
      <c r="J486" s="35">
        <v>43997</v>
      </c>
      <c r="K486" s="36" t="s">
        <v>69</v>
      </c>
      <c r="L486" s="37">
        <f t="shared" si="85"/>
        <v>25000</v>
      </c>
      <c r="M486" s="45">
        <v>25000</v>
      </c>
      <c r="N486" s="45"/>
      <c r="O486" s="40" t="s">
        <v>397</v>
      </c>
    </row>
    <row r="487" spans="1:15" s="127" customFormat="1" ht="21">
      <c r="A487" s="32">
        <v>1802</v>
      </c>
      <c r="B487" s="119" t="s">
        <v>716</v>
      </c>
      <c r="C487" s="120" t="s">
        <v>77</v>
      </c>
      <c r="D487" s="119" t="s">
        <v>446</v>
      </c>
      <c r="E487" s="121" t="s">
        <v>15</v>
      </c>
      <c r="F487" s="122">
        <f t="shared" si="87"/>
        <v>43893</v>
      </c>
      <c r="G487" s="122">
        <f t="shared" si="88"/>
        <v>43914</v>
      </c>
      <c r="H487" s="122">
        <f t="shared" ref="H487:H496" si="91">J487-15</f>
        <v>43921</v>
      </c>
      <c r="I487" s="122">
        <f t="shared" si="84"/>
        <v>43928</v>
      </c>
      <c r="J487" s="122">
        <v>43936</v>
      </c>
      <c r="K487" s="123" t="s">
        <v>69</v>
      </c>
      <c r="L487" s="124">
        <f t="shared" si="85"/>
        <v>6000</v>
      </c>
      <c r="M487" s="125">
        <v>6000</v>
      </c>
      <c r="N487" s="125"/>
      <c r="O487" s="126" t="s">
        <v>717</v>
      </c>
    </row>
    <row r="488" spans="1:15" s="127" customFormat="1" ht="31.5">
      <c r="A488" s="32">
        <v>1832</v>
      </c>
      <c r="B488" s="119" t="s">
        <v>728</v>
      </c>
      <c r="C488" s="120" t="s">
        <v>77</v>
      </c>
      <c r="D488" s="119" t="s">
        <v>446</v>
      </c>
      <c r="E488" s="121" t="s">
        <v>15</v>
      </c>
      <c r="F488" s="122">
        <f t="shared" si="87"/>
        <v>43893</v>
      </c>
      <c r="G488" s="122">
        <f t="shared" si="88"/>
        <v>43914</v>
      </c>
      <c r="H488" s="122">
        <f t="shared" si="91"/>
        <v>43921</v>
      </c>
      <c r="I488" s="122">
        <f t="shared" si="84"/>
        <v>43928</v>
      </c>
      <c r="J488" s="122">
        <v>43936</v>
      </c>
      <c r="K488" s="123" t="s">
        <v>69</v>
      </c>
      <c r="L488" s="124">
        <f t="shared" si="85"/>
        <v>3000</v>
      </c>
      <c r="M488" s="125">
        <v>3000</v>
      </c>
      <c r="N488" s="125"/>
      <c r="O488" s="126" t="s">
        <v>729</v>
      </c>
    </row>
    <row r="489" spans="1:15" s="144" customFormat="1" ht="31.5">
      <c r="A489" s="32">
        <v>1859</v>
      </c>
      <c r="B489" s="136" t="s">
        <v>757</v>
      </c>
      <c r="C489" s="137" t="s">
        <v>77</v>
      </c>
      <c r="D489" s="136" t="s">
        <v>446</v>
      </c>
      <c r="E489" s="138" t="s">
        <v>15</v>
      </c>
      <c r="F489" s="139">
        <f t="shared" ref="F489:F495" si="92">G489-21</f>
        <v>43893</v>
      </c>
      <c r="G489" s="139">
        <f t="shared" ref="G489:G495" si="93">H489-7</f>
        <v>43914</v>
      </c>
      <c r="H489" s="139">
        <f t="shared" si="91"/>
        <v>43921</v>
      </c>
      <c r="I489" s="139">
        <f t="shared" ref="I489:I495" si="94">H489+7</f>
        <v>43928</v>
      </c>
      <c r="J489" s="139">
        <v>43936</v>
      </c>
      <c r="K489" s="140" t="s">
        <v>69</v>
      </c>
      <c r="L489" s="141">
        <f t="shared" ref="L489:L495" si="95">SUM(M489:N489)</f>
        <v>6000</v>
      </c>
      <c r="M489" s="142">
        <v>6000</v>
      </c>
      <c r="N489" s="142"/>
      <c r="O489" s="143" t="s">
        <v>758</v>
      </c>
    </row>
    <row r="490" spans="1:15" s="144" customFormat="1" ht="12.75">
      <c r="A490" s="32">
        <v>1866</v>
      </c>
      <c r="B490" s="136" t="s">
        <v>741</v>
      </c>
      <c r="C490" s="137" t="s">
        <v>77</v>
      </c>
      <c r="D490" s="136" t="s">
        <v>163</v>
      </c>
      <c r="E490" s="138" t="s">
        <v>15</v>
      </c>
      <c r="F490" s="139">
        <f t="shared" si="92"/>
        <v>43893</v>
      </c>
      <c r="G490" s="139">
        <f t="shared" si="93"/>
        <v>43914</v>
      </c>
      <c r="H490" s="139">
        <f t="shared" si="91"/>
        <v>43921</v>
      </c>
      <c r="I490" s="139">
        <f t="shared" si="94"/>
        <v>43928</v>
      </c>
      <c r="J490" s="139">
        <v>43936</v>
      </c>
      <c r="K490" s="140" t="s">
        <v>69</v>
      </c>
      <c r="L490" s="141">
        <f t="shared" si="95"/>
        <v>1400</v>
      </c>
      <c r="M490" s="142">
        <v>1400</v>
      </c>
      <c r="N490" s="142"/>
      <c r="O490" s="143" t="s">
        <v>742</v>
      </c>
    </row>
    <row r="491" spans="1:15" s="144" customFormat="1" ht="12.75">
      <c r="A491" s="32">
        <v>1870</v>
      </c>
      <c r="B491" s="136" t="s">
        <v>747</v>
      </c>
      <c r="C491" s="137" t="s">
        <v>77</v>
      </c>
      <c r="D491" s="136" t="s">
        <v>163</v>
      </c>
      <c r="E491" s="138" t="s">
        <v>15</v>
      </c>
      <c r="F491" s="139">
        <f t="shared" si="92"/>
        <v>43893</v>
      </c>
      <c r="G491" s="139">
        <f t="shared" si="93"/>
        <v>43914</v>
      </c>
      <c r="H491" s="139">
        <f t="shared" si="91"/>
        <v>43921</v>
      </c>
      <c r="I491" s="139">
        <f t="shared" si="94"/>
        <v>43928</v>
      </c>
      <c r="J491" s="139">
        <v>43936</v>
      </c>
      <c r="K491" s="140" t="s">
        <v>69</v>
      </c>
      <c r="L491" s="141">
        <f t="shared" si="95"/>
        <v>700</v>
      </c>
      <c r="M491" s="142">
        <v>700</v>
      </c>
      <c r="N491" s="142"/>
      <c r="O491" s="143" t="s">
        <v>748</v>
      </c>
    </row>
    <row r="492" spans="1:15" s="144" customFormat="1" ht="12.75">
      <c r="A492" s="32">
        <v>1873</v>
      </c>
      <c r="B492" s="136" t="s">
        <v>755</v>
      </c>
      <c r="C492" s="137" t="s">
        <v>77</v>
      </c>
      <c r="D492" s="136" t="s">
        <v>163</v>
      </c>
      <c r="E492" s="138" t="s">
        <v>15</v>
      </c>
      <c r="F492" s="139">
        <f t="shared" si="92"/>
        <v>43893</v>
      </c>
      <c r="G492" s="139">
        <f t="shared" si="93"/>
        <v>43914</v>
      </c>
      <c r="H492" s="139">
        <f t="shared" si="91"/>
        <v>43921</v>
      </c>
      <c r="I492" s="139">
        <f t="shared" si="94"/>
        <v>43928</v>
      </c>
      <c r="J492" s="139">
        <v>43936</v>
      </c>
      <c r="K492" s="140" t="s">
        <v>69</v>
      </c>
      <c r="L492" s="141">
        <f t="shared" si="95"/>
        <v>650</v>
      </c>
      <c r="M492" s="142">
        <v>650</v>
      </c>
      <c r="N492" s="142"/>
      <c r="O492" s="143" t="s">
        <v>756</v>
      </c>
    </row>
    <row r="493" spans="1:15" s="144" customFormat="1" ht="12.75">
      <c r="A493" s="32">
        <v>1876</v>
      </c>
      <c r="B493" s="136" t="s">
        <v>753</v>
      </c>
      <c r="C493" s="137" t="s">
        <v>77</v>
      </c>
      <c r="D493" s="136" t="s">
        <v>163</v>
      </c>
      <c r="E493" s="138" t="s">
        <v>15</v>
      </c>
      <c r="F493" s="139">
        <f t="shared" si="92"/>
        <v>43893</v>
      </c>
      <c r="G493" s="139">
        <f t="shared" si="93"/>
        <v>43914</v>
      </c>
      <c r="H493" s="139">
        <f t="shared" si="91"/>
        <v>43921</v>
      </c>
      <c r="I493" s="139">
        <f t="shared" si="94"/>
        <v>43928</v>
      </c>
      <c r="J493" s="139">
        <v>43936</v>
      </c>
      <c r="K493" s="140" t="s">
        <v>69</v>
      </c>
      <c r="L493" s="141">
        <f t="shared" si="95"/>
        <v>2345</v>
      </c>
      <c r="M493" s="142">
        <v>2345</v>
      </c>
      <c r="N493" s="142"/>
      <c r="O493" s="143" t="s">
        <v>754</v>
      </c>
    </row>
    <row r="494" spans="1:15" s="144" customFormat="1" ht="12.75">
      <c r="A494" s="32">
        <v>1896</v>
      </c>
      <c r="B494" s="136" t="s">
        <v>743</v>
      </c>
      <c r="C494" s="137" t="s">
        <v>77</v>
      </c>
      <c r="D494" s="136" t="s">
        <v>163</v>
      </c>
      <c r="E494" s="138" t="s">
        <v>15</v>
      </c>
      <c r="F494" s="139">
        <f t="shared" si="92"/>
        <v>43893</v>
      </c>
      <c r="G494" s="139">
        <f t="shared" si="93"/>
        <v>43914</v>
      </c>
      <c r="H494" s="139">
        <f t="shared" si="91"/>
        <v>43921</v>
      </c>
      <c r="I494" s="139">
        <f t="shared" si="94"/>
        <v>43928</v>
      </c>
      <c r="J494" s="139">
        <v>43936</v>
      </c>
      <c r="K494" s="140" t="s">
        <v>69</v>
      </c>
      <c r="L494" s="141">
        <f t="shared" si="95"/>
        <v>600</v>
      </c>
      <c r="M494" s="142"/>
      <c r="N494" s="142">
        <v>600</v>
      </c>
      <c r="O494" s="143" t="s">
        <v>744</v>
      </c>
    </row>
    <row r="495" spans="1:15" s="144" customFormat="1" ht="21">
      <c r="A495" s="32">
        <v>1901</v>
      </c>
      <c r="B495" s="136" t="s">
        <v>769</v>
      </c>
      <c r="C495" s="137" t="s">
        <v>77</v>
      </c>
      <c r="D495" s="136" t="s">
        <v>163</v>
      </c>
      <c r="E495" s="138" t="s">
        <v>15</v>
      </c>
      <c r="F495" s="139">
        <f t="shared" si="92"/>
        <v>43802</v>
      </c>
      <c r="G495" s="139">
        <f t="shared" si="93"/>
        <v>43823</v>
      </c>
      <c r="H495" s="139">
        <f t="shared" si="91"/>
        <v>43830</v>
      </c>
      <c r="I495" s="139">
        <f t="shared" si="94"/>
        <v>43837</v>
      </c>
      <c r="J495" s="139">
        <v>43845</v>
      </c>
      <c r="K495" s="140" t="s">
        <v>69</v>
      </c>
      <c r="L495" s="141">
        <f t="shared" si="95"/>
        <v>3345</v>
      </c>
      <c r="M495" s="142">
        <v>3345</v>
      </c>
      <c r="N495" s="142"/>
      <c r="O495" s="143" t="s">
        <v>770</v>
      </c>
    </row>
    <row r="496" spans="1:15" s="127" customFormat="1" ht="21">
      <c r="A496" s="32">
        <v>1835</v>
      </c>
      <c r="B496" s="119" t="s">
        <v>726</v>
      </c>
      <c r="C496" s="120" t="s">
        <v>77</v>
      </c>
      <c r="D496" s="119" t="s">
        <v>446</v>
      </c>
      <c r="E496" s="121" t="s">
        <v>15</v>
      </c>
      <c r="F496" s="122">
        <f t="shared" si="87"/>
        <v>43893</v>
      </c>
      <c r="G496" s="122">
        <f t="shared" si="88"/>
        <v>43914</v>
      </c>
      <c r="H496" s="122">
        <f t="shared" si="91"/>
        <v>43921</v>
      </c>
      <c r="I496" s="122">
        <f t="shared" si="84"/>
        <v>43928</v>
      </c>
      <c r="J496" s="122">
        <v>43936</v>
      </c>
      <c r="K496" s="123" t="s">
        <v>69</v>
      </c>
      <c r="L496" s="124">
        <f t="shared" si="85"/>
        <v>3500</v>
      </c>
      <c r="M496" s="125">
        <v>3500</v>
      </c>
      <c r="N496" s="125"/>
      <c r="O496" s="126" t="s">
        <v>727</v>
      </c>
    </row>
    <row r="497" spans="1:15" s="128" customFormat="1" ht="15.75">
      <c r="B497" s="129"/>
      <c r="C497" s="147" t="s">
        <v>782</v>
      </c>
      <c r="D497" s="129"/>
      <c r="E497" s="130"/>
      <c r="F497" s="131"/>
      <c r="G497" s="131"/>
      <c r="H497" s="131"/>
      <c r="I497" s="131"/>
      <c r="J497" s="131"/>
      <c r="K497" s="129"/>
      <c r="L497" s="132"/>
      <c r="M497" s="148"/>
      <c r="N497" s="148"/>
      <c r="O497" s="150">
        <f>SUM(M386:N496)</f>
        <v>3079132.57</v>
      </c>
    </row>
    <row r="498" spans="1:15" s="41" customFormat="1" ht="24">
      <c r="A498" s="32">
        <v>18</v>
      </c>
      <c r="B498" s="33" t="s">
        <v>357</v>
      </c>
      <c r="C498" s="42" t="s">
        <v>95</v>
      </c>
      <c r="D498" s="33" t="s">
        <v>115</v>
      </c>
      <c r="E498" s="44" t="s">
        <v>15</v>
      </c>
      <c r="F498" s="35">
        <f t="shared" si="87"/>
        <v>43804</v>
      </c>
      <c r="G498" s="35">
        <f t="shared" si="88"/>
        <v>43825</v>
      </c>
      <c r="H498" s="35">
        <f>J498-13</f>
        <v>43832</v>
      </c>
      <c r="I498" s="35">
        <f t="shared" si="84"/>
        <v>43839</v>
      </c>
      <c r="J498" s="35">
        <v>43845</v>
      </c>
      <c r="K498" s="36" t="s">
        <v>69</v>
      </c>
      <c r="L498" s="37">
        <f t="shared" si="85"/>
        <v>35000</v>
      </c>
      <c r="M498" s="43"/>
      <c r="N498" s="39">
        <v>35000</v>
      </c>
      <c r="O498" s="40" t="s">
        <v>208</v>
      </c>
    </row>
    <row r="499" spans="1:15" s="41" customFormat="1" ht="24">
      <c r="A499" s="32">
        <v>46</v>
      </c>
      <c r="B499" s="33" t="s">
        <v>350</v>
      </c>
      <c r="C499" s="34" t="s">
        <v>95</v>
      </c>
      <c r="D499" s="33" t="s">
        <v>98</v>
      </c>
      <c r="E499" s="44" t="s">
        <v>15</v>
      </c>
      <c r="F499" s="35">
        <f t="shared" si="87"/>
        <v>43802</v>
      </c>
      <c r="G499" s="35">
        <f t="shared" si="88"/>
        <v>43823</v>
      </c>
      <c r="H499" s="35">
        <f>J499-15</f>
        <v>43830</v>
      </c>
      <c r="I499" s="35">
        <f t="shared" si="84"/>
        <v>43837</v>
      </c>
      <c r="J499" s="35">
        <v>43845</v>
      </c>
      <c r="K499" s="36" t="s">
        <v>69</v>
      </c>
      <c r="L499" s="37">
        <f t="shared" si="85"/>
        <v>154000</v>
      </c>
      <c r="M499" s="38"/>
      <c r="N499" s="39">
        <v>154000</v>
      </c>
      <c r="O499" s="40" t="s">
        <v>208</v>
      </c>
    </row>
    <row r="500" spans="1:15" s="41" customFormat="1" ht="24">
      <c r="A500" s="32">
        <v>78</v>
      </c>
      <c r="B500" s="33" t="s">
        <v>354</v>
      </c>
      <c r="C500" s="34" t="s">
        <v>95</v>
      </c>
      <c r="D500" s="33" t="s">
        <v>90</v>
      </c>
      <c r="E500" s="44" t="s">
        <v>15</v>
      </c>
      <c r="F500" s="35">
        <f t="shared" si="87"/>
        <v>43804</v>
      </c>
      <c r="G500" s="35">
        <f t="shared" si="88"/>
        <v>43825</v>
      </c>
      <c r="H500" s="35">
        <f>J500-13</f>
        <v>43832</v>
      </c>
      <c r="I500" s="35">
        <f t="shared" si="84"/>
        <v>43839</v>
      </c>
      <c r="J500" s="35">
        <v>43845</v>
      </c>
      <c r="K500" s="36" t="s">
        <v>69</v>
      </c>
      <c r="L500" s="37">
        <f t="shared" si="85"/>
        <v>35000</v>
      </c>
      <c r="M500" s="38"/>
      <c r="N500" s="39">
        <v>35000</v>
      </c>
      <c r="O500" s="40" t="s">
        <v>208</v>
      </c>
    </row>
    <row r="501" spans="1:15" s="41" customFormat="1" ht="24">
      <c r="A501" s="32">
        <v>84</v>
      </c>
      <c r="B501" s="33" t="s">
        <v>286</v>
      </c>
      <c r="C501" s="34" t="s">
        <v>95</v>
      </c>
      <c r="D501" s="33" t="s">
        <v>80</v>
      </c>
      <c r="E501" s="44" t="s">
        <v>15</v>
      </c>
      <c r="F501" s="35">
        <f t="shared" si="87"/>
        <v>43802</v>
      </c>
      <c r="G501" s="35">
        <f t="shared" si="88"/>
        <v>43823</v>
      </c>
      <c r="H501" s="35">
        <f>J501-15</f>
        <v>43830</v>
      </c>
      <c r="I501" s="35">
        <f t="shared" si="84"/>
        <v>43837</v>
      </c>
      <c r="J501" s="35">
        <v>43845</v>
      </c>
      <c r="K501" s="36" t="s">
        <v>69</v>
      </c>
      <c r="L501" s="37">
        <f t="shared" si="85"/>
        <v>35000</v>
      </c>
      <c r="M501" s="38"/>
      <c r="N501" s="39">
        <v>35000</v>
      </c>
      <c r="O501" s="40" t="s">
        <v>416</v>
      </c>
    </row>
    <row r="502" spans="1:15" s="41" customFormat="1" ht="24">
      <c r="A502" s="32">
        <v>95</v>
      </c>
      <c r="B502" s="33" t="s">
        <v>417</v>
      </c>
      <c r="C502" s="34" t="s">
        <v>95</v>
      </c>
      <c r="D502" s="33" t="s">
        <v>86</v>
      </c>
      <c r="E502" s="44" t="s">
        <v>15</v>
      </c>
      <c r="F502" s="35">
        <f t="shared" si="87"/>
        <v>43802</v>
      </c>
      <c r="G502" s="35">
        <f t="shared" si="88"/>
        <v>43823</v>
      </c>
      <c r="H502" s="35">
        <f>J502-15</f>
        <v>43830</v>
      </c>
      <c r="I502" s="35">
        <f t="shared" si="84"/>
        <v>43837</v>
      </c>
      <c r="J502" s="35">
        <v>43845</v>
      </c>
      <c r="K502" s="36" t="s">
        <v>69</v>
      </c>
      <c r="L502" s="37">
        <f t="shared" si="85"/>
        <v>35000</v>
      </c>
      <c r="M502" s="38"/>
      <c r="N502" s="39">
        <v>35000</v>
      </c>
      <c r="O502" s="40" t="s">
        <v>416</v>
      </c>
    </row>
    <row r="503" spans="1:15" s="41" customFormat="1" ht="24">
      <c r="A503" s="32">
        <v>120</v>
      </c>
      <c r="B503" s="33" t="s">
        <v>290</v>
      </c>
      <c r="C503" s="34" t="s">
        <v>95</v>
      </c>
      <c r="D503" s="33" t="s">
        <v>117</v>
      </c>
      <c r="E503" s="44" t="s">
        <v>15</v>
      </c>
      <c r="F503" s="35">
        <f t="shared" si="87"/>
        <v>43804</v>
      </c>
      <c r="G503" s="35">
        <f t="shared" si="88"/>
        <v>43825</v>
      </c>
      <c r="H503" s="35">
        <f>J503-13</f>
        <v>43832</v>
      </c>
      <c r="I503" s="35">
        <f t="shared" si="84"/>
        <v>43839</v>
      </c>
      <c r="J503" s="35">
        <v>43845</v>
      </c>
      <c r="K503" s="36" t="s">
        <v>69</v>
      </c>
      <c r="L503" s="37">
        <f t="shared" si="85"/>
        <v>150000</v>
      </c>
      <c r="M503" s="38"/>
      <c r="N503" s="39">
        <v>150000</v>
      </c>
      <c r="O503" s="40" t="s">
        <v>416</v>
      </c>
    </row>
    <row r="504" spans="1:15" s="41" customFormat="1" ht="24">
      <c r="A504" s="32">
        <v>135</v>
      </c>
      <c r="B504" s="33" t="s">
        <v>373</v>
      </c>
      <c r="C504" s="34" t="s">
        <v>95</v>
      </c>
      <c r="D504" s="33" t="s">
        <v>144</v>
      </c>
      <c r="E504" s="44" t="s">
        <v>15</v>
      </c>
      <c r="F504" s="35">
        <f t="shared" si="87"/>
        <v>43802</v>
      </c>
      <c r="G504" s="35">
        <f t="shared" si="88"/>
        <v>43823</v>
      </c>
      <c r="H504" s="35">
        <f>J504-15</f>
        <v>43830</v>
      </c>
      <c r="I504" s="35">
        <f t="shared" si="84"/>
        <v>43837</v>
      </c>
      <c r="J504" s="35">
        <v>43845</v>
      </c>
      <c r="K504" s="36" t="s">
        <v>69</v>
      </c>
      <c r="L504" s="37">
        <f t="shared" si="85"/>
        <v>160000</v>
      </c>
      <c r="M504" s="38"/>
      <c r="N504" s="39">
        <v>160000</v>
      </c>
      <c r="O504" s="40" t="s">
        <v>208</v>
      </c>
    </row>
    <row r="505" spans="1:15" s="41" customFormat="1" ht="24">
      <c r="A505" s="32">
        <v>410</v>
      </c>
      <c r="B505" s="33" t="s">
        <v>560</v>
      </c>
      <c r="C505" s="34" t="s">
        <v>95</v>
      </c>
      <c r="D505" s="33" t="s">
        <v>79</v>
      </c>
      <c r="E505" s="44" t="s">
        <v>15</v>
      </c>
      <c r="F505" s="35">
        <f t="shared" si="87"/>
        <v>43804</v>
      </c>
      <c r="G505" s="35">
        <f t="shared" si="88"/>
        <v>43825</v>
      </c>
      <c r="H505" s="35">
        <f>J505-13</f>
        <v>43832</v>
      </c>
      <c r="I505" s="35">
        <f t="shared" si="84"/>
        <v>43839</v>
      </c>
      <c r="J505" s="35">
        <v>43845</v>
      </c>
      <c r="K505" s="36" t="s">
        <v>69</v>
      </c>
      <c r="L505" s="37">
        <f t="shared" si="85"/>
        <v>50000</v>
      </c>
      <c r="M505" s="43"/>
      <c r="N505" s="39">
        <v>50000</v>
      </c>
      <c r="O505" s="40" t="s">
        <v>488</v>
      </c>
    </row>
    <row r="506" spans="1:15" s="41" customFormat="1" ht="24">
      <c r="A506" s="32">
        <v>417</v>
      </c>
      <c r="B506" s="33" t="s">
        <v>560</v>
      </c>
      <c r="C506" s="34" t="s">
        <v>95</v>
      </c>
      <c r="D506" s="33" t="s">
        <v>79</v>
      </c>
      <c r="E506" s="44" t="s">
        <v>15</v>
      </c>
      <c r="F506" s="35">
        <f t="shared" si="87"/>
        <v>43804</v>
      </c>
      <c r="G506" s="35">
        <f t="shared" si="88"/>
        <v>43825</v>
      </c>
      <c r="H506" s="35">
        <f>J506-13</f>
        <v>43832</v>
      </c>
      <c r="I506" s="35">
        <f t="shared" si="84"/>
        <v>43839</v>
      </c>
      <c r="J506" s="35">
        <v>43845</v>
      </c>
      <c r="K506" s="36" t="s">
        <v>69</v>
      </c>
      <c r="L506" s="37">
        <f t="shared" si="85"/>
        <v>40000</v>
      </c>
      <c r="M506" s="43"/>
      <c r="N506" s="39">
        <v>40000</v>
      </c>
      <c r="O506" s="40" t="s">
        <v>554</v>
      </c>
    </row>
    <row r="507" spans="1:15" s="41" customFormat="1" ht="24">
      <c r="A507" s="32">
        <v>421</v>
      </c>
      <c r="B507" s="33" t="s">
        <v>561</v>
      </c>
      <c r="C507" s="34" t="s">
        <v>95</v>
      </c>
      <c r="D507" s="33" t="s">
        <v>79</v>
      </c>
      <c r="E507" s="44" t="s">
        <v>15</v>
      </c>
      <c r="F507" s="35">
        <f t="shared" si="87"/>
        <v>43804</v>
      </c>
      <c r="G507" s="35">
        <f t="shared" si="88"/>
        <v>43825</v>
      </c>
      <c r="H507" s="35">
        <f>J507-13</f>
        <v>43832</v>
      </c>
      <c r="I507" s="35">
        <f t="shared" si="84"/>
        <v>43839</v>
      </c>
      <c r="J507" s="35">
        <v>43845</v>
      </c>
      <c r="K507" s="36" t="s">
        <v>69</v>
      </c>
      <c r="L507" s="37">
        <f t="shared" si="85"/>
        <v>10000</v>
      </c>
      <c r="M507" s="43"/>
      <c r="N507" s="39">
        <v>10000</v>
      </c>
      <c r="O507" s="40" t="s">
        <v>556</v>
      </c>
    </row>
    <row r="508" spans="1:15" s="41" customFormat="1" ht="24">
      <c r="A508" s="32">
        <v>569</v>
      </c>
      <c r="B508" s="33" t="s">
        <v>406</v>
      </c>
      <c r="C508" s="34" t="s">
        <v>95</v>
      </c>
      <c r="D508" s="33" t="s">
        <v>156</v>
      </c>
      <c r="E508" s="44" t="s">
        <v>15</v>
      </c>
      <c r="F508" s="35">
        <f t="shared" si="87"/>
        <v>43804</v>
      </c>
      <c r="G508" s="35">
        <f t="shared" si="88"/>
        <v>43825</v>
      </c>
      <c r="H508" s="35">
        <f>J508-13</f>
        <v>43832</v>
      </c>
      <c r="I508" s="35">
        <f t="shared" si="84"/>
        <v>43839</v>
      </c>
      <c r="J508" s="35">
        <v>43845</v>
      </c>
      <c r="K508" s="36" t="s">
        <v>69</v>
      </c>
      <c r="L508" s="37">
        <f t="shared" si="85"/>
        <v>508000</v>
      </c>
      <c r="M508" s="38"/>
      <c r="N508" s="39">
        <v>508000</v>
      </c>
      <c r="O508" s="40" t="s">
        <v>405</v>
      </c>
    </row>
    <row r="509" spans="1:15" s="41" customFormat="1" ht="24">
      <c r="A509" s="32">
        <v>714</v>
      </c>
      <c r="B509" s="33" t="s">
        <v>384</v>
      </c>
      <c r="C509" s="34" t="s">
        <v>95</v>
      </c>
      <c r="D509" s="33" t="s">
        <v>169</v>
      </c>
      <c r="E509" s="44" t="s">
        <v>15</v>
      </c>
      <c r="F509" s="35">
        <f t="shared" si="87"/>
        <v>43802</v>
      </c>
      <c r="G509" s="35">
        <f t="shared" si="88"/>
        <v>43823</v>
      </c>
      <c r="H509" s="35">
        <f>J509-15</f>
        <v>43830</v>
      </c>
      <c r="I509" s="35">
        <f t="shared" si="84"/>
        <v>43837</v>
      </c>
      <c r="J509" s="35">
        <v>43845</v>
      </c>
      <c r="K509" s="36" t="s">
        <v>69</v>
      </c>
      <c r="L509" s="37">
        <f t="shared" si="85"/>
        <v>205000</v>
      </c>
      <c r="M509" s="38"/>
      <c r="N509" s="39">
        <f>105000+60000+30000+10000</f>
        <v>205000</v>
      </c>
      <c r="O509" s="40" t="s">
        <v>386</v>
      </c>
    </row>
    <row r="510" spans="1:15" s="41" customFormat="1" ht="24">
      <c r="A510" s="32">
        <v>720</v>
      </c>
      <c r="B510" s="33" t="s">
        <v>387</v>
      </c>
      <c r="C510" s="34" t="s">
        <v>95</v>
      </c>
      <c r="D510" s="33" t="s">
        <v>169</v>
      </c>
      <c r="E510" s="44" t="s">
        <v>15</v>
      </c>
      <c r="F510" s="35">
        <f t="shared" si="87"/>
        <v>43802</v>
      </c>
      <c r="G510" s="35">
        <f t="shared" si="88"/>
        <v>43823</v>
      </c>
      <c r="H510" s="35">
        <f>J510-15</f>
        <v>43830</v>
      </c>
      <c r="I510" s="35">
        <f t="shared" si="84"/>
        <v>43837</v>
      </c>
      <c r="J510" s="35">
        <v>43845</v>
      </c>
      <c r="K510" s="36" t="s">
        <v>69</v>
      </c>
      <c r="L510" s="37">
        <f t="shared" si="85"/>
        <v>330500</v>
      </c>
      <c r="M510" s="38"/>
      <c r="N510" s="39">
        <f>300000+10000+10000+10500</f>
        <v>330500</v>
      </c>
      <c r="O510" s="40" t="s">
        <v>385</v>
      </c>
    </row>
    <row r="511" spans="1:15" s="41" customFormat="1" ht="24">
      <c r="A511" s="32">
        <v>809</v>
      </c>
      <c r="B511" s="33" t="s">
        <v>326</v>
      </c>
      <c r="C511" s="34" t="s">
        <v>95</v>
      </c>
      <c r="D511" s="33" t="s">
        <v>147</v>
      </c>
      <c r="E511" s="44" t="s">
        <v>15</v>
      </c>
      <c r="F511" s="35">
        <f t="shared" si="87"/>
        <v>43804</v>
      </c>
      <c r="G511" s="35">
        <f t="shared" si="88"/>
        <v>43825</v>
      </c>
      <c r="H511" s="35">
        <f>J511-13</f>
        <v>43832</v>
      </c>
      <c r="I511" s="35">
        <f t="shared" si="84"/>
        <v>43839</v>
      </c>
      <c r="J511" s="35">
        <v>43845</v>
      </c>
      <c r="K511" s="36" t="s">
        <v>69</v>
      </c>
      <c r="L511" s="37">
        <f t="shared" si="85"/>
        <v>50000</v>
      </c>
      <c r="M511" s="38"/>
      <c r="N511" s="39">
        <v>50000</v>
      </c>
      <c r="O511" s="40" t="s">
        <v>208</v>
      </c>
    </row>
    <row r="512" spans="1:15" s="41" customFormat="1" ht="24">
      <c r="A512" s="32">
        <v>814</v>
      </c>
      <c r="B512" s="33" t="s">
        <v>326</v>
      </c>
      <c r="C512" s="34" t="s">
        <v>95</v>
      </c>
      <c r="D512" s="33" t="s">
        <v>147</v>
      </c>
      <c r="E512" s="44" t="s">
        <v>15</v>
      </c>
      <c r="F512" s="35">
        <f t="shared" ref="F512:F535" si="96">G512-21</f>
        <v>43802</v>
      </c>
      <c r="G512" s="35">
        <f t="shared" ref="G512:G535" si="97">H512-7</f>
        <v>43823</v>
      </c>
      <c r="H512" s="35">
        <f>J512-15</f>
        <v>43830</v>
      </c>
      <c r="I512" s="35">
        <f t="shared" si="84"/>
        <v>43837</v>
      </c>
      <c r="J512" s="35">
        <v>43845</v>
      </c>
      <c r="K512" s="36" t="s">
        <v>69</v>
      </c>
      <c r="L512" s="37">
        <f t="shared" si="85"/>
        <v>102000</v>
      </c>
      <c r="M512" s="38"/>
      <c r="N512" s="39">
        <v>102000</v>
      </c>
      <c r="O512" s="40" t="s">
        <v>327</v>
      </c>
    </row>
    <row r="513" spans="1:15" s="41" customFormat="1" ht="24">
      <c r="A513" s="32">
        <v>825</v>
      </c>
      <c r="B513" s="33" t="s">
        <v>328</v>
      </c>
      <c r="C513" s="34" t="s">
        <v>95</v>
      </c>
      <c r="D513" s="33" t="s">
        <v>147</v>
      </c>
      <c r="E513" s="44" t="s">
        <v>15</v>
      </c>
      <c r="F513" s="35">
        <f t="shared" si="96"/>
        <v>43802</v>
      </c>
      <c r="G513" s="35">
        <f t="shared" si="97"/>
        <v>43823</v>
      </c>
      <c r="H513" s="35">
        <f>J513-15</f>
        <v>43830</v>
      </c>
      <c r="I513" s="35">
        <f t="shared" si="84"/>
        <v>43837</v>
      </c>
      <c r="J513" s="35">
        <v>43845</v>
      </c>
      <c r="K513" s="36" t="s">
        <v>69</v>
      </c>
      <c r="L513" s="37">
        <f t="shared" si="85"/>
        <v>27800</v>
      </c>
      <c r="M513" s="38"/>
      <c r="N513" s="39">
        <v>27800</v>
      </c>
      <c r="O513" s="40" t="s">
        <v>330</v>
      </c>
    </row>
    <row r="514" spans="1:15" s="41" customFormat="1" ht="24">
      <c r="A514" s="32">
        <v>838</v>
      </c>
      <c r="B514" s="33" t="s">
        <v>331</v>
      </c>
      <c r="C514" s="34" t="s">
        <v>95</v>
      </c>
      <c r="D514" s="33" t="s">
        <v>147</v>
      </c>
      <c r="E514" s="44" t="s">
        <v>15</v>
      </c>
      <c r="F514" s="35">
        <f t="shared" si="96"/>
        <v>43802</v>
      </c>
      <c r="G514" s="35">
        <f t="shared" si="97"/>
        <v>43823</v>
      </c>
      <c r="H514" s="35">
        <f>J514-15</f>
        <v>43830</v>
      </c>
      <c r="I514" s="35">
        <f t="shared" si="84"/>
        <v>43837</v>
      </c>
      <c r="J514" s="35">
        <v>43845</v>
      </c>
      <c r="K514" s="36" t="s">
        <v>69</v>
      </c>
      <c r="L514" s="37">
        <f t="shared" si="85"/>
        <v>17000</v>
      </c>
      <c r="M514" s="38"/>
      <c r="N514" s="39">
        <v>17000</v>
      </c>
      <c r="O514" s="40" t="s">
        <v>332</v>
      </c>
    </row>
    <row r="515" spans="1:15" s="41" customFormat="1" ht="24">
      <c r="A515" s="32">
        <v>958</v>
      </c>
      <c r="B515" s="33" t="s">
        <v>571</v>
      </c>
      <c r="C515" s="34" t="s">
        <v>95</v>
      </c>
      <c r="D515" s="33" t="s">
        <v>183</v>
      </c>
      <c r="E515" s="44" t="s">
        <v>15</v>
      </c>
      <c r="F515" s="35">
        <f t="shared" si="96"/>
        <v>43804</v>
      </c>
      <c r="G515" s="35">
        <f t="shared" si="97"/>
        <v>43825</v>
      </c>
      <c r="H515" s="35">
        <f>J515-13</f>
        <v>43832</v>
      </c>
      <c r="I515" s="35">
        <f t="shared" si="84"/>
        <v>43839</v>
      </c>
      <c r="J515" s="35">
        <v>43845</v>
      </c>
      <c r="K515" s="36" t="s">
        <v>69</v>
      </c>
      <c r="L515" s="37">
        <f t="shared" si="85"/>
        <v>45000</v>
      </c>
      <c r="M515" s="38"/>
      <c r="N515" s="39">
        <v>45000</v>
      </c>
      <c r="O515" s="40" t="s">
        <v>208</v>
      </c>
    </row>
    <row r="516" spans="1:15" s="41" customFormat="1" ht="24">
      <c r="A516" s="32">
        <v>1259</v>
      </c>
      <c r="B516" s="33" t="s">
        <v>435</v>
      </c>
      <c r="C516" s="34" t="s">
        <v>95</v>
      </c>
      <c r="D516" s="33" t="s">
        <v>163</v>
      </c>
      <c r="E516" s="44" t="s">
        <v>15</v>
      </c>
      <c r="F516" s="35">
        <f t="shared" si="96"/>
        <v>43802</v>
      </c>
      <c r="G516" s="35">
        <f t="shared" si="97"/>
        <v>43823</v>
      </c>
      <c r="H516" s="35">
        <f>J516-15</f>
        <v>43830</v>
      </c>
      <c r="I516" s="35">
        <f t="shared" si="84"/>
        <v>43837</v>
      </c>
      <c r="J516" s="35">
        <v>43845</v>
      </c>
      <c r="K516" s="36" t="s">
        <v>69</v>
      </c>
      <c r="L516" s="37">
        <f t="shared" si="85"/>
        <v>924000</v>
      </c>
      <c r="M516" s="38"/>
      <c r="N516" s="39">
        <v>924000</v>
      </c>
      <c r="O516" s="40" t="s">
        <v>416</v>
      </c>
    </row>
    <row r="517" spans="1:15" s="41" customFormat="1" ht="24">
      <c r="A517" s="32">
        <v>1552</v>
      </c>
      <c r="B517" s="33" t="s">
        <v>492</v>
      </c>
      <c r="C517" s="42" t="s">
        <v>95</v>
      </c>
      <c r="D517" s="33" t="s">
        <v>192</v>
      </c>
      <c r="E517" s="44" t="s">
        <v>15</v>
      </c>
      <c r="F517" s="35">
        <f t="shared" si="96"/>
        <v>43804</v>
      </c>
      <c r="G517" s="35">
        <f t="shared" si="97"/>
        <v>43825</v>
      </c>
      <c r="H517" s="35">
        <f>J517-13</f>
        <v>43832</v>
      </c>
      <c r="I517" s="35">
        <f t="shared" si="84"/>
        <v>43839</v>
      </c>
      <c r="J517" s="35">
        <v>43845</v>
      </c>
      <c r="K517" s="36" t="s">
        <v>69</v>
      </c>
      <c r="L517" s="37">
        <f t="shared" si="85"/>
        <v>8000</v>
      </c>
      <c r="M517" s="45"/>
      <c r="N517" s="39">
        <v>8000</v>
      </c>
      <c r="O517" s="40" t="s">
        <v>489</v>
      </c>
    </row>
    <row r="518" spans="1:15" s="41" customFormat="1" ht="24">
      <c r="A518" s="32">
        <v>1555</v>
      </c>
      <c r="B518" s="33" t="s">
        <v>492</v>
      </c>
      <c r="C518" s="42" t="s">
        <v>95</v>
      </c>
      <c r="D518" s="33" t="s">
        <v>192</v>
      </c>
      <c r="E518" s="44" t="s">
        <v>15</v>
      </c>
      <c r="F518" s="35">
        <f t="shared" si="96"/>
        <v>43802</v>
      </c>
      <c r="G518" s="35">
        <f t="shared" si="97"/>
        <v>43823</v>
      </c>
      <c r="H518" s="35">
        <f>J518-15</f>
        <v>43830</v>
      </c>
      <c r="I518" s="35">
        <f t="shared" si="84"/>
        <v>43837</v>
      </c>
      <c r="J518" s="35">
        <v>43845</v>
      </c>
      <c r="K518" s="36" t="s">
        <v>69</v>
      </c>
      <c r="L518" s="37">
        <f t="shared" si="85"/>
        <v>568500</v>
      </c>
      <c r="M518" s="45"/>
      <c r="N518" s="39">
        <f>140000+200000+60000+12500+30000+126000</f>
        <v>568500</v>
      </c>
      <c r="O518" s="40" t="s">
        <v>491</v>
      </c>
    </row>
    <row r="519" spans="1:15" s="41" customFormat="1" ht="24">
      <c r="A519" s="32">
        <v>1570</v>
      </c>
      <c r="B519" s="33" t="s">
        <v>493</v>
      </c>
      <c r="C519" s="42" t="s">
        <v>95</v>
      </c>
      <c r="D519" s="33" t="s">
        <v>192</v>
      </c>
      <c r="E519" s="44" t="s">
        <v>15</v>
      </c>
      <c r="F519" s="35">
        <f t="shared" si="96"/>
        <v>43802</v>
      </c>
      <c r="G519" s="35">
        <f t="shared" si="97"/>
        <v>43823</v>
      </c>
      <c r="H519" s="35">
        <f>J519-15</f>
        <v>43830</v>
      </c>
      <c r="I519" s="35">
        <f t="shared" si="84"/>
        <v>43837</v>
      </c>
      <c r="J519" s="35">
        <v>43845</v>
      </c>
      <c r="K519" s="36" t="s">
        <v>69</v>
      </c>
      <c r="L519" s="37">
        <f t="shared" si="85"/>
        <v>30000</v>
      </c>
      <c r="M519" s="45"/>
      <c r="N519" s="39">
        <v>30000</v>
      </c>
      <c r="O519" s="40" t="s">
        <v>494</v>
      </c>
    </row>
    <row r="520" spans="1:15" s="41" customFormat="1" ht="24">
      <c r="A520" s="32">
        <v>19</v>
      </c>
      <c r="B520" s="33" t="s">
        <v>357</v>
      </c>
      <c r="C520" s="42" t="s">
        <v>95</v>
      </c>
      <c r="D520" s="33" t="s">
        <v>115</v>
      </c>
      <c r="E520" s="44" t="s">
        <v>15</v>
      </c>
      <c r="F520" s="35">
        <f t="shared" si="96"/>
        <v>43895</v>
      </c>
      <c r="G520" s="35">
        <f t="shared" si="97"/>
        <v>43916</v>
      </c>
      <c r="H520" s="35">
        <f>J520-13</f>
        <v>43923</v>
      </c>
      <c r="I520" s="35">
        <f t="shared" ref="I520:I585" si="98">H520+7</f>
        <v>43930</v>
      </c>
      <c r="J520" s="35">
        <v>43936</v>
      </c>
      <c r="K520" s="36" t="s">
        <v>69</v>
      </c>
      <c r="L520" s="37">
        <f t="shared" ref="L520:L585" si="99">SUM(M520:N520)</f>
        <v>70000</v>
      </c>
      <c r="M520" s="43"/>
      <c r="N520" s="39">
        <v>70000</v>
      </c>
      <c r="O520" s="40" t="s">
        <v>208</v>
      </c>
    </row>
    <row r="521" spans="1:15" s="41" customFormat="1" ht="24">
      <c r="A521" s="32">
        <v>47</v>
      </c>
      <c r="B521" s="33" t="s">
        <v>350</v>
      </c>
      <c r="C521" s="34" t="s">
        <v>95</v>
      </c>
      <c r="D521" s="33" t="s">
        <v>98</v>
      </c>
      <c r="E521" s="44" t="s">
        <v>15</v>
      </c>
      <c r="F521" s="35">
        <f t="shared" si="96"/>
        <v>43893</v>
      </c>
      <c r="G521" s="35">
        <f t="shared" si="97"/>
        <v>43914</v>
      </c>
      <c r="H521" s="35">
        <f>J521-15</f>
        <v>43921</v>
      </c>
      <c r="I521" s="35">
        <f t="shared" si="98"/>
        <v>43928</v>
      </c>
      <c r="J521" s="35">
        <v>43936</v>
      </c>
      <c r="K521" s="36" t="s">
        <v>69</v>
      </c>
      <c r="L521" s="37">
        <f t="shared" si="99"/>
        <v>360000</v>
      </c>
      <c r="M521" s="38"/>
      <c r="N521" s="39">
        <v>360000</v>
      </c>
      <c r="O521" s="40" t="s">
        <v>208</v>
      </c>
    </row>
    <row r="522" spans="1:15" s="41" customFormat="1" ht="24">
      <c r="A522" s="32">
        <v>96</v>
      </c>
      <c r="B522" s="33" t="s">
        <v>417</v>
      </c>
      <c r="C522" s="34" t="s">
        <v>95</v>
      </c>
      <c r="D522" s="33" t="s">
        <v>86</v>
      </c>
      <c r="E522" s="44" t="s">
        <v>15</v>
      </c>
      <c r="F522" s="35">
        <f t="shared" si="96"/>
        <v>43893</v>
      </c>
      <c r="G522" s="35">
        <f t="shared" si="97"/>
        <v>43914</v>
      </c>
      <c r="H522" s="35">
        <f>J522-15</f>
        <v>43921</v>
      </c>
      <c r="I522" s="35">
        <f t="shared" si="98"/>
        <v>43928</v>
      </c>
      <c r="J522" s="35">
        <v>43936</v>
      </c>
      <c r="K522" s="36" t="s">
        <v>69</v>
      </c>
      <c r="L522" s="37">
        <f t="shared" si="99"/>
        <v>60000</v>
      </c>
      <c r="M522" s="38"/>
      <c r="N522" s="39">
        <v>60000</v>
      </c>
      <c r="O522" s="40" t="s">
        <v>416</v>
      </c>
    </row>
    <row r="523" spans="1:15" s="41" customFormat="1" ht="24">
      <c r="A523" s="32">
        <v>419</v>
      </c>
      <c r="B523" s="33" t="s">
        <v>560</v>
      </c>
      <c r="C523" s="34" t="s">
        <v>95</v>
      </c>
      <c r="D523" s="33" t="s">
        <v>79</v>
      </c>
      <c r="E523" s="44" t="s">
        <v>15</v>
      </c>
      <c r="F523" s="35">
        <f t="shared" si="96"/>
        <v>43895</v>
      </c>
      <c r="G523" s="35">
        <f t="shared" si="97"/>
        <v>43916</v>
      </c>
      <c r="H523" s="35">
        <f>J523-13</f>
        <v>43923</v>
      </c>
      <c r="I523" s="35">
        <f t="shared" si="98"/>
        <v>43930</v>
      </c>
      <c r="J523" s="35">
        <v>43936</v>
      </c>
      <c r="K523" s="36" t="s">
        <v>69</v>
      </c>
      <c r="L523" s="37">
        <f t="shared" si="99"/>
        <v>40000</v>
      </c>
      <c r="M523" s="43"/>
      <c r="N523" s="39">
        <v>40000</v>
      </c>
      <c r="O523" s="40" t="s">
        <v>555</v>
      </c>
    </row>
    <row r="524" spans="1:15" s="41" customFormat="1" ht="24">
      <c r="A524" s="32">
        <v>420</v>
      </c>
      <c r="B524" s="33" t="s">
        <v>561</v>
      </c>
      <c r="C524" s="34" t="s">
        <v>95</v>
      </c>
      <c r="D524" s="33" t="s">
        <v>79</v>
      </c>
      <c r="E524" s="44" t="s">
        <v>15</v>
      </c>
      <c r="F524" s="35">
        <f t="shared" si="96"/>
        <v>43895</v>
      </c>
      <c r="G524" s="35">
        <f t="shared" si="97"/>
        <v>43916</v>
      </c>
      <c r="H524" s="35">
        <f>J524-13</f>
        <v>43923</v>
      </c>
      <c r="I524" s="35">
        <f t="shared" si="98"/>
        <v>43930</v>
      </c>
      <c r="J524" s="35">
        <v>43936</v>
      </c>
      <c r="K524" s="36" t="s">
        <v>69</v>
      </c>
      <c r="L524" s="37">
        <f t="shared" si="99"/>
        <v>10000</v>
      </c>
      <c r="M524" s="43"/>
      <c r="N524" s="39">
        <v>10000</v>
      </c>
      <c r="O524" s="40" t="s">
        <v>555</v>
      </c>
    </row>
    <row r="525" spans="1:15" s="41" customFormat="1" ht="24">
      <c r="A525" s="32">
        <v>607</v>
      </c>
      <c r="B525" s="33" t="s">
        <v>315</v>
      </c>
      <c r="C525" s="42" t="s">
        <v>95</v>
      </c>
      <c r="D525" s="33" t="s">
        <v>142</v>
      </c>
      <c r="E525" s="44" t="s">
        <v>15</v>
      </c>
      <c r="F525" s="35">
        <f t="shared" si="96"/>
        <v>43893</v>
      </c>
      <c r="G525" s="35">
        <f t="shared" si="97"/>
        <v>43914</v>
      </c>
      <c r="H525" s="35">
        <f t="shared" ref="H525:H531" si="100">J525-15</f>
        <v>43921</v>
      </c>
      <c r="I525" s="35">
        <f t="shared" si="98"/>
        <v>43928</v>
      </c>
      <c r="J525" s="35">
        <v>43936</v>
      </c>
      <c r="K525" s="36" t="s">
        <v>69</v>
      </c>
      <c r="L525" s="37">
        <f t="shared" si="99"/>
        <v>260000</v>
      </c>
      <c r="M525" s="43"/>
      <c r="N525" s="39">
        <v>260000</v>
      </c>
      <c r="O525" s="40" t="s">
        <v>386</v>
      </c>
    </row>
    <row r="526" spans="1:15" s="41" customFormat="1" ht="24">
      <c r="A526" s="32">
        <v>721</v>
      </c>
      <c r="B526" s="33" t="s">
        <v>387</v>
      </c>
      <c r="C526" s="34" t="s">
        <v>95</v>
      </c>
      <c r="D526" s="33" t="s">
        <v>169</v>
      </c>
      <c r="E526" s="44" t="s">
        <v>15</v>
      </c>
      <c r="F526" s="35">
        <f t="shared" si="96"/>
        <v>43893</v>
      </c>
      <c r="G526" s="35">
        <f t="shared" si="97"/>
        <v>43914</v>
      </c>
      <c r="H526" s="35">
        <f t="shared" si="100"/>
        <v>43921</v>
      </c>
      <c r="I526" s="35">
        <f t="shared" si="98"/>
        <v>43928</v>
      </c>
      <c r="J526" s="35">
        <v>43936</v>
      </c>
      <c r="K526" s="36" t="s">
        <v>69</v>
      </c>
      <c r="L526" s="37">
        <f t="shared" si="99"/>
        <v>171500</v>
      </c>
      <c r="M526" s="38"/>
      <c r="N526" s="39">
        <f>150000+6000+5000+10500</f>
        <v>171500</v>
      </c>
      <c r="O526" s="40" t="s">
        <v>385</v>
      </c>
    </row>
    <row r="527" spans="1:15" s="41" customFormat="1" ht="24">
      <c r="A527" s="32">
        <v>815</v>
      </c>
      <c r="B527" s="33" t="s">
        <v>326</v>
      </c>
      <c r="C527" s="34" t="s">
        <v>95</v>
      </c>
      <c r="D527" s="33" t="s">
        <v>147</v>
      </c>
      <c r="E527" s="44" t="s">
        <v>15</v>
      </c>
      <c r="F527" s="35">
        <f t="shared" si="96"/>
        <v>43893</v>
      </c>
      <c r="G527" s="35">
        <f t="shared" si="97"/>
        <v>43914</v>
      </c>
      <c r="H527" s="35">
        <f t="shared" si="100"/>
        <v>43921</v>
      </c>
      <c r="I527" s="35">
        <f t="shared" si="98"/>
        <v>43928</v>
      </c>
      <c r="J527" s="35">
        <v>43936</v>
      </c>
      <c r="K527" s="36" t="s">
        <v>69</v>
      </c>
      <c r="L527" s="37">
        <f t="shared" si="99"/>
        <v>30000</v>
      </c>
      <c r="M527" s="38"/>
      <c r="N527" s="39">
        <v>30000</v>
      </c>
      <c r="O527" s="40" t="s">
        <v>327</v>
      </c>
    </row>
    <row r="528" spans="1:15" s="41" customFormat="1" ht="24">
      <c r="A528" s="32">
        <v>839</v>
      </c>
      <c r="B528" s="33" t="s">
        <v>331</v>
      </c>
      <c r="C528" s="34" t="s">
        <v>95</v>
      </c>
      <c r="D528" s="33" t="s">
        <v>147</v>
      </c>
      <c r="E528" s="44" t="s">
        <v>15</v>
      </c>
      <c r="F528" s="35">
        <f t="shared" si="96"/>
        <v>43893</v>
      </c>
      <c r="G528" s="35">
        <f t="shared" si="97"/>
        <v>43914</v>
      </c>
      <c r="H528" s="35">
        <f t="shared" si="100"/>
        <v>43921</v>
      </c>
      <c r="I528" s="35">
        <f t="shared" si="98"/>
        <v>43928</v>
      </c>
      <c r="J528" s="35">
        <v>43936</v>
      </c>
      <c r="K528" s="36" t="s">
        <v>69</v>
      </c>
      <c r="L528" s="37">
        <f t="shared" si="99"/>
        <v>50000</v>
      </c>
      <c r="M528" s="38"/>
      <c r="N528" s="39">
        <v>50000</v>
      </c>
      <c r="O528" s="40" t="s">
        <v>332</v>
      </c>
    </row>
    <row r="529" spans="1:15" s="41" customFormat="1" ht="24">
      <c r="A529" s="32">
        <v>1556</v>
      </c>
      <c r="B529" s="33" t="s">
        <v>492</v>
      </c>
      <c r="C529" s="42" t="s">
        <v>95</v>
      </c>
      <c r="D529" s="33" t="s">
        <v>192</v>
      </c>
      <c r="E529" s="44" t="s">
        <v>15</v>
      </c>
      <c r="F529" s="35">
        <f t="shared" si="96"/>
        <v>43893</v>
      </c>
      <c r="G529" s="35">
        <f t="shared" si="97"/>
        <v>43914</v>
      </c>
      <c r="H529" s="35">
        <f t="shared" si="100"/>
        <v>43921</v>
      </c>
      <c r="I529" s="35">
        <f t="shared" si="98"/>
        <v>43928</v>
      </c>
      <c r="J529" s="35">
        <v>43936</v>
      </c>
      <c r="K529" s="36" t="s">
        <v>69</v>
      </c>
      <c r="L529" s="37">
        <f t="shared" si="99"/>
        <v>570000</v>
      </c>
      <c r="M529" s="45"/>
      <c r="N529" s="39">
        <v>570000</v>
      </c>
      <c r="O529" s="40" t="s">
        <v>491</v>
      </c>
    </row>
    <row r="530" spans="1:15" s="41" customFormat="1" ht="24">
      <c r="A530" s="32">
        <v>1575</v>
      </c>
      <c r="B530" s="33" t="s">
        <v>495</v>
      </c>
      <c r="C530" s="42" t="s">
        <v>95</v>
      </c>
      <c r="D530" s="33" t="s">
        <v>192</v>
      </c>
      <c r="E530" s="44" t="s">
        <v>15</v>
      </c>
      <c r="F530" s="35">
        <f t="shared" si="96"/>
        <v>43893</v>
      </c>
      <c r="G530" s="35">
        <f t="shared" si="97"/>
        <v>43914</v>
      </c>
      <c r="H530" s="35">
        <f t="shared" si="100"/>
        <v>43921</v>
      </c>
      <c r="I530" s="35">
        <f t="shared" si="98"/>
        <v>43928</v>
      </c>
      <c r="J530" s="35">
        <v>43936</v>
      </c>
      <c r="K530" s="36" t="s">
        <v>69</v>
      </c>
      <c r="L530" s="37">
        <f t="shared" si="99"/>
        <v>40000</v>
      </c>
      <c r="M530" s="45"/>
      <c r="N530" s="39">
        <v>40000</v>
      </c>
      <c r="O530" s="40" t="s">
        <v>496</v>
      </c>
    </row>
    <row r="531" spans="1:15" s="41" customFormat="1" ht="24">
      <c r="A531" s="32">
        <v>1578</v>
      </c>
      <c r="B531" s="33" t="s">
        <v>495</v>
      </c>
      <c r="C531" s="42" t="s">
        <v>95</v>
      </c>
      <c r="D531" s="33" t="s">
        <v>192</v>
      </c>
      <c r="E531" s="44" t="s">
        <v>15</v>
      </c>
      <c r="F531" s="35">
        <f t="shared" si="96"/>
        <v>43893</v>
      </c>
      <c r="G531" s="35">
        <f t="shared" si="97"/>
        <v>43914</v>
      </c>
      <c r="H531" s="35">
        <f t="shared" si="100"/>
        <v>43921</v>
      </c>
      <c r="I531" s="35">
        <f t="shared" si="98"/>
        <v>43928</v>
      </c>
      <c r="J531" s="35">
        <v>43936</v>
      </c>
      <c r="K531" s="36" t="s">
        <v>69</v>
      </c>
      <c r="L531" s="37">
        <f t="shared" si="99"/>
        <v>45000</v>
      </c>
      <c r="M531" s="45"/>
      <c r="N531" s="39">
        <v>45000</v>
      </c>
      <c r="O531" s="40" t="s">
        <v>498</v>
      </c>
    </row>
    <row r="532" spans="1:15" s="128" customFormat="1" ht="15.75">
      <c r="B532" s="129"/>
      <c r="C532" s="147" t="s">
        <v>783</v>
      </c>
      <c r="D532" s="129"/>
      <c r="E532" s="130"/>
      <c r="F532" s="131"/>
      <c r="G532" s="131"/>
      <c r="H532" s="131"/>
      <c r="I532" s="131"/>
      <c r="J532" s="131"/>
      <c r="K532" s="129"/>
      <c r="L532" s="132"/>
      <c r="M532" s="148"/>
      <c r="N532" s="148"/>
      <c r="O532" s="150">
        <f>SUM(M498:N531)</f>
        <v>5226300</v>
      </c>
    </row>
    <row r="533" spans="1:15" s="41" customFormat="1" ht="21" hidden="1">
      <c r="A533" s="32">
        <v>550</v>
      </c>
      <c r="B533" s="33" t="s">
        <v>400</v>
      </c>
      <c r="C533" s="34" t="s">
        <v>403</v>
      </c>
      <c r="D533" s="33" t="s">
        <v>156</v>
      </c>
      <c r="E533" s="44" t="s">
        <v>15</v>
      </c>
      <c r="F533" s="35">
        <f t="shared" si="96"/>
        <v>43804</v>
      </c>
      <c r="G533" s="35">
        <f t="shared" si="97"/>
        <v>43825</v>
      </c>
      <c r="H533" s="35">
        <f>J533-13</f>
        <v>43832</v>
      </c>
      <c r="I533" s="35">
        <f t="shared" si="98"/>
        <v>43839</v>
      </c>
      <c r="J533" s="35">
        <v>43845</v>
      </c>
      <c r="K533" s="36" t="s">
        <v>69</v>
      </c>
      <c r="L533" s="37">
        <f t="shared" si="99"/>
        <v>100000</v>
      </c>
      <c r="M533" s="38">
        <v>100000</v>
      </c>
      <c r="N533" s="39"/>
      <c r="O533" s="40" t="s">
        <v>257</v>
      </c>
    </row>
    <row r="534" spans="1:15" s="41" customFormat="1" ht="18" hidden="1">
      <c r="A534" s="32">
        <v>1419</v>
      </c>
      <c r="B534" s="33" t="s">
        <v>475</v>
      </c>
      <c r="C534" s="34" t="s">
        <v>403</v>
      </c>
      <c r="D534" s="33" t="s">
        <v>192</v>
      </c>
      <c r="E534" s="44" t="s">
        <v>28</v>
      </c>
      <c r="F534" s="35">
        <f t="shared" si="96"/>
        <v>43802</v>
      </c>
      <c r="G534" s="35">
        <f t="shared" si="97"/>
        <v>43823</v>
      </c>
      <c r="H534" s="35">
        <f>J534-15</f>
        <v>43830</v>
      </c>
      <c r="I534" s="35">
        <f t="shared" si="98"/>
        <v>43837</v>
      </c>
      <c r="J534" s="35">
        <v>43845</v>
      </c>
      <c r="K534" s="36" t="s">
        <v>69</v>
      </c>
      <c r="L534" s="37">
        <f t="shared" si="99"/>
        <v>50000</v>
      </c>
      <c r="M534" s="38">
        <v>50000</v>
      </c>
      <c r="N534" s="39"/>
      <c r="O534" s="40" t="s">
        <v>196</v>
      </c>
    </row>
    <row r="535" spans="1:15" s="41" customFormat="1" ht="21" hidden="1">
      <c r="A535" s="32">
        <v>551</v>
      </c>
      <c r="B535" s="33" t="s">
        <v>400</v>
      </c>
      <c r="C535" s="34" t="s">
        <v>403</v>
      </c>
      <c r="D535" s="33" t="s">
        <v>156</v>
      </c>
      <c r="E535" s="44" t="s">
        <v>15</v>
      </c>
      <c r="F535" s="35">
        <f t="shared" si="96"/>
        <v>43895</v>
      </c>
      <c r="G535" s="35">
        <f t="shared" si="97"/>
        <v>43916</v>
      </c>
      <c r="H535" s="35">
        <f t="shared" ref="H535:H540" si="101">J535-13</f>
        <v>43923</v>
      </c>
      <c r="I535" s="35">
        <f t="shared" si="98"/>
        <v>43930</v>
      </c>
      <c r="J535" s="35">
        <v>43936</v>
      </c>
      <c r="K535" s="36" t="s">
        <v>69</v>
      </c>
      <c r="L535" s="37">
        <f t="shared" si="99"/>
        <v>1100000</v>
      </c>
      <c r="M535" s="38">
        <v>1100000</v>
      </c>
      <c r="N535" s="39"/>
      <c r="O535" s="40" t="s">
        <v>257</v>
      </c>
    </row>
    <row r="536" spans="1:15" s="41" customFormat="1" ht="36" hidden="1">
      <c r="A536" s="32">
        <v>541</v>
      </c>
      <c r="B536" s="33" t="s">
        <v>400</v>
      </c>
      <c r="C536" s="42" t="s">
        <v>401</v>
      </c>
      <c r="D536" s="33" t="s">
        <v>156</v>
      </c>
      <c r="E536" s="44" t="s">
        <v>25</v>
      </c>
      <c r="F536" s="46" t="e">
        <v>#REF!</v>
      </c>
      <c r="G536" s="46" t="s">
        <v>822</v>
      </c>
      <c r="H536" s="35">
        <f t="shared" si="101"/>
        <v>43832</v>
      </c>
      <c r="I536" s="35">
        <f t="shared" si="98"/>
        <v>43839</v>
      </c>
      <c r="J536" s="35">
        <v>43845</v>
      </c>
      <c r="K536" s="36" t="s">
        <v>69</v>
      </c>
      <c r="L536" s="37">
        <f t="shared" si="99"/>
        <v>18750</v>
      </c>
      <c r="M536" s="43">
        <v>18750</v>
      </c>
      <c r="N536" s="39"/>
      <c r="O536" s="40" t="s">
        <v>257</v>
      </c>
    </row>
    <row r="537" spans="1:15" s="41" customFormat="1" ht="36" hidden="1">
      <c r="A537" s="32">
        <v>1158</v>
      </c>
      <c r="B537" s="33" t="s">
        <v>507</v>
      </c>
      <c r="C537" s="34" t="s">
        <v>401</v>
      </c>
      <c r="D537" s="33" t="s">
        <v>163</v>
      </c>
      <c r="E537" s="44" t="s">
        <v>25</v>
      </c>
      <c r="F537" s="35">
        <f>G537-21</f>
        <v>43804</v>
      </c>
      <c r="G537" s="35">
        <f>H537-7</f>
        <v>43825</v>
      </c>
      <c r="H537" s="35">
        <f t="shared" si="101"/>
        <v>43832</v>
      </c>
      <c r="I537" s="35">
        <f t="shared" si="98"/>
        <v>43839</v>
      </c>
      <c r="J537" s="35">
        <v>43845</v>
      </c>
      <c r="K537" s="36" t="s">
        <v>69</v>
      </c>
      <c r="L537" s="37">
        <f t="shared" si="99"/>
        <v>3750</v>
      </c>
      <c r="M537" s="38">
        <v>3750</v>
      </c>
      <c r="N537" s="39"/>
      <c r="O537" s="40" t="s">
        <v>508</v>
      </c>
    </row>
    <row r="538" spans="1:15" s="41" customFormat="1" ht="36" hidden="1">
      <c r="A538" s="32">
        <v>1378</v>
      </c>
      <c r="B538" s="33" t="s">
        <v>470</v>
      </c>
      <c r="C538" s="42" t="s">
        <v>401</v>
      </c>
      <c r="D538" s="33" t="s">
        <v>192</v>
      </c>
      <c r="E538" s="44" t="s">
        <v>25</v>
      </c>
      <c r="F538" s="46" t="e">
        <v>#REF!</v>
      </c>
      <c r="G538" s="46" t="s">
        <v>822</v>
      </c>
      <c r="H538" s="35">
        <f t="shared" si="101"/>
        <v>43832</v>
      </c>
      <c r="I538" s="35">
        <f t="shared" si="98"/>
        <v>43839</v>
      </c>
      <c r="J538" s="35">
        <v>43845</v>
      </c>
      <c r="K538" s="36" t="s">
        <v>69</v>
      </c>
      <c r="L538" s="37">
        <f t="shared" si="99"/>
        <v>250000</v>
      </c>
      <c r="M538" s="43">
        <v>250000</v>
      </c>
      <c r="N538" s="39"/>
      <c r="O538" s="40" t="s">
        <v>208</v>
      </c>
    </row>
    <row r="539" spans="1:15" s="41" customFormat="1" ht="36" hidden="1">
      <c r="A539" s="32">
        <v>542</v>
      </c>
      <c r="B539" s="33" t="s">
        <v>400</v>
      </c>
      <c r="C539" s="42" t="s">
        <v>401</v>
      </c>
      <c r="D539" s="33" t="s">
        <v>156</v>
      </c>
      <c r="E539" s="44" t="s">
        <v>25</v>
      </c>
      <c r="F539" s="46" t="e">
        <v>#REF!</v>
      </c>
      <c r="G539" s="46" t="s">
        <v>822</v>
      </c>
      <c r="H539" s="35">
        <f t="shared" si="101"/>
        <v>43923</v>
      </c>
      <c r="I539" s="35">
        <f t="shared" si="98"/>
        <v>43930</v>
      </c>
      <c r="J539" s="35">
        <v>43936</v>
      </c>
      <c r="K539" s="36" t="s">
        <v>69</v>
      </c>
      <c r="L539" s="37">
        <f t="shared" si="99"/>
        <v>18750</v>
      </c>
      <c r="M539" s="43">
        <v>18750</v>
      </c>
      <c r="N539" s="39"/>
      <c r="O539" s="40" t="s">
        <v>257</v>
      </c>
    </row>
    <row r="540" spans="1:15" s="41" customFormat="1" ht="36" hidden="1">
      <c r="A540" s="32">
        <v>1159</v>
      </c>
      <c r="B540" s="33" t="s">
        <v>507</v>
      </c>
      <c r="C540" s="34" t="s">
        <v>401</v>
      </c>
      <c r="D540" s="33" t="s">
        <v>163</v>
      </c>
      <c r="E540" s="44" t="s">
        <v>25</v>
      </c>
      <c r="F540" s="35">
        <f>G540-21</f>
        <v>43895</v>
      </c>
      <c r="G540" s="35">
        <f>H540-7</f>
        <v>43916</v>
      </c>
      <c r="H540" s="35">
        <f t="shared" si="101"/>
        <v>43923</v>
      </c>
      <c r="I540" s="35">
        <f t="shared" si="98"/>
        <v>43930</v>
      </c>
      <c r="J540" s="35">
        <v>43936</v>
      </c>
      <c r="K540" s="36" t="s">
        <v>69</v>
      </c>
      <c r="L540" s="37">
        <f t="shared" si="99"/>
        <v>3750</v>
      </c>
      <c r="M540" s="38">
        <v>3750</v>
      </c>
      <c r="N540" s="39"/>
      <c r="O540" s="40" t="s">
        <v>508</v>
      </c>
    </row>
    <row r="541" spans="1:15" s="41" customFormat="1" ht="36" hidden="1">
      <c r="A541" s="32">
        <v>1379</v>
      </c>
      <c r="B541" s="33" t="s">
        <v>470</v>
      </c>
      <c r="C541" s="42" t="s">
        <v>401</v>
      </c>
      <c r="D541" s="33" t="s">
        <v>192</v>
      </c>
      <c r="E541" s="44" t="s">
        <v>25</v>
      </c>
      <c r="F541" s="46" t="e">
        <v>#REF!</v>
      </c>
      <c r="G541" s="46" t="s">
        <v>822</v>
      </c>
      <c r="H541" s="35">
        <f>J541-15</f>
        <v>43921</v>
      </c>
      <c r="I541" s="35">
        <f t="shared" si="98"/>
        <v>43928</v>
      </c>
      <c r="J541" s="35">
        <v>43936</v>
      </c>
      <c r="K541" s="36" t="s">
        <v>69</v>
      </c>
      <c r="L541" s="37">
        <f t="shared" si="99"/>
        <v>250000</v>
      </c>
      <c r="M541" s="43">
        <v>250000</v>
      </c>
      <c r="N541" s="39"/>
      <c r="O541" s="40" t="s">
        <v>208</v>
      </c>
    </row>
    <row r="542" spans="1:15" s="41" customFormat="1" ht="21" hidden="1">
      <c r="A542" s="32">
        <v>1199</v>
      </c>
      <c r="B542" s="33" t="s">
        <v>523</v>
      </c>
      <c r="C542" s="42" t="s">
        <v>503</v>
      </c>
      <c r="D542" s="33" t="s">
        <v>163</v>
      </c>
      <c r="E542" s="44" t="s">
        <v>29</v>
      </c>
      <c r="F542" s="35">
        <f>H542-7</f>
        <v>43823</v>
      </c>
      <c r="G542" s="33" t="str">
        <f>IF(E542="","",IF((OR(E542=data_validation!A$1,E542=data_validation!A$2)),"Indicate Date","N/A"))</f>
        <v>N/A</v>
      </c>
      <c r="H542" s="35">
        <f>J542-15</f>
        <v>43830</v>
      </c>
      <c r="I542" s="35">
        <f t="shared" si="98"/>
        <v>43837</v>
      </c>
      <c r="J542" s="35">
        <v>43845</v>
      </c>
      <c r="K542" s="36" t="s">
        <v>69</v>
      </c>
      <c r="L542" s="37">
        <f t="shared" si="99"/>
        <v>99000</v>
      </c>
      <c r="M542" s="43">
        <v>99000</v>
      </c>
      <c r="N542" s="39"/>
      <c r="O542" s="40" t="s">
        <v>524</v>
      </c>
    </row>
    <row r="543" spans="1:15" s="41" customFormat="1" ht="21" hidden="1">
      <c r="A543" s="32">
        <v>1538</v>
      </c>
      <c r="B543" s="33" t="s">
        <v>502</v>
      </c>
      <c r="C543" s="42" t="s">
        <v>503</v>
      </c>
      <c r="D543" s="33" t="s">
        <v>446</v>
      </c>
      <c r="E543" s="44" t="s">
        <v>29</v>
      </c>
      <c r="F543" s="35">
        <f>H543-7</f>
        <v>43825</v>
      </c>
      <c r="G543" s="33" t="str">
        <f>IF(E543="","",IF((OR(E543=data_validation!A$1,E543=data_validation!A$2)),"Indicate Date","N/A"))</f>
        <v>N/A</v>
      </c>
      <c r="H543" s="35">
        <f>J543-13</f>
        <v>43832</v>
      </c>
      <c r="I543" s="35">
        <f t="shared" si="98"/>
        <v>43839</v>
      </c>
      <c r="J543" s="35">
        <v>43845</v>
      </c>
      <c r="K543" s="36" t="s">
        <v>69</v>
      </c>
      <c r="L543" s="37">
        <f t="shared" si="99"/>
        <v>39600</v>
      </c>
      <c r="M543" s="43">
        <v>39600</v>
      </c>
      <c r="N543" s="39"/>
      <c r="O543" s="40" t="s">
        <v>208</v>
      </c>
    </row>
    <row r="544" spans="1:15" s="41" customFormat="1" ht="21" hidden="1">
      <c r="A544" s="32">
        <v>1200</v>
      </c>
      <c r="B544" s="33" t="s">
        <v>523</v>
      </c>
      <c r="C544" s="42" t="s">
        <v>503</v>
      </c>
      <c r="D544" s="33" t="s">
        <v>163</v>
      </c>
      <c r="E544" s="44" t="s">
        <v>29</v>
      </c>
      <c r="F544" s="35">
        <f>H544-7</f>
        <v>43914</v>
      </c>
      <c r="G544" s="33" t="str">
        <f>IF(E544="","",IF((OR(E544=data_validation!A$1,E544=data_validation!A$2)),"Indicate Date","N/A"))</f>
        <v>N/A</v>
      </c>
      <c r="H544" s="35">
        <f>J544-15</f>
        <v>43921</v>
      </c>
      <c r="I544" s="35">
        <f t="shared" si="98"/>
        <v>43928</v>
      </c>
      <c r="J544" s="35">
        <v>43936</v>
      </c>
      <c r="K544" s="36" t="s">
        <v>69</v>
      </c>
      <c r="L544" s="37">
        <f t="shared" si="99"/>
        <v>99000</v>
      </c>
      <c r="M544" s="43">
        <v>99000</v>
      </c>
      <c r="N544" s="39"/>
      <c r="O544" s="40" t="s">
        <v>524</v>
      </c>
    </row>
    <row r="545" spans="1:15" s="41" customFormat="1" ht="21" hidden="1">
      <c r="A545" s="32">
        <v>1539</v>
      </c>
      <c r="B545" s="33" t="s">
        <v>502</v>
      </c>
      <c r="C545" s="42" t="s">
        <v>503</v>
      </c>
      <c r="D545" s="33" t="s">
        <v>446</v>
      </c>
      <c r="E545" s="44" t="s">
        <v>29</v>
      </c>
      <c r="F545" s="35">
        <f>H545-7</f>
        <v>43916</v>
      </c>
      <c r="G545" s="33" t="str">
        <f>IF(E545="","",IF((OR(E545=data_validation!A$1,E545=data_validation!A$2)),"Indicate Date","N/A"))</f>
        <v>N/A</v>
      </c>
      <c r="H545" s="35">
        <f>J545-13</f>
        <v>43923</v>
      </c>
      <c r="I545" s="35">
        <f t="shared" si="98"/>
        <v>43930</v>
      </c>
      <c r="J545" s="35">
        <v>43936</v>
      </c>
      <c r="K545" s="36" t="s">
        <v>69</v>
      </c>
      <c r="L545" s="37">
        <f t="shared" si="99"/>
        <v>39600</v>
      </c>
      <c r="M545" s="43">
        <v>39600</v>
      </c>
      <c r="N545" s="39"/>
      <c r="O545" s="40" t="s">
        <v>208</v>
      </c>
    </row>
    <row r="546" spans="1:15" s="41" customFormat="1" ht="21">
      <c r="A546" s="32">
        <v>627</v>
      </c>
      <c r="B546" s="33" t="s">
        <v>322</v>
      </c>
      <c r="C546" s="42" t="s">
        <v>226</v>
      </c>
      <c r="D546" s="33" t="s">
        <v>142</v>
      </c>
      <c r="E546" s="44" t="s">
        <v>15</v>
      </c>
      <c r="F546" s="35">
        <f>G546-21</f>
        <v>43804</v>
      </c>
      <c r="G546" s="35">
        <f>H546-7</f>
        <v>43825</v>
      </c>
      <c r="H546" s="35">
        <f>J546-13</f>
        <v>43832</v>
      </c>
      <c r="I546" s="35">
        <f t="shared" si="98"/>
        <v>43839</v>
      </c>
      <c r="J546" s="35">
        <v>43845</v>
      </c>
      <c r="K546" s="36" t="s">
        <v>69</v>
      </c>
      <c r="L546" s="37">
        <f t="shared" si="99"/>
        <v>1330285</v>
      </c>
      <c r="M546" s="38">
        <v>1330285</v>
      </c>
      <c r="N546" s="39"/>
      <c r="O546" s="40" t="s">
        <v>225</v>
      </c>
    </row>
    <row r="547" spans="1:15" s="41" customFormat="1" ht="21">
      <c r="A547" s="32">
        <v>628</v>
      </c>
      <c r="B547" s="33" t="s">
        <v>322</v>
      </c>
      <c r="C547" s="42" t="s">
        <v>226</v>
      </c>
      <c r="D547" s="33" t="s">
        <v>142</v>
      </c>
      <c r="E547" s="44" t="s">
        <v>15</v>
      </c>
      <c r="F547" s="35">
        <f>G547-21</f>
        <v>43893</v>
      </c>
      <c r="G547" s="35">
        <f>H547-7</f>
        <v>43914</v>
      </c>
      <c r="H547" s="35">
        <f>J547-15</f>
        <v>43921</v>
      </c>
      <c r="I547" s="35">
        <f t="shared" si="98"/>
        <v>43928</v>
      </c>
      <c r="J547" s="35">
        <v>43936</v>
      </c>
      <c r="K547" s="36" t="s">
        <v>69</v>
      </c>
      <c r="L547" s="37">
        <f t="shared" si="99"/>
        <v>1456322</v>
      </c>
      <c r="M547" s="38">
        <v>1456322</v>
      </c>
      <c r="N547" s="39"/>
      <c r="O547" s="40" t="s">
        <v>225</v>
      </c>
    </row>
    <row r="548" spans="1:15" s="41" customFormat="1" ht="24">
      <c r="A548" s="32">
        <v>633</v>
      </c>
      <c r="B548" s="33" t="s">
        <v>322</v>
      </c>
      <c r="C548" s="42" t="s">
        <v>227</v>
      </c>
      <c r="D548" s="33" t="s">
        <v>142</v>
      </c>
      <c r="E548" s="44" t="s">
        <v>21</v>
      </c>
      <c r="F548" s="46" t="e">
        <v>#REF!</v>
      </c>
      <c r="G548" s="46" t="s">
        <v>822</v>
      </c>
      <c r="H548" s="35">
        <f>J548-13</f>
        <v>43832</v>
      </c>
      <c r="I548" s="35">
        <f t="shared" si="98"/>
        <v>43839</v>
      </c>
      <c r="J548" s="35">
        <v>43845</v>
      </c>
      <c r="K548" s="36" t="s">
        <v>69</v>
      </c>
      <c r="L548" s="37">
        <f t="shared" si="99"/>
        <v>350000</v>
      </c>
      <c r="M548" s="38">
        <v>350000</v>
      </c>
      <c r="N548" s="39"/>
      <c r="O548" s="40" t="s">
        <v>225</v>
      </c>
    </row>
    <row r="549" spans="1:15" s="41" customFormat="1" ht="24">
      <c r="A549" s="32">
        <v>634</v>
      </c>
      <c r="B549" s="33" t="s">
        <v>322</v>
      </c>
      <c r="C549" s="42" t="s">
        <v>227</v>
      </c>
      <c r="D549" s="33" t="s">
        <v>142</v>
      </c>
      <c r="E549" s="44" t="s">
        <v>21</v>
      </c>
      <c r="F549" s="46" t="e">
        <v>#REF!</v>
      </c>
      <c r="G549" s="46" t="s">
        <v>822</v>
      </c>
      <c r="H549" s="35">
        <f>J549-15</f>
        <v>43921</v>
      </c>
      <c r="I549" s="35">
        <f t="shared" si="98"/>
        <v>43928</v>
      </c>
      <c r="J549" s="35">
        <v>43936</v>
      </c>
      <c r="K549" s="36" t="s">
        <v>69</v>
      </c>
      <c r="L549" s="37">
        <f t="shared" si="99"/>
        <v>450000</v>
      </c>
      <c r="M549" s="38">
        <v>450000</v>
      </c>
      <c r="N549" s="39"/>
      <c r="O549" s="40" t="s">
        <v>225</v>
      </c>
    </row>
    <row r="550" spans="1:15" s="128" customFormat="1" ht="15.75">
      <c r="B550" s="129"/>
      <c r="C550" s="147" t="s">
        <v>784</v>
      </c>
      <c r="D550" s="129"/>
      <c r="E550" s="130"/>
      <c r="F550" s="131"/>
      <c r="G550" s="131"/>
      <c r="H550" s="131"/>
      <c r="I550" s="131"/>
      <c r="J550" s="131"/>
      <c r="K550" s="129"/>
      <c r="L550" s="132"/>
      <c r="M550" s="148"/>
      <c r="N550" s="148"/>
      <c r="O550" s="150">
        <f>SUM(M546:N549)</f>
        <v>3586607</v>
      </c>
    </row>
    <row r="551" spans="1:15" s="41" customFormat="1" ht="21">
      <c r="A551" s="32">
        <v>138</v>
      </c>
      <c r="B551" s="33" t="s">
        <v>374</v>
      </c>
      <c r="C551" s="34" t="s">
        <v>89</v>
      </c>
      <c r="D551" s="33" t="s">
        <v>144</v>
      </c>
      <c r="E551" s="44" t="s">
        <v>15</v>
      </c>
      <c r="F551" s="35">
        <f t="shared" ref="F551:F576" si="102">G551-21</f>
        <v>43804</v>
      </c>
      <c r="G551" s="35">
        <f t="shared" ref="G551:G576" si="103">H551-7</f>
        <v>43825</v>
      </c>
      <c r="H551" s="35">
        <f>J551-13</f>
        <v>43832</v>
      </c>
      <c r="I551" s="35">
        <f t="shared" si="98"/>
        <v>43839</v>
      </c>
      <c r="J551" s="35">
        <v>43845</v>
      </c>
      <c r="K551" s="36" t="s">
        <v>69</v>
      </c>
      <c r="L551" s="37">
        <f t="shared" si="99"/>
        <v>51200</v>
      </c>
      <c r="M551" s="38">
        <v>51200</v>
      </c>
      <c r="N551" s="39"/>
      <c r="O551" s="40" t="s">
        <v>245</v>
      </c>
    </row>
    <row r="552" spans="1:15" s="41" customFormat="1" ht="12.75">
      <c r="A552" s="32">
        <v>148</v>
      </c>
      <c r="B552" s="33" t="s">
        <v>375</v>
      </c>
      <c r="C552" s="34" t="s">
        <v>89</v>
      </c>
      <c r="D552" s="33" t="s">
        <v>144</v>
      </c>
      <c r="E552" s="44" t="s">
        <v>15</v>
      </c>
      <c r="F552" s="35">
        <f t="shared" si="102"/>
        <v>43804</v>
      </c>
      <c r="G552" s="35">
        <f t="shared" si="103"/>
        <v>43825</v>
      </c>
      <c r="H552" s="35">
        <f>J552-13</f>
        <v>43832</v>
      </c>
      <c r="I552" s="35">
        <f t="shared" si="98"/>
        <v>43839</v>
      </c>
      <c r="J552" s="35">
        <v>43845</v>
      </c>
      <c r="K552" s="36" t="s">
        <v>69</v>
      </c>
      <c r="L552" s="37">
        <f t="shared" si="99"/>
        <v>11520</v>
      </c>
      <c r="M552" s="38">
        <v>11520</v>
      </c>
      <c r="N552" s="39"/>
      <c r="O552" s="40" t="s">
        <v>246</v>
      </c>
    </row>
    <row r="553" spans="1:15" s="41" customFormat="1" ht="12.75">
      <c r="A553" s="32">
        <v>152</v>
      </c>
      <c r="B553" s="33" t="s">
        <v>376</v>
      </c>
      <c r="C553" s="34" t="s">
        <v>89</v>
      </c>
      <c r="D553" s="33" t="s">
        <v>144</v>
      </c>
      <c r="E553" s="44" t="s">
        <v>15</v>
      </c>
      <c r="F553" s="35">
        <f t="shared" si="102"/>
        <v>43804</v>
      </c>
      <c r="G553" s="35">
        <f t="shared" si="103"/>
        <v>43825</v>
      </c>
      <c r="H553" s="35">
        <f>J553-13</f>
        <v>43832</v>
      </c>
      <c r="I553" s="35">
        <f t="shared" si="98"/>
        <v>43839</v>
      </c>
      <c r="J553" s="35">
        <v>43845</v>
      </c>
      <c r="K553" s="36" t="s">
        <v>69</v>
      </c>
      <c r="L553" s="37">
        <f t="shared" si="99"/>
        <v>29000</v>
      </c>
      <c r="M553" s="38">
        <v>29000</v>
      </c>
      <c r="N553" s="39"/>
      <c r="O553" s="40" t="s">
        <v>247</v>
      </c>
    </row>
    <row r="554" spans="1:15" s="41" customFormat="1" ht="21">
      <c r="A554" s="32">
        <v>161</v>
      </c>
      <c r="B554" s="33" t="s">
        <v>377</v>
      </c>
      <c r="C554" s="34" t="s">
        <v>89</v>
      </c>
      <c r="D554" s="33" t="s">
        <v>144</v>
      </c>
      <c r="E554" s="44" t="s">
        <v>15</v>
      </c>
      <c r="F554" s="35">
        <f t="shared" si="102"/>
        <v>43804</v>
      </c>
      <c r="G554" s="35">
        <f t="shared" si="103"/>
        <v>43825</v>
      </c>
      <c r="H554" s="35">
        <f>J554-13</f>
        <v>43832</v>
      </c>
      <c r="I554" s="35">
        <f t="shared" si="98"/>
        <v>43839</v>
      </c>
      <c r="J554" s="35">
        <v>43845</v>
      </c>
      <c r="K554" s="36" t="s">
        <v>69</v>
      </c>
      <c r="L554" s="37">
        <f t="shared" si="99"/>
        <v>38400</v>
      </c>
      <c r="M554" s="38">
        <v>38400</v>
      </c>
      <c r="N554" s="39"/>
      <c r="O554" s="40" t="s">
        <v>248</v>
      </c>
    </row>
    <row r="555" spans="1:15" s="41" customFormat="1" ht="12.75">
      <c r="A555" s="32">
        <v>275</v>
      </c>
      <c r="B555" s="33" t="s">
        <v>282</v>
      </c>
      <c r="C555" s="34" t="s">
        <v>89</v>
      </c>
      <c r="D555" s="33" t="s">
        <v>158</v>
      </c>
      <c r="E555" s="44" t="s">
        <v>15</v>
      </c>
      <c r="F555" s="35">
        <f t="shared" si="102"/>
        <v>43804</v>
      </c>
      <c r="G555" s="35">
        <f t="shared" si="103"/>
        <v>43825</v>
      </c>
      <c r="H555" s="35">
        <f>J555-13</f>
        <v>43832</v>
      </c>
      <c r="I555" s="35">
        <f t="shared" si="98"/>
        <v>43839</v>
      </c>
      <c r="J555" s="35">
        <v>43845</v>
      </c>
      <c r="K555" s="36" t="s">
        <v>69</v>
      </c>
      <c r="L555" s="37">
        <f t="shared" si="99"/>
        <v>28000</v>
      </c>
      <c r="M555" s="38">
        <v>28000</v>
      </c>
      <c r="N555" s="39"/>
      <c r="O555" s="40" t="s">
        <v>162</v>
      </c>
    </row>
    <row r="556" spans="1:15" s="41" customFormat="1" ht="12.75">
      <c r="A556" s="32">
        <v>396</v>
      </c>
      <c r="B556" s="33" t="s">
        <v>558</v>
      </c>
      <c r="C556" s="42" t="s">
        <v>89</v>
      </c>
      <c r="D556" s="33" t="s">
        <v>105</v>
      </c>
      <c r="E556" s="44" t="s">
        <v>15</v>
      </c>
      <c r="F556" s="35">
        <f t="shared" si="102"/>
        <v>43802</v>
      </c>
      <c r="G556" s="35">
        <f t="shared" si="103"/>
        <v>43823</v>
      </c>
      <c r="H556" s="35">
        <f>J556-15</f>
        <v>43830</v>
      </c>
      <c r="I556" s="35">
        <f t="shared" si="98"/>
        <v>43837</v>
      </c>
      <c r="J556" s="35">
        <v>43845</v>
      </c>
      <c r="K556" s="36" t="s">
        <v>69</v>
      </c>
      <c r="L556" s="37">
        <f t="shared" si="99"/>
        <v>84000</v>
      </c>
      <c r="M556" s="43">
        <v>84000</v>
      </c>
      <c r="N556" s="39"/>
      <c r="O556" s="40" t="s">
        <v>106</v>
      </c>
    </row>
    <row r="557" spans="1:15" s="41" customFormat="1" ht="24">
      <c r="A557" s="32">
        <v>428</v>
      </c>
      <c r="B557" s="33" t="s">
        <v>562</v>
      </c>
      <c r="C557" s="42" t="s">
        <v>89</v>
      </c>
      <c r="D557" s="33" t="s">
        <v>79</v>
      </c>
      <c r="E557" s="44" t="s">
        <v>15</v>
      </c>
      <c r="F557" s="35">
        <f t="shared" si="102"/>
        <v>43804</v>
      </c>
      <c r="G557" s="35">
        <f t="shared" si="103"/>
        <v>43825</v>
      </c>
      <c r="H557" s="35">
        <f>J557-13</f>
        <v>43832</v>
      </c>
      <c r="I557" s="35">
        <f t="shared" si="98"/>
        <v>43839</v>
      </c>
      <c r="J557" s="35">
        <v>43845</v>
      </c>
      <c r="K557" s="36" t="s">
        <v>69</v>
      </c>
      <c r="L557" s="37">
        <f t="shared" si="99"/>
        <v>25200</v>
      </c>
      <c r="M557" s="45">
        <v>25200</v>
      </c>
      <c r="N557" s="39"/>
      <c r="O557" s="34" t="s">
        <v>136</v>
      </c>
    </row>
    <row r="558" spans="1:15" s="41" customFormat="1" ht="12.75">
      <c r="A558" s="32">
        <v>442</v>
      </c>
      <c r="B558" s="33" t="s">
        <v>564</v>
      </c>
      <c r="C558" s="42" t="s">
        <v>89</v>
      </c>
      <c r="D558" s="33" t="s">
        <v>79</v>
      </c>
      <c r="E558" s="44" t="s">
        <v>15</v>
      </c>
      <c r="F558" s="35">
        <f t="shared" si="102"/>
        <v>43804</v>
      </c>
      <c r="G558" s="35">
        <f t="shared" si="103"/>
        <v>43825</v>
      </c>
      <c r="H558" s="35">
        <f>J558-13</f>
        <v>43832</v>
      </c>
      <c r="I558" s="35">
        <f t="shared" si="98"/>
        <v>43839</v>
      </c>
      <c r="J558" s="35">
        <v>43845</v>
      </c>
      <c r="K558" s="36" t="s">
        <v>69</v>
      </c>
      <c r="L558" s="37">
        <f t="shared" si="99"/>
        <v>87800</v>
      </c>
      <c r="M558" s="45">
        <v>87800</v>
      </c>
      <c r="N558" s="39"/>
      <c r="O558" s="34" t="s">
        <v>138</v>
      </c>
    </row>
    <row r="559" spans="1:15" s="41" customFormat="1" ht="24">
      <c r="A559" s="32">
        <v>472</v>
      </c>
      <c r="B559" s="33" t="s">
        <v>566</v>
      </c>
      <c r="C559" s="42" t="s">
        <v>89</v>
      </c>
      <c r="D559" s="33" t="s">
        <v>79</v>
      </c>
      <c r="E559" s="44" t="s">
        <v>15</v>
      </c>
      <c r="F559" s="35">
        <f t="shared" si="102"/>
        <v>43802</v>
      </c>
      <c r="G559" s="35">
        <f t="shared" si="103"/>
        <v>43823</v>
      </c>
      <c r="H559" s="35">
        <f>J559-15</f>
        <v>43830</v>
      </c>
      <c r="I559" s="35">
        <f t="shared" si="98"/>
        <v>43837</v>
      </c>
      <c r="J559" s="35">
        <v>43845</v>
      </c>
      <c r="K559" s="36" t="s">
        <v>69</v>
      </c>
      <c r="L559" s="37">
        <f t="shared" si="99"/>
        <v>4000</v>
      </c>
      <c r="M559" s="45">
        <v>4000</v>
      </c>
      <c r="N559" s="39"/>
      <c r="O559" s="34" t="s">
        <v>141</v>
      </c>
    </row>
    <row r="560" spans="1:15" s="41" customFormat="1" ht="12.75">
      <c r="A560" s="32">
        <v>500</v>
      </c>
      <c r="B560" s="33" t="s">
        <v>568</v>
      </c>
      <c r="C560" s="42" t="s">
        <v>89</v>
      </c>
      <c r="D560" s="33" t="s">
        <v>79</v>
      </c>
      <c r="E560" s="44" t="s">
        <v>15</v>
      </c>
      <c r="F560" s="35">
        <f t="shared" si="102"/>
        <v>43804</v>
      </c>
      <c r="G560" s="35">
        <f t="shared" si="103"/>
        <v>43825</v>
      </c>
      <c r="H560" s="35">
        <f>J560-13</f>
        <v>43832</v>
      </c>
      <c r="I560" s="35">
        <f t="shared" si="98"/>
        <v>43839</v>
      </c>
      <c r="J560" s="35">
        <v>43845</v>
      </c>
      <c r="K560" s="36" t="s">
        <v>69</v>
      </c>
      <c r="L560" s="37">
        <f t="shared" si="99"/>
        <v>21600</v>
      </c>
      <c r="M560" s="45">
        <v>21600</v>
      </c>
      <c r="N560" s="39"/>
      <c r="O560" s="34" t="s">
        <v>140</v>
      </c>
    </row>
    <row r="561" spans="1:256" s="41" customFormat="1" ht="12.75">
      <c r="A561" s="32">
        <v>686</v>
      </c>
      <c r="B561" s="33" t="s">
        <v>371</v>
      </c>
      <c r="C561" s="34" t="s">
        <v>89</v>
      </c>
      <c r="D561" s="33" t="s">
        <v>128</v>
      </c>
      <c r="E561" s="44" t="s">
        <v>15</v>
      </c>
      <c r="F561" s="35">
        <f t="shared" si="102"/>
        <v>43804</v>
      </c>
      <c r="G561" s="35">
        <f t="shared" si="103"/>
        <v>43825</v>
      </c>
      <c r="H561" s="35">
        <f>J561-13</f>
        <v>43832</v>
      </c>
      <c r="I561" s="35">
        <f t="shared" si="98"/>
        <v>43839</v>
      </c>
      <c r="J561" s="35">
        <v>43845</v>
      </c>
      <c r="K561" s="36" t="s">
        <v>69</v>
      </c>
      <c r="L561" s="37">
        <f t="shared" si="99"/>
        <v>7600</v>
      </c>
      <c r="M561" s="38">
        <v>7600</v>
      </c>
      <c r="N561" s="39"/>
      <c r="O561" s="40" t="s">
        <v>133</v>
      </c>
    </row>
    <row r="562" spans="1:256" s="41" customFormat="1" ht="21">
      <c r="A562" s="32">
        <v>731</v>
      </c>
      <c r="B562" s="33" t="s">
        <v>388</v>
      </c>
      <c r="C562" s="34" t="s">
        <v>89</v>
      </c>
      <c r="D562" s="33" t="s">
        <v>169</v>
      </c>
      <c r="E562" s="44" t="s">
        <v>15</v>
      </c>
      <c r="F562" s="35">
        <f t="shared" si="102"/>
        <v>43802</v>
      </c>
      <c r="G562" s="35">
        <f t="shared" si="103"/>
        <v>43823</v>
      </c>
      <c r="H562" s="35">
        <f>J562-15</f>
        <v>43830</v>
      </c>
      <c r="I562" s="35">
        <f t="shared" si="98"/>
        <v>43837</v>
      </c>
      <c r="J562" s="35">
        <v>43845</v>
      </c>
      <c r="K562" s="36" t="s">
        <v>69</v>
      </c>
      <c r="L562" s="37">
        <f t="shared" si="99"/>
        <v>12800</v>
      </c>
      <c r="M562" s="38">
        <v>12800</v>
      </c>
      <c r="N562" s="39"/>
      <c r="O562" s="40" t="s">
        <v>177</v>
      </c>
    </row>
    <row r="563" spans="1:256" s="41" customFormat="1" ht="21">
      <c r="A563" s="32">
        <v>744</v>
      </c>
      <c r="B563" s="33" t="s">
        <v>391</v>
      </c>
      <c r="C563" s="34" t="s">
        <v>89</v>
      </c>
      <c r="D563" s="33" t="s">
        <v>169</v>
      </c>
      <c r="E563" s="44" t="s">
        <v>15</v>
      </c>
      <c r="F563" s="35">
        <f t="shared" si="102"/>
        <v>43804</v>
      </c>
      <c r="G563" s="35">
        <f t="shared" si="103"/>
        <v>43825</v>
      </c>
      <c r="H563" s="35">
        <f>J563-13</f>
        <v>43832</v>
      </c>
      <c r="I563" s="35">
        <f t="shared" si="98"/>
        <v>43839</v>
      </c>
      <c r="J563" s="35">
        <v>43845</v>
      </c>
      <c r="K563" s="36" t="s">
        <v>69</v>
      </c>
      <c r="L563" s="37">
        <f t="shared" si="99"/>
        <v>39333</v>
      </c>
      <c r="M563" s="38">
        <v>39333</v>
      </c>
      <c r="N563" s="39"/>
      <c r="O563" s="40" t="s">
        <v>172</v>
      </c>
    </row>
    <row r="564" spans="1:256" s="41" customFormat="1" ht="12.75">
      <c r="A564" s="32">
        <v>762</v>
      </c>
      <c r="B564" s="33" t="s">
        <v>393</v>
      </c>
      <c r="C564" s="34" t="s">
        <v>89</v>
      </c>
      <c r="D564" s="33" t="s">
        <v>169</v>
      </c>
      <c r="E564" s="44" t="s">
        <v>15</v>
      </c>
      <c r="F564" s="35">
        <f t="shared" si="102"/>
        <v>43804</v>
      </c>
      <c r="G564" s="35">
        <f t="shared" si="103"/>
        <v>43825</v>
      </c>
      <c r="H564" s="35">
        <f>J564-13</f>
        <v>43832</v>
      </c>
      <c r="I564" s="35">
        <f t="shared" si="98"/>
        <v>43839</v>
      </c>
      <c r="J564" s="35">
        <v>43845</v>
      </c>
      <c r="K564" s="36" t="s">
        <v>69</v>
      </c>
      <c r="L564" s="37">
        <f t="shared" si="99"/>
        <v>40000</v>
      </c>
      <c r="M564" s="38">
        <v>40000</v>
      </c>
      <c r="N564" s="39"/>
      <c r="O564" s="40" t="s">
        <v>174</v>
      </c>
    </row>
    <row r="565" spans="1:256" s="41" customFormat="1" ht="12.75">
      <c r="A565" s="32">
        <v>774</v>
      </c>
      <c r="B565" s="33" t="s">
        <v>395</v>
      </c>
      <c r="C565" s="34" t="s">
        <v>89</v>
      </c>
      <c r="D565" s="33" t="s">
        <v>169</v>
      </c>
      <c r="E565" s="44" t="s">
        <v>15</v>
      </c>
      <c r="F565" s="35">
        <f t="shared" si="102"/>
        <v>43802</v>
      </c>
      <c r="G565" s="35">
        <f t="shared" si="103"/>
        <v>43823</v>
      </c>
      <c r="H565" s="35">
        <f>J565-15</f>
        <v>43830</v>
      </c>
      <c r="I565" s="35">
        <f t="shared" si="98"/>
        <v>43837</v>
      </c>
      <c r="J565" s="35">
        <v>43845</v>
      </c>
      <c r="K565" s="36" t="s">
        <v>69</v>
      </c>
      <c r="L565" s="37">
        <f t="shared" si="99"/>
        <v>10000</v>
      </c>
      <c r="M565" s="38">
        <v>10000</v>
      </c>
      <c r="N565" s="39"/>
      <c r="O565" s="40" t="s">
        <v>173</v>
      </c>
    </row>
    <row r="566" spans="1:256" s="41" customFormat="1" ht="21">
      <c r="A566" s="32">
        <v>841</v>
      </c>
      <c r="B566" s="33" t="s">
        <v>348</v>
      </c>
      <c r="C566" s="42" t="s">
        <v>89</v>
      </c>
      <c r="D566" s="33" t="s">
        <v>147</v>
      </c>
      <c r="E566" s="44" t="s">
        <v>15</v>
      </c>
      <c r="F566" s="35">
        <f t="shared" si="102"/>
        <v>43804</v>
      </c>
      <c r="G566" s="35">
        <f t="shared" si="103"/>
        <v>43825</v>
      </c>
      <c r="H566" s="35">
        <f>J566-13</f>
        <v>43832</v>
      </c>
      <c r="I566" s="35">
        <f t="shared" si="98"/>
        <v>43839</v>
      </c>
      <c r="J566" s="35">
        <v>43845</v>
      </c>
      <c r="K566" s="36" t="s">
        <v>69</v>
      </c>
      <c r="L566" s="37">
        <f t="shared" si="99"/>
        <v>30000</v>
      </c>
      <c r="M566" s="43">
        <v>30000</v>
      </c>
      <c r="N566" s="39"/>
      <c r="O566" s="40" t="s">
        <v>238</v>
      </c>
    </row>
    <row r="567" spans="1:256" s="41" customFormat="1" ht="21">
      <c r="A567" s="32">
        <v>857</v>
      </c>
      <c r="B567" s="33" t="s">
        <v>348</v>
      </c>
      <c r="C567" s="42" t="s">
        <v>89</v>
      </c>
      <c r="D567" s="33" t="s">
        <v>147</v>
      </c>
      <c r="E567" s="44" t="s">
        <v>15</v>
      </c>
      <c r="F567" s="35">
        <f t="shared" si="102"/>
        <v>43802</v>
      </c>
      <c r="G567" s="35">
        <f t="shared" si="103"/>
        <v>43823</v>
      </c>
      <c r="H567" s="35">
        <f>J567-15</f>
        <v>43830</v>
      </c>
      <c r="I567" s="35">
        <f t="shared" si="98"/>
        <v>43837</v>
      </c>
      <c r="J567" s="35">
        <v>43845</v>
      </c>
      <c r="K567" s="36" t="s">
        <v>69</v>
      </c>
      <c r="L567" s="37">
        <f t="shared" si="99"/>
        <v>35000</v>
      </c>
      <c r="M567" s="43">
        <v>35000</v>
      </c>
      <c r="N567" s="39"/>
      <c r="O567" s="40" t="s">
        <v>239</v>
      </c>
    </row>
    <row r="568" spans="1:256" s="41" customFormat="1" ht="21">
      <c r="A568" s="32">
        <v>872</v>
      </c>
      <c r="B568" s="33" t="s">
        <v>338</v>
      </c>
      <c r="C568" s="42" t="s">
        <v>89</v>
      </c>
      <c r="D568" s="33" t="s">
        <v>147</v>
      </c>
      <c r="E568" s="44" t="s">
        <v>15</v>
      </c>
      <c r="F568" s="35">
        <f t="shared" si="102"/>
        <v>43804</v>
      </c>
      <c r="G568" s="35">
        <f t="shared" si="103"/>
        <v>43825</v>
      </c>
      <c r="H568" s="35">
        <f t="shared" ref="H568:H576" si="104">J568-13</f>
        <v>43832</v>
      </c>
      <c r="I568" s="35">
        <f t="shared" si="98"/>
        <v>43839</v>
      </c>
      <c r="J568" s="35">
        <v>43845</v>
      </c>
      <c r="K568" s="36" t="s">
        <v>69</v>
      </c>
      <c r="L568" s="37">
        <f t="shared" si="99"/>
        <v>12000</v>
      </c>
      <c r="M568" s="43">
        <v>12000</v>
      </c>
      <c r="N568" s="39"/>
      <c r="O568" s="40" t="s">
        <v>235</v>
      </c>
    </row>
    <row r="569" spans="1:256" s="41" customFormat="1" ht="21">
      <c r="A569" s="32">
        <v>878</v>
      </c>
      <c r="B569" s="33" t="s">
        <v>339</v>
      </c>
      <c r="C569" s="34" t="s">
        <v>89</v>
      </c>
      <c r="D569" s="33" t="s">
        <v>147</v>
      </c>
      <c r="E569" s="44" t="s">
        <v>15</v>
      </c>
      <c r="F569" s="35">
        <f t="shared" si="102"/>
        <v>43804</v>
      </c>
      <c r="G569" s="35">
        <f t="shared" si="103"/>
        <v>43825</v>
      </c>
      <c r="H569" s="35">
        <f t="shared" si="104"/>
        <v>43832</v>
      </c>
      <c r="I569" s="35">
        <f t="shared" si="98"/>
        <v>43839</v>
      </c>
      <c r="J569" s="35">
        <v>43845</v>
      </c>
      <c r="K569" s="36" t="s">
        <v>69</v>
      </c>
      <c r="L569" s="37">
        <f t="shared" si="99"/>
        <v>206340</v>
      </c>
      <c r="M569" s="38">
        <v>206340</v>
      </c>
      <c r="N569" s="39"/>
      <c r="O569" s="40" t="s">
        <v>234</v>
      </c>
    </row>
    <row r="570" spans="1:256" s="41" customFormat="1" ht="21">
      <c r="A570" s="32">
        <v>894</v>
      </c>
      <c r="B570" s="33" t="s">
        <v>342</v>
      </c>
      <c r="C570" s="42" t="s">
        <v>89</v>
      </c>
      <c r="D570" s="33" t="s">
        <v>147</v>
      </c>
      <c r="E570" s="44" t="s">
        <v>15</v>
      </c>
      <c r="F570" s="35">
        <f t="shared" si="102"/>
        <v>43804</v>
      </c>
      <c r="G570" s="35">
        <f t="shared" si="103"/>
        <v>43825</v>
      </c>
      <c r="H570" s="35">
        <f t="shared" si="104"/>
        <v>43832</v>
      </c>
      <c r="I570" s="35">
        <f t="shared" si="98"/>
        <v>43839</v>
      </c>
      <c r="J570" s="35">
        <v>43845</v>
      </c>
      <c r="K570" s="36" t="s">
        <v>69</v>
      </c>
      <c r="L570" s="37">
        <f t="shared" si="99"/>
        <v>8000</v>
      </c>
      <c r="M570" s="43">
        <v>8000</v>
      </c>
      <c r="N570" s="39"/>
      <c r="O570" s="40" t="s">
        <v>236</v>
      </c>
    </row>
    <row r="571" spans="1:256" s="41" customFormat="1" ht="21">
      <c r="A571" s="32">
        <v>910</v>
      </c>
      <c r="B571" s="33" t="s">
        <v>346</v>
      </c>
      <c r="C571" s="34" t="s">
        <v>89</v>
      </c>
      <c r="D571" s="33" t="s">
        <v>147</v>
      </c>
      <c r="E571" s="44" t="s">
        <v>15</v>
      </c>
      <c r="F571" s="35">
        <f t="shared" si="102"/>
        <v>43804</v>
      </c>
      <c r="G571" s="35">
        <f t="shared" si="103"/>
        <v>43825</v>
      </c>
      <c r="H571" s="35">
        <f t="shared" si="104"/>
        <v>43832</v>
      </c>
      <c r="I571" s="35">
        <f t="shared" si="98"/>
        <v>43839</v>
      </c>
      <c r="J571" s="35">
        <v>43845</v>
      </c>
      <c r="K571" s="36" t="s">
        <v>69</v>
      </c>
      <c r="L571" s="37">
        <f t="shared" si="99"/>
        <v>100000</v>
      </c>
      <c r="M571" s="38">
        <v>100000</v>
      </c>
      <c r="N571" s="39"/>
      <c r="O571" s="40" t="s">
        <v>151</v>
      </c>
    </row>
    <row r="572" spans="1:256" s="41" customFormat="1" ht="12.75">
      <c r="A572" s="32">
        <v>963</v>
      </c>
      <c r="B572" s="33" t="s">
        <v>572</v>
      </c>
      <c r="C572" s="34" t="s">
        <v>89</v>
      </c>
      <c r="D572" s="33" t="s">
        <v>183</v>
      </c>
      <c r="E572" s="44" t="s">
        <v>15</v>
      </c>
      <c r="F572" s="35">
        <f t="shared" si="102"/>
        <v>43804</v>
      </c>
      <c r="G572" s="35">
        <f t="shared" si="103"/>
        <v>43825</v>
      </c>
      <c r="H572" s="35">
        <f t="shared" si="104"/>
        <v>43832</v>
      </c>
      <c r="I572" s="35">
        <f t="shared" si="98"/>
        <v>43839</v>
      </c>
      <c r="J572" s="35">
        <v>43845</v>
      </c>
      <c r="K572" s="36" t="s">
        <v>69</v>
      </c>
      <c r="L572" s="37">
        <f t="shared" si="99"/>
        <v>4000</v>
      </c>
      <c r="M572" s="38">
        <v>4000</v>
      </c>
      <c r="N572" s="39"/>
      <c r="O572" s="40" t="s">
        <v>188</v>
      </c>
    </row>
    <row r="573" spans="1:256" s="41" customFormat="1" ht="12.75">
      <c r="A573" s="32">
        <v>986</v>
      </c>
      <c r="B573" s="33" t="s">
        <v>574</v>
      </c>
      <c r="C573" s="42" t="s">
        <v>89</v>
      </c>
      <c r="D573" s="33" t="s">
        <v>183</v>
      </c>
      <c r="E573" s="44" t="s">
        <v>15</v>
      </c>
      <c r="F573" s="35">
        <f t="shared" si="102"/>
        <v>43804</v>
      </c>
      <c r="G573" s="35">
        <f t="shared" si="103"/>
        <v>43825</v>
      </c>
      <c r="H573" s="35">
        <f t="shared" si="104"/>
        <v>43832</v>
      </c>
      <c r="I573" s="35">
        <f t="shared" si="98"/>
        <v>43839</v>
      </c>
      <c r="J573" s="35">
        <v>43845</v>
      </c>
      <c r="K573" s="36" t="s">
        <v>69</v>
      </c>
      <c r="L573" s="37">
        <f t="shared" si="99"/>
        <v>21600</v>
      </c>
      <c r="M573" s="43">
        <v>21600</v>
      </c>
      <c r="N573" s="39"/>
      <c r="O573" s="40" t="s">
        <v>190</v>
      </c>
    </row>
    <row r="574" spans="1:256" s="80" customFormat="1" ht="21">
      <c r="A574" s="32">
        <v>1018</v>
      </c>
      <c r="B574" s="33" t="s">
        <v>578</v>
      </c>
      <c r="C574" s="42" t="s">
        <v>89</v>
      </c>
      <c r="D574" s="33" t="s">
        <v>183</v>
      </c>
      <c r="E574" s="44" t="s">
        <v>15</v>
      </c>
      <c r="F574" s="35">
        <f t="shared" si="102"/>
        <v>43804</v>
      </c>
      <c r="G574" s="35">
        <f t="shared" si="103"/>
        <v>43825</v>
      </c>
      <c r="H574" s="35">
        <f t="shared" si="104"/>
        <v>43832</v>
      </c>
      <c r="I574" s="35">
        <f t="shared" si="98"/>
        <v>43839</v>
      </c>
      <c r="J574" s="35">
        <v>43845</v>
      </c>
      <c r="K574" s="36" t="s">
        <v>69</v>
      </c>
      <c r="L574" s="37">
        <f t="shared" si="99"/>
        <v>8160</v>
      </c>
      <c r="M574" s="43">
        <v>8160</v>
      </c>
      <c r="N574" s="39"/>
      <c r="O574" s="40" t="s">
        <v>186</v>
      </c>
      <c r="P574" s="41"/>
      <c r="Q574" s="41"/>
      <c r="R574" s="41"/>
      <c r="S574" s="41"/>
      <c r="T574" s="41"/>
      <c r="U574" s="41"/>
      <c r="V574" s="41"/>
      <c r="W574" s="41"/>
      <c r="X574" s="41"/>
      <c r="Y574" s="41"/>
      <c r="Z574" s="41"/>
      <c r="AA574" s="41"/>
      <c r="AB574" s="41"/>
      <c r="AC574" s="41"/>
      <c r="AD574" s="41"/>
      <c r="AE574" s="41"/>
      <c r="AF574" s="41"/>
      <c r="AG574" s="41"/>
      <c r="AH574" s="41"/>
      <c r="AI574" s="41"/>
      <c r="AJ574" s="41"/>
      <c r="AK574" s="41"/>
      <c r="AL574" s="41"/>
      <c r="AM574" s="41"/>
      <c r="AN574" s="41"/>
      <c r="AO574" s="41"/>
      <c r="AP574" s="41"/>
      <c r="AQ574" s="41"/>
      <c r="AR574" s="41"/>
      <c r="AS574" s="41"/>
      <c r="AT574" s="41"/>
      <c r="AU574" s="41"/>
      <c r="AV574" s="41"/>
      <c r="AW574" s="41"/>
      <c r="AX574" s="41"/>
      <c r="AY574" s="41"/>
      <c r="AZ574" s="41"/>
      <c r="BA574" s="41"/>
      <c r="BB574" s="41"/>
      <c r="BC574" s="41"/>
      <c r="BD574" s="41"/>
      <c r="BE574" s="41"/>
      <c r="BF574" s="41"/>
      <c r="BG574" s="41"/>
      <c r="BH574" s="41"/>
      <c r="BI574" s="41"/>
      <c r="BJ574" s="41"/>
      <c r="BK574" s="41"/>
      <c r="BL574" s="41"/>
      <c r="BM574" s="41"/>
      <c r="BN574" s="41"/>
      <c r="BO574" s="41"/>
      <c r="BP574" s="41"/>
      <c r="BQ574" s="41"/>
      <c r="BR574" s="41"/>
      <c r="BS574" s="41"/>
      <c r="BT574" s="41"/>
      <c r="BU574" s="41"/>
      <c r="BV574" s="41"/>
      <c r="BW574" s="41"/>
      <c r="BX574" s="41"/>
      <c r="BY574" s="41"/>
      <c r="BZ574" s="41"/>
      <c r="CA574" s="41"/>
      <c r="CB574" s="41"/>
      <c r="CC574" s="41"/>
      <c r="CD574" s="41"/>
      <c r="CE574" s="41"/>
      <c r="CF574" s="41"/>
      <c r="CG574" s="41"/>
      <c r="CH574" s="41"/>
      <c r="CI574" s="41"/>
      <c r="CJ574" s="41"/>
      <c r="CK574" s="41"/>
      <c r="CL574" s="41"/>
      <c r="CM574" s="41"/>
      <c r="CN574" s="41"/>
      <c r="CO574" s="41"/>
      <c r="CP574" s="41"/>
      <c r="CQ574" s="41"/>
      <c r="CR574" s="41"/>
      <c r="CS574" s="41"/>
      <c r="CT574" s="41"/>
      <c r="CU574" s="41"/>
      <c r="CV574" s="41"/>
      <c r="CW574" s="41"/>
      <c r="CX574" s="41"/>
      <c r="CY574" s="41"/>
      <c r="CZ574" s="41"/>
      <c r="DA574" s="41"/>
      <c r="DB574" s="41"/>
      <c r="DC574" s="41"/>
      <c r="DD574" s="41"/>
      <c r="DE574" s="41"/>
      <c r="DF574" s="41"/>
      <c r="DG574" s="41"/>
      <c r="DH574" s="41"/>
      <c r="DI574" s="41"/>
      <c r="DJ574" s="41"/>
      <c r="DK574" s="41"/>
      <c r="DL574" s="41"/>
      <c r="DM574" s="41"/>
      <c r="DN574" s="41"/>
      <c r="DO574" s="41"/>
      <c r="DP574" s="41"/>
      <c r="DQ574" s="41"/>
      <c r="DR574" s="41"/>
      <c r="DS574" s="41"/>
      <c r="DT574" s="41"/>
      <c r="DU574" s="41"/>
      <c r="DV574" s="41"/>
      <c r="DW574" s="41"/>
      <c r="DX574" s="41"/>
      <c r="DY574" s="41"/>
      <c r="DZ574" s="41"/>
      <c r="EA574" s="41"/>
      <c r="EB574" s="41"/>
      <c r="EC574" s="41"/>
      <c r="ED574" s="41"/>
      <c r="EE574" s="41"/>
      <c r="EF574" s="41"/>
      <c r="EG574" s="41"/>
      <c r="EH574" s="41"/>
      <c r="EI574" s="41"/>
      <c r="EJ574" s="41"/>
      <c r="EK574" s="41"/>
      <c r="EL574" s="41"/>
      <c r="EM574" s="41"/>
      <c r="EN574" s="41"/>
      <c r="EO574" s="41"/>
      <c r="EP574" s="41"/>
      <c r="EQ574" s="41"/>
      <c r="ER574" s="41"/>
      <c r="ES574" s="41"/>
      <c r="ET574" s="41"/>
      <c r="EU574" s="41"/>
      <c r="EV574" s="41"/>
      <c r="EW574" s="41"/>
      <c r="EX574" s="41"/>
      <c r="EY574" s="41"/>
      <c r="EZ574" s="41"/>
      <c r="FA574" s="41"/>
      <c r="FB574" s="41"/>
      <c r="FC574" s="41"/>
      <c r="FD574" s="41"/>
      <c r="FE574" s="41"/>
      <c r="FF574" s="41"/>
      <c r="FG574" s="41"/>
      <c r="FH574" s="41"/>
      <c r="FI574" s="41"/>
      <c r="FJ574" s="41"/>
      <c r="FK574" s="41"/>
      <c r="FL574" s="41"/>
      <c r="FM574" s="41"/>
      <c r="FN574" s="41"/>
      <c r="FO574" s="41"/>
      <c r="FP574" s="41"/>
      <c r="FQ574" s="41"/>
      <c r="FR574" s="41"/>
      <c r="FS574" s="41"/>
      <c r="FT574" s="41"/>
      <c r="FU574" s="41"/>
      <c r="FV574" s="41"/>
      <c r="FW574" s="41"/>
      <c r="FX574" s="41"/>
      <c r="FY574" s="41"/>
      <c r="FZ574" s="41"/>
      <c r="GA574" s="41"/>
      <c r="GB574" s="41"/>
      <c r="GC574" s="41"/>
      <c r="GD574" s="41"/>
      <c r="GE574" s="41"/>
      <c r="GF574" s="41"/>
      <c r="GG574" s="41"/>
      <c r="GH574" s="41"/>
      <c r="GI574" s="41"/>
      <c r="GJ574" s="41"/>
      <c r="GK574" s="41"/>
      <c r="GL574" s="41"/>
      <c r="GM574" s="41"/>
      <c r="GN574" s="41"/>
      <c r="GO574" s="41"/>
      <c r="GP574" s="41"/>
      <c r="GQ574" s="41"/>
      <c r="GR574" s="41"/>
      <c r="GS574" s="41"/>
      <c r="GT574" s="41"/>
      <c r="GU574" s="41"/>
      <c r="GV574" s="41"/>
      <c r="GW574" s="41"/>
      <c r="GX574" s="41"/>
      <c r="GY574" s="41"/>
      <c r="GZ574" s="41"/>
      <c r="HA574" s="41"/>
      <c r="HB574" s="41"/>
      <c r="HC574" s="41"/>
      <c r="HD574" s="41"/>
      <c r="HE574" s="41"/>
      <c r="HF574" s="41"/>
      <c r="HG574" s="41"/>
      <c r="HH574" s="41"/>
      <c r="HI574" s="41"/>
      <c r="HJ574" s="41"/>
      <c r="HK574" s="41"/>
      <c r="HL574" s="41"/>
      <c r="HM574" s="41"/>
      <c r="HN574" s="41"/>
      <c r="HO574" s="41"/>
      <c r="HP574" s="41"/>
      <c r="HQ574" s="41"/>
      <c r="HR574" s="41"/>
      <c r="HS574" s="41"/>
      <c r="HT574" s="41"/>
      <c r="HU574" s="41"/>
      <c r="HV574" s="41"/>
      <c r="HW574" s="41"/>
      <c r="HX574" s="41"/>
      <c r="HY574" s="41"/>
      <c r="HZ574" s="41"/>
      <c r="IA574" s="41"/>
      <c r="IB574" s="41"/>
      <c r="IC574" s="41"/>
      <c r="ID574" s="41"/>
      <c r="IE574" s="41"/>
      <c r="IF574" s="41"/>
      <c r="IG574" s="41"/>
      <c r="IH574" s="41"/>
      <c r="II574" s="41"/>
      <c r="IJ574" s="41"/>
      <c r="IK574" s="41"/>
      <c r="IL574" s="41"/>
      <c r="IM574" s="41"/>
      <c r="IN574" s="41"/>
      <c r="IO574" s="41"/>
      <c r="IP574" s="41"/>
      <c r="IQ574" s="41"/>
      <c r="IR574" s="41"/>
      <c r="IS574" s="41"/>
      <c r="IT574" s="41"/>
      <c r="IU574" s="41"/>
      <c r="IV574" s="41"/>
    </row>
    <row r="575" spans="1:256" s="41" customFormat="1" ht="12.75">
      <c r="A575" s="32">
        <v>1108</v>
      </c>
      <c r="B575" s="33" t="s">
        <v>543</v>
      </c>
      <c r="C575" s="42" t="s">
        <v>89</v>
      </c>
      <c r="D575" s="33" t="s">
        <v>163</v>
      </c>
      <c r="E575" s="44" t="s">
        <v>15</v>
      </c>
      <c r="F575" s="35">
        <f t="shared" si="102"/>
        <v>43804</v>
      </c>
      <c r="G575" s="35">
        <f t="shared" si="103"/>
        <v>43825</v>
      </c>
      <c r="H575" s="35">
        <f t="shared" si="104"/>
        <v>43832</v>
      </c>
      <c r="I575" s="35">
        <f t="shared" si="98"/>
        <v>43839</v>
      </c>
      <c r="J575" s="35">
        <v>43845</v>
      </c>
      <c r="K575" s="36" t="s">
        <v>69</v>
      </c>
      <c r="L575" s="37">
        <f t="shared" si="99"/>
        <v>48000</v>
      </c>
      <c r="M575" s="45">
        <v>48000</v>
      </c>
      <c r="N575" s="45"/>
      <c r="O575" s="40" t="s">
        <v>544</v>
      </c>
    </row>
    <row r="576" spans="1:256" s="41" customFormat="1" ht="12.75">
      <c r="A576" s="32">
        <v>1153</v>
      </c>
      <c r="B576" s="33" t="s">
        <v>444</v>
      </c>
      <c r="C576" s="34" t="s">
        <v>89</v>
      </c>
      <c r="D576" s="33" t="s">
        <v>163</v>
      </c>
      <c r="E576" s="44" t="s">
        <v>15</v>
      </c>
      <c r="F576" s="35">
        <f t="shared" si="102"/>
        <v>43804</v>
      </c>
      <c r="G576" s="35">
        <f t="shared" si="103"/>
        <v>43825</v>
      </c>
      <c r="H576" s="35">
        <f t="shared" si="104"/>
        <v>43832</v>
      </c>
      <c r="I576" s="35">
        <f t="shared" si="98"/>
        <v>43839</v>
      </c>
      <c r="J576" s="35">
        <v>43845</v>
      </c>
      <c r="K576" s="36" t="s">
        <v>69</v>
      </c>
      <c r="L576" s="37">
        <f t="shared" si="99"/>
        <v>9000</v>
      </c>
      <c r="M576" s="38">
        <v>9000</v>
      </c>
      <c r="N576" s="39"/>
      <c r="O576" s="40" t="s">
        <v>255</v>
      </c>
    </row>
    <row r="577" spans="1:15" s="41" customFormat="1" ht="12.75">
      <c r="A577" s="32">
        <v>1217</v>
      </c>
      <c r="B577" s="33" t="s">
        <v>531</v>
      </c>
      <c r="C577" s="42" t="s">
        <v>89</v>
      </c>
      <c r="D577" s="33" t="s">
        <v>163</v>
      </c>
      <c r="E577" s="44" t="s">
        <v>15</v>
      </c>
      <c r="F577" s="35">
        <f>H577-7</f>
        <v>43823</v>
      </c>
      <c r="G577" s="33" t="str">
        <f>IF(E577="","",IF((OR(E577=data_validation!A$1,E577=data_validation!A$2)),"Indicate Date","N/A"))</f>
        <v>Indicate Date</v>
      </c>
      <c r="H577" s="35">
        <f>J577-15</f>
        <v>43830</v>
      </c>
      <c r="I577" s="35">
        <f t="shared" si="98"/>
        <v>43837</v>
      </c>
      <c r="J577" s="35">
        <v>43845</v>
      </c>
      <c r="K577" s="36" t="s">
        <v>69</v>
      </c>
      <c r="L577" s="37">
        <f t="shared" si="99"/>
        <v>16000</v>
      </c>
      <c r="M577" s="43">
        <v>16000</v>
      </c>
      <c r="N577" s="39"/>
      <c r="O577" s="40" t="s">
        <v>540</v>
      </c>
    </row>
    <row r="578" spans="1:15" s="41" customFormat="1" ht="12.75">
      <c r="A578" s="32">
        <v>1230</v>
      </c>
      <c r="B578" s="33" t="s">
        <v>545</v>
      </c>
      <c r="C578" s="42" t="s">
        <v>89</v>
      </c>
      <c r="D578" s="33" t="s">
        <v>163</v>
      </c>
      <c r="E578" s="44" t="s">
        <v>15</v>
      </c>
      <c r="F578" s="35">
        <f>H578-7</f>
        <v>43823</v>
      </c>
      <c r="G578" s="33" t="str">
        <f>IF(E578="","",IF((OR(E578=data_validation!A$1,E578=data_validation!A$2)),"Indicate Date","N/A"))</f>
        <v>Indicate Date</v>
      </c>
      <c r="H578" s="35">
        <f>J578-15</f>
        <v>43830</v>
      </c>
      <c r="I578" s="35">
        <f t="shared" si="98"/>
        <v>43837</v>
      </c>
      <c r="J578" s="35">
        <v>43845</v>
      </c>
      <c r="K578" s="36" t="s">
        <v>69</v>
      </c>
      <c r="L578" s="37">
        <f t="shared" si="99"/>
        <v>14400</v>
      </c>
      <c r="M578" s="43">
        <v>14400</v>
      </c>
      <c r="N578" s="39"/>
      <c r="O578" s="40" t="s">
        <v>546</v>
      </c>
    </row>
    <row r="579" spans="1:15" s="41" customFormat="1" ht="12.75">
      <c r="A579" s="32">
        <v>1392</v>
      </c>
      <c r="B579" s="33" t="s">
        <v>474</v>
      </c>
      <c r="C579" s="34" t="s">
        <v>89</v>
      </c>
      <c r="D579" s="33" t="s">
        <v>192</v>
      </c>
      <c r="E579" s="44" t="s">
        <v>15</v>
      </c>
      <c r="F579" s="35">
        <f t="shared" ref="F579:F586" si="105">G579-21</f>
        <v>43802</v>
      </c>
      <c r="G579" s="35">
        <f t="shared" ref="G579:G586" si="106">H579-7</f>
        <v>43823</v>
      </c>
      <c r="H579" s="35">
        <f>J579-15</f>
        <v>43830</v>
      </c>
      <c r="I579" s="35">
        <f t="shared" si="98"/>
        <v>43837</v>
      </c>
      <c r="J579" s="35">
        <v>43845</v>
      </c>
      <c r="K579" s="36" t="s">
        <v>69</v>
      </c>
      <c r="L579" s="37">
        <f t="shared" si="99"/>
        <v>72800</v>
      </c>
      <c r="M579" s="38">
        <f>4800+68000</f>
        <v>72800</v>
      </c>
      <c r="N579" s="39"/>
      <c r="O579" s="40" t="s">
        <v>194</v>
      </c>
    </row>
    <row r="580" spans="1:15" s="41" customFormat="1" ht="12.75">
      <c r="A580" s="32">
        <v>1415</v>
      </c>
      <c r="B580" s="33" t="s">
        <v>475</v>
      </c>
      <c r="C580" s="34" t="s">
        <v>89</v>
      </c>
      <c r="D580" s="33" t="s">
        <v>192</v>
      </c>
      <c r="E580" s="44" t="s">
        <v>15</v>
      </c>
      <c r="F580" s="35">
        <f t="shared" si="105"/>
        <v>43804</v>
      </c>
      <c r="G580" s="35">
        <f t="shared" si="106"/>
        <v>43825</v>
      </c>
      <c r="H580" s="35">
        <f>J580-13</f>
        <v>43832</v>
      </c>
      <c r="I580" s="35">
        <f t="shared" si="98"/>
        <v>43839</v>
      </c>
      <c r="J580" s="35">
        <v>43845</v>
      </c>
      <c r="K580" s="36" t="s">
        <v>69</v>
      </c>
      <c r="L580" s="37">
        <f t="shared" si="99"/>
        <v>12000</v>
      </c>
      <c r="M580" s="38">
        <v>12000</v>
      </c>
      <c r="N580" s="39"/>
      <c r="O580" s="40" t="s">
        <v>196</v>
      </c>
    </row>
    <row r="581" spans="1:15" s="41" customFormat="1" ht="12.75">
      <c r="A581" s="32">
        <v>1426</v>
      </c>
      <c r="B581" s="33" t="s">
        <v>476</v>
      </c>
      <c r="C581" s="42" t="s">
        <v>89</v>
      </c>
      <c r="D581" s="33" t="s">
        <v>192</v>
      </c>
      <c r="E581" s="44" t="s">
        <v>15</v>
      </c>
      <c r="F581" s="35">
        <f t="shared" si="105"/>
        <v>43804</v>
      </c>
      <c r="G581" s="35">
        <f t="shared" si="106"/>
        <v>43825</v>
      </c>
      <c r="H581" s="35">
        <f>J581-13</f>
        <v>43832</v>
      </c>
      <c r="I581" s="35">
        <f t="shared" si="98"/>
        <v>43839</v>
      </c>
      <c r="J581" s="35">
        <v>43845</v>
      </c>
      <c r="K581" s="36" t="s">
        <v>69</v>
      </c>
      <c r="L581" s="37">
        <f t="shared" si="99"/>
        <v>20000</v>
      </c>
      <c r="M581" s="43">
        <v>20000</v>
      </c>
      <c r="N581" s="39"/>
      <c r="O581" s="40" t="s">
        <v>195</v>
      </c>
    </row>
    <row r="582" spans="1:15" s="41" customFormat="1" ht="12.75">
      <c r="A582" s="32">
        <v>1452</v>
      </c>
      <c r="B582" s="33" t="s">
        <v>481</v>
      </c>
      <c r="C582" s="42" t="s">
        <v>89</v>
      </c>
      <c r="D582" s="33" t="s">
        <v>192</v>
      </c>
      <c r="E582" s="44" t="s">
        <v>15</v>
      </c>
      <c r="F582" s="35">
        <f t="shared" si="105"/>
        <v>43804</v>
      </c>
      <c r="G582" s="35">
        <f t="shared" si="106"/>
        <v>43825</v>
      </c>
      <c r="H582" s="35">
        <f>J582-13</f>
        <v>43832</v>
      </c>
      <c r="I582" s="35">
        <f t="shared" si="98"/>
        <v>43839</v>
      </c>
      <c r="J582" s="35">
        <v>43845</v>
      </c>
      <c r="K582" s="36" t="s">
        <v>69</v>
      </c>
      <c r="L582" s="37">
        <f t="shared" si="99"/>
        <v>48800</v>
      </c>
      <c r="M582" s="43">
        <f>34800+14000</f>
        <v>48800</v>
      </c>
      <c r="N582" s="39"/>
      <c r="O582" s="40" t="s">
        <v>480</v>
      </c>
    </row>
    <row r="583" spans="1:15" s="41" customFormat="1" ht="12.75">
      <c r="A583" s="32">
        <v>1471</v>
      </c>
      <c r="B583" s="33" t="s">
        <v>482</v>
      </c>
      <c r="C583" s="42" t="s">
        <v>89</v>
      </c>
      <c r="D583" s="33" t="s">
        <v>192</v>
      </c>
      <c r="E583" s="44" t="s">
        <v>15</v>
      </c>
      <c r="F583" s="35">
        <f t="shared" si="105"/>
        <v>43804</v>
      </c>
      <c r="G583" s="35">
        <f t="shared" si="106"/>
        <v>43825</v>
      </c>
      <c r="H583" s="35">
        <f>J583-13</f>
        <v>43832</v>
      </c>
      <c r="I583" s="35">
        <f t="shared" si="98"/>
        <v>43839</v>
      </c>
      <c r="J583" s="35">
        <v>43845</v>
      </c>
      <c r="K583" s="36" t="s">
        <v>69</v>
      </c>
      <c r="L583" s="37">
        <f t="shared" si="99"/>
        <v>89460</v>
      </c>
      <c r="M583" s="43">
        <f>42300+47160</f>
        <v>89460</v>
      </c>
      <c r="N583" s="39"/>
      <c r="O583" s="40" t="s">
        <v>275</v>
      </c>
    </row>
    <row r="584" spans="1:15" s="41" customFormat="1" ht="21">
      <c r="A584" s="32">
        <v>1490</v>
      </c>
      <c r="B584" s="33" t="s">
        <v>486</v>
      </c>
      <c r="C584" s="42" t="s">
        <v>89</v>
      </c>
      <c r="D584" s="33" t="s">
        <v>192</v>
      </c>
      <c r="E584" s="44" t="s">
        <v>15</v>
      </c>
      <c r="F584" s="35">
        <f t="shared" si="105"/>
        <v>43802</v>
      </c>
      <c r="G584" s="35">
        <f t="shared" si="106"/>
        <v>43823</v>
      </c>
      <c r="H584" s="35">
        <f t="shared" ref="H584:H612" si="107">J584-15</f>
        <v>43830</v>
      </c>
      <c r="I584" s="35">
        <f t="shared" si="98"/>
        <v>43837</v>
      </c>
      <c r="J584" s="35">
        <v>43845</v>
      </c>
      <c r="K584" s="36" t="s">
        <v>69</v>
      </c>
      <c r="L584" s="37">
        <f t="shared" si="99"/>
        <v>100000</v>
      </c>
      <c r="M584" s="45">
        <v>100000</v>
      </c>
      <c r="N584" s="39"/>
      <c r="O584" s="40" t="s">
        <v>487</v>
      </c>
    </row>
    <row r="585" spans="1:15" s="41" customFormat="1" ht="21">
      <c r="A585" s="32">
        <v>931</v>
      </c>
      <c r="B585" s="33" t="s">
        <v>334</v>
      </c>
      <c r="C585" s="42" t="s">
        <v>89</v>
      </c>
      <c r="D585" s="33" t="s">
        <v>147</v>
      </c>
      <c r="E585" s="44" t="s">
        <v>15</v>
      </c>
      <c r="F585" s="35">
        <f t="shared" si="105"/>
        <v>43819</v>
      </c>
      <c r="G585" s="35">
        <f t="shared" si="106"/>
        <v>43840</v>
      </c>
      <c r="H585" s="35">
        <f t="shared" si="107"/>
        <v>43847</v>
      </c>
      <c r="I585" s="35">
        <f t="shared" si="98"/>
        <v>43854</v>
      </c>
      <c r="J585" s="35">
        <v>43862</v>
      </c>
      <c r="K585" s="36" t="s">
        <v>69</v>
      </c>
      <c r="L585" s="37">
        <f t="shared" si="99"/>
        <v>100000</v>
      </c>
      <c r="M585" s="43">
        <v>100000</v>
      </c>
      <c r="N585" s="39"/>
      <c r="O585" s="40" t="s">
        <v>231</v>
      </c>
    </row>
    <row r="586" spans="1:15" s="41" customFormat="1" ht="21">
      <c r="A586" s="32">
        <v>391</v>
      </c>
      <c r="B586" s="33" t="s">
        <v>557</v>
      </c>
      <c r="C586" s="42" t="s">
        <v>89</v>
      </c>
      <c r="D586" s="33" t="s">
        <v>105</v>
      </c>
      <c r="E586" s="44" t="s">
        <v>15</v>
      </c>
      <c r="F586" s="35">
        <f t="shared" si="105"/>
        <v>43833</v>
      </c>
      <c r="G586" s="35">
        <f t="shared" si="106"/>
        <v>43854</v>
      </c>
      <c r="H586" s="35">
        <f t="shared" si="107"/>
        <v>43861</v>
      </c>
      <c r="I586" s="35">
        <f t="shared" ref="I586:I653" si="108">H586+7</f>
        <v>43868</v>
      </c>
      <c r="J586" s="35">
        <v>43876</v>
      </c>
      <c r="K586" s="36" t="s">
        <v>69</v>
      </c>
      <c r="L586" s="37">
        <f t="shared" ref="L586:L653" si="109">SUM(M586:N586)</f>
        <v>8800</v>
      </c>
      <c r="M586" s="43">
        <v>8800</v>
      </c>
      <c r="N586" s="39"/>
      <c r="O586" s="40" t="s">
        <v>108</v>
      </c>
    </row>
    <row r="587" spans="1:15" s="41" customFormat="1" ht="12.75">
      <c r="A587" s="32">
        <v>1231</v>
      </c>
      <c r="B587" s="33" t="s">
        <v>545</v>
      </c>
      <c r="C587" s="42" t="s">
        <v>89</v>
      </c>
      <c r="D587" s="33" t="s">
        <v>163</v>
      </c>
      <c r="E587" s="44" t="s">
        <v>15</v>
      </c>
      <c r="F587" s="35">
        <f>H587-7</f>
        <v>43854</v>
      </c>
      <c r="G587" s="33" t="str">
        <f>IF(E587="","",IF((OR(E587=data_validation!A$1,E587=data_validation!A$2)),"Indicate Date","N/A"))</f>
        <v>Indicate Date</v>
      </c>
      <c r="H587" s="35">
        <f t="shared" si="107"/>
        <v>43861</v>
      </c>
      <c r="I587" s="35">
        <f t="shared" si="108"/>
        <v>43868</v>
      </c>
      <c r="J587" s="35">
        <v>43876</v>
      </c>
      <c r="K587" s="36" t="s">
        <v>69</v>
      </c>
      <c r="L587" s="37">
        <f t="shared" si="109"/>
        <v>4800</v>
      </c>
      <c r="M587" s="43">
        <v>4800</v>
      </c>
      <c r="N587" s="39"/>
      <c r="O587" s="40" t="s">
        <v>546</v>
      </c>
    </row>
    <row r="588" spans="1:15" s="41" customFormat="1" ht="12.75">
      <c r="A588" s="32">
        <v>346</v>
      </c>
      <c r="B588" s="33" t="s">
        <v>420</v>
      </c>
      <c r="C588" s="42" t="s">
        <v>89</v>
      </c>
      <c r="D588" s="33" t="s">
        <v>105</v>
      </c>
      <c r="E588" s="44" t="s">
        <v>15</v>
      </c>
      <c r="F588" s="35">
        <f t="shared" ref="F588:F616" si="110">G588-21</f>
        <v>43862</v>
      </c>
      <c r="G588" s="35">
        <f t="shared" ref="G588:G616" si="111">H588-7</f>
        <v>43883</v>
      </c>
      <c r="H588" s="35">
        <f t="shared" si="107"/>
        <v>43890</v>
      </c>
      <c r="I588" s="35">
        <f t="shared" si="108"/>
        <v>43897</v>
      </c>
      <c r="J588" s="35">
        <v>43905</v>
      </c>
      <c r="K588" s="36" t="s">
        <v>69</v>
      </c>
      <c r="L588" s="37">
        <f t="shared" si="109"/>
        <v>10000</v>
      </c>
      <c r="M588" s="43">
        <v>10000</v>
      </c>
      <c r="N588" s="39"/>
      <c r="O588" s="40" t="s">
        <v>214</v>
      </c>
    </row>
    <row r="589" spans="1:15" s="41" customFormat="1" ht="12.75">
      <c r="A589" s="32">
        <v>365</v>
      </c>
      <c r="B589" s="33" t="s">
        <v>422</v>
      </c>
      <c r="C589" s="42" t="s">
        <v>89</v>
      </c>
      <c r="D589" s="33" t="s">
        <v>105</v>
      </c>
      <c r="E589" s="44" t="s">
        <v>15</v>
      </c>
      <c r="F589" s="35">
        <f t="shared" si="110"/>
        <v>43862</v>
      </c>
      <c r="G589" s="35">
        <f t="shared" si="111"/>
        <v>43883</v>
      </c>
      <c r="H589" s="35">
        <f t="shared" si="107"/>
        <v>43890</v>
      </c>
      <c r="I589" s="35">
        <f t="shared" si="108"/>
        <v>43897</v>
      </c>
      <c r="J589" s="35">
        <v>43905</v>
      </c>
      <c r="K589" s="36" t="s">
        <v>69</v>
      </c>
      <c r="L589" s="37">
        <f t="shared" si="109"/>
        <v>6600</v>
      </c>
      <c r="M589" s="43">
        <v>6600</v>
      </c>
      <c r="N589" s="39"/>
      <c r="O589" s="40" t="s">
        <v>112</v>
      </c>
    </row>
    <row r="590" spans="1:15" s="41" customFormat="1" ht="12.75">
      <c r="A590" s="32">
        <v>373</v>
      </c>
      <c r="B590" s="33" t="s">
        <v>423</v>
      </c>
      <c r="C590" s="42" t="s">
        <v>89</v>
      </c>
      <c r="D590" s="33" t="s">
        <v>105</v>
      </c>
      <c r="E590" s="44" t="s">
        <v>15</v>
      </c>
      <c r="F590" s="35">
        <f t="shared" si="110"/>
        <v>43862</v>
      </c>
      <c r="G590" s="35">
        <f t="shared" si="111"/>
        <v>43883</v>
      </c>
      <c r="H590" s="35">
        <f t="shared" si="107"/>
        <v>43890</v>
      </c>
      <c r="I590" s="35">
        <f t="shared" si="108"/>
        <v>43897</v>
      </c>
      <c r="J590" s="35">
        <v>43905</v>
      </c>
      <c r="K590" s="36" t="s">
        <v>69</v>
      </c>
      <c r="L590" s="37">
        <f t="shared" si="109"/>
        <v>4000</v>
      </c>
      <c r="M590" s="43">
        <v>4000</v>
      </c>
      <c r="N590" s="39"/>
      <c r="O590" s="40" t="s">
        <v>111</v>
      </c>
    </row>
    <row r="591" spans="1:15" s="41" customFormat="1" ht="21">
      <c r="A591" s="32">
        <v>385</v>
      </c>
      <c r="B591" s="33" t="s">
        <v>425</v>
      </c>
      <c r="C591" s="42" t="s">
        <v>89</v>
      </c>
      <c r="D591" s="33" t="s">
        <v>105</v>
      </c>
      <c r="E591" s="44" t="s">
        <v>15</v>
      </c>
      <c r="F591" s="35">
        <f t="shared" si="110"/>
        <v>43862</v>
      </c>
      <c r="G591" s="35">
        <f t="shared" si="111"/>
        <v>43883</v>
      </c>
      <c r="H591" s="35">
        <f t="shared" si="107"/>
        <v>43890</v>
      </c>
      <c r="I591" s="35">
        <f t="shared" si="108"/>
        <v>43897</v>
      </c>
      <c r="J591" s="35">
        <v>43905</v>
      </c>
      <c r="K591" s="36" t="s">
        <v>69</v>
      </c>
      <c r="L591" s="37">
        <f t="shared" si="109"/>
        <v>11200</v>
      </c>
      <c r="M591" s="43">
        <v>11200</v>
      </c>
      <c r="N591" s="39"/>
      <c r="O591" s="40" t="s">
        <v>109</v>
      </c>
    </row>
    <row r="592" spans="1:15" s="41" customFormat="1" ht="21">
      <c r="A592" s="32">
        <v>139</v>
      </c>
      <c r="B592" s="33" t="s">
        <v>374</v>
      </c>
      <c r="C592" s="34" t="s">
        <v>89</v>
      </c>
      <c r="D592" s="33" t="s">
        <v>144</v>
      </c>
      <c r="E592" s="44" t="s">
        <v>15</v>
      </c>
      <c r="F592" s="35">
        <f t="shared" si="110"/>
        <v>43893</v>
      </c>
      <c r="G592" s="35">
        <f t="shared" si="111"/>
        <v>43914</v>
      </c>
      <c r="H592" s="35">
        <f t="shared" si="107"/>
        <v>43921</v>
      </c>
      <c r="I592" s="35">
        <f t="shared" si="108"/>
        <v>43928</v>
      </c>
      <c r="J592" s="35">
        <v>43936</v>
      </c>
      <c r="K592" s="36" t="s">
        <v>69</v>
      </c>
      <c r="L592" s="37">
        <f t="shared" si="109"/>
        <v>51200</v>
      </c>
      <c r="M592" s="38">
        <v>51200</v>
      </c>
      <c r="N592" s="39"/>
      <c r="O592" s="40" t="s">
        <v>245</v>
      </c>
    </row>
    <row r="593" spans="1:15" s="41" customFormat="1" ht="12.75">
      <c r="A593" s="32">
        <v>149</v>
      </c>
      <c r="B593" s="33" t="s">
        <v>375</v>
      </c>
      <c r="C593" s="34" t="s">
        <v>89</v>
      </c>
      <c r="D593" s="33" t="s">
        <v>144</v>
      </c>
      <c r="E593" s="44" t="s">
        <v>15</v>
      </c>
      <c r="F593" s="35">
        <f t="shared" si="110"/>
        <v>43893</v>
      </c>
      <c r="G593" s="35">
        <f t="shared" si="111"/>
        <v>43914</v>
      </c>
      <c r="H593" s="35">
        <f t="shared" si="107"/>
        <v>43921</v>
      </c>
      <c r="I593" s="35">
        <f t="shared" si="108"/>
        <v>43928</v>
      </c>
      <c r="J593" s="35">
        <v>43936</v>
      </c>
      <c r="K593" s="36" t="s">
        <v>69</v>
      </c>
      <c r="L593" s="37">
        <f t="shared" si="109"/>
        <v>8320</v>
      </c>
      <c r="M593" s="38">
        <v>8320</v>
      </c>
      <c r="N593" s="39"/>
      <c r="O593" s="40" t="s">
        <v>246</v>
      </c>
    </row>
    <row r="594" spans="1:15" s="41" customFormat="1" ht="12.75">
      <c r="A594" s="32">
        <v>153</v>
      </c>
      <c r="B594" s="33" t="s">
        <v>376</v>
      </c>
      <c r="C594" s="34" t="s">
        <v>89</v>
      </c>
      <c r="D594" s="33" t="s">
        <v>144</v>
      </c>
      <c r="E594" s="44" t="s">
        <v>15</v>
      </c>
      <c r="F594" s="35">
        <f t="shared" si="110"/>
        <v>43893</v>
      </c>
      <c r="G594" s="35">
        <f t="shared" si="111"/>
        <v>43914</v>
      </c>
      <c r="H594" s="35">
        <f t="shared" si="107"/>
        <v>43921</v>
      </c>
      <c r="I594" s="35">
        <f t="shared" si="108"/>
        <v>43928</v>
      </c>
      <c r="J594" s="35">
        <v>43936</v>
      </c>
      <c r="K594" s="36" t="s">
        <v>69</v>
      </c>
      <c r="L594" s="37">
        <f t="shared" si="109"/>
        <v>23600</v>
      </c>
      <c r="M594" s="38">
        <v>23600</v>
      </c>
      <c r="N594" s="39"/>
      <c r="O594" s="40" t="s">
        <v>247</v>
      </c>
    </row>
    <row r="595" spans="1:15" s="41" customFormat="1" ht="21">
      <c r="A595" s="32">
        <v>162</v>
      </c>
      <c r="B595" s="33" t="s">
        <v>377</v>
      </c>
      <c r="C595" s="34" t="s">
        <v>89</v>
      </c>
      <c r="D595" s="33" t="s">
        <v>144</v>
      </c>
      <c r="E595" s="44" t="s">
        <v>15</v>
      </c>
      <c r="F595" s="35">
        <f t="shared" si="110"/>
        <v>43893</v>
      </c>
      <c r="G595" s="35">
        <f t="shared" si="111"/>
        <v>43914</v>
      </c>
      <c r="H595" s="35">
        <f t="shared" si="107"/>
        <v>43921</v>
      </c>
      <c r="I595" s="35">
        <f t="shared" si="108"/>
        <v>43928</v>
      </c>
      <c r="J595" s="35">
        <v>43936</v>
      </c>
      <c r="K595" s="36" t="s">
        <v>69</v>
      </c>
      <c r="L595" s="37">
        <f t="shared" si="109"/>
        <v>41600</v>
      </c>
      <c r="M595" s="38">
        <v>41600</v>
      </c>
      <c r="N595" s="39"/>
      <c r="O595" s="40" t="s">
        <v>248</v>
      </c>
    </row>
    <row r="596" spans="1:15" s="41" customFormat="1" ht="12.75">
      <c r="A596" s="32">
        <v>276</v>
      </c>
      <c r="B596" s="33" t="s">
        <v>282</v>
      </c>
      <c r="C596" s="34" t="s">
        <v>89</v>
      </c>
      <c r="D596" s="33" t="s">
        <v>158</v>
      </c>
      <c r="E596" s="44" t="s">
        <v>15</v>
      </c>
      <c r="F596" s="35">
        <f t="shared" si="110"/>
        <v>43893</v>
      </c>
      <c r="G596" s="35">
        <f t="shared" si="111"/>
        <v>43914</v>
      </c>
      <c r="H596" s="35">
        <f t="shared" si="107"/>
        <v>43921</v>
      </c>
      <c r="I596" s="35">
        <f t="shared" si="108"/>
        <v>43928</v>
      </c>
      <c r="J596" s="35">
        <v>43936</v>
      </c>
      <c r="K596" s="36" t="s">
        <v>69</v>
      </c>
      <c r="L596" s="37">
        <f t="shared" si="109"/>
        <v>50000</v>
      </c>
      <c r="M596" s="38">
        <v>50000</v>
      </c>
      <c r="N596" s="39"/>
      <c r="O596" s="40" t="s">
        <v>162</v>
      </c>
    </row>
    <row r="597" spans="1:15" s="41" customFormat="1" ht="12.75">
      <c r="A597" s="32">
        <v>356</v>
      </c>
      <c r="B597" s="33" t="s">
        <v>421</v>
      </c>
      <c r="C597" s="42" t="s">
        <v>89</v>
      </c>
      <c r="D597" s="33" t="s">
        <v>105</v>
      </c>
      <c r="E597" s="44" t="s">
        <v>15</v>
      </c>
      <c r="F597" s="35">
        <f t="shared" si="110"/>
        <v>43893</v>
      </c>
      <c r="G597" s="35">
        <f t="shared" si="111"/>
        <v>43914</v>
      </c>
      <c r="H597" s="35">
        <f t="shared" si="107"/>
        <v>43921</v>
      </c>
      <c r="I597" s="35">
        <f t="shared" si="108"/>
        <v>43928</v>
      </c>
      <c r="J597" s="35">
        <v>43936</v>
      </c>
      <c r="K597" s="36" t="s">
        <v>69</v>
      </c>
      <c r="L597" s="37">
        <f t="shared" si="109"/>
        <v>10000</v>
      </c>
      <c r="M597" s="43">
        <v>10000</v>
      </c>
      <c r="N597" s="39"/>
      <c r="O597" s="40" t="s">
        <v>113</v>
      </c>
    </row>
    <row r="598" spans="1:15" s="41" customFormat="1" ht="24">
      <c r="A598" s="32">
        <v>429</v>
      </c>
      <c r="B598" s="33" t="s">
        <v>562</v>
      </c>
      <c r="C598" s="42" t="s">
        <v>89</v>
      </c>
      <c r="D598" s="33" t="s">
        <v>79</v>
      </c>
      <c r="E598" s="44" t="s">
        <v>15</v>
      </c>
      <c r="F598" s="35">
        <f t="shared" si="110"/>
        <v>43893</v>
      </c>
      <c r="G598" s="35">
        <f t="shared" si="111"/>
        <v>43914</v>
      </c>
      <c r="H598" s="35">
        <f t="shared" si="107"/>
        <v>43921</v>
      </c>
      <c r="I598" s="35">
        <f t="shared" si="108"/>
        <v>43928</v>
      </c>
      <c r="J598" s="35">
        <v>43936</v>
      </c>
      <c r="K598" s="36" t="s">
        <v>69</v>
      </c>
      <c r="L598" s="37">
        <f t="shared" si="109"/>
        <v>33600</v>
      </c>
      <c r="M598" s="45">
        <v>33600</v>
      </c>
      <c r="N598" s="39"/>
      <c r="O598" s="34" t="s">
        <v>136</v>
      </c>
    </row>
    <row r="599" spans="1:15" s="41" customFormat="1" ht="12.75">
      <c r="A599" s="32">
        <v>435</v>
      </c>
      <c r="B599" s="33" t="s">
        <v>563</v>
      </c>
      <c r="C599" s="42" t="s">
        <v>89</v>
      </c>
      <c r="D599" s="33" t="s">
        <v>79</v>
      </c>
      <c r="E599" s="44" t="s">
        <v>15</v>
      </c>
      <c r="F599" s="35">
        <f t="shared" si="110"/>
        <v>43893</v>
      </c>
      <c r="G599" s="35">
        <f t="shared" si="111"/>
        <v>43914</v>
      </c>
      <c r="H599" s="35">
        <f t="shared" si="107"/>
        <v>43921</v>
      </c>
      <c r="I599" s="35">
        <f t="shared" si="108"/>
        <v>43928</v>
      </c>
      <c r="J599" s="35">
        <v>43936</v>
      </c>
      <c r="K599" s="36" t="s">
        <v>69</v>
      </c>
      <c r="L599" s="37">
        <f t="shared" si="109"/>
        <v>9600</v>
      </c>
      <c r="M599" s="45">
        <v>9600</v>
      </c>
      <c r="N599" s="39"/>
      <c r="O599" s="34" t="s">
        <v>137</v>
      </c>
    </row>
    <row r="600" spans="1:15" s="41" customFormat="1" ht="12.75">
      <c r="A600" s="32">
        <v>443</v>
      </c>
      <c r="B600" s="33" t="s">
        <v>564</v>
      </c>
      <c r="C600" s="42" t="s">
        <v>89</v>
      </c>
      <c r="D600" s="33" t="s">
        <v>79</v>
      </c>
      <c r="E600" s="44" t="s">
        <v>15</v>
      </c>
      <c r="F600" s="35">
        <f t="shared" si="110"/>
        <v>43893</v>
      </c>
      <c r="G600" s="35">
        <f t="shared" si="111"/>
        <v>43914</v>
      </c>
      <c r="H600" s="35">
        <f t="shared" si="107"/>
        <v>43921</v>
      </c>
      <c r="I600" s="35">
        <f t="shared" si="108"/>
        <v>43928</v>
      </c>
      <c r="J600" s="35">
        <v>43936</v>
      </c>
      <c r="K600" s="36" t="s">
        <v>69</v>
      </c>
      <c r="L600" s="37">
        <f t="shared" si="109"/>
        <v>9800</v>
      </c>
      <c r="M600" s="45">
        <v>9800</v>
      </c>
      <c r="N600" s="39"/>
      <c r="O600" s="34" t="s">
        <v>138</v>
      </c>
    </row>
    <row r="601" spans="1:15" s="41" customFormat="1" ht="12.75">
      <c r="A601" s="32">
        <v>463</v>
      </c>
      <c r="B601" s="33" t="s">
        <v>565</v>
      </c>
      <c r="C601" s="42" t="s">
        <v>89</v>
      </c>
      <c r="D601" s="33" t="s">
        <v>79</v>
      </c>
      <c r="E601" s="44" t="s">
        <v>15</v>
      </c>
      <c r="F601" s="35">
        <f t="shared" si="110"/>
        <v>43893</v>
      </c>
      <c r="G601" s="35">
        <f t="shared" si="111"/>
        <v>43914</v>
      </c>
      <c r="H601" s="35">
        <f t="shared" si="107"/>
        <v>43921</v>
      </c>
      <c r="I601" s="35">
        <f t="shared" si="108"/>
        <v>43928</v>
      </c>
      <c r="J601" s="35">
        <v>43936</v>
      </c>
      <c r="K601" s="36" t="s">
        <v>69</v>
      </c>
      <c r="L601" s="37">
        <f t="shared" si="109"/>
        <v>15000</v>
      </c>
      <c r="M601" s="45">
        <v>15000</v>
      </c>
      <c r="N601" s="39"/>
      <c r="O601" s="34" t="s">
        <v>139</v>
      </c>
    </row>
    <row r="602" spans="1:15" s="41" customFormat="1" ht="24">
      <c r="A602" s="32">
        <v>473</v>
      </c>
      <c r="B602" s="33" t="s">
        <v>566</v>
      </c>
      <c r="C602" s="42" t="s">
        <v>89</v>
      </c>
      <c r="D602" s="33" t="s">
        <v>79</v>
      </c>
      <c r="E602" s="44" t="s">
        <v>15</v>
      </c>
      <c r="F602" s="35">
        <f t="shared" si="110"/>
        <v>43893</v>
      </c>
      <c r="G602" s="35">
        <f t="shared" si="111"/>
        <v>43914</v>
      </c>
      <c r="H602" s="35">
        <f t="shared" si="107"/>
        <v>43921</v>
      </c>
      <c r="I602" s="35">
        <f t="shared" si="108"/>
        <v>43928</v>
      </c>
      <c r="J602" s="35">
        <v>43936</v>
      </c>
      <c r="K602" s="36" t="s">
        <v>69</v>
      </c>
      <c r="L602" s="37">
        <f t="shared" si="109"/>
        <v>16000</v>
      </c>
      <c r="M602" s="45">
        <v>16000</v>
      </c>
      <c r="N602" s="39"/>
      <c r="O602" s="34" t="s">
        <v>141</v>
      </c>
    </row>
    <row r="603" spans="1:15" s="41" customFormat="1" ht="12.75">
      <c r="A603" s="32">
        <v>501</v>
      </c>
      <c r="B603" s="33" t="s">
        <v>568</v>
      </c>
      <c r="C603" s="42" t="s">
        <v>89</v>
      </c>
      <c r="D603" s="33" t="s">
        <v>79</v>
      </c>
      <c r="E603" s="44" t="s">
        <v>15</v>
      </c>
      <c r="F603" s="35">
        <f t="shared" si="110"/>
        <v>43893</v>
      </c>
      <c r="G603" s="35">
        <f t="shared" si="111"/>
        <v>43914</v>
      </c>
      <c r="H603" s="35">
        <f t="shared" si="107"/>
        <v>43921</v>
      </c>
      <c r="I603" s="35">
        <f t="shared" si="108"/>
        <v>43928</v>
      </c>
      <c r="J603" s="35">
        <v>43936</v>
      </c>
      <c r="K603" s="36" t="s">
        <v>69</v>
      </c>
      <c r="L603" s="37">
        <f t="shared" si="109"/>
        <v>41000</v>
      </c>
      <c r="M603" s="45">
        <v>41000</v>
      </c>
      <c r="N603" s="39"/>
      <c r="O603" s="34" t="s">
        <v>140</v>
      </c>
    </row>
    <row r="604" spans="1:15" s="41" customFormat="1" ht="24">
      <c r="A604" s="32">
        <v>512</v>
      </c>
      <c r="B604" s="33" t="s">
        <v>569</v>
      </c>
      <c r="C604" s="42" t="s">
        <v>89</v>
      </c>
      <c r="D604" s="33" t="s">
        <v>79</v>
      </c>
      <c r="E604" s="44" t="s">
        <v>15</v>
      </c>
      <c r="F604" s="35">
        <f t="shared" si="110"/>
        <v>43893</v>
      </c>
      <c r="G604" s="35">
        <f t="shared" si="111"/>
        <v>43914</v>
      </c>
      <c r="H604" s="35">
        <f t="shared" si="107"/>
        <v>43921</v>
      </c>
      <c r="I604" s="35">
        <f t="shared" si="108"/>
        <v>43928</v>
      </c>
      <c r="J604" s="35">
        <v>43936</v>
      </c>
      <c r="K604" s="36" t="s">
        <v>69</v>
      </c>
      <c r="L604" s="37">
        <f t="shared" si="109"/>
        <v>76200</v>
      </c>
      <c r="M604" s="45">
        <v>76200</v>
      </c>
      <c r="N604" s="39"/>
      <c r="O604" s="34" t="s">
        <v>269</v>
      </c>
    </row>
    <row r="605" spans="1:15" s="41" customFormat="1" ht="12.75">
      <c r="A605" s="32">
        <v>687</v>
      </c>
      <c r="B605" s="33" t="s">
        <v>371</v>
      </c>
      <c r="C605" s="34" t="s">
        <v>89</v>
      </c>
      <c r="D605" s="33" t="s">
        <v>128</v>
      </c>
      <c r="E605" s="44" t="s">
        <v>15</v>
      </c>
      <c r="F605" s="35">
        <f t="shared" si="110"/>
        <v>43893</v>
      </c>
      <c r="G605" s="35">
        <f t="shared" si="111"/>
        <v>43914</v>
      </c>
      <c r="H605" s="35">
        <f t="shared" si="107"/>
        <v>43921</v>
      </c>
      <c r="I605" s="35">
        <f t="shared" si="108"/>
        <v>43928</v>
      </c>
      <c r="J605" s="35">
        <v>43936</v>
      </c>
      <c r="K605" s="36" t="s">
        <v>69</v>
      </c>
      <c r="L605" s="37">
        <f t="shared" si="109"/>
        <v>38800</v>
      </c>
      <c r="M605" s="38">
        <f>27600+11200</f>
        <v>38800</v>
      </c>
      <c r="N605" s="39"/>
      <c r="O605" s="40" t="s">
        <v>133</v>
      </c>
    </row>
    <row r="606" spans="1:15" s="41" customFormat="1" ht="21">
      <c r="A606" s="32">
        <v>732</v>
      </c>
      <c r="B606" s="33" t="s">
        <v>388</v>
      </c>
      <c r="C606" s="34" t="s">
        <v>89</v>
      </c>
      <c r="D606" s="33" t="s">
        <v>169</v>
      </c>
      <c r="E606" s="44" t="s">
        <v>15</v>
      </c>
      <c r="F606" s="35">
        <f t="shared" si="110"/>
        <v>43893</v>
      </c>
      <c r="G606" s="35">
        <f t="shared" si="111"/>
        <v>43914</v>
      </c>
      <c r="H606" s="35">
        <f t="shared" si="107"/>
        <v>43921</v>
      </c>
      <c r="I606" s="35">
        <f t="shared" si="108"/>
        <v>43928</v>
      </c>
      <c r="J606" s="35">
        <v>43936</v>
      </c>
      <c r="K606" s="36" t="s">
        <v>69</v>
      </c>
      <c r="L606" s="37">
        <f t="shared" si="109"/>
        <v>21200</v>
      </c>
      <c r="M606" s="38">
        <v>21200</v>
      </c>
      <c r="N606" s="39"/>
      <c r="O606" s="40" t="s">
        <v>177</v>
      </c>
    </row>
    <row r="607" spans="1:15" s="41" customFormat="1" ht="12.75">
      <c r="A607" s="32">
        <v>739</v>
      </c>
      <c r="B607" s="33" t="s">
        <v>390</v>
      </c>
      <c r="C607" s="34" t="s">
        <v>89</v>
      </c>
      <c r="D607" s="33" t="s">
        <v>169</v>
      </c>
      <c r="E607" s="44" t="s">
        <v>15</v>
      </c>
      <c r="F607" s="35">
        <f t="shared" si="110"/>
        <v>43893</v>
      </c>
      <c r="G607" s="35">
        <f t="shared" si="111"/>
        <v>43914</v>
      </c>
      <c r="H607" s="35">
        <f t="shared" si="107"/>
        <v>43921</v>
      </c>
      <c r="I607" s="35">
        <f t="shared" si="108"/>
        <v>43928</v>
      </c>
      <c r="J607" s="35">
        <v>43936</v>
      </c>
      <c r="K607" s="36" t="s">
        <v>69</v>
      </c>
      <c r="L607" s="37">
        <f t="shared" si="109"/>
        <v>29700</v>
      </c>
      <c r="M607" s="45">
        <v>29700</v>
      </c>
      <c r="N607" s="39"/>
      <c r="O607" s="40" t="s">
        <v>180</v>
      </c>
    </row>
    <row r="608" spans="1:15" s="41" customFormat="1" ht="12.75">
      <c r="A608" s="32">
        <v>763</v>
      </c>
      <c r="B608" s="33" t="s">
        <v>393</v>
      </c>
      <c r="C608" s="34" t="s">
        <v>89</v>
      </c>
      <c r="D608" s="33" t="s">
        <v>169</v>
      </c>
      <c r="E608" s="44" t="s">
        <v>15</v>
      </c>
      <c r="F608" s="35">
        <f t="shared" si="110"/>
        <v>43893</v>
      </c>
      <c r="G608" s="35">
        <f t="shared" si="111"/>
        <v>43914</v>
      </c>
      <c r="H608" s="35">
        <f t="shared" si="107"/>
        <v>43921</v>
      </c>
      <c r="I608" s="35">
        <f t="shared" si="108"/>
        <v>43928</v>
      </c>
      <c r="J608" s="35">
        <v>43936</v>
      </c>
      <c r="K608" s="36" t="s">
        <v>69</v>
      </c>
      <c r="L608" s="37">
        <f t="shared" si="109"/>
        <v>40000</v>
      </c>
      <c r="M608" s="38">
        <v>40000</v>
      </c>
      <c r="N608" s="39"/>
      <c r="O608" s="40" t="s">
        <v>174</v>
      </c>
    </row>
    <row r="609" spans="1:15" s="41" customFormat="1" ht="12.75">
      <c r="A609" s="32">
        <v>768</v>
      </c>
      <c r="B609" s="33" t="s">
        <v>394</v>
      </c>
      <c r="C609" s="34" t="s">
        <v>89</v>
      </c>
      <c r="D609" s="33" t="s">
        <v>169</v>
      </c>
      <c r="E609" s="44" t="s">
        <v>15</v>
      </c>
      <c r="F609" s="35">
        <f t="shared" si="110"/>
        <v>43893</v>
      </c>
      <c r="G609" s="35">
        <f t="shared" si="111"/>
        <v>43914</v>
      </c>
      <c r="H609" s="35">
        <f t="shared" si="107"/>
        <v>43921</v>
      </c>
      <c r="I609" s="35">
        <f t="shared" si="108"/>
        <v>43928</v>
      </c>
      <c r="J609" s="35">
        <v>43936</v>
      </c>
      <c r="K609" s="36" t="s">
        <v>69</v>
      </c>
      <c r="L609" s="37">
        <f t="shared" si="109"/>
        <v>70800</v>
      </c>
      <c r="M609" s="38">
        <v>70800</v>
      </c>
      <c r="N609" s="39"/>
      <c r="O609" s="40" t="s">
        <v>181</v>
      </c>
    </row>
    <row r="610" spans="1:15" s="41" customFormat="1" ht="12.75">
      <c r="A610" s="32">
        <v>775</v>
      </c>
      <c r="B610" s="33" t="s">
        <v>395</v>
      </c>
      <c r="C610" s="34" t="s">
        <v>89</v>
      </c>
      <c r="D610" s="33" t="s">
        <v>169</v>
      </c>
      <c r="E610" s="44" t="s">
        <v>15</v>
      </c>
      <c r="F610" s="35">
        <f t="shared" si="110"/>
        <v>43893</v>
      </c>
      <c r="G610" s="35">
        <f t="shared" si="111"/>
        <v>43914</v>
      </c>
      <c r="H610" s="35">
        <f t="shared" si="107"/>
        <v>43921</v>
      </c>
      <c r="I610" s="35">
        <f t="shared" si="108"/>
        <v>43928</v>
      </c>
      <c r="J610" s="35">
        <v>43936</v>
      </c>
      <c r="K610" s="36" t="s">
        <v>69</v>
      </c>
      <c r="L610" s="37">
        <f t="shared" si="109"/>
        <v>10000</v>
      </c>
      <c r="M610" s="38">
        <v>10000</v>
      </c>
      <c r="N610" s="39"/>
      <c r="O610" s="40" t="s">
        <v>173</v>
      </c>
    </row>
    <row r="611" spans="1:15" s="41" customFormat="1" ht="21">
      <c r="A611" s="32">
        <v>842</v>
      </c>
      <c r="B611" s="33" t="s">
        <v>348</v>
      </c>
      <c r="C611" s="34" t="s">
        <v>89</v>
      </c>
      <c r="D611" s="33" t="s">
        <v>147</v>
      </c>
      <c r="E611" s="44" t="s">
        <v>15</v>
      </c>
      <c r="F611" s="35">
        <f t="shared" si="110"/>
        <v>43893</v>
      </c>
      <c r="G611" s="35">
        <f t="shared" si="111"/>
        <v>43914</v>
      </c>
      <c r="H611" s="35">
        <f t="shared" si="107"/>
        <v>43921</v>
      </c>
      <c r="I611" s="35">
        <f t="shared" si="108"/>
        <v>43928</v>
      </c>
      <c r="J611" s="35">
        <v>43936</v>
      </c>
      <c r="K611" s="36" t="s">
        <v>69</v>
      </c>
      <c r="L611" s="37">
        <f t="shared" si="109"/>
        <v>20000</v>
      </c>
      <c r="M611" s="38">
        <v>20000</v>
      </c>
      <c r="N611" s="39"/>
      <c r="O611" s="40" t="s">
        <v>238</v>
      </c>
    </row>
    <row r="612" spans="1:15" s="41" customFormat="1" ht="21">
      <c r="A612" s="32">
        <v>858</v>
      </c>
      <c r="B612" s="33" t="s">
        <v>348</v>
      </c>
      <c r="C612" s="42" t="s">
        <v>89</v>
      </c>
      <c r="D612" s="33" t="s">
        <v>147</v>
      </c>
      <c r="E612" s="44" t="s">
        <v>15</v>
      </c>
      <c r="F612" s="35">
        <f t="shared" si="110"/>
        <v>43893</v>
      </c>
      <c r="G612" s="35">
        <f t="shared" si="111"/>
        <v>43914</v>
      </c>
      <c r="H612" s="35">
        <f t="shared" si="107"/>
        <v>43921</v>
      </c>
      <c r="I612" s="35">
        <f t="shared" si="108"/>
        <v>43928</v>
      </c>
      <c r="J612" s="35">
        <v>43936</v>
      </c>
      <c r="K612" s="36" t="s">
        <v>69</v>
      </c>
      <c r="L612" s="37">
        <f t="shared" si="109"/>
        <v>35000</v>
      </c>
      <c r="M612" s="43">
        <v>35000</v>
      </c>
      <c r="N612" s="39"/>
      <c r="O612" s="40" t="s">
        <v>239</v>
      </c>
    </row>
    <row r="613" spans="1:15" s="41" customFormat="1" ht="21">
      <c r="A613" s="32">
        <v>911</v>
      </c>
      <c r="B613" s="33" t="s">
        <v>346</v>
      </c>
      <c r="C613" s="34" t="s">
        <v>89</v>
      </c>
      <c r="D613" s="33" t="s">
        <v>147</v>
      </c>
      <c r="E613" s="44" t="s">
        <v>15</v>
      </c>
      <c r="F613" s="35">
        <f t="shared" si="110"/>
        <v>43895</v>
      </c>
      <c r="G613" s="35">
        <f t="shared" si="111"/>
        <v>43916</v>
      </c>
      <c r="H613" s="35">
        <f>J613-13</f>
        <v>43923</v>
      </c>
      <c r="I613" s="35">
        <f t="shared" si="108"/>
        <v>43930</v>
      </c>
      <c r="J613" s="35">
        <v>43936</v>
      </c>
      <c r="K613" s="36" t="s">
        <v>69</v>
      </c>
      <c r="L613" s="37">
        <f t="shared" si="109"/>
        <v>100000</v>
      </c>
      <c r="M613" s="38">
        <v>100000</v>
      </c>
      <c r="N613" s="39"/>
      <c r="O613" s="40" t="s">
        <v>151</v>
      </c>
    </row>
    <row r="614" spans="1:15" s="41" customFormat="1" ht="12.75">
      <c r="A614" s="32">
        <v>964</v>
      </c>
      <c r="B614" s="33" t="s">
        <v>572</v>
      </c>
      <c r="C614" s="34" t="s">
        <v>89</v>
      </c>
      <c r="D614" s="33" t="s">
        <v>183</v>
      </c>
      <c r="E614" s="44" t="s">
        <v>15</v>
      </c>
      <c r="F614" s="35">
        <f t="shared" si="110"/>
        <v>43893</v>
      </c>
      <c r="G614" s="35">
        <f t="shared" si="111"/>
        <v>43914</v>
      </c>
      <c r="H614" s="35">
        <f>J614-15</f>
        <v>43921</v>
      </c>
      <c r="I614" s="35">
        <f t="shared" si="108"/>
        <v>43928</v>
      </c>
      <c r="J614" s="35">
        <v>43936</v>
      </c>
      <c r="K614" s="36" t="s">
        <v>69</v>
      </c>
      <c r="L614" s="37">
        <f t="shared" si="109"/>
        <v>10200</v>
      </c>
      <c r="M614" s="38">
        <v>10200</v>
      </c>
      <c r="N614" s="39"/>
      <c r="O614" s="40" t="s">
        <v>188</v>
      </c>
    </row>
    <row r="615" spans="1:15" s="41" customFormat="1" ht="21">
      <c r="A615" s="32">
        <v>1019</v>
      </c>
      <c r="B615" s="33" t="s">
        <v>578</v>
      </c>
      <c r="C615" s="42" t="s">
        <v>89</v>
      </c>
      <c r="D615" s="33" t="s">
        <v>183</v>
      </c>
      <c r="E615" s="44" t="s">
        <v>15</v>
      </c>
      <c r="F615" s="35">
        <f t="shared" si="110"/>
        <v>43893</v>
      </c>
      <c r="G615" s="35">
        <f t="shared" si="111"/>
        <v>43914</v>
      </c>
      <c r="H615" s="35">
        <f>J615-15</f>
        <v>43921</v>
      </c>
      <c r="I615" s="35">
        <f t="shared" si="108"/>
        <v>43928</v>
      </c>
      <c r="J615" s="35">
        <v>43936</v>
      </c>
      <c r="K615" s="36" t="s">
        <v>69</v>
      </c>
      <c r="L615" s="37">
        <f t="shared" si="109"/>
        <v>3360</v>
      </c>
      <c r="M615" s="43">
        <v>3360</v>
      </c>
      <c r="N615" s="39"/>
      <c r="O615" s="40" t="s">
        <v>186</v>
      </c>
    </row>
    <row r="616" spans="1:15" s="41" customFormat="1" ht="12.75">
      <c r="A616" s="32">
        <v>1116</v>
      </c>
      <c r="B616" s="33" t="s">
        <v>441</v>
      </c>
      <c r="C616" s="34" t="s">
        <v>89</v>
      </c>
      <c r="D616" s="33" t="s">
        <v>163</v>
      </c>
      <c r="E616" s="44" t="s">
        <v>15</v>
      </c>
      <c r="F616" s="35">
        <f t="shared" si="110"/>
        <v>43895</v>
      </c>
      <c r="G616" s="35">
        <f t="shared" si="111"/>
        <v>43916</v>
      </c>
      <c r="H616" s="35">
        <f>J616-13</f>
        <v>43923</v>
      </c>
      <c r="I616" s="35">
        <f t="shared" si="108"/>
        <v>43930</v>
      </c>
      <c r="J616" s="35">
        <v>43936</v>
      </c>
      <c r="K616" s="36" t="s">
        <v>69</v>
      </c>
      <c r="L616" s="37">
        <f t="shared" si="109"/>
        <v>22400</v>
      </c>
      <c r="M616" s="38">
        <v>22400</v>
      </c>
      <c r="N616" s="39"/>
      <c r="O616" s="40" t="s">
        <v>166</v>
      </c>
    </row>
    <row r="617" spans="1:15" s="41" customFormat="1" ht="12.75">
      <c r="A617" s="32">
        <v>1138</v>
      </c>
      <c r="B617" s="33" t="s">
        <v>443</v>
      </c>
      <c r="C617" s="42" t="s">
        <v>89</v>
      </c>
      <c r="D617" s="33" t="s">
        <v>163</v>
      </c>
      <c r="E617" s="44" t="s">
        <v>15</v>
      </c>
      <c r="F617" s="35">
        <f>H617-7</f>
        <v>43916</v>
      </c>
      <c r="G617" s="33" t="str">
        <f>IF(E617="","",IF((OR(E617=data_validation!A$1,E617=data_validation!A$2)),"Indicate Date","N/A"))</f>
        <v>Indicate Date</v>
      </c>
      <c r="H617" s="35">
        <f>J617-13</f>
        <v>43923</v>
      </c>
      <c r="I617" s="35">
        <f t="shared" si="108"/>
        <v>43930</v>
      </c>
      <c r="J617" s="35">
        <v>43936</v>
      </c>
      <c r="K617" s="36" t="s">
        <v>69</v>
      </c>
      <c r="L617" s="37">
        <f t="shared" si="109"/>
        <v>20000</v>
      </c>
      <c r="M617" s="43">
        <v>20000</v>
      </c>
      <c r="N617" s="39"/>
      <c r="O617" s="40" t="s">
        <v>165</v>
      </c>
    </row>
    <row r="618" spans="1:15" s="41" customFormat="1" ht="12.75">
      <c r="A618" s="32">
        <v>1154</v>
      </c>
      <c r="B618" s="33" t="s">
        <v>444</v>
      </c>
      <c r="C618" s="34" t="s">
        <v>89</v>
      </c>
      <c r="D618" s="33" t="s">
        <v>163</v>
      </c>
      <c r="E618" s="44" t="s">
        <v>15</v>
      </c>
      <c r="F618" s="35">
        <f>G618-21</f>
        <v>43893</v>
      </c>
      <c r="G618" s="35">
        <f>H618-7</f>
        <v>43914</v>
      </c>
      <c r="H618" s="35">
        <f t="shared" ref="H618:H631" si="112">J618-15</f>
        <v>43921</v>
      </c>
      <c r="I618" s="35">
        <f t="shared" si="108"/>
        <v>43928</v>
      </c>
      <c r="J618" s="35">
        <v>43936</v>
      </c>
      <c r="K618" s="36" t="s">
        <v>69</v>
      </c>
      <c r="L618" s="37">
        <f t="shared" si="109"/>
        <v>14000</v>
      </c>
      <c r="M618" s="38">
        <v>14000</v>
      </c>
      <c r="N618" s="39"/>
      <c r="O618" s="40" t="s">
        <v>255</v>
      </c>
    </row>
    <row r="619" spans="1:15" s="41" customFormat="1" ht="12.75">
      <c r="A619" s="32">
        <v>1232</v>
      </c>
      <c r="B619" s="33" t="s">
        <v>545</v>
      </c>
      <c r="C619" s="42" t="s">
        <v>89</v>
      </c>
      <c r="D619" s="33" t="s">
        <v>163</v>
      </c>
      <c r="E619" s="44" t="s">
        <v>15</v>
      </c>
      <c r="F619" s="35">
        <f>H619-7</f>
        <v>43914</v>
      </c>
      <c r="G619" s="33" t="str">
        <f>IF(E619="","",IF((OR(E619=data_validation!A$1,E619=data_validation!A$2)),"Indicate Date","N/A"))</f>
        <v>Indicate Date</v>
      </c>
      <c r="H619" s="35">
        <f t="shared" si="112"/>
        <v>43921</v>
      </c>
      <c r="I619" s="35">
        <f t="shared" si="108"/>
        <v>43928</v>
      </c>
      <c r="J619" s="35">
        <v>43936</v>
      </c>
      <c r="K619" s="36" t="s">
        <v>69</v>
      </c>
      <c r="L619" s="37">
        <f t="shared" si="109"/>
        <v>14400</v>
      </c>
      <c r="M619" s="43">
        <v>14400</v>
      </c>
      <c r="N619" s="39"/>
      <c r="O619" s="40" t="s">
        <v>546</v>
      </c>
    </row>
    <row r="620" spans="1:15" s="41" customFormat="1" ht="12.75">
      <c r="A620" s="32">
        <v>1393</v>
      </c>
      <c r="B620" s="33" t="s">
        <v>474</v>
      </c>
      <c r="C620" s="34" t="s">
        <v>89</v>
      </c>
      <c r="D620" s="33" t="s">
        <v>192</v>
      </c>
      <c r="E620" s="44" t="s">
        <v>15</v>
      </c>
      <c r="F620" s="35">
        <f t="shared" ref="F620:F648" si="113">G620-21</f>
        <v>43893</v>
      </c>
      <c r="G620" s="35">
        <f t="shared" ref="G620:G648" si="114">H620-7</f>
        <v>43914</v>
      </c>
      <c r="H620" s="35">
        <f t="shared" si="112"/>
        <v>43921</v>
      </c>
      <c r="I620" s="35">
        <f t="shared" si="108"/>
        <v>43928</v>
      </c>
      <c r="J620" s="35">
        <v>43936</v>
      </c>
      <c r="K620" s="36" t="s">
        <v>69</v>
      </c>
      <c r="L620" s="37">
        <f t="shared" si="109"/>
        <v>56000</v>
      </c>
      <c r="M620" s="38">
        <v>56000</v>
      </c>
      <c r="N620" s="39"/>
      <c r="O620" s="40" t="s">
        <v>194</v>
      </c>
    </row>
    <row r="621" spans="1:15" s="41" customFormat="1" ht="12.75">
      <c r="A621" s="32">
        <v>1416</v>
      </c>
      <c r="B621" s="33" t="s">
        <v>475</v>
      </c>
      <c r="C621" s="34" t="s">
        <v>89</v>
      </c>
      <c r="D621" s="33" t="s">
        <v>192</v>
      </c>
      <c r="E621" s="44" t="s">
        <v>15</v>
      </c>
      <c r="F621" s="35">
        <f t="shared" si="113"/>
        <v>43893</v>
      </c>
      <c r="G621" s="35">
        <f t="shared" si="114"/>
        <v>43914</v>
      </c>
      <c r="H621" s="35">
        <f t="shared" si="112"/>
        <v>43921</v>
      </c>
      <c r="I621" s="35">
        <f t="shared" si="108"/>
        <v>43928</v>
      </c>
      <c r="J621" s="35">
        <v>43936</v>
      </c>
      <c r="K621" s="36" t="s">
        <v>69</v>
      </c>
      <c r="L621" s="37">
        <f t="shared" si="109"/>
        <v>12000</v>
      </c>
      <c r="M621" s="38">
        <v>12000</v>
      </c>
      <c r="N621" s="39"/>
      <c r="O621" s="40" t="s">
        <v>196</v>
      </c>
    </row>
    <row r="622" spans="1:15" s="41" customFormat="1" ht="12.75">
      <c r="A622" s="32">
        <v>1472</v>
      </c>
      <c r="B622" s="33" t="s">
        <v>482</v>
      </c>
      <c r="C622" s="42" t="s">
        <v>89</v>
      </c>
      <c r="D622" s="33" t="s">
        <v>192</v>
      </c>
      <c r="E622" s="44" t="s">
        <v>15</v>
      </c>
      <c r="F622" s="35">
        <f t="shared" si="113"/>
        <v>43893</v>
      </c>
      <c r="G622" s="35">
        <f t="shared" si="114"/>
        <v>43914</v>
      </c>
      <c r="H622" s="35">
        <f t="shared" si="112"/>
        <v>43921</v>
      </c>
      <c r="I622" s="35">
        <f t="shared" si="108"/>
        <v>43928</v>
      </c>
      <c r="J622" s="35">
        <v>43936</v>
      </c>
      <c r="K622" s="36" t="s">
        <v>69</v>
      </c>
      <c r="L622" s="37">
        <f t="shared" si="109"/>
        <v>47160</v>
      </c>
      <c r="M622" s="43">
        <v>47160</v>
      </c>
      <c r="N622" s="39"/>
      <c r="O622" s="40" t="s">
        <v>275</v>
      </c>
    </row>
    <row r="623" spans="1:15" s="41" customFormat="1" ht="21">
      <c r="A623" s="32">
        <v>1491</v>
      </c>
      <c r="B623" s="33" t="s">
        <v>486</v>
      </c>
      <c r="C623" s="42" t="s">
        <v>89</v>
      </c>
      <c r="D623" s="33" t="s">
        <v>192</v>
      </c>
      <c r="E623" s="44" t="s">
        <v>15</v>
      </c>
      <c r="F623" s="35">
        <f t="shared" si="113"/>
        <v>43893</v>
      </c>
      <c r="G623" s="35">
        <f t="shared" si="114"/>
        <v>43914</v>
      </c>
      <c r="H623" s="35">
        <f t="shared" si="112"/>
        <v>43921</v>
      </c>
      <c r="I623" s="35">
        <f t="shared" si="108"/>
        <v>43928</v>
      </c>
      <c r="J623" s="35">
        <v>43936</v>
      </c>
      <c r="K623" s="36" t="s">
        <v>69</v>
      </c>
      <c r="L623" s="37">
        <f t="shared" si="109"/>
        <v>392000</v>
      </c>
      <c r="M623" s="45">
        <v>392000</v>
      </c>
      <c r="N623" s="39"/>
      <c r="O623" s="40" t="s">
        <v>487</v>
      </c>
    </row>
    <row r="624" spans="1:15" s="41" customFormat="1" ht="21">
      <c r="A624" s="32">
        <v>1584</v>
      </c>
      <c r="B624" s="33" t="s">
        <v>499</v>
      </c>
      <c r="C624" s="34" t="s">
        <v>89</v>
      </c>
      <c r="D624" s="33" t="s">
        <v>88</v>
      </c>
      <c r="E624" s="44" t="s">
        <v>15</v>
      </c>
      <c r="F624" s="35">
        <f t="shared" si="113"/>
        <v>43893</v>
      </c>
      <c r="G624" s="35">
        <f t="shared" si="114"/>
        <v>43914</v>
      </c>
      <c r="H624" s="35">
        <f t="shared" si="112"/>
        <v>43921</v>
      </c>
      <c r="I624" s="35">
        <f t="shared" si="108"/>
        <v>43928</v>
      </c>
      <c r="J624" s="35">
        <v>43936</v>
      </c>
      <c r="K624" s="36" t="s">
        <v>69</v>
      </c>
      <c r="L624" s="37">
        <f t="shared" si="109"/>
        <v>33920</v>
      </c>
      <c r="M624" s="38">
        <f>15200+15200+3520</f>
        <v>33920</v>
      </c>
      <c r="N624" s="39"/>
      <c r="O624" s="40" t="s">
        <v>253</v>
      </c>
    </row>
    <row r="625" spans="1:15" s="41" customFormat="1" ht="12.75">
      <c r="A625" s="32">
        <v>366</v>
      </c>
      <c r="B625" s="33" t="s">
        <v>422</v>
      </c>
      <c r="C625" s="42" t="s">
        <v>89</v>
      </c>
      <c r="D625" s="33" t="s">
        <v>105</v>
      </c>
      <c r="E625" s="44" t="s">
        <v>15</v>
      </c>
      <c r="F625" s="35">
        <f t="shared" si="113"/>
        <v>43923</v>
      </c>
      <c r="G625" s="35">
        <f t="shared" si="114"/>
        <v>43944</v>
      </c>
      <c r="H625" s="35">
        <f t="shared" si="112"/>
        <v>43951</v>
      </c>
      <c r="I625" s="35">
        <f t="shared" si="108"/>
        <v>43958</v>
      </c>
      <c r="J625" s="35">
        <v>43966</v>
      </c>
      <c r="K625" s="36" t="s">
        <v>69</v>
      </c>
      <c r="L625" s="37">
        <f t="shared" si="109"/>
        <v>10000</v>
      </c>
      <c r="M625" s="43">
        <v>10000</v>
      </c>
      <c r="N625" s="39"/>
      <c r="O625" s="40" t="s">
        <v>112</v>
      </c>
    </row>
    <row r="626" spans="1:15" s="41" customFormat="1" ht="12.75">
      <c r="A626" s="32">
        <v>374</v>
      </c>
      <c r="B626" s="33" t="s">
        <v>423</v>
      </c>
      <c r="C626" s="42" t="s">
        <v>89</v>
      </c>
      <c r="D626" s="33" t="s">
        <v>105</v>
      </c>
      <c r="E626" s="44" t="s">
        <v>15</v>
      </c>
      <c r="F626" s="35">
        <f t="shared" si="113"/>
        <v>43923</v>
      </c>
      <c r="G626" s="35">
        <f t="shared" si="114"/>
        <v>43944</v>
      </c>
      <c r="H626" s="35">
        <f t="shared" si="112"/>
        <v>43951</v>
      </c>
      <c r="I626" s="35">
        <f t="shared" si="108"/>
        <v>43958</v>
      </c>
      <c r="J626" s="35">
        <v>43966</v>
      </c>
      <c r="K626" s="36" t="s">
        <v>69</v>
      </c>
      <c r="L626" s="37">
        <f t="shared" si="109"/>
        <v>10400</v>
      </c>
      <c r="M626" s="43">
        <v>10400</v>
      </c>
      <c r="N626" s="39"/>
      <c r="O626" s="40" t="s">
        <v>111</v>
      </c>
    </row>
    <row r="627" spans="1:15" s="41" customFormat="1" ht="12.75">
      <c r="A627" s="32">
        <v>1386</v>
      </c>
      <c r="B627" s="33" t="s">
        <v>472</v>
      </c>
      <c r="C627" s="34" t="s">
        <v>89</v>
      </c>
      <c r="D627" s="33" t="s">
        <v>192</v>
      </c>
      <c r="E627" s="44" t="s">
        <v>15</v>
      </c>
      <c r="F627" s="35">
        <f t="shared" si="113"/>
        <v>43923</v>
      </c>
      <c r="G627" s="35">
        <f t="shared" si="114"/>
        <v>43944</v>
      </c>
      <c r="H627" s="35">
        <f t="shared" si="112"/>
        <v>43951</v>
      </c>
      <c r="I627" s="35">
        <f t="shared" si="108"/>
        <v>43958</v>
      </c>
      <c r="J627" s="35">
        <v>43966</v>
      </c>
      <c r="K627" s="36" t="s">
        <v>69</v>
      </c>
      <c r="L627" s="37">
        <f t="shared" si="109"/>
        <v>24000</v>
      </c>
      <c r="M627" s="38">
        <v>24000</v>
      </c>
      <c r="N627" s="39"/>
      <c r="O627" s="40" t="s">
        <v>473</v>
      </c>
    </row>
    <row r="628" spans="1:15" s="41" customFormat="1" ht="12.75">
      <c r="A628" s="32">
        <v>378</v>
      </c>
      <c r="B628" s="33" t="s">
        <v>424</v>
      </c>
      <c r="C628" s="42" t="s">
        <v>89</v>
      </c>
      <c r="D628" s="33" t="s">
        <v>105</v>
      </c>
      <c r="E628" s="44" t="s">
        <v>15</v>
      </c>
      <c r="F628" s="35">
        <f t="shared" si="113"/>
        <v>43954</v>
      </c>
      <c r="G628" s="35">
        <f t="shared" si="114"/>
        <v>43975</v>
      </c>
      <c r="H628" s="35">
        <f t="shared" si="112"/>
        <v>43982</v>
      </c>
      <c r="I628" s="35">
        <f t="shared" si="108"/>
        <v>43989</v>
      </c>
      <c r="J628" s="35">
        <v>43997</v>
      </c>
      <c r="K628" s="36" t="s">
        <v>69</v>
      </c>
      <c r="L628" s="37">
        <f t="shared" si="109"/>
        <v>8000</v>
      </c>
      <c r="M628" s="43">
        <v>8000</v>
      </c>
      <c r="N628" s="39"/>
      <c r="O628" s="40" t="s">
        <v>215</v>
      </c>
    </row>
    <row r="629" spans="1:15" s="144" customFormat="1" ht="12.75">
      <c r="A629" s="32">
        <v>1862</v>
      </c>
      <c r="B629" s="136" t="s">
        <v>767</v>
      </c>
      <c r="C629" s="137" t="s">
        <v>89</v>
      </c>
      <c r="D629" s="136" t="s">
        <v>192</v>
      </c>
      <c r="E629" s="138" t="s">
        <v>15</v>
      </c>
      <c r="F629" s="139">
        <f>G629-21</f>
        <v>43802</v>
      </c>
      <c r="G629" s="139">
        <f>H629-7</f>
        <v>43823</v>
      </c>
      <c r="H629" s="139">
        <f>J629-15</f>
        <v>43830</v>
      </c>
      <c r="I629" s="139">
        <f>H629+7</f>
        <v>43837</v>
      </c>
      <c r="J629" s="139">
        <v>43845</v>
      </c>
      <c r="K629" s="140" t="s">
        <v>69</v>
      </c>
      <c r="L629" s="141">
        <f>SUM(M629:N629)</f>
        <v>30080</v>
      </c>
      <c r="M629" s="142">
        <v>30080</v>
      </c>
      <c r="N629" s="142"/>
      <c r="O629" s="143" t="s">
        <v>768</v>
      </c>
    </row>
    <row r="630" spans="1:15" s="144" customFormat="1" ht="12.75">
      <c r="A630" s="32">
        <v>1863</v>
      </c>
      <c r="B630" s="136" t="s">
        <v>767</v>
      </c>
      <c r="C630" s="137" t="s">
        <v>89</v>
      </c>
      <c r="D630" s="136" t="s">
        <v>192</v>
      </c>
      <c r="E630" s="138" t="s">
        <v>15</v>
      </c>
      <c r="F630" s="139">
        <f>G630-21</f>
        <v>43893</v>
      </c>
      <c r="G630" s="139">
        <f>H630-7</f>
        <v>43914</v>
      </c>
      <c r="H630" s="139">
        <f>J630-15</f>
        <v>43921</v>
      </c>
      <c r="I630" s="139">
        <f>H630+7</f>
        <v>43928</v>
      </c>
      <c r="J630" s="139">
        <v>43936</v>
      </c>
      <c r="K630" s="140" t="s">
        <v>69</v>
      </c>
      <c r="L630" s="141">
        <f>SUM(M630:N630)</f>
        <v>29920</v>
      </c>
      <c r="M630" s="142">
        <v>29920</v>
      </c>
      <c r="N630" s="142"/>
      <c r="O630" s="143" t="s">
        <v>768</v>
      </c>
    </row>
    <row r="631" spans="1:15" s="41" customFormat="1" ht="12.75">
      <c r="A631" s="32">
        <v>400</v>
      </c>
      <c r="B631" s="33" t="s">
        <v>559</v>
      </c>
      <c r="C631" s="42" t="s">
        <v>89</v>
      </c>
      <c r="D631" s="33" t="s">
        <v>105</v>
      </c>
      <c r="E631" s="44" t="s">
        <v>15</v>
      </c>
      <c r="F631" s="35">
        <f t="shared" si="113"/>
        <v>43954</v>
      </c>
      <c r="G631" s="35">
        <f t="shared" si="114"/>
        <v>43975</v>
      </c>
      <c r="H631" s="35">
        <f t="shared" si="112"/>
        <v>43982</v>
      </c>
      <c r="I631" s="35">
        <f t="shared" si="108"/>
        <v>43989</v>
      </c>
      <c r="J631" s="35">
        <v>43997</v>
      </c>
      <c r="K631" s="36" t="s">
        <v>69</v>
      </c>
      <c r="L631" s="37">
        <f t="shared" si="109"/>
        <v>5000</v>
      </c>
      <c r="M631" s="43">
        <v>5000</v>
      </c>
      <c r="N631" s="39"/>
      <c r="O631" s="40" t="s">
        <v>426</v>
      </c>
    </row>
    <row r="632" spans="1:15" s="128" customFormat="1" ht="15.75">
      <c r="B632" s="129"/>
      <c r="C632" s="147" t="s">
        <v>785</v>
      </c>
      <c r="D632" s="129"/>
      <c r="E632" s="130"/>
      <c r="F632" s="131"/>
      <c r="G632" s="131"/>
      <c r="H632" s="131"/>
      <c r="I632" s="131"/>
      <c r="J632" s="131"/>
      <c r="K632" s="129"/>
      <c r="L632" s="132"/>
      <c r="M632" s="148"/>
      <c r="N632" s="148"/>
      <c r="O632" s="150">
        <f>SUM(M551:N631)</f>
        <v>2985673</v>
      </c>
    </row>
    <row r="633" spans="1:15" s="41" customFormat="1" ht="21">
      <c r="A633" s="32">
        <v>576</v>
      </c>
      <c r="B633" s="33" t="s">
        <v>407</v>
      </c>
      <c r="C633" s="34" t="s">
        <v>170</v>
      </c>
      <c r="D633" s="33" t="s">
        <v>156</v>
      </c>
      <c r="E633" s="44" t="s">
        <v>15</v>
      </c>
      <c r="F633" s="35">
        <f t="shared" si="113"/>
        <v>43804</v>
      </c>
      <c r="G633" s="35">
        <f t="shared" si="114"/>
        <v>43825</v>
      </c>
      <c r="H633" s="35">
        <f>J633-13</f>
        <v>43832</v>
      </c>
      <c r="I633" s="35">
        <f t="shared" si="108"/>
        <v>43839</v>
      </c>
      <c r="J633" s="35">
        <v>43845</v>
      </c>
      <c r="K633" s="36" t="s">
        <v>69</v>
      </c>
      <c r="L633" s="37">
        <f t="shared" si="109"/>
        <v>80000</v>
      </c>
      <c r="M633" s="38"/>
      <c r="N633" s="39">
        <v>80000</v>
      </c>
      <c r="O633" s="40" t="s">
        <v>405</v>
      </c>
    </row>
    <row r="634" spans="1:15" s="41" customFormat="1" ht="21">
      <c r="A634" s="32">
        <v>715</v>
      </c>
      <c r="B634" s="33" t="s">
        <v>384</v>
      </c>
      <c r="C634" s="34" t="s">
        <v>170</v>
      </c>
      <c r="D634" s="33" t="s">
        <v>169</v>
      </c>
      <c r="E634" s="44" t="s">
        <v>15</v>
      </c>
      <c r="F634" s="35">
        <f t="shared" si="113"/>
        <v>43895</v>
      </c>
      <c r="G634" s="35">
        <f t="shared" si="114"/>
        <v>43916</v>
      </c>
      <c r="H634" s="35">
        <f>J634-13</f>
        <v>43923</v>
      </c>
      <c r="I634" s="35">
        <f t="shared" si="108"/>
        <v>43930</v>
      </c>
      <c r="J634" s="35">
        <v>43936</v>
      </c>
      <c r="K634" s="36" t="s">
        <v>69</v>
      </c>
      <c r="L634" s="37">
        <f t="shared" si="109"/>
        <v>211500</v>
      </c>
      <c r="M634" s="38"/>
      <c r="N634" s="39">
        <f>90000+20000+25000+70000+6500</f>
        <v>211500</v>
      </c>
      <c r="O634" s="40" t="s">
        <v>386</v>
      </c>
    </row>
    <row r="635" spans="1:15" s="41" customFormat="1" ht="24">
      <c r="A635" s="32">
        <v>479</v>
      </c>
      <c r="B635" s="33" t="s">
        <v>567</v>
      </c>
      <c r="C635" s="34" t="s">
        <v>103</v>
      </c>
      <c r="D635" s="33" t="s">
        <v>79</v>
      </c>
      <c r="E635" s="44" t="s">
        <v>15</v>
      </c>
      <c r="F635" s="35">
        <f t="shared" si="113"/>
        <v>43804</v>
      </c>
      <c r="G635" s="35">
        <f t="shared" si="114"/>
        <v>43825</v>
      </c>
      <c r="H635" s="35">
        <f>J635-13</f>
        <v>43832</v>
      </c>
      <c r="I635" s="35">
        <f t="shared" si="108"/>
        <v>43839</v>
      </c>
      <c r="J635" s="35">
        <v>43845</v>
      </c>
      <c r="K635" s="36" t="s">
        <v>69</v>
      </c>
      <c r="L635" s="37">
        <f t="shared" si="109"/>
        <v>5000</v>
      </c>
      <c r="M635" s="43">
        <v>5000</v>
      </c>
      <c r="N635" s="39"/>
      <c r="O635" s="34" t="s">
        <v>270</v>
      </c>
    </row>
    <row r="636" spans="1:15" s="41" customFormat="1" ht="21">
      <c r="A636" s="32">
        <v>650</v>
      </c>
      <c r="B636" s="33" t="s">
        <v>365</v>
      </c>
      <c r="C636" s="34" t="s">
        <v>103</v>
      </c>
      <c r="D636" s="33" t="s">
        <v>128</v>
      </c>
      <c r="E636" s="44" t="s">
        <v>15</v>
      </c>
      <c r="F636" s="35">
        <f t="shared" si="113"/>
        <v>43804</v>
      </c>
      <c r="G636" s="35">
        <f t="shared" si="114"/>
        <v>43825</v>
      </c>
      <c r="H636" s="35">
        <f>J636-13</f>
        <v>43832</v>
      </c>
      <c r="I636" s="35">
        <f t="shared" si="108"/>
        <v>43839</v>
      </c>
      <c r="J636" s="35">
        <v>43845</v>
      </c>
      <c r="K636" s="36" t="s">
        <v>69</v>
      </c>
      <c r="L636" s="37">
        <f t="shared" si="109"/>
        <v>430930</v>
      </c>
      <c r="M636" s="38">
        <v>430930</v>
      </c>
      <c r="N636" s="39"/>
      <c r="O636" s="40" t="s">
        <v>208</v>
      </c>
    </row>
    <row r="637" spans="1:15" s="41" customFormat="1" ht="12.75">
      <c r="A637" s="32">
        <v>685</v>
      </c>
      <c r="B637" s="33" t="s">
        <v>371</v>
      </c>
      <c r="C637" s="34" t="s">
        <v>103</v>
      </c>
      <c r="D637" s="33" t="s">
        <v>128</v>
      </c>
      <c r="E637" s="44" t="s">
        <v>15</v>
      </c>
      <c r="F637" s="35">
        <f t="shared" si="113"/>
        <v>43804</v>
      </c>
      <c r="G637" s="35">
        <f t="shared" si="114"/>
        <v>43825</v>
      </c>
      <c r="H637" s="35">
        <f>J637-13</f>
        <v>43832</v>
      </c>
      <c r="I637" s="35">
        <f t="shared" si="108"/>
        <v>43839</v>
      </c>
      <c r="J637" s="35">
        <v>43845</v>
      </c>
      <c r="K637" s="36" t="s">
        <v>69</v>
      </c>
      <c r="L637" s="37">
        <f t="shared" si="109"/>
        <v>47825</v>
      </c>
      <c r="M637" s="38">
        <v>47825</v>
      </c>
      <c r="N637" s="39"/>
      <c r="O637" s="40" t="s">
        <v>133</v>
      </c>
    </row>
    <row r="638" spans="1:15" s="41" customFormat="1" ht="21">
      <c r="A638" s="32">
        <v>701</v>
      </c>
      <c r="B638" s="33" t="s">
        <v>383</v>
      </c>
      <c r="C638" s="34" t="s">
        <v>103</v>
      </c>
      <c r="D638" s="33" t="s">
        <v>169</v>
      </c>
      <c r="E638" s="44" t="s">
        <v>15</v>
      </c>
      <c r="F638" s="35">
        <f t="shared" si="113"/>
        <v>43802</v>
      </c>
      <c r="G638" s="35">
        <f t="shared" si="114"/>
        <v>43823</v>
      </c>
      <c r="H638" s="35">
        <f>J638-15</f>
        <v>43830</v>
      </c>
      <c r="I638" s="35">
        <f t="shared" si="108"/>
        <v>43837</v>
      </c>
      <c r="J638" s="35">
        <v>43845</v>
      </c>
      <c r="K638" s="36" t="s">
        <v>69</v>
      </c>
      <c r="L638" s="37">
        <f t="shared" si="109"/>
        <v>900000</v>
      </c>
      <c r="M638" s="38">
        <v>900000</v>
      </c>
      <c r="N638" s="39"/>
      <c r="O638" s="40" t="s">
        <v>208</v>
      </c>
    </row>
    <row r="639" spans="1:15" s="41" customFormat="1" ht="21">
      <c r="A639" s="32">
        <v>725</v>
      </c>
      <c r="B639" s="33" t="s">
        <v>388</v>
      </c>
      <c r="C639" s="34" t="s">
        <v>103</v>
      </c>
      <c r="D639" s="33" t="s">
        <v>169</v>
      </c>
      <c r="E639" s="44" t="s">
        <v>15</v>
      </c>
      <c r="F639" s="35">
        <f t="shared" si="113"/>
        <v>43804</v>
      </c>
      <c r="G639" s="35">
        <f t="shared" si="114"/>
        <v>43825</v>
      </c>
      <c r="H639" s="35">
        <f>J639-13</f>
        <v>43832</v>
      </c>
      <c r="I639" s="35">
        <f t="shared" si="108"/>
        <v>43839</v>
      </c>
      <c r="J639" s="35">
        <v>43845</v>
      </c>
      <c r="K639" s="36" t="s">
        <v>69</v>
      </c>
      <c r="L639" s="37">
        <f t="shared" si="109"/>
        <v>797600</v>
      </c>
      <c r="M639" s="38">
        <v>797600</v>
      </c>
      <c r="N639" s="39"/>
      <c r="O639" s="40" t="s">
        <v>177</v>
      </c>
    </row>
    <row r="640" spans="1:15" s="41" customFormat="1" ht="12.75">
      <c r="A640" s="32">
        <v>735</v>
      </c>
      <c r="B640" s="33" t="s">
        <v>389</v>
      </c>
      <c r="C640" s="34" t="s">
        <v>103</v>
      </c>
      <c r="D640" s="33" t="s">
        <v>169</v>
      </c>
      <c r="E640" s="44" t="s">
        <v>15</v>
      </c>
      <c r="F640" s="35">
        <f t="shared" si="113"/>
        <v>43804</v>
      </c>
      <c r="G640" s="35">
        <f t="shared" si="114"/>
        <v>43825</v>
      </c>
      <c r="H640" s="35">
        <f>J640-13</f>
        <v>43832</v>
      </c>
      <c r="I640" s="35">
        <f t="shared" si="108"/>
        <v>43839</v>
      </c>
      <c r="J640" s="35">
        <v>43845</v>
      </c>
      <c r="K640" s="36" t="s">
        <v>69</v>
      </c>
      <c r="L640" s="37">
        <f t="shared" si="109"/>
        <v>154000</v>
      </c>
      <c r="M640" s="38">
        <v>154000</v>
      </c>
      <c r="N640" s="39"/>
      <c r="O640" s="40" t="s">
        <v>179</v>
      </c>
    </row>
    <row r="641" spans="1:256" s="41" customFormat="1" ht="12.75">
      <c r="A641" s="32">
        <v>737</v>
      </c>
      <c r="B641" s="33" t="s">
        <v>390</v>
      </c>
      <c r="C641" s="34" t="s">
        <v>103</v>
      </c>
      <c r="D641" s="33" t="s">
        <v>169</v>
      </c>
      <c r="E641" s="44" t="s">
        <v>15</v>
      </c>
      <c r="F641" s="35">
        <f t="shared" si="113"/>
        <v>43802</v>
      </c>
      <c r="G641" s="35">
        <f t="shared" si="114"/>
        <v>43823</v>
      </c>
      <c r="H641" s="35">
        <f>J641-15</f>
        <v>43830</v>
      </c>
      <c r="I641" s="35">
        <f t="shared" si="108"/>
        <v>43837</v>
      </c>
      <c r="J641" s="35">
        <v>43845</v>
      </c>
      <c r="K641" s="36" t="s">
        <v>69</v>
      </c>
      <c r="L641" s="37">
        <f t="shared" si="109"/>
        <v>104120</v>
      </c>
      <c r="M641" s="45">
        <f>5900+40120+58100</f>
        <v>104120</v>
      </c>
      <c r="N641" s="39"/>
      <c r="O641" s="40" t="s">
        <v>180</v>
      </c>
    </row>
    <row r="642" spans="1:256" s="41" customFormat="1" ht="21">
      <c r="A642" s="32">
        <v>742</v>
      </c>
      <c r="B642" s="33" t="s">
        <v>391</v>
      </c>
      <c r="C642" s="34" t="s">
        <v>103</v>
      </c>
      <c r="D642" s="33" t="s">
        <v>169</v>
      </c>
      <c r="E642" s="44" t="s">
        <v>15</v>
      </c>
      <c r="F642" s="35">
        <f t="shared" si="113"/>
        <v>43804</v>
      </c>
      <c r="G642" s="35">
        <f t="shared" si="114"/>
        <v>43825</v>
      </c>
      <c r="H642" s="35">
        <f>J642-13</f>
        <v>43832</v>
      </c>
      <c r="I642" s="35">
        <f t="shared" si="108"/>
        <v>43839</v>
      </c>
      <c r="J642" s="35">
        <v>43845</v>
      </c>
      <c r="K642" s="36" t="s">
        <v>69</v>
      </c>
      <c r="L642" s="37">
        <f t="shared" si="109"/>
        <v>208705</v>
      </c>
      <c r="M642" s="38">
        <v>208705</v>
      </c>
      <c r="N642" s="39"/>
      <c r="O642" s="40" t="s">
        <v>172</v>
      </c>
    </row>
    <row r="643" spans="1:256" s="41" customFormat="1" ht="12.75">
      <c r="A643" s="32">
        <v>748</v>
      </c>
      <c r="B643" s="33" t="s">
        <v>392</v>
      </c>
      <c r="C643" s="34" t="s">
        <v>103</v>
      </c>
      <c r="D643" s="33" t="s">
        <v>169</v>
      </c>
      <c r="E643" s="44" t="s">
        <v>15</v>
      </c>
      <c r="F643" s="35">
        <f t="shared" si="113"/>
        <v>43804</v>
      </c>
      <c r="G643" s="35">
        <f t="shared" si="114"/>
        <v>43825</v>
      </c>
      <c r="H643" s="35">
        <f>J643-13</f>
        <v>43832</v>
      </c>
      <c r="I643" s="35">
        <f t="shared" si="108"/>
        <v>43839</v>
      </c>
      <c r="J643" s="35">
        <v>43845</v>
      </c>
      <c r="K643" s="36" t="s">
        <v>69</v>
      </c>
      <c r="L643" s="37">
        <f t="shared" si="109"/>
        <v>40720</v>
      </c>
      <c r="M643" s="38">
        <v>40720</v>
      </c>
      <c r="N643" s="39"/>
      <c r="O643" s="40" t="s">
        <v>171</v>
      </c>
    </row>
    <row r="644" spans="1:256" s="41" customFormat="1" ht="12.75">
      <c r="A644" s="32">
        <v>769</v>
      </c>
      <c r="B644" s="33" t="s">
        <v>395</v>
      </c>
      <c r="C644" s="34" t="s">
        <v>103</v>
      </c>
      <c r="D644" s="33" t="s">
        <v>169</v>
      </c>
      <c r="E644" s="44" t="s">
        <v>15</v>
      </c>
      <c r="F644" s="35">
        <f t="shared" si="113"/>
        <v>43802</v>
      </c>
      <c r="G644" s="35">
        <f t="shared" si="114"/>
        <v>43823</v>
      </c>
      <c r="H644" s="35">
        <f>J644-15</f>
        <v>43830</v>
      </c>
      <c r="I644" s="35">
        <f t="shared" si="108"/>
        <v>43837</v>
      </c>
      <c r="J644" s="35">
        <v>43845</v>
      </c>
      <c r="K644" s="36" t="s">
        <v>69</v>
      </c>
      <c r="L644" s="37">
        <f t="shared" si="109"/>
        <v>61850</v>
      </c>
      <c r="M644" s="38">
        <v>61850</v>
      </c>
      <c r="N644" s="39"/>
      <c r="O644" s="40" t="s">
        <v>173</v>
      </c>
    </row>
    <row r="645" spans="1:256" s="80" customFormat="1" ht="12.75">
      <c r="A645" s="32">
        <v>462</v>
      </c>
      <c r="B645" s="33" t="s">
        <v>565</v>
      </c>
      <c r="C645" s="42" t="s">
        <v>103</v>
      </c>
      <c r="D645" s="33" t="s">
        <v>79</v>
      </c>
      <c r="E645" s="44" t="s">
        <v>15</v>
      </c>
      <c r="F645" s="35">
        <f t="shared" si="113"/>
        <v>43893</v>
      </c>
      <c r="G645" s="35">
        <f t="shared" si="114"/>
        <v>43914</v>
      </c>
      <c r="H645" s="35">
        <f>J645-15</f>
        <v>43921</v>
      </c>
      <c r="I645" s="35">
        <f t="shared" si="108"/>
        <v>43928</v>
      </c>
      <c r="J645" s="35">
        <v>43936</v>
      </c>
      <c r="K645" s="36" t="s">
        <v>69</v>
      </c>
      <c r="L645" s="37">
        <f t="shared" si="109"/>
        <v>1490</v>
      </c>
      <c r="M645" s="45">
        <v>1490</v>
      </c>
      <c r="N645" s="39"/>
      <c r="O645" s="34" t="s">
        <v>139</v>
      </c>
      <c r="P645" s="41"/>
      <c r="Q645" s="41"/>
      <c r="R645" s="41"/>
      <c r="S645" s="41"/>
      <c r="T645" s="41"/>
      <c r="U645" s="41"/>
      <c r="V645" s="41"/>
      <c r="W645" s="41"/>
      <c r="X645" s="41"/>
      <c r="Y645" s="41"/>
      <c r="Z645" s="41"/>
      <c r="AA645" s="41"/>
      <c r="AB645" s="41"/>
      <c r="AC645" s="41"/>
      <c r="AD645" s="41"/>
      <c r="AE645" s="41"/>
      <c r="AF645" s="41"/>
      <c r="AG645" s="41"/>
      <c r="AH645" s="41"/>
      <c r="AI645" s="41"/>
      <c r="AJ645" s="41"/>
      <c r="AK645" s="41"/>
      <c r="AL645" s="41"/>
      <c r="AM645" s="41"/>
      <c r="AN645" s="41"/>
      <c r="AO645" s="41"/>
      <c r="AP645" s="41"/>
      <c r="AQ645" s="41"/>
      <c r="AR645" s="41"/>
      <c r="AS645" s="41"/>
      <c r="AT645" s="41"/>
      <c r="AU645" s="41"/>
      <c r="AV645" s="41"/>
      <c r="AW645" s="41"/>
      <c r="AX645" s="41"/>
      <c r="AY645" s="41"/>
      <c r="AZ645" s="41"/>
      <c r="BA645" s="41"/>
      <c r="BB645" s="41"/>
      <c r="BC645" s="41"/>
      <c r="BD645" s="41"/>
      <c r="BE645" s="41"/>
      <c r="BF645" s="41"/>
      <c r="BG645" s="41"/>
      <c r="BH645" s="41"/>
      <c r="BI645" s="41"/>
      <c r="BJ645" s="41"/>
      <c r="BK645" s="41"/>
      <c r="BL645" s="41"/>
      <c r="BM645" s="41"/>
      <c r="BN645" s="41"/>
      <c r="BO645" s="41"/>
      <c r="BP645" s="41"/>
      <c r="BQ645" s="41"/>
      <c r="BR645" s="41"/>
      <c r="BS645" s="41"/>
      <c r="BT645" s="41"/>
      <c r="BU645" s="41"/>
      <c r="BV645" s="41"/>
      <c r="BW645" s="41"/>
      <c r="BX645" s="41"/>
      <c r="BY645" s="41"/>
      <c r="BZ645" s="41"/>
      <c r="CA645" s="41"/>
      <c r="CB645" s="41"/>
      <c r="CC645" s="41"/>
      <c r="CD645" s="41"/>
      <c r="CE645" s="41"/>
      <c r="CF645" s="41"/>
      <c r="CG645" s="41"/>
      <c r="CH645" s="41"/>
      <c r="CI645" s="41"/>
      <c r="CJ645" s="41"/>
      <c r="CK645" s="41"/>
      <c r="CL645" s="41"/>
      <c r="CM645" s="41"/>
      <c r="CN645" s="41"/>
      <c r="CO645" s="41"/>
      <c r="CP645" s="41"/>
      <c r="CQ645" s="41"/>
      <c r="CR645" s="41"/>
      <c r="CS645" s="41"/>
      <c r="CT645" s="41"/>
      <c r="CU645" s="41"/>
      <c r="CV645" s="41"/>
      <c r="CW645" s="41"/>
      <c r="CX645" s="41"/>
      <c r="CY645" s="41"/>
      <c r="CZ645" s="41"/>
      <c r="DA645" s="41"/>
      <c r="DB645" s="41"/>
      <c r="DC645" s="41"/>
      <c r="DD645" s="41"/>
      <c r="DE645" s="41"/>
      <c r="DF645" s="41"/>
      <c r="DG645" s="41"/>
      <c r="DH645" s="41"/>
      <c r="DI645" s="41"/>
      <c r="DJ645" s="41"/>
      <c r="DK645" s="41"/>
      <c r="DL645" s="41"/>
      <c r="DM645" s="41"/>
      <c r="DN645" s="41"/>
      <c r="DO645" s="41"/>
      <c r="DP645" s="41"/>
      <c r="DQ645" s="41"/>
      <c r="DR645" s="41"/>
      <c r="DS645" s="41"/>
      <c r="DT645" s="41"/>
      <c r="DU645" s="41"/>
      <c r="DV645" s="41"/>
      <c r="DW645" s="41"/>
      <c r="DX645" s="41"/>
      <c r="DY645" s="41"/>
      <c r="DZ645" s="41"/>
      <c r="EA645" s="41"/>
      <c r="EB645" s="41"/>
      <c r="EC645" s="41"/>
      <c r="ED645" s="41"/>
      <c r="EE645" s="41"/>
      <c r="EF645" s="41"/>
      <c r="EG645" s="41"/>
      <c r="EH645" s="41"/>
      <c r="EI645" s="41"/>
      <c r="EJ645" s="41"/>
      <c r="EK645" s="41"/>
      <c r="EL645" s="41"/>
      <c r="EM645" s="41"/>
      <c r="EN645" s="41"/>
      <c r="EO645" s="41"/>
      <c r="EP645" s="41"/>
      <c r="EQ645" s="41"/>
      <c r="ER645" s="41"/>
      <c r="ES645" s="41"/>
      <c r="ET645" s="41"/>
      <c r="EU645" s="41"/>
      <c r="EV645" s="41"/>
      <c r="EW645" s="41"/>
      <c r="EX645" s="41"/>
      <c r="EY645" s="41"/>
      <c r="EZ645" s="41"/>
      <c r="FA645" s="41"/>
      <c r="FB645" s="41"/>
      <c r="FC645" s="41"/>
      <c r="FD645" s="41"/>
      <c r="FE645" s="41"/>
      <c r="FF645" s="41"/>
      <c r="FG645" s="41"/>
      <c r="FH645" s="41"/>
      <c r="FI645" s="41"/>
      <c r="FJ645" s="41"/>
      <c r="FK645" s="41"/>
      <c r="FL645" s="41"/>
      <c r="FM645" s="41"/>
      <c r="FN645" s="41"/>
      <c r="FO645" s="41"/>
      <c r="FP645" s="41"/>
      <c r="FQ645" s="41"/>
      <c r="FR645" s="41"/>
      <c r="FS645" s="41"/>
      <c r="FT645" s="41"/>
      <c r="FU645" s="41"/>
      <c r="FV645" s="41"/>
      <c r="FW645" s="41"/>
      <c r="FX645" s="41"/>
      <c r="FY645" s="41"/>
      <c r="FZ645" s="41"/>
      <c r="GA645" s="41"/>
      <c r="GB645" s="41"/>
      <c r="GC645" s="41"/>
      <c r="GD645" s="41"/>
      <c r="GE645" s="41"/>
      <c r="GF645" s="41"/>
      <c r="GG645" s="41"/>
      <c r="GH645" s="41"/>
      <c r="GI645" s="41"/>
      <c r="GJ645" s="41"/>
      <c r="GK645" s="41"/>
      <c r="GL645" s="41"/>
      <c r="GM645" s="41"/>
      <c r="GN645" s="41"/>
      <c r="GO645" s="41"/>
      <c r="GP645" s="41"/>
      <c r="GQ645" s="41"/>
      <c r="GR645" s="41"/>
      <c r="GS645" s="41"/>
      <c r="GT645" s="41"/>
      <c r="GU645" s="41"/>
      <c r="GV645" s="41"/>
      <c r="GW645" s="41"/>
      <c r="GX645" s="41"/>
      <c r="GY645" s="41"/>
      <c r="GZ645" s="41"/>
      <c r="HA645" s="41"/>
      <c r="HB645" s="41"/>
      <c r="HC645" s="41"/>
      <c r="HD645" s="41"/>
      <c r="HE645" s="41"/>
      <c r="HF645" s="41"/>
      <c r="HG645" s="41"/>
      <c r="HH645" s="41"/>
      <c r="HI645" s="41"/>
      <c r="HJ645" s="41"/>
      <c r="HK645" s="41"/>
      <c r="HL645" s="41"/>
      <c r="HM645" s="41"/>
      <c r="HN645" s="41"/>
      <c r="HO645" s="41"/>
      <c r="HP645" s="41"/>
      <c r="HQ645" s="41"/>
      <c r="HR645" s="41"/>
      <c r="HS645" s="41"/>
      <c r="HT645" s="41"/>
      <c r="HU645" s="41"/>
      <c r="HV645" s="41"/>
      <c r="HW645" s="41"/>
      <c r="HX645" s="41"/>
      <c r="HY645" s="41"/>
      <c r="HZ645" s="41"/>
      <c r="IA645" s="41"/>
      <c r="IB645" s="41"/>
      <c r="IC645" s="41"/>
      <c r="ID645" s="41"/>
      <c r="IE645" s="41"/>
      <c r="IF645" s="41"/>
      <c r="IG645" s="41"/>
      <c r="IH645" s="41"/>
      <c r="II645" s="41"/>
      <c r="IJ645" s="41"/>
      <c r="IK645" s="41"/>
      <c r="IL645" s="41"/>
      <c r="IM645" s="41"/>
      <c r="IN645" s="41"/>
      <c r="IO645" s="41"/>
      <c r="IP645" s="41"/>
      <c r="IQ645" s="41"/>
      <c r="IR645" s="41"/>
      <c r="IS645" s="41"/>
      <c r="IT645" s="41"/>
      <c r="IU645" s="41"/>
      <c r="IV645" s="41"/>
    </row>
    <row r="646" spans="1:256" s="80" customFormat="1" ht="12.75">
      <c r="A646" s="32">
        <v>499</v>
      </c>
      <c r="B646" s="33" t="s">
        <v>568</v>
      </c>
      <c r="C646" s="34" t="s">
        <v>103</v>
      </c>
      <c r="D646" s="33" t="s">
        <v>79</v>
      </c>
      <c r="E646" s="44" t="s">
        <v>15</v>
      </c>
      <c r="F646" s="35">
        <f t="shared" si="113"/>
        <v>43893</v>
      </c>
      <c r="G646" s="35">
        <f t="shared" si="114"/>
        <v>43914</v>
      </c>
      <c r="H646" s="35">
        <f>J646-15</f>
        <v>43921</v>
      </c>
      <c r="I646" s="35">
        <f t="shared" si="108"/>
        <v>43928</v>
      </c>
      <c r="J646" s="35">
        <v>43936</v>
      </c>
      <c r="K646" s="36" t="s">
        <v>69</v>
      </c>
      <c r="L646" s="37">
        <f t="shared" si="109"/>
        <v>1340</v>
      </c>
      <c r="M646" s="43">
        <v>1340</v>
      </c>
      <c r="N646" s="39"/>
      <c r="O646" s="34" t="s">
        <v>140</v>
      </c>
      <c r="P646" s="41"/>
      <c r="Q646" s="41"/>
      <c r="R646" s="41"/>
      <c r="S646" s="41"/>
      <c r="T646" s="41"/>
      <c r="U646" s="41"/>
      <c r="V646" s="41"/>
      <c r="W646" s="41"/>
      <c r="X646" s="41"/>
      <c r="Y646" s="41"/>
      <c r="Z646" s="41"/>
      <c r="AA646" s="41"/>
      <c r="AB646" s="41"/>
      <c r="AC646" s="41"/>
      <c r="AD646" s="41"/>
      <c r="AE646" s="41"/>
      <c r="AF646" s="41"/>
      <c r="AG646" s="41"/>
      <c r="AH646" s="41"/>
      <c r="AI646" s="41"/>
      <c r="AJ646" s="41"/>
      <c r="AK646" s="41"/>
      <c r="AL646" s="41"/>
      <c r="AM646" s="41"/>
      <c r="AN646" s="41"/>
      <c r="AO646" s="41"/>
      <c r="AP646" s="41"/>
      <c r="AQ646" s="41"/>
      <c r="AR646" s="41"/>
      <c r="AS646" s="41"/>
      <c r="AT646" s="41"/>
      <c r="AU646" s="41"/>
      <c r="AV646" s="41"/>
      <c r="AW646" s="41"/>
      <c r="AX646" s="41"/>
      <c r="AY646" s="41"/>
      <c r="AZ646" s="41"/>
      <c r="BA646" s="41"/>
      <c r="BB646" s="41"/>
      <c r="BC646" s="41"/>
      <c r="BD646" s="41"/>
      <c r="BE646" s="41"/>
      <c r="BF646" s="41"/>
      <c r="BG646" s="41"/>
      <c r="BH646" s="41"/>
      <c r="BI646" s="41"/>
      <c r="BJ646" s="41"/>
      <c r="BK646" s="41"/>
      <c r="BL646" s="41"/>
      <c r="BM646" s="41"/>
      <c r="BN646" s="41"/>
      <c r="BO646" s="41"/>
      <c r="BP646" s="41"/>
      <c r="BQ646" s="41"/>
      <c r="BR646" s="41"/>
      <c r="BS646" s="41"/>
      <c r="BT646" s="41"/>
      <c r="BU646" s="41"/>
      <c r="BV646" s="41"/>
      <c r="BW646" s="41"/>
      <c r="BX646" s="41"/>
      <c r="BY646" s="41"/>
      <c r="BZ646" s="41"/>
      <c r="CA646" s="41"/>
      <c r="CB646" s="41"/>
      <c r="CC646" s="41"/>
      <c r="CD646" s="41"/>
      <c r="CE646" s="41"/>
      <c r="CF646" s="41"/>
      <c r="CG646" s="41"/>
      <c r="CH646" s="41"/>
      <c r="CI646" s="41"/>
      <c r="CJ646" s="41"/>
      <c r="CK646" s="41"/>
      <c r="CL646" s="41"/>
      <c r="CM646" s="41"/>
      <c r="CN646" s="41"/>
      <c r="CO646" s="41"/>
      <c r="CP646" s="41"/>
      <c r="CQ646" s="41"/>
      <c r="CR646" s="41"/>
      <c r="CS646" s="41"/>
      <c r="CT646" s="41"/>
      <c r="CU646" s="41"/>
      <c r="CV646" s="41"/>
      <c r="CW646" s="41"/>
      <c r="CX646" s="41"/>
      <c r="CY646" s="41"/>
      <c r="CZ646" s="41"/>
      <c r="DA646" s="41"/>
      <c r="DB646" s="41"/>
      <c r="DC646" s="41"/>
      <c r="DD646" s="41"/>
      <c r="DE646" s="41"/>
      <c r="DF646" s="41"/>
      <c r="DG646" s="41"/>
      <c r="DH646" s="41"/>
      <c r="DI646" s="41"/>
      <c r="DJ646" s="41"/>
      <c r="DK646" s="41"/>
      <c r="DL646" s="41"/>
      <c r="DM646" s="41"/>
      <c r="DN646" s="41"/>
      <c r="DO646" s="41"/>
      <c r="DP646" s="41"/>
      <c r="DQ646" s="41"/>
      <c r="DR646" s="41"/>
      <c r="DS646" s="41"/>
      <c r="DT646" s="41"/>
      <c r="DU646" s="41"/>
      <c r="DV646" s="41"/>
      <c r="DW646" s="41"/>
      <c r="DX646" s="41"/>
      <c r="DY646" s="41"/>
      <c r="DZ646" s="41"/>
      <c r="EA646" s="41"/>
      <c r="EB646" s="41"/>
      <c r="EC646" s="41"/>
      <c r="ED646" s="41"/>
      <c r="EE646" s="41"/>
      <c r="EF646" s="41"/>
      <c r="EG646" s="41"/>
      <c r="EH646" s="41"/>
      <c r="EI646" s="41"/>
      <c r="EJ646" s="41"/>
      <c r="EK646" s="41"/>
      <c r="EL646" s="41"/>
      <c r="EM646" s="41"/>
      <c r="EN646" s="41"/>
      <c r="EO646" s="41"/>
      <c r="EP646" s="41"/>
      <c r="EQ646" s="41"/>
      <c r="ER646" s="41"/>
      <c r="ES646" s="41"/>
      <c r="ET646" s="41"/>
      <c r="EU646" s="41"/>
      <c r="EV646" s="41"/>
      <c r="EW646" s="41"/>
      <c r="EX646" s="41"/>
      <c r="EY646" s="41"/>
      <c r="EZ646" s="41"/>
      <c r="FA646" s="41"/>
      <c r="FB646" s="41"/>
      <c r="FC646" s="41"/>
      <c r="FD646" s="41"/>
      <c r="FE646" s="41"/>
      <c r="FF646" s="41"/>
      <c r="FG646" s="41"/>
      <c r="FH646" s="41"/>
      <c r="FI646" s="41"/>
      <c r="FJ646" s="41"/>
      <c r="FK646" s="41"/>
      <c r="FL646" s="41"/>
      <c r="FM646" s="41"/>
      <c r="FN646" s="41"/>
      <c r="FO646" s="41"/>
      <c r="FP646" s="41"/>
      <c r="FQ646" s="41"/>
      <c r="FR646" s="41"/>
      <c r="FS646" s="41"/>
      <c r="FT646" s="41"/>
      <c r="FU646" s="41"/>
      <c r="FV646" s="41"/>
      <c r="FW646" s="41"/>
      <c r="FX646" s="41"/>
      <c r="FY646" s="41"/>
      <c r="FZ646" s="41"/>
      <c r="GA646" s="41"/>
      <c r="GB646" s="41"/>
      <c r="GC646" s="41"/>
      <c r="GD646" s="41"/>
      <c r="GE646" s="41"/>
      <c r="GF646" s="41"/>
      <c r="GG646" s="41"/>
      <c r="GH646" s="41"/>
      <c r="GI646" s="41"/>
      <c r="GJ646" s="41"/>
      <c r="GK646" s="41"/>
      <c r="GL646" s="41"/>
      <c r="GM646" s="41"/>
      <c r="GN646" s="41"/>
      <c r="GO646" s="41"/>
      <c r="GP646" s="41"/>
      <c r="GQ646" s="41"/>
      <c r="GR646" s="41"/>
      <c r="GS646" s="41"/>
      <c r="GT646" s="41"/>
      <c r="GU646" s="41"/>
      <c r="GV646" s="41"/>
      <c r="GW646" s="41"/>
      <c r="GX646" s="41"/>
      <c r="GY646" s="41"/>
      <c r="GZ646" s="41"/>
      <c r="HA646" s="41"/>
      <c r="HB646" s="41"/>
      <c r="HC646" s="41"/>
      <c r="HD646" s="41"/>
      <c r="HE646" s="41"/>
      <c r="HF646" s="41"/>
      <c r="HG646" s="41"/>
      <c r="HH646" s="41"/>
      <c r="HI646" s="41"/>
      <c r="HJ646" s="41"/>
      <c r="HK646" s="41"/>
      <c r="HL646" s="41"/>
      <c r="HM646" s="41"/>
      <c r="HN646" s="41"/>
      <c r="HO646" s="41"/>
      <c r="HP646" s="41"/>
      <c r="HQ646" s="41"/>
      <c r="HR646" s="41"/>
      <c r="HS646" s="41"/>
      <c r="HT646" s="41"/>
      <c r="HU646" s="41"/>
      <c r="HV646" s="41"/>
      <c r="HW646" s="41"/>
      <c r="HX646" s="41"/>
      <c r="HY646" s="41"/>
      <c r="HZ646" s="41"/>
      <c r="IA646" s="41"/>
      <c r="IB646" s="41"/>
      <c r="IC646" s="41"/>
      <c r="ID646" s="41"/>
      <c r="IE646" s="41"/>
      <c r="IF646" s="41"/>
      <c r="IG646" s="41"/>
      <c r="IH646" s="41"/>
      <c r="II646" s="41"/>
      <c r="IJ646" s="41"/>
      <c r="IK646" s="41"/>
      <c r="IL646" s="41"/>
      <c r="IM646" s="41"/>
      <c r="IN646" s="41"/>
      <c r="IO646" s="41"/>
      <c r="IP646" s="41"/>
      <c r="IQ646" s="41"/>
      <c r="IR646" s="41"/>
      <c r="IS646" s="41"/>
      <c r="IT646" s="41"/>
      <c r="IU646" s="41"/>
      <c r="IV646" s="41"/>
    </row>
    <row r="647" spans="1:256" s="80" customFormat="1" ht="21">
      <c r="A647" s="32">
        <v>521</v>
      </c>
      <c r="B647" s="33" t="s">
        <v>400</v>
      </c>
      <c r="C647" s="34" t="s">
        <v>103</v>
      </c>
      <c r="D647" s="33" t="s">
        <v>156</v>
      </c>
      <c r="E647" s="44" t="s">
        <v>15</v>
      </c>
      <c r="F647" s="35">
        <f t="shared" si="113"/>
        <v>43895</v>
      </c>
      <c r="G647" s="35">
        <f t="shared" si="114"/>
        <v>43916</v>
      </c>
      <c r="H647" s="35">
        <f>J647-13</f>
        <v>43923</v>
      </c>
      <c r="I647" s="35">
        <f t="shared" si="108"/>
        <v>43930</v>
      </c>
      <c r="J647" s="35">
        <v>43936</v>
      </c>
      <c r="K647" s="36" t="s">
        <v>69</v>
      </c>
      <c r="L647" s="37">
        <f t="shared" si="109"/>
        <v>216000</v>
      </c>
      <c r="M647" s="38">
        <v>216000</v>
      </c>
      <c r="N647" s="39"/>
      <c r="O647" s="40" t="s">
        <v>257</v>
      </c>
      <c r="P647" s="41"/>
      <c r="Q647" s="41"/>
      <c r="R647" s="41"/>
      <c r="S647" s="41"/>
      <c r="T647" s="41"/>
      <c r="U647" s="41"/>
      <c r="V647" s="41"/>
      <c r="W647" s="41"/>
      <c r="X647" s="41"/>
      <c r="Y647" s="41"/>
      <c r="Z647" s="41"/>
      <c r="AA647" s="41"/>
      <c r="AB647" s="41"/>
      <c r="AC647" s="41"/>
      <c r="AD647" s="41"/>
      <c r="AE647" s="41"/>
      <c r="AF647" s="41"/>
      <c r="AG647" s="41"/>
      <c r="AH647" s="41"/>
      <c r="AI647" s="41"/>
      <c r="AJ647" s="41"/>
      <c r="AK647" s="41"/>
      <c r="AL647" s="41"/>
      <c r="AM647" s="41"/>
      <c r="AN647" s="41"/>
      <c r="AO647" s="41"/>
      <c r="AP647" s="41"/>
      <c r="AQ647" s="41"/>
      <c r="AR647" s="41"/>
      <c r="AS647" s="41"/>
      <c r="AT647" s="41"/>
      <c r="AU647" s="41"/>
      <c r="AV647" s="41"/>
      <c r="AW647" s="41"/>
      <c r="AX647" s="41"/>
      <c r="AY647" s="41"/>
      <c r="AZ647" s="41"/>
      <c r="BA647" s="41"/>
      <c r="BB647" s="41"/>
      <c r="BC647" s="41"/>
      <c r="BD647" s="41"/>
      <c r="BE647" s="41"/>
      <c r="BF647" s="41"/>
      <c r="BG647" s="41"/>
      <c r="BH647" s="41"/>
      <c r="BI647" s="41"/>
      <c r="BJ647" s="41"/>
      <c r="BK647" s="41"/>
      <c r="BL647" s="41"/>
      <c r="BM647" s="41"/>
      <c r="BN647" s="41"/>
      <c r="BO647" s="41"/>
      <c r="BP647" s="41"/>
      <c r="BQ647" s="41"/>
      <c r="BR647" s="41"/>
      <c r="BS647" s="41"/>
      <c r="BT647" s="41"/>
      <c r="BU647" s="41"/>
      <c r="BV647" s="41"/>
      <c r="BW647" s="41"/>
      <c r="BX647" s="41"/>
      <c r="BY647" s="41"/>
      <c r="BZ647" s="41"/>
      <c r="CA647" s="41"/>
      <c r="CB647" s="41"/>
      <c r="CC647" s="41"/>
      <c r="CD647" s="41"/>
      <c r="CE647" s="41"/>
      <c r="CF647" s="41"/>
      <c r="CG647" s="41"/>
      <c r="CH647" s="41"/>
      <c r="CI647" s="41"/>
      <c r="CJ647" s="41"/>
      <c r="CK647" s="41"/>
      <c r="CL647" s="41"/>
      <c r="CM647" s="41"/>
      <c r="CN647" s="41"/>
      <c r="CO647" s="41"/>
      <c r="CP647" s="41"/>
      <c r="CQ647" s="41"/>
      <c r="CR647" s="41"/>
      <c r="CS647" s="41"/>
      <c r="CT647" s="41"/>
      <c r="CU647" s="41"/>
      <c r="CV647" s="41"/>
      <c r="CW647" s="41"/>
      <c r="CX647" s="41"/>
      <c r="CY647" s="41"/>
      <c r="CZ647" s="41"/>
      <c r="DA647" s="41"/>
      <c r="DB647" s="41"/>
      <c r="DC647" s="41"/>
      <c r="DD647" s="41"/>
      <c r="DE647" s="41"/>
      <c r="DF647" s="41"/>
      <c r="DG647" s="41"/>
      <c r="DH647" s="41"/>
      <c r="DI647" s="41"/>
      <c r="DJ647" s="41"/>
      <c r="DK647" s="41"/>
      <c r="DL647" s="41"/>
      <c r="DM647" s="41"/>
      <c r="DN647" s="41"/>
      <c r="DO647" s="41"/>
      <c r="DP647" s="41"/>
      <c r="DQ647" s="41"/>
      <c r="DR647" s="41"/>
      <c r="DS647" s="41"/>
      <c r="DT647" s="41"/>
      <c r="DU647" s="41"/>
      <c r="DV647" s="41"/>
      <c r="DW647" s="41"/>
      <c r="DX647" s="41"/>
      <c r="DY647" s="41"/>
      <c r="DZ647" s="41"/>
      <c r="EA647" s="41"/>
      <c r="EB647" s="41"/>
      <c r="EC647" s="41"/>
      <c r="ED647" s="41"/>
      <c r="EE647" s="41"/>
      <c r="EF647" s="41"/>
      <c r="EG647" s="41"/>
      <c r="EH647" s="41"/>
      <c r="EI647" s="41"/>
      <c r="EJ647" s="41"/>
      <c r="EK647" s="41"/>
      <c r="EL647" s="41"/>
      <c r="EM647" s="41"/>
      <c r="EN647" s="41"/>
      <c r="EO647" s="41"/>
      <c r="EP647" s="41"/>
      <c r="EQ647" s="41"/>
      <c r="ER647" s="41"/>
      <c r="ES647" s="41"/>
      <c r="ET647" s="41"/>
      <c r="EU647" s="41"/>
      <c r="EV647" s="41"/>
      <c r="EW647" s="41"/>
      <c r="EX647" s="41"/>
      <c r="EY647" s="41"/>
      <c r="EZ647" s="41"/>
      <c r="FA647" s="41"/>
      <c r="FB647" s="41"/>
      <c r="FC647" s="41"/>
      <c r="FD647" s="41"/>
      <c r="FE647" s="41"/>
      <c r="FF647" s="41"/>
      <c r="FG647" s="41"/>
      <c r="FH647" s="41"/>
      <c r="FI647" s="41"/>
      <c r="FJ647" s="41"/>
      <c r="FK647" s="41"/>
      <c r="FL647" s="41"/>
      <c r="FM647" s="41"/>
      <c r="FN647" s="41"/>
      <c r="FO647" s="41"/>
      <c r="FP647" s="41"/>
      <c r="FQ647" s="41"/>
      <c r="FR647" s="41"/>
      <c r="FS647" s="41"/>
      <c r="FT647" s="41"/>
      <c r="FU647" s="41"/>
      <c r="FV647" s="41"/>
      <c r="FW647" s="41"/>
      <c r="FX647" s="41"/>
      <c r="FY647" s="41"/>
      <c r="FZ647" s="41"/>
      <c r="GA647" s="41"/>
      <c r="GB647" s="41"/>
      <c r="GC647" s="41"/>
      <c r="GD647" s="41"/>
      <c r="GE647" s="41"/>
      <c r="GF647" s="41"/>
      <c r="GG647" s="41"/>
      <c r="GH647" s="41"/>
      <c r="GI647" s="41"/>
      <c r="GJ647" s="41"/>
      <c r="GK647" s="41"/>
      <c r="GL647" s="41"/>
      <c r="GM647" s="41"/>
      <c r="GN647" s="41"/>
      <c r="GO647" s="41"/>
      <c r="GP647" s="41"/>
      <c r="GQ647" s="41"/>
      <c r="GR647" s="41"/>
      <c r="GS647" s="41"/>
      <c r="GT647" s="41"/>
      <c r="GU647" s="41"/>
      <c r="GV647" s="41"/>
      <c r="GW647" s="41"/>
      <c r="GX647" s="41"/>
      <c r="GY647" s="41"/>
      <c r="GZ647" s="41"/>
      <c r="HA647" s="41"/>
      <c r="HB647" s="41"/>
      <c r="HC647" s="41"/>
      <c r="HD647" s="41"/>
      <c r="HE647" s="41"/>
      <c r="HF647" s="41"/>
      <c r="HG647" s="41"/>
      <c r="HH647" s="41"/>
      <c r="HI647" s="41"/>
      <c r="HJ647" s="41"/>
      <c r="HK647" s="41"/>
      <c r="HL647" s="41"/>
      <c r="HM647" s="41"/>
      <c r="HN647" s="41"/>
      <c r="HO647" s="41"/>
      <c r="HP647" s="41"/>
      <c r="HQ647" s="41"/>
      <c r="HR647" s="41"/>
      <c r="HS647" s="41"/>
      <c r="HT647" s="41"/>
      <c r="HU647" s="41"/>
      <c r="HV647" s="41"/>
      <c r="HW647" s="41"/>
      <c r="HX647" s="41"/>
      <c r="HY647" s="41"/>
      <c r="HZ647" s="41"/>
      <c r="IA647" s="41"/>
      <c r="IB647" s="41"/>
      <c r="IC647" s="41"/>
      <c r="ID647" s="41"/>
      <c r="IE647" s="41"/>
      <c r="IF647" s="41"/>
      <c r="IG647" s="41"/>
      <c r="IH647" s="41"/>
      <c r="II647" s="41"/>
      <c r="IJ647" s="41"/>
      <c r="IK647" s="41"/>
      <c r="IL647" s="41"/>
      <c r="IM647" s="41"/>
      <c r="IN647" s="41"/>
      <c r="IO647" s="41"/>
      <c r="IP647" s="41"/>
      <c r="IQ647" s="41"/>
      <c r="IR647" s="41"/>
      <c r="IS647" s="41"/>
      <c r="IT647" s="41"/>
      <c r="IU647" s="41"/>
      <c r="IV647" s="41"/>
    </row>
    <row r="648" spans="1:256" s="80" customFormat="1" ht="21">
      <c r="A648" s="32">
        <v>651</v>
      </c>
      <c r="B648" s="33" t="s">
        <v>365</v>
      </c>
      <c r="C648" s="34" t="s">
        <v>103</v>
      </c>
      <c r="D648" s="33" t="s">
        <v>128</v>
      </c>
      <c r="E648" s="44" t="s">
        <v>15</v>
      </c>
      <c r="F648" s="35">
        <f t="shared" si="113"/>
        <v>43893</v>
      </c>
      <c r="G648" s="35">
        <f t="shared" si="114"/>
        <v>43914</v>
      </c>
      <c r="H648" s="35">
        <f>J648-15</f>
        <v>43921</v>
      </c>
      <c r="I648" s="35">
        <f t="shared" si="108"/>
        <v>43928</v>
      </c>
      <c r="J648" s="35">
        <v>43936</v>
      </c>
      <c r="K648" s="36" t="s">
        <v>69</v>
      </c>
      <c r="L648" s="37">
        <f t="shared" si="109"/>
        <v>333720</v>
      </c>
      <c r="M648" s="38">
        <v>333720</v>
      </c>
      <c r="N648" s="39"/>
      <c r="O648" s="40" t="s">
        <v>208</v>
      </c>
      <c r="P648" s="41"/>
      <c r="Q648" s="41"/>
      <c r="R648" s="41"/>
      <c r="S648" s="41"/>
      <c r="T648" s="41"/>
      <c r="U648" s="41"/>
      <c r="V648" s="41"/>
      <c r="W648" s="41"/>
      <c r="X648" s="41"/>
      <c r="Y648" s="41"/>
      <c r="Z648" s="41"/>
      <c r="AA648" s="41"/>
      <c r="AB648" s="41"/>
      <c r="AC648" s="41"/>
      <c r="AD648" s="41"/>
      <c r="AE648" s="41"/>
      <c r="AF648" s="41"/>
      <c r="AG648" s="41"/>
      <c r="AH648" s="41"/>
      <c r="AI648" s="41"/>
      <c r="AJ648" s="41"/>
      <c r="AK648" s="41"/>
      <c r="AL648" s="41"/>
      <c r="AM648" s="41"/>
      <c r="AN648" s="41"/>
      <c r="AO648" s="41"/>
      <c r="AP648" s="41"/>
      <c r="AQ648" s="41"/>
      <c r="AR648" s="41"/>
      <c r="AS648" s="41"/>
      <c r="AT648" s="41"/>
      <c r="AU648" s="41"/>
      <c r="AV648" s="41"/>
      <c r="AW648" s="41"/>
      <c r="AX648" s="41"/>
      <c r="AY648" s="41"/>
      <c r="AZ648" s="41"/>
      <c r="BA648" s="41"/>
      <c r="BB648" s="41"/>
      <c r="BC648" s="41"/>
      <c r="BD648" s="41"/>
      <c r="BE648" s="41"/>
      <c r="BF648" s="41"/>
      <c r="BG648" s="41"/>
      <c r="BH648" s="41"/>
      <c r="BI648" s="41"/>
      <c r="BJ648" s="41"/>
      <c r="BK648" s="41"/>
      <c r="BL648" s="41"/>
      <c r="BM648" s="41"/>
      <c r="BN648" s="41"/>
      <c r="BO648" s="41"/>
      <c r="BP648" s="41"/>
      <c r="BQ648" s="41"/>
      <c r="BR648" s="41"/>
      <c r="BS648" s="41"/>
      <c r="BT648" s="41"/>
      <c r="BU648" s="41"/>
      <c r="BV648" s="41"/>
      <c r="BW648" s="41"/>
      <c r="BX648" s="41"/>
      <c r="BY648" s="41"/>
      <c r="BZ648" s="41"/>
      <c r="CA648" s="41"/>
      <c r="CB648" s="41"/>
      <c r="CC648" s="41"/>
      <c r="CD648" s="41"/>
      <c r="CE648" s="41"/>
      <c r="CF648" s="41"/>
      <c r="CG648" s="41"/>
      <c r="CH648" s="41"/>
      <c r="CI648" s="41"/>
      <c r="CJ648" s="41"/>
      <c r="CK648" s="41"/>
      <c r="CL648" s="41"/>
      <c r="CM648" s="41"/>
      <c r="CN648" s="41"/>
      <c r="CO648" s="41"/>
      <c r="CP648" s="41"/>
      <c r="CQ648" s="41"/>
      <c r="CR648" s="41"/>
      <c r="CS648" s="41"/>
      <c r="CT648" s="41"/>
      <c r="CU648" s="41"/>
      <c r="CV648" s="41"/>
      <c r="CW648" s="41"/>
      <c r="CX648" s="41"/>
      <c r="CY648" s="41"/>
      <c r="CZ648" s="41"/>
      <c r="DA648" s="41"/>
      <c r="DB648" s="41"/>
      <c r="DC648" s="41"/>
      <c r="DD648" s="41"/>
      <c r="DE648" s="41"/>
      <c r="DF648" s="41"/>
      <c r="DG648" s="41"/>
      <c r="DH648" s="41"/>
      <c r="DI648" s="41"/>
      <c r="DJ648" s="41"/>
      <c r="DK648" s="41"/>
      <c r="DL648" s="41"/>
      <c r="DM648" s="41"/>
      <c r="DN648" s="41"/>
      <c r="DO648" s="41"/>
      <c r="DP648" s="41"/>
      <c r="DQ648" s="41"/>
      <c r="DR648" s="41"/>
      <c r="DS648" s="41"/>
      <c r="DT648" s="41"/>
      <c r="DU648" s="41"/>
      <c r="DV648" s="41"/>
      <c r="DW648" s="41"/>
      <c r="DX648" s="41"/>
      <c r="DY648" s="41"/>
      <c r="DZ648" s="41"/>
      <c r="EA648" s="41"/>
      <c r="EB648" s="41"/>
      <c r="EC648" s="41"/>
      <c r="ED648" s="41"/>
      <c r="EE648" s="41"/>
      <c r="EF648" s="41"/>
      <c r="EG648" s="41"/>
      <c r="EH648" s="41"/>
      <c r="EI648" s="41"/>
      <c r="EJ648" s="41"/>
      <c r="EK648" s="41"/>
      <c r="EL648" s="41"/>
      <c r="EM648" s="41"/>
      <c r="EN648" s="41"/>
      <c r="EO648" s="41"/>
      <c r="EP648" s="41"/>
      <c r="EQ648" s="41"/>
      <c r="ER648" s="41"/>
      <c r="ES648" s="41"/>
      <c r="ET648" s="41"/>
      <c r="EU648" s="41"/>
      <c r="EV648" s="41"/>
      <c r="EW648" s="41"/>
      <c r="EX648" s="41"/>
      <c r="EY648" s="41"/>
      <c r="EZ648" s="41"/>
      <c r="FA648" s="41"/>
      <c r="FB648" s="41"/>
      <c r="FC648" s="41"/>
      <c r="FD648" s="41"/>
      <c r="FE648" s="41"/>
      <c r="FF648" s="41"/>
      <c r="FG648" s="41"/>
      <c r="FH648" s="41"/>
      <c r="FI648" s="41"/>
      <c r="FJ648" s="41"/>
      <c r="FK648" s="41"/>
      <c r="FL648" s="41"/>
      <c r="FM648" s="41"/>
      <c r="FN648" s="41"/>
      <c r="FO648" s="41"/>
      <c r="FP648" s="41"/>
      <c r="FQ648" s="41"/>
      <c r="FR648" s="41"/>
      <c r="FS648" s="41"/>
      <c r="FT648" s="41"/>
      <c r="FU648" s="41"/>
      <c r="FV648" s="41"/>
      <c r="FW648" s="41"/>
      <c r="FX648" s="41"/>
      <c r="FY648" s="41"/>
      <c r="FZ648" s="41"/>
      <c r="GA648" s="41"/>
      <c r="GB648" s="41"/>
      <c r="GC648" s="41"/>
      <c r="GD648" s="41"/>
      <c r="GE648" s="41"/>
      <c r="GF648" s="41"/>
      <c r="GG648" s="41"/>
      <c r="GH648" s="41"/>
      <c r="GI648" s="41"/>
      <c r="GJ648" s="41"/>
      <c r="GK648" s="41"/>
      <c r="GL648" s="41"/>
      <c r="GM648" s="41"/>
      <c r="GN648" s="41"/>
      <c r="GO648" s="41"/>
      <c r="GP648" s="41"/>
      <c r="GQ648" s="41"/>
      <c r="GR648" s="41"/>
      <c r="GS648" s="41"/>
      <c r="GT648" s="41"/>
      <c r="GU648" s="41"/>
      <c r="GV648" s="41"/>
      <c r="GW648" s="41"/>
      <c r="GX648" s="41"/>
      <c r="GY648" s="41"/>
      <c r="GZ648" s="41"/>
      <c r="HA648" s="41"/>
      <c r="HB648" s="41"/>
      <c r="HC648" s="41"/>
      <c r="HD648" s="41"/>
      <c r="HE648" s="41"/>
      <c r="HF648" s="41"/>
      <c r="HG648" s="41"/>
      <c r="HH648" s="41"/>
      <c r="HI648" s="41"/>
      <c r="HJ648" s="41"/>
      <c r="HK648" s="41"/>
      <c r="HL648" s="41"/>
      <c r="HM648" s="41"/>
      <c r="HN648" s="41"/>
      <c r="HO648" s="41"/>
      <c r="HP648" s="41"/>
      <c r="HQ648" s="41"/>
      <c r="HR648" s="41"/>
      <c r="HS648" s="41"/>
      <c r="HT648" s="41"/>
      <c r="HU648" s="41"/>
      <c r="HV648" s="41"/>
      <c r="HW648" s="41"/>
      <c r="HX648" s="41"/>
      <c r="HY648" s="41"/>
      <c r="HZ648" s="41"/>
      <c r="IA648" s="41"/>
      <c r="IB648" s="41"/>
      <c r="IC648" s="41"/>
      <c r="ID648" s="41"/>
      <c r="IE648" s="41"/>
      <c r="IF648" s="41"/>
      <c r="IG648" s="41"/>
      <c r="IH648" s="41"/>
      <c r="II648" s="41"/>
      <c r="IJ648" s="41"/>
      <c r="IK648" s="41"/>
      <c r="IL648" s="41"/>
      <c r="IM648" s="41"/>
      <c r="IN648" s="41"/>
      <c r="IO648" s="41"/>
      <c r="IP648" s="41"/>
      <c r="IQ648" s="41"/>
      <c r="IR648" s="41"/>
      <c r="IS648" s="41"/>
      <c r="IT648" s="41"/>
      <c r="IU648" s="41"/>
      <c r="IV648" s="41"/>
    </row>
    <row r="649" spans="1:256" s="128" customFormat="1" ht="15.75">
      <c r="B649" s="129"/>
      <c r="C649" s="147" t="s">
        <v>786</v>
      </c>
      <c r="D649" s="129"/>
      <c r="E649" s="130"/>
      <c r="F649" s="131"/>
      <c r="G649" s="131"/>
      <c r="H649" s="131"/>
      <c r="I649" s="131"/>
      <c r="J649" s="131"/>
      <c r="K649" s="129"/>
      <c r="L649" s="132"/>
      <c r="M649" s="148"/>
      <c r="N649" s="148"/>
      <c r="O649" s="150">
        <f>SUM(M633:N648)</f>
        <v>3594800</v>
      </c>
    </row>
    <row r="650" spans="1:256" s="41" customFormat="1" ht="18" hidden="1">
      <c r="A650" s="32">
        <v>1436</v>
      </c>
      <c r="B650" s="33" t="s">
        <v>481</v>
      </c>
      <c r="C650" s="42" t="s">
        <v>155</v>
      </c>
      <c r="D650" s="33" t="s">
        <v>192</v>
      </c>
      <c r="E650" s="44" t="s">
        <v>28</v>
      </c>
      <c r="F650" s="35">
        <f>H650-7</f>
        <v>43825</v>
      </c>
      <c r="G650" s="33" t="str">
        <f>IF(E650="","",IF((OR(E650=data_validation!A$1,E650=data_validation!A$2)),"Indicate Date","N/A"))</f>
        <v>N/A</v>
      </c>
      <c r="H650" s="35">
        <f>J650-13</f>
        <v>43832</v>
      </c>
      <c r="I650" s="35">
        <f t="shared" si="108"/>
        <v>43839</v>
      </c>
      <c r="J650" s="35">
        <v>43845</v>
      </c>
      <c r="K650" s="36" t="s">
        <v>69</v>
      </c>
      <c r="L650" s="37">
        <f t="shared" si="109"/>
        <v>31000</v>
      </c>
      <c r="M650" s="43">
        <v>31000</v>
      </c>
      <c r="N650" s="39"/>
      <c r="O650" s="40" t="s">
        <v>480</v>
      </c>
    </row>
    <row r="651" spans="1:256" s="41" customFormat="1" ht="21" hidden="1">
      <c r="A651" s="32">
        <v>917</v>
      </c>
      <c r="B651" s="33" t="s">
        <v>347</v>
      </c>
      <c r="C651" s="42" t="s">
        <v>155</v>
      </c>
      <c r="D651" s="33" t="s">
        <v>147</v>
      </c>
      <c r="E651" s="44" t="s">
        <v>28</v>
      </c>
      <c r="F651" s="35">
        <f>H651-7</f>
        <v>43914</v>
      </c>
      <c r="G651" s="33" t="str">
        <f>IF(E651="","",IF((OR(E651=data_validation!A$1,E651=data_validation!A$2)),"Indicate Date","N/A"))</f>
        <v>N/A</v>
      </c>
      <c r="H651" s="35">
        <f>J651-15</f>
        <v>43921</v>
      </c>
      <c r="I651" s="35">
        <f t="shared" si="108"/>
        <v>43928</v>
      </c>
      <c r="J651" s="35">
        <v>43936</v>
      </c>
      <c r="K651" s="36" t="s">
        <v>69</v>
      </c>
      <c r="L651" s="37">
        <f t="shared" si="109"/>
        <v>100000</v>
      </c>
      <c r="M651" s="43">
        <v>100000</v>
      </c>
      <c r="N651" s="39"/>
      <c r="O651" s="40" t="s">
        <v>154</v>
      </c>
    </row>
    <row r="652" spans="1:256" s="41" customFormat="1" ht="21" hidden="1">
      <c r="A652" s="32">
        <v>219</v>
      </c>
      <c r="B652" s="33" t="s">
        <v>414</v>
      </c>
      <c r="C652" s="34" t="s">
        <v>316</v>
      </c>
      <c r="D652" s="33" t="s">
        <v>94</v>
      </c>
      <c r="E652" s="44" t="s">
        <v>15</v>
      </c>
      <c r="F652" s="35">
        <f t="shared" ref="F652:F684" si="115">G652-21</f>
        <v>43804</v>
      </c>
      <c r="G652" s="35">
        <f t="shared" ref="G652:G684" si="116">H652-7</f>
        <v>43825</v>
      </c>
      <c r="H652" s="35">
        <f>J652-13</f>
        <v>43832</v>
      </c>
      <c r="I652" s="35">
        <f t="shared" si="108"/>
        <v>43839</v>
      </c>
      <c r="J652" s="35">
        <v>43845</v>
      </c>
      <c r="K652" s="36" t="s">
        <v>69</v>
      </c>
      <c r="L652" s="37">
        <f t="shared" si="109"/>
        <v>100000</v>
      </c>
      <c r="M652" s="38"/>
      <c r="N652" s="39">
        <v>100000</v>
      </c>
      <c r="O652" s="40" t="s">
        <v>415</v>
      </c>
    </row>
    <row r="653" spans="1:256" s="41" customFormat="1" ht="21" hidden="1">
      <c r="A653" s="32">
        <v>609</v>
      </c>
      <c r="B653" s="33" t="s">
        <v>315</v>
      </c>
      <c r="C653" s="42" t="s">
        <v>316</v>
      </c>
      <c r="D653" s="33" t="s">
        <v>142</v>
      </c>
      <c r="E653" s="44" t="s">
        <v>15</v>
      </c>
      <c r="F653" s="35">
        <f t="shared" si="115"/>
        <v>43802</v>
      </c>
      <c r="G653" s="35">
        <f t="shared" si="116"/>
        <v>43823</v>
      </c>
      <c r="H653" s="35">
        <f>J653-15</f>
        <v>43830</v>
      </c>
      <c r="I653" s="35">
        <f t="shared" si="108"/>
        <v>43837</v>
      </c>
      <c r="J653" s="35">
        <v>43845</v>
      </c>
      <c r="K653" s="36" t="s">
        <v>69</v>
      </c>
      <c r="L653" s="37">
        <f t="shared" si="109"/>
        <v>75000</v>
      </c>
      <c r="M653" s="43"/>
      <c r="N653" s="39">
        <v>75000</v>
      </c>
      <c r="O653" s="40" t="s">
        <v>386</v>
      </c>
    </row>
    <row r="654" spans="1:256" s="41" customFormat="1" ht="12.75" hidden="1">
      <c r="A654" s="32">
        <v>249</v>
      </c>
      <c r="B654" s="33" t="s">
        <v>279</v>
      </c>
      <c r="C654" s="34" t="s">
        <v>291</v>
      </c>
      <c r="D654" s="33" t="s">
        <v>158</v>
      </c>
      <c r="E654" s="44" t="s">
        <v>15</v>
      </c>
      <c r="F654" s="35">
        <f t="shared" si="115"/>
        <v>43802</v>
      </c>
      <c r="G654" s="35">
        <f t="shared" si="116"/>
        <v>43823</v>
      </c>
      <c r="H654" s="35">
        <f>J654-15</f>
        <v>43830</v>
      </c>
      <c r="I654" s="35">
        <f t="shared" ref="I654:I720" si="117">H654+7</f>
        <v>43837</v>
      </c>
      <c r="J654" s="35">
        <v>43845</v>
      </c>
      <c r="K654" s="36" t="s">
        <v>69</v>
      </c>
      <c r="L654" s="37">
        <f t="shared" ref="L654:L720" si="118">SUM(M654:N654)</f>
        <v>25000</v>
      </c>
      <c r="M654" s="38">
        <v>25000</v>
      </c>
      <c r="N654" s="39"/>
      <c r="O654" s="40" t="s">
        <v>160</v>
      </c>
    </row>
    <row r="655" spans="1:256" s="41" customFormat="1" ht="12.75" hidden="1">
      <c r="A655" s="32">
        <v>250</v>
      </c>
      <c r="B655" s="33" t="s">
        <v>279</v>
      </c>
      <c r="C655" s="34" t="s">
        <v>291</v>
      </c>
      <c r="D655" s="33" t="s">
        <v>158</v>
      </c>
      <c r="E655" s="44" t="s">
        <v>15</v>
      </c>
      <c r="F655" s="35">
        <f t="shared" si="115"/>
        <v>43893</v>
      </c>
      <c r="G655" s="35">
        <f t="shared" si="116"/>
        <v>43914</v>
      </c>
      <c r="H655" s="35">
        <f>J655-15</f>
        <v>43921</v>
      </c>
      <c r="I655" s="35">
        <f t="shared" si="117"/>
        <v>43928</v>
      </c>
      <c r="J655" s="35">
        <v>43936</v>
      </c>
      <c r="K655" s="36" t="s">
        <v>69</v>
      </c>
      <c r="L655" s="37">
        <f t="shared" si="118"/>
        <v>25000</v>
      </c>
      <c r="M655" s="38">
        <v>25000</v>
      </c>
      <c r="N655" s="39"/>
      <c r="O655" s="40" t="s">
        <v>160</v>
      </c>
    </row>
    <row r="656" spans="1:256" s="41" customFormat="1" ht="21">
      <c r="A656" s="32">
        <v>577</v>
      </c>
      <c r="B656" s="33" t="s">
        <v>407</v>
      </c>
      <c r="C656" s="34" t="s">
        <v>213</v>
      </c>
      <c r="D656" s="33" t="s">
        <v>156</v>
      </c>
      <c r="E656" s="44" t="s">
        <v>15</v>
      </c>
      <c r="F656" s="35">
        <f t="shared" si="115"/>
        <v>43804</v>
      </c>
      <c r="G656" s="35">
        <f t="shared" si="116"/>
        <v>43825</v>
      </c>
      <c r="H656" s="35">
        <f>J656-13</f>
        <v>43832</v>
      </c>
      <c r="I656" s="35">
        <f t="shared" si="117"/>
        <v>43839</v>
      </c>
      <c r="J656" s="35">
        <v>43845</v>
      </c>
      <c r="K656" s="36" t="s">
        <v>69</v>
      </c>
      <c r="L656" s="37">
        <f t="shared" si="118"/>
        <v>80000</v>
      </c>
      <c r="M656" s="38"/>
      <c r="N656" s="39">
        <v>80000</v>
      </c>
      <c r="O656" s="40" t="s">
        <v>405</v>
      </c>
    </row>
    <row r="657" spans="1:15" s="41" customFormat="1" ht="21">
      <c r="A657" s="32">
        <v>612</v>
      </c>
      <c r="B657" s="33" t="s">
        <v>317</v>
      </c>
      <c r="C657" s="42" t="s">
        <v>213</v>
      </c>
      <c r="D657" s="33" t="s">
        <v>142</v>
      </c>
      <c r="E657" s="44" t="s">
        <v>15</v>
      </c>
      <c r="F657" s="35">
        <f t="shared" si="115"/>
        <v>43802</v>
      </c>
      <c r="G657" s="35">
        <f t="shared" si="116"/>
        <v>43823</v>
      </c>
      <c r="H657" s="35">
        <f>J657-15</f>
        <v>43830</v>
      </c>
      <c r="I657" s="35">
        <f t="shared" si="117"/>
        <v>43837</v>
      </c>
      <c r="J657" s="35">
        <v>43845</v>
      </c>
      <c r="K657" s="36" t="s">
        <v>69</v>
      </c>
      <c r="L657" s="37">
        <f t="shared" si="118"/>
        <v>75000</v>
      </c>
      <c r="M657" s="43"/>
      <c r="N657" s="39">
        <v>75000</v>
      </c>
      <c r="O657" s="40" t="s">
        <v>386</v>
      </c>
    </row>
    <row r="658" spans="1:15" s="41" customFormat="1" ht="21">
      <c r="A658" s="32">
        <v>665</v>
      </c>
      <c r="B658" s="33" t="s">
        <v>365</v>
      </c>
      <c r="C658" s="34" t="s">
        <v>213</v>
      </c>
      <c r="D658" s="33" t="s">
        <v>128</v>
      </c>
      <c r="E658" s="44" t="s">
        <v>15</v>
      </c>
      <c r="F658" s="35">
        <f t="shared" si="115"/>
        <v>43804</v>
      </c>
      <c r="G658" s="35">
        <f t="shared" si="116"/>
        <v>43825</v>
      </c>
      <c r="H658" s="35">
        <f>J658-13</f>
        <v>43832</v>
      </c>
      <c r="I658" s="35">
        <f t="shared" si="117"/>
        <v>43839</v>
      </c>
      <c r="J658" s="35">
        <v>43845</v>
      </c>
      <c r="K658" s="36" t="s">
        <v>69</v>
      </c>
      <c r="L658" s="37">
        <f t="shared" si="118"/>
        <v>1700000</v>
      </c>
      <c r="M658" s="38"/>
      <c r="N658" s="39">
        <v>1700000</v>
      </c>
      <c r="O658" s="40" t="s">
        <v>386</v>
      </c>
    </row>
    <row r="659" spans="1:15" s="41" customFormat="1" ht="21">
      <c r="A659" s="32">
        <v>830</v>
      </c>
      <c r="B659" s="33" t="s">
        <v>331</v>
      </c>
      <c r="C659" s="34" t="s">
        <v>213</v>
      </c>
      <c r="D659" s="33" t="s">
        <v>147</v>
      </c>
      <c r="E659" s="44" t="s">
        <v>15</v>
      </c>
      <c r="F659" s="35">
        <f t="shared" si="115"/>
        <v>43802</v>
      </c>
      <c r="G659" s="35">
        <f t="shared" si="116"/>
        <v>43823</v>
      </c>
      <c r="H659" s="35">
        <f>J659-15</f>
        <v>43830</v>
      </c>
      <c r="I659" s="35">
        <f t="shared" si="117"/>
        <v>43837</v>
      </c>
      <c r="J659" s="35">
        <v>43845</v>
      </c>
      <c r="K659" s="36" t="s">
        <v>69</v>
      </c>
      <c r="L659" s="37">
        <f t="shared" si="118"/>
        <v>75000</v>
      </c>
      <c r="M659" s="38"/>
      <c r="N659" s="39">
        <v>75000</v>
      </c>
      <c r="O659" s="40" t="s">
        <v>333</v>
      </c>
    </row>
    <row r="660" spans="1:15" s="41" customFormat="1" ht="21">
      <c r="A660" s="32">
        <v>578</v>
      </c>
      <c r="B660" s="33" t="s">
        <v>407</v>
      </c>
      <c r="C660" s="34" t="s">
        <v>213</v>
      </c>
      <c r="D660" s="33" t="s">
        <v>156</v>
      </c>
      <c r="E660" s="44" t="s">
        <v>15</v>
      </c>
      <c r="F660" s="35">
        <f t="shared" si="115"/>
        <v>43895</v>
      </c>
      <c r="G660" s="35">
        <f t="shared" si="116"/>
        <v>43916</v>
      </c>
      <c r="H660" s="35">
        <f>J660-13</f>
        <v>43923</v>
      </c>
      <c r="I660" s="35">
        <f t="shared" si="117"/>
        <v>43930</v>
      </c>
      <c r="J660" s="35">
        <v>43936</v>
      </c>
      <c r="K660" s="36" t="s">
        <v>69</v>
      </c>
      <c r="L660" s="37">
        <f t="shared" si="118"/>
        <v>161880</v>
      </c>
      <c r="M660" s="38"/>
      <c r="N660" s="39">
        <v>161880</v>
      </c>
      <c r="O660" s="40" t="s">
        <v>405</v>
      </c>
    </row>
    <row r="661" spans="1:15" s="144" customFormat="1" ht="21">
      <c r="A661" s="32">
        <v>1853</v>
      </c>
      <c r="B661" s="136" t="s">
        <v>763</v>
      </c>
      <c r="C661" s="137" t="s">
        <v>213</v>
      </c>
      <c r="D661" s="136" t="s">
        <v>446</v>
      </c>
      <c r="E661" s="138" t="s">
        <v>15</v>
      </c>
      <c r="F661" s="139">
        <f>G661-21</f>
        <v>43802</v>
      </c>
      <c r="G661" s="139">
        <f>H661-7</f>
        <v>43823</v>
      </c>
      <c r="H661" s="139">
        <f>J661-15</f>
        <v>43830</v>
      </c>
      <c r="I661" s="139">
        <f>H661+7</f>
        <v>43837</v>
      </c>
      <c r="J661" s="139">
        <v>43845</v>
      </c>
      <c r="K661" s="140" t="s">
        <v>69</v>
      </c>
      <c r="L661" s="141">
        <f>SUM(M661:N661)</f>
        <v>1200000</v>
      </c>
      <c r="M661" s="142"/>
      <c r="N661" s="142">
        <v>1200000</v>
      </c>
      <c r="O661" s="143" t="s">
        <v>764</v>
      </c>
    </row>
    <row r="662" spans="1:15" s="41" customFormat="1" ht="21">
      <c r="A662" s="32">
        <v>1265</v>
      </c>
      <c r="B662" s="33" t="s">
        <v>436</v>
      </c>
      <c r="C662" s="34" t="s">
        <v>213</v>
      </c>
      <c r="D662" s="33" t="s">
        <v>163</v>
      </c>
      <c r="E662" s="44" t="s">
        <v>15</v>
      </c>
      <c r="F662" s="35">
        <f t="shared" si="115"/>
        <v>43893</v>
      </c>
      <c r="G662" s="35">
        <f t="shared" si="116"/>
        <v>43914</v>
      </c>
      <c r="H662" s="35">
        <f>J662-15</f>
        <v>43921</v>
      </c>
      <c r="I662" s="35">
        <f t="shared" si="117"/>
        <v>43928</v>
      </c>
      <c r="J662" s="35">
        <v>43936</v>
      </c>
      <c r="K662" s="36" t="s">
        <v>69</v>
      </c>
      <c r="L662" s="37">
        <f t="shared" si="118"/>
        <v>600000</v>
      </c>
      <c r="M662" s="38"/>
      <c r="N662" s="39">
        <v>600000</v>
      </c>
      <c r="O662" s="40" t="s">
        <v>416</v>
      </c>
    </row>
    <row r="663" spans="1:15" s="128" customFormat="1" ht="15.75">
      <c r="B663" s="129"/>
      <c r="C663" s="147" t="s">
        <v>787</v>
      </c>
      <c r="D663" s="129"/>
      <c r="E663" s="130"/>
      <c r="F663" s="131"/>
      <c r="G663" s="131"/>
      <c r="H663" s="131"/>
      <c r="I663" s="131"/>
      <c r="J663" s="131"/>
      <c r="K663" s="129"/>
      <c r="L663" s="132"/>
      <c r="M663" s="148"/>
      <c r="N663" s="148"/>
      <c r="O663" s="150">
        <f>SUM(M656:N662)</f>
        <v>3891880</v>
      </c>
    </row>
    <row r="664" spans="1:15" s="41" customFormat="1" ht="12.75">
      <c r="A664" s="32">
        <v>337</v>
      </c>
      <c r="B664" s="33" t="s">
        <v>419</v>
      </c>
      <c r="C664" s="42" t="s">
        <v>153</v>
      </c>
      <c r="D664" s="33" t="s">
        <v>105</v>
      </c>
      <c r="E664" s="44" t="s">
        <v>15</v>
      </c>
      <c r="F664" s="35">
        <f t="shared" si="115"/>
        <v>43804</v>
      </c>
      <c r="G664" s="35">
        <f t="shared" si="116"/>
        <v>43825</v>
      </c>
      <c r="H664" s="35">
        <f>J664-13</f>
        <v>43832</v>
      </c>
      <c r="I664" s="35">
        <f t="shared" si="117"/>
        <v>43839</v>
      </c>
      <c r="J664" s="35">
        <v>43845</v>
      </c>
      <c r="K664" s="36" t="s">
        <v>69</v>
      </c>
      <c r="L664" s="37">
        <f t="shared" si="118"/>
        <v>120000</v>
      </c>
      <c r="M664" s="43"/>
      <c r="N664" s="39">
        <v>120000</v>
      </c>
      <c r="O664" s="40" t="s">
        <v>415</v>
      </c>
    </row>
    <row r="665" spans="1:15" s="41" customFormat="1" ht="21">
      <c r="A665" s="32">
        <v>813</v>
      </c>
      <c r="B665" s="33" t="s">
        <v>326</v>
      </c>
      <c r="C665" s="34" t="s">
        <v>153</v>
      </c>
      <c r="D665" s="33" t="s">
        <v>147</v>
      </c>
      <c r="E665" s="44" t="s">
        <v>15</v>
      </c>
      <c r="F665" s="35">
        <f t="shared" si="115"/>
        <v>43802</v>
      </c>
      <c r="G665" s="35">
        <f t="shared" si="116"/>
        <v>43823</v>
      </c>
      <c r="H665" s="35">
        <f>J665-15</f>
        <v>43830</v>
      </c>
      <c r="I665" s="35">
        <f t="shared" si="117"/>
        <v>43837</v>
      </c>
      <c r="J665" s="35">
        <v>43845</v>
      </c>
      <c r="K665" s="36" t="s">
        <v>69</v>
      </c>
      <c r="L665" s="37">
        <f t="shared" si="118"/>
        <v>110000</v>
      </c>
      <c r="M665" s="38"/>
      <c r="N665" s="39">
        <v>110000</v>
      </c>
      <c r="O665" s="40" t="s">
        <v>208</v>
      </c>
    </row>
    <row r="666" spans="1:15" s="41" customFormat="1" ht="21">
      <c r="A666" s="32">
        <v>837</v>
      </c>
      <c r="B666" s="33" t="s">
        <v>331</v>
      </c>
      <c r="C666" s="34" t="s">
        <v>153</v>
      </c>
      <c r="D666" s="33" t="s">
        <v>147</v>
      </c>
      <c r="E666" s="44" t="s">
        <v>15</v>
      </c>
      <c r="F666" s="35">
        <f t="shared" si="115"/>
        <v>43802</v>
      </c>
      <c r="G666" s="35">
        <f t="shared" si="116"/>
        <v>43823</v>
      </c>
      <c r="H666" s="35">
        <f>J666-15</f>
        <v>43830</v>
      </c>
      <c r="I666" s="35">
        <f t="shared" si="117"/>
        <v>43837</v>
      </c>
      <c r="J666" s="35">
        <v>43845</v>
      </c>
      <c r="K666" s="36" t="s">
        <v>69</v>
      </c>
      <c r="L666" s="37">
        <f t="shared" si="118"/>
        <v>10000</v>
      </c>
      <c r="M666" s="38"/>
      <c r="N666" s="39">
        <v>10000</v>
      </c>
      <c r="O666" s="40" t="s">
        <v>332</v>
      </c>
    </row>
    <row r="667" spans="1:15" s="41" customFormat="1" ht="21">
      <c r="A667" s="32">
        <v>826</v>
      </c>
      <c r="B667" s="33" t="s">
        <v>328</v>
      </c>
      <c r="C667" s="34" t="s">
        <v>153</v>
      </c>
      <c r="D667" s="33" t="s">
        <v>147</v>
      </c>
      <c r="E667" s="44" t="s">
        <v>15</v>
      </c>
      <c r="F667" s="35">
        <f t="shared" si="115"/>
        <v>43893</v>
      </c>
      <c r="G667" s="35">
        <f t="shared" si="116"/>
        <v>43914</v>
      </c>
      <c r="H667" s="35">
        <f>J667-15</f>
        <v>43921</v>
      </c>
      <c r="I667" s="35">
        <f t="shared" si="117"/>
        <v>43928</v>
      </c>
      <c r="J667" s="35">
        <v>43936</v>
      </c>
      <c r="K667" s="36" t="s">
        <v>69</v>
      </c>
      <c r="L667" s="37">
        <f t="shared" si="118"/>
        <v>15000</v>
      </c>
      <c r="M667" s="38"/>
      <c r="N667" s="39">
        <v>15000</v>
      </c>
      <c r="O667" s="40" t="s">
        <v>330</v>
      </c>
    </row>
    <row r="668" spans="1:15" s="41" customFormat="1" ht="21">
      <c r="A668" s="32">
        <v>957</v>
      </c>
      <c r="B668" s="33" t="s">
        <v>571</v>
      </c>
      <c r="C668" s="34" t="s">
        <v>153</v>
      </c>
      <c r="D668" s="33" t="s">
        <v>183</v>
      </c>
      <c r="E668" s="44" t="s">
        <v>15</v>
      </c>
      <c r="F668" s="35">
        <f t="shared" si="115"/>
        <v>43895</v>
      </c>
      <c r="G668" s="35">
        <f t="shared" si="116"/>
        <v>43916</v>
      </c>
      <c r="H668" s="35">
        <f>J668-13</f>
        <v>43923</v>
      </c>
      <c r="I668" s="35">
        <f t="shared" si="117"/>
        <v>43930</v>
      </c>
      <c r="J668" s="35">
        <v>43936</v>
      </c>
      <c r="K668" s="36" t="s">
        <v>69</v>
      </c>
      <c r="L668" s="37">
        <f t="shared" si="118"/>
        <v>55000</v>
      </c>
      <c r="M668" s="38"/>
      <c r="N668" s="39">
        <v>55000</v>
      </c>
      <c r="O668" s="40" t="s">
        <v>208</v>
      </c>
    </row>
    <row r="669" spans="1:15" s="128" customFormat="1" ht="15.75">
      <c r="B669" s="129"/>
      <c r="C669" s="147" t="s">
        <v>788</v>
      </c>
      <c r="D669" s="129"/>
      <c r="E669" s="130"/>
      <c r="F669" s="131"/>
      <c r="G669" s="131"/>
      <c r="H669" s="131"/>
      <c r="I669" s="131"/>
      <c r="J669" s="131"/>
      <c r="K669" s="129"/>
      <c r="L669" s="132"/>
      <c r="M669" s="148"/>
      <c r="N669" s="148"/>
      <c r="O669" s="150">
        <f>SUM(M664:N668)</f>
        <v>310000</v>
      </c>
    </row>
    <row r="670" spans="1:15" s="41" customFormat="1" ht="21">
      <c r="A670" s="32">
        <v>7</v>
      </c>
      <c r="B670" s="33" t="s">
        <v>356</v>
      </c>
      <c r="C670" s="34" t="s">
        <v>81</v>
      </c>
      <c r="D670" s="33" t="s">
        <v>115</v>
      </c>
      <c r="E670" s="44" t="s">
        <v>15</v>
      </c>
      <c r="F670" s="35">
        <f t="shared" si="115"/>
        <v>43802</v>
      </c>
      <c r="G670" s="35">
        <f t="shared" si="116"/>
        <v>43823</v>
      </c>
      <c r="H670" s="35">
        <f>J670-15</f>
        <v>43830</v>
      </c>
      <c r="I670" s="35">
        <f t="shared" si="117"/>
        <v>43837</v>
      </c>
      <c r="J670" s="35">
        <v>43845</v>
      </c>
      <c r="K670" s="36" t="s">
        <v>69</v>
      </c>
      <c r="L670" s="37">
        <f t="shared" si="118"/>
        <v>22700</v>
      </c>
      <c r="M670" s="38">
        <v>22700</v>
      </c>
      <c r="N670" s="39"/>
      <c r="O670" s="40" t="s">
        <v>208</v>
      </c>
    </row>
    <row r="671" spans="1:15" s="41" customFormat="1" ht="12.75">
      <c r="A671" s="32">
        <v>65</v>
      </c>
      <c r="B671" s="33" t="s">
        <v>410</v>
      </c>
      <c r="C671" s="34" t="s">
        <v>81</v>
      </c>
      <c r="D671" s="33" t="s">
        <v>82</v>
      </c>
      <c r="E671" s="44" t="s">
        <v>15</v>
      </c>
      <c r="F671" s="35">
        <f t="shared" si="115"/>
        <v>43802</v>
      </c>
      <c r="G671" s="35">
        <f t="shared" si="116"/>
        <v>43823</v>
      </c>
      <c r="H671" s="35">
        <f>J671-15</f>
        <v>43830</v>
      </c>
      <c r="I671" s="35">
        <f t="shared" si="117"/>
        <v>43837</v>
      </c>
      <c r="J671" s="35">
        <v>43845</v>
      </c>
      <c r="K671" s="36" t="s">
        <v>69</v>
      </c>
      <c r="L671" s="37">
        <f t="shared" si="118"/>
        <v>600</v>
      </c>
      <c r="M671" s="38">
        <v>600</v>
      </c>
      <c r="N671" s="39"/>
      <c r="O671" s="40" t="s">
        <v>208</v>
      </c>
    </row>
    <row r="672" spans="1:15" s="41" customFormat="1" ht="12.75">
      <c r="A672" s="32">
        <v>188</v>
      </c>
      <c r="B672" s="33" t="s">
        <v>288</v>
      </c>
      <c r="C672" s="34" t="s">
        <v>81</v>
      </c>
      <c r="D672" s="33" t="s">
        <v>93</v>
      </c>
      <c r="E672" s="44" t="s">
        <v>15</v>
      </c>
      <c r="F672" s="35">
        <f t="shared" si="115"/>
        <v>43802</v>
      </c>
      <c r="G672" s="35">
        <f t="shared" si="116"/>
        <v>43823</v>
      </c>
      <c r="H672" s="35">
        <f>J672-15</f>
        <v>43830</v>
      </c>
      <c r="I672" s="35">
        <f t="shared" si="117"/>
        <v>43837</v>
      </c>
      <c r="J672" s="35">
        <v>43845</v>
      </c>
      <c r="K672" s="36" t="s">
        <v>69</v>
      </c>
      <c r="L672" s="37">
        <f t="shared" si="118"/>
        <v>4000</v>
      </c>
      <c r="M672" s="38">
        <v>4000</v>
      </c>
      <c r="N672" s="39"/>
      <c r="O672" s="40" t="s">
        <v>266</v>
      </c>
    </row>
    <row r="673" spans="1:15" s="41" customFormat="1" ht="12.75">
      <c r="A673" s="32">
        <v>203</v>
      </c>
      <c r="B673" s="33" t="s">
        <v>289</v>
      </c>
      <c r="C673" s="34" t="s">
        <v>81</v>
      </c>
      <c r="D673" s="33" t="s">
        <v>135</v>
      </c>
      <c r="E673" s="44" t="s">
        <v>15</v>
      </c>
      <c r="F673" s="35">
        <f t="shared" si="115"/>
        <v>43804</v>
      </c>
      <c r="G673" s="35">
        <f t="shared" si="116"/>
        <v>43825</v>
      </c>
      <c r="H673" s="35">
        <f>J673-13</f>
        <v>43832</v>
      </c>
      <c r="I673" s="35">
        <f t="shared" si="117"/>
        <v>43839</v>
      </c>
      <c r="J673" s="35">
        <v>43845</v>
      </c>
      <c r="K673" s="36" t="s">
        <v>69</v>
      </c>
      <c r="L673" s="37">
        <f t="shared" si="118"/>
        <v>25000</v>
      </c>
      <c r="M673" s="38">
        <v>25000</v>
      </c>
      <c r="N673" s="39"/>
      <c r="O673" s="40" t="s">
        <v>266</v>
      </c>
    </row>
    <row r="674" spans="1:15" s="41" customFormat="1" ht="12.75">
      <c r="A674" s="32">
        <v>234</v>
      </c>
      <c r="B674" s="33" t="s">
        <v>277</v>
      </c>
      <c r="C674" s="34" t="s">
        <v>81</v>
      </c>
      <c r="D674" s="33" t="s">
        <v>158</v>
      </c>
      <c r="E674" s="44" t="s">
        <v>15</v>
      </c>
      <c r="F674" s="35">
        <f t="shared" si="115"/>
        <v>43802</v>
      </c>
      <c r="G674" s="35">
        <f t="shared" si="116"/>
        <v>43823</v>
      </c>
      <c r="H674" s="35">
        <f>J674-15</f>
        <v>43830</v>
      </c>
      <c r="I674" s="35">
        <f t="shared" si="117"/>
        <v>43837</v>
      </c>
      <c r="J674" s="35">
        <v>43845</v>
      </c>
      <c r="K674" s="36" t="s">
        <v>69</v>
      </c>
      <c r="L674" s="37">
        <f t="shared" si="118"/>
        <v>7000</v>
      </c>
      <c r="M674" s="38">
        <v>7000</v>
      </c>
      <c r="N674" s="39"/>
      <c r="O674" s="40" t="s">
        <v>266</v>
      </c>
    </row>
    <row r="675" spans="1:15" s="41" customFormat="1" ht="12.75">
      <c r="A675" s="32">
        <v>290</v>
      </c>
      <c r="B675" s="33" t="s">
        <v>433</v>
      </c>
      <c r="C675" s="34" t="s">
        <v>81</v>
      </c>
      <c r="D675" s="33" t="s">
        <v>434</v>
      </c>
      <c r="E675" s="44" t="s">
        <v>15</v>
      </c>
      <c r="F675" s="35">
        <f t="shared" si="115"/>
        <v>43804</v>
      </c>
      <c r="G675" s="35">
        <f t="shared" si="116"/>
        <v>43825</v>
      </c>
      <c r="H675" s="35">
        <f>J675-13</f>
        <v>43832</v>
      </c>
      <c r="I675" s="35">
        <f t="shared" si="117"/>
        <v>43839</v>
      </c>
      <c r="J675" s="35">
        <v>43845</v>
      </c>
      <c r="K675" s="36" t="s">
        <v>69</v>
      </c>
      <c r="L675" s="37">
        <f t="shared" si="118"/>
        <v>40000</v>
      </c>
      <c r="M675" s="38">
        <v>40000</v>
      </c>
      <c r="N675" s="39"/>
      <c r="O675" s="40" t="s">
        <v>208</v>
      </c>
    </row>
    <row r="676" spans="1:15" s="41" customFormat="1" ht="12.75">
      <c r="A676" s="32">
        <v>311</v>
      </c>
      <c r="B676" s="33" t="s">
        <v>353</v>
      </c>
      <c r="C676" s="34" t="s">
        <v>81</v>
      </c>
      <c r="D676" s="33" t="s">
        <v>119</v>
      </c>
      <c r="E676" s="44" t="s">
        <v>15</v>
      </c>
      <c r="F676" s="35">
        <f t="shared" si="115"/>
        <v>43802</v>
      </c>
      <c r="G676" s="35">
        <f t="shared" si="116"/>
        <v>43823</v>
      </c>
      <c r="H676" s="35">
        <f>J676-15</f>
        <v>43830</v>
      </c>
      <c r="I676" s="35">
        <f t="shared" si="117"/>
        <v>43837</v>
      </c>
      <c r="J676" s="35">
        <v>43845</v>
      </c>
      <c r="K676" s="36" t="s">
        <v>69</v>
      </c>
      <c r="L676" s="37">
        <f t="shared" si="118"/>
        <v>1000</v>
      </c>
      <c r="M676" s="38">
        <v>1000</v>
      </c>
      <c r="N676" s="39"/>
      <c r="O676" s="40" t="s">
        <v>208</v>
      </c>
    </row>
    <row r="677" spans="1:15" s="41" customFormat="1" ht="12.75">
      <c r="A677" s="32">
        <v>489</v>
      </c>
      <c r="B677" s="33" t="s">
        <v>568</v>
      </c>
      <c r="C677" s="42" t="s">
        <v>81</v>
      </c>
      <c r="D677" s="33" t="s">
        <v>79</v>
      </c>
      <c r="E677" s="44" t="s">
        <v>15</v>
      </c>
      <c r="F677" s="35">
        <f t="shared" si="115"/>
        <v>43804</v>
      </c>
      <c r="G677" s="35">
        <f t="shared" si="116"/>
        <v>43825</v>
      </c>
      <c r="H677" s="35">
        <f t="shared" ref="H677:H686" si="119">J677-13</f>
        <v>43832</v>
      </c>
      <c r="I677" s="35">
        <f t="shared" si="117"/>
        <v>43839</v>
      </c>
      <c r="J677" s="35">
        <v>43845</v>
      </c>
      <c r="K677" s="36" t="s">
        <v>69</v>
      </c>
      <c r="L677" s="37">
        <f t="shared" si="118"/>
        <v>4000</v>
      </c>
      <c r="M677" s="45">
        <v>4000</v>
      </c>
      <c r="N677" s="39"/>
      <c r="O677" s="34" t="s">
        <v>140</v>
      </c>
    </row>
    <row r="678" spans="1:15" s="41" customFormat="1" ht="21">
      <c r="A678" s="32">
        <v>525</v>
      </c>
      <c r="B678" s="33" t="s">
        <v>400</v>
      </c>
      <c r="C678" s="34" t="s">
        <v>81</v>
      </c>
      <c r="D678" s="33" t="s">
        <v>156</v>
      </c>
      <c r="E678" s="44" t="s">
        <v>15</v>
      </c>
      <c r="F678" s="35">
        <f t="shared" si="115"/>
        <v>43804</v>
      </c>
      <c r="G678" s="35">
        <f t="shared" si="116"/>
        <v>43825</v>
      </c>
      <c r="H678" s="35">
        <f t="shared" si="119"/>
        <v>43832</v>
      </c>
      <c r="I678" s="35">
        <f t="shared" si="117"/>
        <v>43839</v>
      </c>
      <c r="J678" s="35">
        <v>43845</v>
      </c>
      <c r="K678" s="36" t="s">
        <v>69</v>
      </c>
      <c r="L678" s="37">
        <f t="shared" si="118"/>
        <v>20000</v>
      </c>
      <c r="M678" s="38">
        <v>20000</v>
      </c>
      <c r="N678" s="39"/>
      <c r="O678" s="40" t="s">
        <v>257</v>
      </c>
    </row>
    <row r="679" spans="1:15" s="41" customFormat="1" ht="21">
      <c r="A679" s="32">
        <v>591</v>
      </c>
      <c r="B679" s="33" t="s">
        <v>314</v>
      </c>
      <c r="C679" s="34" t="s">
        <v>81</v>
      </c>
      <c r="D679" s="33" t="s">
        <v>142</v>
      </c>
      <c r="E679" s="44" t="s">
        <v>15</v>
      </c>
      <c r="F679" s="35">
        <f t="shared" si="115"/>
        <v>43804</v>
      </c>
      <c r="G679" s="35">
        <f t="shared" si="116"/>
        <v>43825</v>
      </c>
      <c r="H679" s="35">
        <f t="shared" si="119"/>
        <v>43832</v>
      </c>
      <c r="I679" s="35">
        <f t="shared" si="117"/>
        <v>43839</v>
      </c>
      <c r="J679" s="35">
        <v>43845</v>
      </c>
      <c r="K679" s="36" t="s">
        <v>69</v>
      </c>
      <c r="L679" s="37">
        <f t="shared" si="118"/>
        <v>90000</v>
      </c>
      <c r="M679" s="38">
        <v>90000</v>
      </c>
      <c r="N679" s="39"/>
      <c r="O679" s="40" t="s">
        <v>208</v>
      </c>
    </row>
    <row r="680" spans="1:15" s="41" customFormat="1" ht="21">
      <c r="A680" s="32">
        <v>631</v>
      </c>
      <c r="B680" s="33" t="s">
        <v>322</v>
      </c>
      <c r="C680" s="42" t="s">
        <v>81</v>
      </c>
      <c r="D680" s="33" t="s">
        <v>142</v>
      </c>
      <c r="E680" s="44" t="s">
        <v>15</v>
      </c>
      <c r="F680" s="35">
        <f t="shared" si="115"/>
        <v>43804</v>
      </c>
      <c r="G680" s="35">
        <f t="shared" si="116"/>
        <v>43825</v>
      </c>
      <c r="H680" s="35">
        <f t="shared" si="119"/>
        <v>43832</v>
      </c>
      <c r="I680" s="35">
        <f t="shared" si="117"/>
        <v>43839</v>
      </c>
      <c r="J680" s="35">
        <v>43845</v>
      </c>
      <c r="K680" s="36" t="s">
        <v>69</v>
      </c>
      <c r="L680" s="37">
        <f t="shared" si="118"/>
        <v>312820</v>
      </c>
      <c r="M680" s="38">
        <v>312820</v>
      </c>
      <c r="N680" s="39"/>
      <c r="O680" s="40" t="s">
        <v>225</v>
      </c>
    </row>
    <row r="681" spans="1:15" s="41" customFormat="1" ht="21">
      <c r="A681" s="32">
        <v>641</v>
      </c>
      <c r="B681" s="33" t="s">
        <v>324</v>
      </c>
      <c r="C681" s="34" t="s">
        <v>81</v>
      </c>
      <c r="D681" s="33" t="s">
        <v>142</v>
      </c>
      <c r="E681" s="44" t="s">
        <v>15</v>
      </c>
      <c r="F681" s="35">
        <f t="shared" si="115"/>
        <v>43804</v>
      </c>
      <c r="G681" s="35">
        <f t="shared" si="116"/>
        <v>43825</v>
      </c>
      <c r="H681" s="35">
        <f t="shared" si="119"/>
        <v>43832</v>
      </c>
      <c r="I681" s="35">
        <f t="shared" si="117"/>
        <v>43839</v>
      </c>
      <c r="J681" s="35">
        <v>43845</v>
      </c>
      <c r="K681" s="36" t="s">
        <v>69</v>
      </c>
      <c r="L681" s="37">
        <f t="shared" si="118"/>
        <v>200000</v>
      </c>
      <c r="M681" s="38">
        <v>200000</v>
      </c>
      <c r="N681" s="39"/>
      <c r="O681" s="40" t="s">
        <v>176</v>
      </c>
    </row>
    <row r="682" spans="1:15" s="41" customFormat="1" ht="21">
      <c r="A682" s="32">
        <v>654</v>
      </c>
      <c r="B682" s="33" t="s">
        <v>365</v>
      </c>
      <c r="C682" s="34" t="s">
        <v>81</v>
      </c>
      <c r="D682" s="33" t="s">
        <v>128</v>
      </c>
      <c r="E682" s="44" t="s">
        <v>15</v>
      </c>
      <c r="F682" s="35">
        <f t="shared" si="115"/>
        <v>43804</v>
      </c>
      <c r="G682" s="35">
        <f t="shared" si="116"/>
        <v>43825</v>
      </c>
      <c r="H682" s="35">
        <f t="shared" si="119"/>
        <v>43832</v>
      </c>
      <c r="I682" s="35">
        <f t="shared" si="117"/>
        <v>43839</v>
      </c>
      <c r="J682" s="35">
        <v>43845</v>
      </c>
      <c r="K682" s="36" t="s">
        <v>69</v>
      </c>
      <c r="L682" s="37">
        <f t="shared" si="118"/>
        <v>15000</v>
      </c>
      <c r="M682" s="38">
        <v>15000</v>
      </c>
      <c r="N682" s="39"/>
      <c r="O682" s="40" t="s">
        <v>208</v>
      </c>
    </row>
    <row r="683" spans="1:15" s="41" customFormat="1" ht="21">
      <c r="A683" s="32">
        <v>702</v>
      </c>
      <c r="B683" s="33" t="s">
        <v>383</v>
      </c>
      <c r="C683" s="34" t="s">
        <v>81</v>
      </c>
      <c r="D683" s="33" t="s">
        <v>169</v>
      </c>
      <c r="E683" s="44" t="s">
        <v>15</v>
      </c>
      <c r="F683" s="35">
        <f t="shared" si="115"/>
        <v>43804</v>
      </c>
      <c r="G683" s="35">
        <f t="shared" si="116"/>
        <v>43825</v>
      </c>
      <c r="H683" s="35">
        <f t="shared" si="119"/>
        <v>43832</v>
      </c>
      <c r="I683" s="35">
        <f t="shared" si="117"/>
        <v>43839</v>
      </c>
      <c r="J683" s="35">
        <v>43845</v>
      </c>
      <c r="K683" s="36" t="s">
        <v>69</v>
      </c>
      <c r="L683" s="37">
        <f t="shared" si="118"/>
        <v>5000</v>
      </c>
      <c r="M683" s="38">
        <v>5000</v>
      </c>
      <c r="N683" s="39"/>
      <c r="O683" s="40" t="s">
        <v>208</v>
      </c>
    </row>
    <row r="684" spans="1:15" s="41" customFormat="1" ht="21">
      <c r="A684" s="32">
        <v>866</v>
      </c>
      <c r="B684" s="33" t="s">
        <v>337</v>
      </c>
      <c r="C684" s="34" t="s">
        <v>81</v>
      </c>
      <c r="D684" s="33" t="s">
        <v>147</v>
      </c>
      <c r="E684" s="44" t="s">
        <v>15</v>
      </c>
      <c r="F684" s="35">
        <f t="shared" si="115"/>
        <v>43804</v>
      </c>
      <c r="G684" s="35">
        <f t="shared" si="116"/>
        <v>43825</v>
      </c>
      <c r="H684" s="35">
        <f t="shared" si="119"/>
        <v>43832</v>
      </c>
      <c r="I684" s="35">
        <f t="shared" si="117"/>
        <v>43839</v>
      </c>
      <c r="J684" s="35">
        <v>43845</v>
      </c>
      <c r="K684" s="36" t="s">
        <v>69</v>
      </c>
      <c r="L684" s="37">
        <f t="shared" si="118"/>
        <v>4000</v>
      </c>
      <c r="M684" s="38">
        <v>4000</v>
      </c>
      <c r="N684" s="39"/>
      <c r="O684" s="40" t="s">
        <v>336</v>
      </c>
    </row>
    <row r="685" spans="1:15" s="41" customFormat="1" ht="21">
      <c r="A685" s="32">
        <v>927</v>
      </c>
      <c r="B685" s="33" t="s">
        <v>334</v>
      </c>
      <c r="C685" s="42" t="s">
        <v>81</v>
      </c>
      <c r="D685" s="33" t="s">
        <v>147</v>
      </c>
      <c r="E685" s="44" t="s">
        <v>15</v>
      </c>
      <c r="F685" s="35">
        <f>H685-7</f>
        <v>43825</v>
      </c>
      <c r="G685" s="33" t="str">
        <f>IF(E685="","",IF((OR(E685=data_validation!A$1,E685=data_validation!A$2)),"Indicate Date","N/A"))</f>
        <v>Indicate Date</v>
      </c>
      <c r="H685" s="35">
        <f t="shared" si="119"/>
        <v>43832</v>
      </c>
      <c r="I685" s="35">
        <f t="shared" si="117"/>
        <v>43839</v>
      </c>
      <c r="J685" s="35">
        <v>43845</v>
      </c>
      <c r="K685" s="36" t="s">
        <v>69</v>
      </c>
      <c r="L685" s="37">
        <f t="shared" si="118"/>
        <v>5000</v>
      </c>
      <c r="M685" s="43">
        <v>5000</v>
      </c>
      <c r="N685" s="39"/>
      <c r="O685" s="40" t="s">
        <v>231</v>
      </c>
    </row>
    <row r="686" spans="1:15" s="41" customFormat="1" ht="21">
      <c r="A686" s="32">
        <v>944</v>
      </c>
      <c r="B686" s="33" t="s">
        <v>570</v>
      </c>
      <c r="C686" s="34" t="s">
        <v>81</v>
      </c>
      <c r="D686" s="33" t="s">
        <v>183</v>
      </c>
      <c r="E686" s="44" t="s">
        <v>15</v>
      </c>
      <c r="F686" s="35">
        <f t="shared" ref="F686:F698" si="120">G686-21</f>
        <v>43804</v>
      </c>
      <c r="G686" s="35">
        <f t="shared" ref="G686:G698" si="121">H686-7</f>
        <v>43825</v>
      </c>
      <c r="H686" s="35">
        <f t="shared" si="119"/>
        <v>43832</v>
      </c>
      <c r="I686" s="35">
        <f t="shared" si="117"/>
        <v>43839</v>
      </c>
      <c r="J686" s="35">
        <v>43845</v>
      </c>
      <c r="K686" s="36" t="s">
        <v>69</v>
      </c>
      <c r="L686" s="37">
        <f t="shared" si="118"/>
        <v>2640</v>
      </c>
      <c r="M686" s="38">
        <v>2640</v>
      </c>
      <c r="N686" s="39"/>
      <c r="O686" s="40" t="s">
        <v>208</v>
      </c>
    </row>
    <row r="687" spans="1:15" s="41" customFormat="1" ht="12.75">
      <c r="A687" s="32">
        <v>975</v>
      </c>
      <c r="B687" s="33" t="s">
        <v>573</v>
      </c>
      <c r="C687" s="34" t="s">
        <v>81</v>
      </c>
      <c r="D687" s="33" t="s">
        <v>183</v>
      </c>
      <c r="E687" s="44" t="s">
        <v>15</v>
      </c>
      <c r="F687" s="35">
        <f t="shared" si="120"/>
        <v>43802</v>
      </c>
      <c r="G687" s="35">
        <f t="shared" si="121"/>
        <v>43823</v>
      </c>
      <c r="H687" s="35">
        <f>J687-15</f>
        <v>43830</v>
      </c>
      <c r="I687" s="35">
        <f t="shared" si="117"/>
        <v>43837</v>
      </c>
      <c r="J687" s="35">
        <v>43845</v>
      </c>
      <c r="K687" s="36" t="s">
        <v>69</v>
      </c>
      <c r="L687" s="37">
        <f t="shared" si="118"/>
        <v>15070</v>
      </c>
      <c r="M687" s="38">
        <v>15070</v>
      </c>
      <c r="N687" s="39"/>
      <c r="O687" s="40" t="s">
        <v>189</v>
      </c>
    </row>
    <row r="688" spans="1:15" s="41" customFormat="1" ht="12.75">
      <c r="A688" s="32">
        <v>981</v>
      </c>
      <c r="B688" s="33" t="s">
        <v>574</v>
      </c>
      <c r="C688" s="34" t="s">
        <v>81</v>
      </c>
      <c r="D688" s="33" t="s">
        <v>183</v>
      </c>
      <c r="E688" s="44" t="s">
        <v>15</v>
      </c>
      <c r="F688" s="35">
        <f t="shared" si="120"/>
        <v>43804</v>
      </c>
      <c r="G688" s="35">
        <f t="shared" si="121"/>
        <v>43825</v>
      </c>
      <c r="H688" s="35">
        <f>J688-13</f>
        <v>43832</v>
      </c>
      <c r="I688" s="35">
        <f t="shared" si="117"/>
        <v>43839</v>
      </c>
      <c r="J688" s="35">
        <v>43845</v>
      </c>
      <c r="K688" s="36" t="s">
        <v>69</v>
      </c>
      <c r="L688" s="37">
        <f t="shared" si="118"/>
        <v>10416</v>
      </c>
      <c r="M688" s="38">
        <f>10176+240</f>
        <v>10416</v>
      </c>
      <c r="N688" s="39"/>
      <c r="O688" s="40" t="s">
        <v>190</v>
      </c>
    </row>
    <row r="689" spans="1:256" s="41" customFormat="1" ht="21">
      <c r="A689" s="32">
        <v>998</v>
      </c>
      <c r="B689" s="33" t="s">
        <v>576</v>
      </c>
      <c r="C689" s="34" t="s">
        <v>81</v>
      </c>
      <c r="D689" s="33" t="s">
        <v>183</v>
      </c>
      <c r="E689" s="44" t="s">
        <v>15</v>
      </c>
      <c r="F689" s="35">
        <f t="shared" si="120"/>
        <v>43802</v>
      </c>
      <c r="G689" s="35">
        <f t="shared" si="121"/>
        <v>43823</v>
      </c>
      <c r="H689" s="35">
        <f>J689-15</f>
        <v>43830</v>
      </c>
      <c r="I689" s="35">
        <f t="shared" si="117"/>
        <v>43837</v>
      </c>
      <c r="J689" s="35">
        <v>43845</v>
      </c>
      <c r="K689" s="36" t="s">
        <v>69</v>
      </c>
      <c r="L689" s="37">
        <f t="shared" si="118"/>
        <v>149960</v>
      </c>
      <c r="M689" s="38">
        <f>70000+70000+2000+3960+4000</f>
        <v>149960</v>
      </c>
      <c r="N689" s="39"/>
      <c r="O689" s="40" t="s">
        <v>184</v>
      </c>
    </row>
    <row r="690" spans="1:256" s="41" customFormat="1" ht="21">
      <c r="A690" s="32">
        <v>1007</v>
      </c>
      <c r="B690" s="33" t="s">
        <v>577</v>
      </c>
      <c r="C690" s="34" t="s">
        <v>81</v>
      </c>
      <c r="D690" s="33" t="s">
        <v>183</v>
      </c>
      <c r="E690" s="44" t="s">
        <v>15</v>
      </c>
      <c r="F690" s="35">
        <f t="shared" si="120"/>
        <v>43804</v>
      </c>
      <c r="G690" s="35">
        <f t="shared" si="121"/>
        <v>43825</v>
      </c>
      <c r="H690" s="35">
        <f>J690-13</f>
        <v>43832</v>
      </c>
      <c r="I690" s="35">
        <f t="shared" si="117"/>
        <v>43839</v>
      </c>
      <c r="J690" s="35">
        <v>43845</v>
      </c>
      <c r="K690" s="36" t="s">
        <v>69</v>
      </c>
      <c r="L690" s="37">
        <f t="shared" si="118"/>
        <v>1320</v>
      </c>
      <c r="M690" s="38">
        <v>1320</v>
      </c>
      <c r="N690" s="39"/>
      <c r="O690" s="40" t="s">
        <v>185</v>
      </c>
    </row>
    <row r="691" spans="1:256" s="41" customFormat="1" ht="21">
      <c r="A691" s="32">
        <v>1013</v>
      </c>
      <c r="B691" s="33" t="s">
        <v>578</v>
      </c>
      <c r="C691" s="34" t="s">
        <v>81</v>
      </c>
      <c r="D691" s="33" t="s">
        <v>183</v>
      </c>
      <c r="E691" s="44" t="s">
        <v>15</v>
      </c>
      <c r="F691" s="35">
        <f t="shared" si="120"/>
        <v>43804</v>
      </c>
      <c r="G691" s="35">
        <f t="shared" si="121"/>
        <v>43825</v>
      </c>
      <c r="H691" s="35">
        <f>J691-13</f>
        <v>43832</v>
      </c>
      <c r="I691" s="35">
        <f t="shared" si="117"/>
        <v>43839</v>
      </c>
      <c r="J691" s="35">
        <v>43845</v>
      </c>
      <c r="K691" s="36" t="s">
        <v>69</v>
      </c>
      <c r="L691" s="37">
        <f t="shared" si="118"/>
        <v>1320</v>
      </c>
      <c r="M691" s="38">
        <v>1320</v>
      </c>
      <c r="N691" s="39"/>
      <c r="O691" s="40" t="s">
        <v>186</v>
      </c>
    </row>
    <row r="692" spans="1:256" s="41" customFormat="1" ht="12.75">
      <c r="A692" s="32">
        <v>1045</v>
      </c>
      <c r="B692" s="82" t="s">
        <v>644</v>
      </c>
      <c r="C692" s="42" t="s">
        <v>81</v>
      </c>
      <c r="D692" s="82" t="s">
        <v>506</v>
      </c>
      <c r="E692" s="83" t="s">
        <v>15</v>
      </c>
      <c r="F692" s="35">
        <f t="shared" si="120"/>
        <v>43804</v>
      </c>
      <c r="G692" s="35">
        <f t="shared" si="121"/>
        <v>43825</v>
      </c>
      <c r="H692" s="35">
        <f>J692-13</f>
        <v>43832</v>
      </c>
      <c r="I692" s="35">
        <f t="shared" si="117"/>
        <v>43839</v>
      </c>
      <c r="J692" s="35">
        <v>43845</v>
      </c>
      <c r="K692" s="84" t="s">
        <v>69</v>
      </c>
      <c r="L692" s="85">
        <f t="shared" si="118"/>
        <v>560</v>
      </c>
      <c r="M692" s="38">
        <v>560</v>
      </c>
      <c r="N692" s="39"/>
      <c r="O692" s="86" t="s">
        <v>262</v>
      </c>
      <c r="P692" s="87"/>
      <c r="Q692" s="87"/>
      <c r="R692" s="87"/>
      <c r="S692" s="87"/>
      <c r="T692" s="87"/>
      <c r="U692" s="87"/>
      <c r="V692" s="87"/>
      <c r="W692" s="87"/>
      <c r="X692" s="87"/>
      <c r="Y692" s="87"/>
      <c r="Z692" s="87"/>
      <c r="AA692" s="87"/>
      <c r="AB692" s="87"/>
      <c r="AC692" s="87"/>
      <c r="AD692" s="87"/>
      <c r="AE692" s="87"/>
      <c r="AF692" s="87"/>
      <c r="AG692" s="87"/>
      <c r="AH692" s="87"/>
      <c r="AI692" s="87"/>
      <c r="AJ692" s="87"/>
      <c r="AK692" s="87"/>
      <c r="AL692" s="87"/>
      <c r="AM692" s="87"/>
      <c r="AN692" s="87"/>
      <c r="AO692" s="87"/>
      <c r="AP692" s="87"/>
      <c r="AQ692" s="87"/>
      <c r="AR692" s="87"/>
      <c r="AS692" s="87"/>
      <c r="AT692" s="87"/>
      <c r="AU692" s="87"/>
      <c r="AV692" s="87"/>
      <c r="AW692" s="87"/>
      <c r="AX692" s="87"/>
      <c r="AY692" s="87"/>
      <c r="AZ692" s="87"/>
      <c r="BA692" s="87"/>
      <c r="BB692" s="87"/>
      <c r="BC692" s="87"/>
      <c r="BD692" s="87"/>
      <c r="BE692" s="87"/>
      <c r="BF692" s="87"/>
      <c r="BG692" s="87"/>
      <c r="BH692" s="87"/>
      <c r="BI692" s="87"/>
      <c r="BJ692" s="87"/>
      <c r="BK692" s="87"/>
      <c r="BL692" s="87"/>
      <c r="BM692" s="87"/>
      <c r="BN692" s="87"/>
      <c r="BO692" s="87"/>
      <c r="BP692" s="87"/>
      <c r="BQ692" s="87"/>
      <c r="BR692" s="87"/>
      <c r="BS692" s="87"/>
      <c r="BT692" s="87"/>
      <c r="BU692" s="87"/>
      <c r="BV692" s="87"/>
      <c r="BW692" s="87"/>
      <c r="BX692" s="87"/>
      <c r="BY692" s="87"/>
      <c r="BZ692" s="87"/>
      <c r="CA692" s="87"/>
      <c r="CB692" s="87"/>
      <c r="CC692" s="87"/>
      <c r="CD692" s="87"/>
      <c r="CE692" s="87"/>
      <c r="CF692" s="87"/>
      <c r="CG692" s="87"/>
      <c r="CH692" s="87"/>
      <c r="CI692" s="87"/>
      <c r="CJ692" s="87"/>
      <c r="CK692" s="87"/>
      <c r="CL692" s="87"/>
      <c r="CM692" s="87"/>
      <c r="CN692" s="87"/>
      <c r="CO692" s="87"/>
      <c r="CP692" s="87"/>
      <c r="CQ692" s="87"/>
      <c r="CR692" s="87"/>
      <c r="CS692" s="87"/>
      <c r="CT692" s="87"/>
      <c r="CU692" s="87"/>
      <c r="CV692" s="87"/>
      <c r="CW692" s="87"/>
      <c r="CX692" s="87"/>
      <c r="CY692" s="87"/>
      <c r="CZ692" s="87"/>
      <c r="DA692" s="87"/>
      <c r="DB692" s="87"/>
      <c r="DC692" s="87"/>
      <c r="DD692" s="87"/>
      <c r="DE692" s="87"/>
      <c r="DF692" s="87"/>
      <c r="DG692" s="87"/>
      <c r="DH692" s="87"/>
      <c r="DI692" s="87"/>
      <c r="DJ692" s="87"/>
      <c r="DK692" s="87"/>
      <c r="DL692" s="87"/>
      <c r="DM692" s="87"/>
      <c r="DN692" s="87"/>
      <c r="DO692" s="87"/>
      <c r="DP692" s="87"/>
      <c r="DQ692" s="87"/>
      <c r="DR692" s="87"/>
      <c r="DS692" s="87"/>
      <c r="DT692" s="87"/>
      <c r="DU692" s="87"/>
      <c r="DV692" s="87"/>
      <c r="DW692" s="87"/>
      <c r="DX692" s="87"/>
      <c r="DY692" s="87"/>
      <c r="DZ692" s="87"/>
      <c r="EA692" s="87"/>
      <c r="EB692" s="87"/>
      <c r="EC692" s="87"/>
      <c r="ED692" s="87"/>
      <c r="EE692" s="87"/>
      <c r="EF692" s="87"/>
      <c r="EG692" s="87"/>
      <c r="EH692" s="87"/>
      <c r="EI692" s="87"/>
      <c r="EJ692" s="87"/>
      <c r="EK692" s="87"/>
      <c r="EL692" s="87"/>
      <c r="EM692" s="87"/>
      <c r="EN692" s="87"/>
      <c r="EO692" s="87"/>
      <c r="EP692" s="87"/>
      <c r="EQ692" s="87"/>
      <c r="ER692" s="87"/>
      <c r="ES692" s="87"/>
      <c r="ET692" s="87"/>
      <c r="EU692" s="87"/>
      <c r="EV692" s="87"/>
      <c r="EW692" s="87"/>
      <c r="EX692" s="87"/>
      <c r="EY692" s="87"/>
      <c r="EZ692" s="87"/>
      <c r="FA692" s="87"/>
      <c r="FB692" s="87"/>
      <c r="FC692" s="87"/>
      <c r="FD692" s="87"/>
      <c r="FE692" s="87"/>
      <c r="FF692" s="87"/>
      <c r="FG692" s="87"/>
      <c r="FH692" s="87"/>
      <c r="FI692" s="87"/>
      <c r="FJ692" s="87"/>
      <c r="FK692" s="87"/>
      <c r="FL692" s="87"/>
      <c r="FM692" s="87"/>
      <c r="FN692" s="87"/>
      <c r="FO692" s="87"/>
      <c r="FP692" s="87"/>
      <c r="FQ692" s="87"/>
      <c r="FR692" s="87"/>
      <c r="FS692" s="87"/>
      <c r="FT692" s="87"/>
      <c r="FU692" s="87"/>
      <c r="FV692" s="87"/>
      <c r="FW692" s="87"/>
      <c r="FX692" s="87"/>
      <c r="FY692" s="87"/>
      <c r="FZ692" s="87"/>
      <c r="GA692" s="87"/>
      <c r="GB692" s="87"/>
      <c r="GC692" s="87"/>
      <c r="GD692" s="87"/>
      <c r="GE692" s="87"/>
      <c r="GF692" s="87"/>
      <c r="GG692" s="87"/>
      <c r="GH692" s="87"/>
      <c r="GI692" s="87"/>
      <c r="GJ692" s="87"/>
      <c r="GK692" s="87"/>
      <c r="GL692" s="87"/>
      <c r="GM692" s="87"/>
      <c r="GN692" s="87"/>
      <c r="GO692" s="87"/>
      <c r="GP692" s="87"/>
      <c r="GQ692" s="87"/>
      <c r="GR692" s="87"/>
      <c r="GS692" s="87"/>
      <c r="GT692" s="87"/>
      <c r="GU692" s="87"/>
      <c r="GV692" s="87"/>
      <c r="GW692" s="87"/>
      <c r="GX692" s="87"/>
      <c r="GY692" s="87"/>
      <c r="GZ692" s="87"/>
      <c r="HA692" s="87"/>
      <c r="HB692" s="87"/>
      <c r="HC692" s="87"/>
      <c r="HD692" s="87"/>
      <c r="HE692" s="87"/>
      <c r="HF692" s="87"/>
      <c r="HG692" s="87"/>
      <c r="HH692" s="87"/>
      <c r="HI692" s="87"/>
      <c r="HJ692" s="87"/>
      <c r="HK692" s="87"/>
      <c r="HL692" s="87"/>
      <c r="HM692" s="87"/>
      <c r="HN692" s="87"/>
      <c r="HO692" s="87"/>
      <c r="HP692" s="87"/>
      <c r="HQ692" s="87"/>
      <c r="HR692" s="87"/>
      <c r="HS692" s="87"/>
      <c r="HT692" s="87"/>
      <c r="HU692" s="87"/>
      <c r="HV692" s="87"/>
      <c r="HW692" s="87"/>
      <c r="HX692" s="87"/>
      <c r="HY692" s="87"/>
      <c r="HZ692" s="87"/>
      <c r="IA692" s="87"/>
      <c r="IB692" s="87"/>
      <c r="IC692" s="87"/>
      <c r="ID692" s="87"/>
      <c r="IE692" s="87"/>
      <c r="IF692" s="87"/>
      <c r="IG692" s="87"/>
      <c r="IH692" s="87"/>
      <c r="II692" s="87"/>
      <c r="IJ692" s="87"/>
      <c r="IK692" s="87"/>
      <c r="IL692" s="87"/>
      <c r="IM692" s="87"/>
      <c r="IN692" s="87"/>
      <c r="IO692" s="87"/>
      <c r="IP692" s="87"/>
      <c r="IQ692" s="87"/>
      <c r="IR692" s="87"/>
      <c r="IS692" s="87"/>
      <c r="IT692" s="87"/>
      <c r="IU692" s="87"/>
      <c r="IV692" s="87"/>
    </row>
    <row r="693" spans="1:256" s="41" customFormat="1" ht="21">
      <c r="A693" s="32">
        <v>1050</v>
      </c>
      <c r="B693" s="33" t="s">
        <v>299</v>
      </c>
      <c r="C693" s="34" t="s">
        <v>81</v>
      </c>
      <c r="D693" s="33" t="s">
        <v>300</v>
      </c>
      <c r="E693" s="44" t="s">
        <v>15</v>
      </c>
      <c r="F693" s="35">
        <f t="shared" si="120"/>
        <v>43804</v>
      </c>
      <c r="G693" s="35">
        <f t="shared" si="121"/>
        <v>43825</v>
      </c>
      <c r="H693" s="35">
        <f>J693-13</f>
        <v>43832</v>
      </c>
      <c r="I693" s="35">
        <f t="shared" si="117"/>
        <v>43839</v>
      </c>
      <c r="J693" s="35">
        <v>43845</v>
      </c>
      <c r="K693" s="36" t="s">
        <v>69</v>
      </c>
      <c r="L693" s="37">
        <f t="shared" si="118"/>
        <v>800</v>
      </c>
      <c r="M693" s="38">
        <v>800</v>
      </c>
      <c r="N693" s="39"/>
      <c r="O693" s="40" t="s">
        <v>263</v>
      </c>
    </row>
    <row r="694" spans="1:256" s="41" customFormat="1" ht="12.75">
      <c r="A694" s="32">
        <v>1066</v>
      </c>
      <c r="B694" s="33" t="s">
        <v>296</v>
      </c>
      <c r="C694" s="34" t="s">
        <v>81</v>
      </c>
      <c r="D694" s="33" t="s">
        <v>125</v>
      </c>
      <c r="E694" s="44" t="s">
        <v>15</v>
      </c>
      <c r="F694" s="35">
        <f t="shared" si="120"/>
        <v>43802</v>
      </c>
      <c r="G694" s="35">
        <f t="shared" si="121"/>
        <v>43823</v>
      </c>
      <c r="H694" s="35">
        <f>J694-15</f>
        <v>43830</v>
      </c>
      <c r="I694" s="35">
        <f t="shared" si="117"/>
        <v>43837</v>
      </c>
      <c r="J694" s="35">
        <v>43845</v>
      </c>
      <c r="K694" s="36" t="s">
        <v>69</v>
      </c>
      <c r="L694" s="37">
        <f t="shared" si="118"/>
        <v>18100</v>
      </c>
      <c r="M694" s="38">
        <v>18100</v>
      </c>
      <c r="N694" s="39"/>
      <c r="O694" s="40" t="s">
        <v>261</v>
      </c>
    </row>
    <row r="695" spans="1:256" s="41" customFormat="1" ht="21">
      <c r="A695" s="32">
        <v>1101</v>
      </c>
      <c r="B695" s="33" t="s">
        <v>438</v>
      </c>
      <c r="C695" s="42" t="s">
        <v>81</v>
      </c>
      <c r="D695" s="33" t="s">
        <v>163</v>
      </c>
      <c r="E695" s="44" t="s">
        <v>15</v>
      </c>
      <c r="F695" s="35">
        <f t="shared" si="120"/>
        <v>43804</v>
      </c>
      <c r="G695" s="35">
        <f t="shared" si="121"/>
        <v>43825</v>
      </c>
      <c r="H695" s="35">
        <f>J695-13</f>
        <v>43832</v>
      </c>
      <c r="I695" s="35">
        <f t="shared" si="117"/>
        <v>43839</v>
      </c>
      <c r="J695" s="35">
        <v>43845</v>
      </c>
      <c r="K695" s="36" t="s">
        <v>69</v>
      </c>
      <c r="L695" s="37">
        <f t="shared" si="118"/>
        <v>2200</v>
      </c>
      <c r="M695" s="45">
        <v>2200</v>
      </c>
      <c r="N695" s="45"/>
      <c r="O695" s="40" t="s">
        <v>440</v>
      </c>
    </row>
    <row r="696" spans="1:256" s="41" customFormat="1" ht="21">
      <c r="A696" s="32">
        <v>1105</v>
      </c>
      <c r="B696" s="33" t="s">
        <v>439</v>
      </c>
      <c r="C696" s="42" t="s">
        <v>81</v>
      </c>
      <c r="D696" s="33" t="s">
        <v>163</v>
      </c>
      <c r="E696" s="44" t="s">
        <v>15</v>
      </c>
      <c r="F696" s="35">
        <f t="shared" si="120"/>
        <v>43804</v>
      </c>
      <c r="G696" s="35">
        <f t="shared" si="121"/>
        <v>43825</v>
      </c>
      <c r="H696" s="35">
        <f>J696-13</f>
        <v>43832</v>
      </c>
      <c r="I696" s="35">
        <f t="shared" si="117"/>
        <v>43839</v>
      </c>
      <c r="J696" s="35">
        <v>43845</v>
      </c>
      <c r="K696" s="36" t="s">
        <v>69</v>
      </c>
      <c r="L696" s="37">
        <f t="shared" si="118"/>
        <v>2200</v>
      </c>
      <c r="M696" s="45">
        <v>2200</v>
      </c>
      <c r="N696" s="45"/>
      <c r="O696" s="40" t="s">
        <v>217</v>
      </c>
    </row>
    <row r="697" spans="1:256" s="41" customFormat="1" ht="12.75">
      <c r="A697" s="32">
        <v>1125</v>
      </c>
      <c r="B697" s="33" t="s">
        <v>443</v>
      </c>
      <c r="C697" s="34" t="s">
        <v>81</v>
      </c>
      <c r="D697" s="33" t="s">
        <v>163</v>
      </c>
      <c r="E697" s="44" t="s">
        <v>15</v>
      </c>
      <c r="F697" s="35">
        <f t="shared" si="120"/>
        <v>43804</v>
      </c>
      <c r="G697" s="35">
        <f t="shared" si="121"/>
        <v>43825</v>
      </c>
      <c r="H697" s="35">
        <f>J697-13</f>
        <v>43832</v>
      </c>
      <c r="I697" s="35">
        <f t="shared" si="117"/>
        <v>43839</v>
      </c>
      <c r="J697" s="35">
        <v>43845</v>
      </c>
      <c r="K697" s="36" t="s">
        <v>69</v>
      </c>
      <c r="L697" s="37">
        <f t="shared" si="118"/>
        <v>40000</v>
      </c>
      <c r="M697" s="38">
        <v>40000</v>
      </c>
      <c r="N697" s="39"/>
      <c r="O697" s="40" t="s">
        <v>165</v>
      </c>
    </row>
    <row r="698" spans="1:256" s="41" customFormat="1" ht="12.75">
      <c r="A698" s="32">
        <v>1144</v>
      </c>
      <c r="B698" s="33" t="s">
        <v>444</v>
      </c>
      <c r="C698" s="34" t="s">
        <v>81</v>
      </c>
      <c r="D698" s="33" t="s">
        <v>163</v>
      </c>
      <c r="E698" s="44" t="s">
        <v>15</v>
      </c>
      <c r="F698" s="35">
        <f t="shared" si="120"/>
        <v>43804</v>
      </c>
      <c r="G698" s="35">
        <f t="shared" si="121"/>
        <v>43825</v>
      </c>
      <c r="H698" s="35">
        <f>J698-13</f>
        <v>43832</v>
      </c>
      <c r="I698" s="35">
        <f t="shared" si="117"/>
        <v>43839</v>
      </c>
      <c r="J698" s="35">
        <v>43845</v>
      </c>
      <c r="K698" s="36" t="s">
        <v>69</v>
      </c>
      <c r="L698" s="37">
        <f t="shared" si="118"/>
        <v>17600</v>
      </c>
      <c r="M698" s="38">
        <v>17600</v>
      </c>
      <c r="N698" s="39"/>
      <c r="O698" s="40" t="s">
        <v>255</v>
      </c>
    </row>
    <row r="699" spans="1:256" s="41" customFormat="1" ht="28.5">
      <c r="A699" s="32">
        <v>1236</v>
      </c>
      <c r="B699" s="33" t="s">
        <v>536</v>
      </c>
      <c r="C699" s="42" t="s">
        <v>81</v>
      </c>
      <c r="D699" s="33" t="s">
        <v>163</v>
      </c>
      <c r="E699" s="44" t="s">
        <v>15</v>
      </c>
      <c r="F699" s="35">
        <f>H699-7</f>
        <v>43823</v>
      </c>
      <c r="G699" s="33" t="str">
        <f>IF(E699="","",IF((OR(E699=data_validation!A$1,E699=data_validation!A$2)),"Indicate Date","N/A"))</f>
        <v>Indicate Date</v>
      </c>
      <c r="H699" s="35">
        <f>J699-15</f>
        <v>43830</v>
      </c>
      <c r="I699" s="35">
        <f t="shared" si="117"/>
        <v>43837</v>
      </c>
      <c r="J699" s="35">
        <v>43845</v>
      </c>
      <c r="K699" s="36" t="s">
        <v>69</v>
      </c>
      <c r="L699" s="37">
        <f t="shared" si="118"/>
        <v>34000</v>
      </c>
      <c r="M699" s="43">
        <v>34000</v>
      </c>
      <c r="N699" s="39"/>
      <c r="O699" s="40" t="s">
        <v>537</v>
      </c>
    </row>
    <row r="700" spans="1:256" s="41" customFormat="1" ht="21">
      <c r="A700" s="32">
        <v>1247</v>
      </c>
      <c r="B700" s="33" t="s">
        <v>435</v>
      </c>
      <c r="C700" s="34" t="s">
        <v>81</v>
      </c>
      <c r="D700" s="33" t="s">
        <v>163</v>
      </c>
      <c r="E700" s="44" t="s">
        <v>15</v>
      </c>
      <c r="F700" s="35">
        <f t="shared" ref="F700:F736" si="122">G700-21</f>
        <v>43802</v>
      </c>
      <c r="G700" s="35">
        <f t="shared" ref="G700:G736" si="123">H700-7</f>
        <v>43823</v>
      </c>
      <c r="H700" s="35">
        <f>J700-15</f>
        <v>43830</v>
      </c>
      <c r="I700" s="35">
        <f t="shared" si="117"/>
        <v>43837</v>
      </c>
      <c r="J700" s="35">
        <v>43845</v>
      </c>
      <c r="K700" s="36" t="s">
        <v>69</v>
      </c>
      <c r="L700" s="37">
        <f t="shared" si="118"/>
        <v>6700</v>
      </c>
      <c r="M700" s="38">
        <v>6700</v>
      </c>
      <c r="N700" s="39"/>
      <c r="O700" s="40" t="s">
        <v>208</v>
      </c>
    </row>
    <row r="701" spans="1:256" s="41" customFormat="1" ht="21">
      <c r="A701" s="32">
        <v>1327</v>
      </c>
      <c r="B701" s="33" t="s">
        <v>455</v>
      </c>
      <c r="C701" s="42" t="s">
        <v>81</v>
      </c>
      <c r="D701" s="33" t="s">
        <v>446</v>
      </c>
      <c r="E701" s="44" t="s">
        <v>15</v>
      </c>
      <c r="F701" s="35">
        <f t="shared" si="122"/>
        <v>43804</v>
      </c>
      <c r="G701" s="35">
        <f t="shared" si="123"/>
        <v>43825</v>
      </c>
      <c r="H701" s="35">
        <f>J701-13</f>
        <v>43832</v>
      </c>
      <c r="I701" s="35">
        <f t="shared" si="117"/>
        <v>43839</v>
      </c>
      <c r="J701" s="35">
        <v>43845</v>
      </c>
      <c r="K701" s="36" t="s">
        <v>69</v>
      </c>
      <c r="L701" s="37">
        <f t="shared" si="118"/>
        <v>10000</v>
      </c>
      <c r="M701" s="45">
        <v>10000</v>
      </c>
      <c r="N701" s="39"/>
      <c r="O701" s="40" t="s">
        <v>454</v>
      </c>
    </row>
    <row r="702" spans="1:256" s="41" customFormat="1" ht="21">
      <c r="A702" s="32">
        <v>1331</v>
      </c>
      <c r="B702" s="33" t="s">
        <v>461</v>
      </c>
      <c r="C702" s="42" t="s">
        <v>81</v>
      </c>
      <c r="D702" s="33" t="s">
        <v>446</v>
      </c>
      <c r="E702" s="44" t="s">
        <v>15</v>
      </c>
      <c r="F702" s="35">
        <f t="shared" si="122"/>
        <v>43804</v>
      </c>
      <c r="G702" s="35">
        <f t="shared" si="123"/>
        <v>43825</v>
      </c>
      <c r="H702" s="35">
        <f>J702-13</f>
        <v>43832</v>
      </c>
      <c r="I702" s="35">
        <f t="shared" si="117"/>
        <v>43839</v>
      </c>
      <c r="J702" s="35">
        <v>43845</v>
      </c>
      <c r="K702" s="36" t="s">
        <v>69</v>
      </c>
      <c r="L702" s="37">
        <f t="shared" si="118"/>
        <v>17400</v>
      </c>
      <c r="M702" s="45">
        <v>17400</v>
      </c>
      <c r="N702" s="39"/>
      <c r="O702" s="40" t="s">
        <v>462</v>
      </c>
    </row>
    <row r="703" spans="1:256" s="41" customFormat="1" ht="12.75">
      <c r="A703" s="32">
        <v>1354</v>
      </c>
      <c r="B703" s="33" t="s">
        <v>470</v>
      </c>
      <c r="C703" s="34" t="s">
        <v>81</v>
      </c>
      <c r="D703" s="33" t="s">
        <v>192</v>
      </c>
      <c r="E703" s="44" t="s">
        <v>15</v>
      </c>
      <c r="F703" s="35">
        <f t="shared" si="122"/>
        <v>43804</v>
      </c>
      <c r="G703" s="35">
        <f t="shared" si="123"/>
        <v>43825</v>
      </c>
      <c r="H703" s="35">
        <f>J703-13</f>
        <v>43832</v>
      </c>
      <c r="I703" s="35">
        <f t="shared" si="117"/>
        <v>43839</v>
      </c>
      <c r="J703" s="35">
        <v>43845</v>
      </c>
      <c r="K703" s="36" t="s">
        <v>69</v>
      </c>
      <c r="L703" s="37">
        <f t="shared" si="118"/>
        <v>20000</v>
      </c>
      <c r="M703" s="38">
        <v>20000</v>
      </c>
      <c r="N703" s="39"/>
      <c r="O703" s="40" t="s">
        <v>208</v>
      </c>
    </row>
    <row r="704" spans="1:256" s="41" customFormat="1" ht="12.75">
      <c r="A704" s="32">
        <v>1407</v>
      </c>
      <c r="B704" s="33" t="s">
        <v>475</v>
      </c>
      <c r="C704" s="34" t="s">
        <v>81</v>
      </c>
      <c r="D704" s="33" t="s">
        <v>192</v>
      </c>
      <c r="E704" s="44" t="s">
        <v>15</v>
      </c>
      <c r="F704" s="35">
        <f t="shared" si="122"/>
        <v>43804</v>
      </c>
      <c r="G704" s="35">
        <f t="shared" si="123"/>
        <v>43825</v>
      </c>
      <c r="H704" s="35">
        <f>J704-13</f>
        <v>43832</v>
      </c>
      <c r="I704" s="35">
        <f t="shared" si="117"/>
        <v>43839</v>
      </c>
      <c r="J704" s="35">
        <v>43845</v>
      </c>
      <c r="K704" s="36" t="s">
        <v>69</v>
      </c>
      <c r="L704" s="37">
        <f t="shared" si="118"/>
        <v>20000</v>
      </c>
      <c r="M704" s="38">
        <v>20000</v>
      </c>
      <c r="N704" s="39"/>
      <c r="O704" s="40" t="s">
        <v>196</v>
      </c>
    </row>
    <row r="705" spans="1:256" s="41" customFormat="1" ht="12.75">
      <c r="A705" s="32">
        <v>1422</v>
      </c>
      <c r="B705" s="33" t="s">
        <v>476</v>
      </c>
      <c r="C705" s="34" t="s">
        <v>81</v>
      </c>
      <c r="D705" s="33" t="s">
        <v>192</v>
      </c>
      <c r="E705" s="44" t="s">
        <v>15</v>
      </c>
      <c r="F705" s="35">
        <f t="shared" si="122"/>
        <v>43804</v>
      </c>
      <c r="G705" s="35">
        <f t="shared" si="123"/>
        <v>43825</v>
      </c>
      <c r="H705" s="35">
        <f>J705-13</f>
        <v>43832</v>
      </c>
      <c r="I705" s="35">
        <f t="shared" si="117"/>
        <v>43839</v>
      </c>
      <c r="J705" s="35">
        <v>43845</v>
      </c>
      <c r="K705" s="36" t="s">
        <v>69</v>
      </c>
      <c r="L705" s="37">
        <f t="shared" si="118"/>
        <v>2000</v>
      </c>
      <c r="M705" s="38">
        <v>2000</v>
      </c>
      <c r="N705" s="39"/>
      <c r="O705" s="40" t="s">
        <v>195</v>
      </c>
    </row>
    <row r="706" spans="1:256" s="41" customFormat="1" ht="12.75">
      <c r="A706" s="32">
        <v>1441</v>
      </c>
      <c r="B706" s="33" t="s">
        <v>481</v>
      </c>
      <c r="C706" s="34" t="s">
        <v>81</v>
      </c>
      <c r="D706" s="33" t="s">
        <v>192</v>
      </c>
      <c r="E706" s="44" t="s">
        <v>15</v>
      </c>
      <c r="F706" s="35">
        <f t="shared" si="122"/>
        <v>43802</v>
      </c>
      <c r="G706" s="35">
        <f t="shared" si="123"/>
        <v>43823</v>
      </c>
      <c r="H706" s="35">
        <f>J706-15</f>
        <v>43830</v>
      </c>
      <c r="I706" s="35">
        <f t="shared" si="117"/>
        <v>43837</v>
      </c>
      <c r="J706" s="35">
        <v>43845</v>
      </c>
      <c r="K706" s="36" t="s">
        <v>69</v>
      </c>
      <c r="L706" s="37">
        <f t="shared" si="118"/>
        <v>2000</v>
      </c>
      <c r="M706" s="38">
        <v>2000</v>
      </c>
      <c r="N706" s="39"/>
      <c r="O706" s="40" t="s">
        <v>480</v>
      </c>
    </row>
    <row r="707" spans="1:256" s="41" customFormat="1" ht="12.75">
      <c r="A707" s="32">
        <v>1477</v>
      </c>
      <c r="B707" s="33" t="s">
        <v>483</v>
      </c>
      <c r="C707" s="34" t="s">
        <v>81</v>
      </c>
      <c r="D707" s="33" t="s">
        <v>192</v>
      </c>
      <c r="E707" s="44" t="s">
        <v>15</v>
      </c>
      <c r="F707" s="35">
        <f t="shared" si="122"/>
        <v>43804</v>
      </c>
      <c r="G707" s="35">
        <f t="shared" si="123"/>
        <v>43825</v>
      </c>
      <c r="H707" s="35">
        <f>J707-13</f>
        <v>43832</v>
      </c>
      <c r="I707" s="35">
        <f t="shared" si="117"/>
        <v>43839</v>
      </c>
      <c r="J707" s="35">
        <v>43845</v>
      </c>
      <c r="K707" s="36" t="s">
        <v>69</v>
      </c>
      <c r="L707" s="37">
        <f t="shared" si="118"/>
        <v>1000</v>
      </c>
      <c r="M707" s="38">
        <v>1000</v>
      </c>
      <c r="N707" s="39"/>
      <c r="O707" s="40" t="s">
        <v>484</v>
      </c>
    </row>
    <row r="708" spans="1:256" s="41" customFormat="1" ht="12.75">
      <c r="A708" s="32">
        <v>1501</v>
      </c>
      <c r="B708" s="33" t="s">
        <v>456</v>
      </c>
      <c r="C708" s="42" t="s">
        <v>81</v>
      </c>
      <c r="D708" s="33" t="s">
        <v>446</v>
      </c>
      <c r="E708" s="44" t="s">
        <v>15</v>
      </c>
      <c r="F708" s="35">
        <f t="shared" si="122"/>
        <v>43802</v>
      </c>
      <c r="G708" s="35">
        <f t="shared" si="123"/>
        <v>43823</v>
      </c>
      <c r="H708" s="35">
        <f>J708-15</f>
        <v>43830</v>
      </c>
      <c r="I708" s="35">
        <f t="shared" si="117"/>
        <v>43837</v>
      </c>
      <c r="J708" s="35">
        <v>43845</v>
      </c>
      <c r="K708" s="36" t="s">
        <v>69</v>
      </c>
      <c r="L708" s="37">
        <f t="shared" si="118"/>
        <v>11000</v>
      </c>
      <c r="M708" s="45">
        <v>11000</v>
      </c>
      <c r="N708" s="39"/>
      <c r="O708" s="40" t="s">
        <v>221</v>
      </c>
    </row>
    <row r="709" spans="1:256" s="41" customFormat="1" ht="21">
      <c r="A709" s="32">
        <v>1505</v>
      </c>
      <c r="B709" s="33" t="s">
        <v>457</v>
      </c>
      <c r="C709" s="42" t="s">
        <v>81</v>
      </c>
      <c r="D709" s="33" t="s">
        <v>446</v>
      </c>
      <c r="E709" s="44" t="s">
        <v>15</v>
      </c>
      <c r="F709" s="35">
        <f t="shared" si="122"/>
        <v>43802</v>
      </c>
      <c r="G709" s="35">
        <f t="shared" si="123"/>
        <v>43823</v>
      </c>
      <c r="H709" s="35">
        <f>J709-15</f>
        <v>43830</v>
      </c>
      <c r="I709" s="35">
        <f t="shared" si="117"/>
        <v>43837</v>
      </c>
      <c r="J709" s="35">
        <v>43845</v>
      </c>
      <c r="K709" s="36" t="s">
        <v>69</v>
      </c>
      <c r="L709" s="37">
        <f t="shared" si="118"/>
        <v>29000</v>
      </c>
      <c r="M709" s="45">
        <v>29000</v>
      </c>
      <c r="N709" s="39"/>
      <c r="O709" s="40" t="s">
        <v>220</v>
      </c>
    </row>
    <row r="710" spans="1:256" s="41" customFormat="1" ht="21">
      <c r="A710" s="32">
        <v>1517</v>
      </c>
      <c r="B710" s="33" t="s">
        <v>502</v>
      </c>
      <c r="C710" s="34" t="s">
        <v>81</v>
      </c>
      <c r="D710" s="33" t="s">
        <v>446</v>
      </c>
      <c r="E710" s="44" t="s">
        <v>15</v>
      </c>
      <c r="F710" s="35">
        <f t="shared" si="122"/>
        <v>43804</v>
      </c>
      <c r="G710" s="35">
        <f t="shared" si="123"/>
        <v>43825</v>
      </c>
      <c r="H710" s="35">
        <f>J710-13</f>
        <v>43832</v>
      </c>
      <c r="I710" s="35">
        <f t="shared" si="117"/>
        <v>43839</v>
      </c>
      <c r="J710" s="35">
        <v>43845</v>
      </c>
      <c r="K710" s="36" t="s">
        <v>69</v>
      </c>
      <c r="L710" s="37">
        <f t="shared" si="118"/>
        <v>64100</v>
      </c>
      <c r="M710" s="38">
        <f>36000+12000+10500+5600</f>
        <v>64100</v>
      </c>
      <c r="N710" s="39"/>
      <c r="O710" s="40" t="s">
        <v>208</v>
      </c>
    </row>
    <row r="711" spans="1:256" s="41" customFormat="1" ht="21">
      <c r="A711" s="32">
        <v>1546</v>
      </c>
      <c r="B711" s="33" t="s">
        <v>500</v>
      </c>
      <c r="C711" s="42" t="s">
        <v>81</v>
      </c>
      <c r="D711" s="33" t="s">
        <v>446</v>
      </c>
      <c r="E711" s="44" t="s">
        <v>15</v>
      </c>
      <c r="F711" s="35">
        <f t="shared" si="122"/>
        <v>43802</v>
      </c>
      <c r="G711" s="35">
        <f t="shared" si="123"/>
        <v>43823</v>
      </c>
      <c r="H711" s="35">
        <f t="shared" ref="H711:H717" si="124">J711-15</f>
        <v>43830</v>
      </c>
      <c r="I711" s="35">
        <f t="shared" si="117"/>
        <v>43837</v>
      </c>
      <c r="J711" s="35">
        <v>43845</v>
      </c>
      <c r="K711" s="36" t="s">
        <v>69</v>
      </c>
      <c r="L711" s="37">
        <f t="shared" si="118"/>
        <v>13000</v>
      </c>
      <c r="M711" s="45">
        <v>13000</v>
      </c>
      <c r="N711" s="39"/>
      <c r="O711" s="40" t="s">
        <v>219</v>
      </c>
    </row>
    <row r="712" spans="1:256" s="41" customFormat="1" ht="21">
      <c r="A712" s="32">
        <v>1597</v>
      </c>
      <c r="B712" s="33" t="s">
        <v>696</v>
      </c>
      <c r="C712" s="42" t="s">
        <v>81</v>
      </c>
      <c r="D712" s="33" t="s">
        <v>446</v>
      </c>
      <c r="E712" s="44" t="s">
        <v>15</v>
      </c>
      <c r="F712" s="35">
        <f t="shared" si="122"/>
        <v>43802</v>
      </c>
      <c r="G712" s="35">
        <f t="shared" si="123"/>
        <v>43823</v>
      </c>
      <c r="H712" s="35">
        <f t="shared" si="124"/>
        <v>43830</v>
      </c>
      <c r="I712" s="35">
        <f t="shared" si="117"/>
        <v>43837</v>
      </c>
      <c r="J712" s="35">
        <v>43845</v>
      </c>
      <c r="K712" s="36" t="s">
        <v>69</v>
      </c>
      <c r="L712" s="37">
        <f t="shared" si="118"/>
        <v>3500</v>
      </c>
      <c r="M712" s="45">
        <v>3500</v>
      </c>
      <c r="N712" s="45"/>
      <c r="O712" s="40" t="s">
        <v>697</v>
      </c>
    </row>
    <row r="713" spans="1:256" s="80" customFormat="1" ht="21">
      <c r="A713" s="32">
        <v>1618</v>
      </c>
      <c r="B713" s="33" t="s">
        <v>701</v>
      </c>
      <c r="C713" s="42" t="s">
        <v>81</v>
      </c>
      <c r="D713" s="33" t="s">
        <v>446</v>
      </c>
      <c r="E713" s="44" t="s">
        <v>15</v>
      </c>
      <c r="F713" s="35">
        <f t="shared" si="122"/>
        <v>43802</v>
      </c>
      <c r="G713" s="35">
        <f t="shared" si="123"/>
        <v>43823</v>
      </c>
      <c r="H713" s="35">
        <f t="shared" si="124"/>
        <v>43830</v>
      </c>
      <c r="I713" s="35">
        <f t="shared" si="117"/>
        <v>43837</v>
      </c>
      <c r="J713" s="35">
        <v>43845</v>
      </c>
      <c r="K713" s="36" t="s">
        <v>69</v>
      </c>
      <c r="L713" s="37">
        <f t="shared" si="118"/>
        <v>500000</v>
      </c>
      <c r="M713" s="45">
        <v>500000</v>
      </c>
      <c r="N713" s="45"/>
      <c r="O713" s="40" t="s">
        <v>702</v>
      </c>
      <c r="P713" s="41"/>
      <c r="Q713" s="41"/>
      <c r="R713" s="41"/>
      <c r="S713" s="41"/>
      <c r="T713" s="41"/>
      <c r="U713" s="41"/>
      <c r="V713" s="41"/>
      <c r="W713" s="41"/>
      <c r="X713" s="41"/>
      <c r="Y713" s="41"/>
      <c r="Z713" s="41"/>
      <c r="AA713" s="41"/>
      <c r="AB713" s="41"/>
      <c r="AC713" s="41"/>
      <c r="AD713" s="41"/>
      <c r="AE713" s="41"/>
      <c r="AF713" s="41"/>
      <c r="AG713" s="41"/>
      <c r="AH713" s="41"/>
      <c r="AI713" s="41"/>
      <c r="AJ713" s="41"/>
      <c r="AK713" s="41"/>
      <c r="AL713" s="41"/>
      <c r="AM713" s="41"/>
      <c r="AN713" s="41"/>
      <c r="AO713" s="41"/>
      <c r="AP713" s="41"/>
      <c r="AQ713" s="41"/>
      <c r="AR713" s="41"/>
      <c r="AS713" s="41"/>
      <c r="AT713" s="41"/>
      <c r="AU713" s="41"/>
      <c r="AV713" s="41"/>
      <c r="AW713" s="41"/>
      <c r="AX713" s="41"/>
      <c r="AY713" s="41"/>
      <c r="AZ713" s="41"/>
      <c r="BA713" s="41"/>
      <c r="BB713" s="41"/>
      <c r="BC713" s="41"/>
      <c r="BD713" s="41"/>
      <c r="BE713" s="41"/>
      <c r="BF713" s="41"/>
      <c r="BG713" s="41"/>
      <c r="BH713" s="41"/>
      <c r="BI713" s="41"/>
      <c r="BJ713" s="41"/>
      <c r="BK713" s="41"/>
      <c r="BL713" s="41"/>
      <c r="BM713" s="41"/>
      <c r="BN713" s="41"/>
      <c r="BO713" s="41"/>
      <c r="BP713" s="41"/>
      <c r="BQ713" s="41"/>
      <c r="BR713" s="41"/>
      <c r="BS713" s="41"/>
      <c r="BT713" s="41"/>
      <c r="BU713" s="41"/>
      <c r="BV713" s="41"/>
      <c r="BW713" s="41"/>
      <c r="BX713" s="41"/>
      <c r="BY713" s="41"/>
      <c r="BZ713" s="41"/>
      <c r="CA713" s="41"/>
      <c r="CB713" s="41"/>
      <c r="CC713" s="41"/>
      <c r="CD713" s="41"/>
      <c r="CE713" s="41"/>
      <c r="CF713" s="41"/>
      <c r="CG713" s="41"/>
      <c r="CH713" s="41"/>
      <c r="CI713" s="41"/>
      <c r="CJ713" s="41"/>
      <c r="CK713" s="41"/>
      <c r="CL713" s="41"/>
      <c r="CM713" s="41"/>
      <c r="CN713" s="41"/>
      <c r="CO713" s="41"/>
      <c r="CP713" s="41"/>
      <c r="CQ713" s="41"/>
      <c r="CR713" s="41"/>
      <c r="CS713" s="41"/>
      <c r="CT713" s="41"/>
      <c r="CU713" s="41"/>
      <c r="CV713" s="41"/>
      <c r="CW713" s="41"/>
      <c r="CX713" s="41"/>
      <c r="CY713" s="41"/>
      <c r="CZ713" s="41"/>
      <c r="DA713" s="41"/>
      <c r="DB713" s="41"/>
      <c r="DC713" s="41"/>
      <c r="DD713" s="41"/>
      <c r="DE713" s="41"/>
      <c r="DF713" s="41"/>
      <c r="DG713" s="41"/>
      <c r="DH713" s="41"/>
      <c r="DI713" s="41"/>
      <c r="DJ713" s="41"/>
      <c r="DK713" s="41"/>
      <c r="DL713" s="41"/>
      <c r="DM713" s="41"/>
      <c r="DN713" s="41"/>
      <c r="DO713" s="41"/>
      <c r="DP713" s="41"/>
      <c r="DQ713" s="41"/>
      <c r="DR713" s="41"/>
      <c r="DS713" s="41"/>
      <c r="DT713" s="41"/>
      <c r="DU713" s="41"/>
      <c r="DV713" s="41"/>
      <c r="DW713" s="41"/>
      <c r="DX713" s="41"/>
      <c r="DY713" s="41"/>
      <c r="DZ713" s="41"/>
      <c r="EA713" s="41"/>
      <c r="EB713" s="41"/>
      <c r="EC713" s="41"/>
      <c r="ED713" s="41"/>
      <c r="EE713" s="41"/>
      <c r="EF713" s="41"/>
      <c r="EG713" s="41"/>
      <c r="EH713" s="41"/>
      <c r="EI713" s="41"/>
      <c r="EJ713" s="41"/>
      <c r="EK713" s="41"/>
      <c r="EL713" s="41"/>
      <c r="EM713" s="41"/>
      <c r="EN713" s="41"/>
      <c r="EO713" s="41"/>
      <c r="EP713" s="41"/>
      <c r="EQ713" s="41"/>
      <c r="ER713" s="41"/>
      <c r="ES713" s="41"/>
      <c r="ET713" s="41"/>
      <c r="EU713" s="41"/>
      <c r="EV713" s="41"/>
      <c r="EW713" s="41"/>
      <c r="EX713" s="41"/>
      <c r="EY713" s="41"/>
      <c r="EZ713" s="41"/>
      <c r="FA713" s="41"/>
      <c r="FB713" s="41"/>
      <c r="FC713" s="41"/>
      <c r="FD713" s="41"/>
      <c r="FE713" s="41"/>
      <c r="FF713" s="41"/>
      <c r="FG713" s="41"/>
      <c r="FH713" s="41"/>
      <c r="FI713" s="41"/>
      <c r="FJ713" s="41"/>
      <c r="FK713" s="41"/>
      <c r="FL713" s="41"/>
      <c r="FM713" s="41"/>
      <c r="FN713" s="41"/>
      <c r="FO713" s="41"/>
      <c r="FP713" s="41"/>
      <c r="FQ713" s="41"/>
      <c r="FR713" s="41"/>
      <c r="FS713" s="41"/>
      <c r="FT713" s="41"/>
      <c r="FU713" s="41"/>
      <c r="FV713" s="41"/>
      <c r="FW713" s="41"/>
      <c r="FX713" s="41"/>
      <c r="FY713" s="41"/>
      <c r="FZ713" s="41"/>
      <c r="GA713" s="41"/>
      <c r="GB713" s="41"/>
      <c r="GC713" s="41"/>
      <c r="GD713" s="41"/>
      <c r="GE713" s="41"/>
      <c r="GF713" s="41"/>
      <c r="GG713" s="41"/>
      <c r="GH713" s="41"/>
      <c r="GI713" s="41"/>
      <c r="GJ713" s="41"/>
      <c r="GK713" s="41"/>
      <c r="GL713" s="41"/>
      <c r="GM713" s="41"/>
      <c r="GN713" s="41"/>
      <c r="GO713" s="41"/>
      <c r="GP713" s="41"/>
      <c r="GQ713" s="41"/>
      <c r="GR713" s="41"/>
      <c r="GS713" s="41"/>
      <c r="GT713" s="41"/>
      <c r="GU713" s="41"/>
      <c r="GV713" s="41"/>
      <c r="GW713" s="41"/>
      <c r="GX713" s="41"/>
      <c r="GY713" s="41"/>
      <c r="GZ713" s="41"/>
      <c r="HA713" s="41"/>
      <c r="HB713" s="41"/>
      <c r="HC713" s="41"/>
      <c r="HD713" s="41"/>
      <c r="HE713" s="41"/>
      <c r="HF713" s="41"/>
      <c r="HG713" s="41"/>
      <c r="HH713" s="41"/>
      <c r="HI713" s="41"/>
      <c r="HJ713" s="41"/>
      <c r="HK713" s="41"/>
      <c r="HL713" s="41"/>
      <c r="HM713" s="41"/>
      <c r="HN713" s="41"/>
      <c r="HO713" s="41"/>
      <c r="HP713" s="41"/>
      <c r="HQ713" s="41"/>
      <c r="HR713" s="41"/>
      <c r="HS713" s="41"/>
      <c r="HT713" s="41"/>
      <c r="HU713" s="41"/>
      <c r="HV713" s="41"/>
      <c r="HW713" s="41"/>
      <c r="HX713" s="41"/>
      <c r="HY713" s="41"/>
      <c r="HZ713" s="41"/>
      <c r="IA713" s="41"/>
      <c r="IB713" s="41"/>
      <c r="IC713" s="41"/>
      <c r="ID713" s="41"/>
      <c r="IE713" s="41"/>
      <c r="IF713" s="41"/>
      <c r="IG713" s="41"/>
      <c r="IH713" s="41"/>
      <c r="II713" s="41"/>
      <c r="IJ713" s="41"/>
      <c r="IK713" s="41"/>
      <c r="IL713" s="41"/>
      <c r="IM713" s="41"/>
      <c r="IN713" s="41"/>
      <c r="IO713" s="41"/>
      <c r="IP713" s="41"/>
      <c r="IQ713" s="41"/>
      <c r="IR713" s="41"/>
      <c r="IS713" s="41"/>
      <c r="IT713" s="41"/>
      <c r="IU713" s="41"/>
      <c r="IV713" s="41"/>
    </row>
    <row r="714" spans="1:256" s="80" customFormat="1" ht="21">
      <c r="A714" s="32">
        <v>1710</v>
      </c>
      <c r="B714" s="33" t="s">
        <v>629</v>
      </c>
      <c r="C714" s="42" t="s">
        <v>81</v>
      </c>
      <c r="D714" s="33" t="s">
        <v>446</v>
      </c>
      <c r="E714" s="44" t="s">
        <v>15</v>
      </c>
      <c r="F714" s="35">
        <f t="shared" si="122"/>
        <v>43802</v>
      </c>
      <c r="G714" s="35">
        <f t="shared" si="123"/>
        <v>43823</v>
      </c>
      <c r="H714" s="35">
        <f t="shared" si="124"/>
        <v>43830</v>
      </c>
      <c r="I714" s="35">
        <f t="shared" si="117"/>
        <v>43837</v>
      </c>
      <c r="J714" s="35">
        <v>43845</v>
      </c>
      <c r="K714" s="36" t="s">
        <v>69</v>
      </c>
      <c r="L714" s="37">
        <f t="shared" si="118"/>
        <v>5400</v>
      </c>
      <c r="M714" s="45">
        <v>5400</v>
      </c>
      <c r="N714" s="45"/>
      <c r="O714" s="40" t="s">
        <v>630</v>
      </c>
      <c r="P714" s="41"/>
      <c r="Q714" s="41"/>
      <c r="R714" s="41"/>
      <c r="S714" s="41"/>
      <c r="T714" s="41"/>
      <c r="U714" s="41"/>
      <c r="V714" s="41"/>
      <c r="W714" s="41"/>
      <c r="X714" s="41"/>
      <c r="Y714" s="41"/>
      <c r="Z714" s="41"/>
      <c r="AA714" s="41"/>
      <c r="AB714" s="41"/>
      <c r="AC714" s="41"/>
      <c r="AD714" s="41"/>
      <c r="AE714" s="41"/>
      <c r="AF714" s="41"/>
      <c r="AG714" s="41"/>
      <c r="AH714" s="41"/>
      <c r="AI714" s="41"/>
      <c r="AJ714" s="41"/>
      <c r="AK714" s="41"/>
      <c r="AL714" s="41"/>
      <c r="AM714" s="41"/>
      <c r="AN714" s="41"/>
      <c r="AO714" s="41"/>
      <c r="AP714" s="41"/>
      <c r="AQ714" s="41"/>
      <c r="AR714" s="41"/>
      <c r="AS714" s="41"/>
      <c r="AT714" s="41"/>
      <c r="AU714" s="41"/>
      <c r="AV714" s="41"/>
      <c r="AW714" s="41"/>
      <c r="AX714" s="41"/>
      <c r="AY714" s="41"/>
      <c r="AZ714" s="41"/>
      <c r="BA714" s="41"/>
      <c r="BB714" s="41"/>
      <c r="BC714" s="41"/>
      <c r="BD714" s="41"/>
      <c r="BE714" s="41"/>
      <c r="BF714" s="41"/>
      <c r="BG714" s="41"/>
      <c r="BH714" s="41"/>
      <c r="BI714" s="41"/>
      <c r="BJ714" s="41"/>
      <c r="BK714" s="41"/>
      <c r="BL714" s="41"/>
      <c r="BM714" s="41"/>
      <c r="BN714" s="41"/>
      <c r="BO714" s="41"/>
      <c r="BP714" s="41"/>
      <c r="BQ714" s="41"/>
      <c r="BR714" s="41"/>
      <c r="BS714" s="41"/>
      <c r="BT714" s="41"/>
      <c r="BU714" s="41"/>
      <c r="BV714" s="41"/>
      <c r="BW714" s="41"/>
      <c r="BX714" s="41"/>
      <c r="BY714" s="41"/>
      <c r="BZ714" s="41"/>
      <c r="CA714" s="41"/>
      <c r="CB714" s="41"/>
      <c r="CC714" s="41"/>
      <c r="CD714" s="41"/>
      <c r="CE714" s="41"/>
      <c r="CF714" s="41"/>
      <c r="CG714" s="41"/>
      <c r="CH714" s="41"/>
      <c r="CI714" s="41"/>
      <c r="CJ714" s="41"/>
      <c r="CK714" s="41"/>
      <c r="CL714" s="41"/>
      <c r="CM714" s="41"/>
      <c r="CN714" s="41"/>
      <c r="CO714" s="41"/>
      <c r="CP714" s="41"/>
      <c r="CQ714" s="41"/>
      <c r="CR714" s="41"/>
      <c r="CS714" s="41"/>
      <c r="CT714" s="41"/>
      <c r="CU714" s="41"/>
      <c r="CV714" s="41"/>
      <c r="CW714" s="41"/>
      <c r="CX714" s="41"/>
      <c r="CY714" s="41"/>
      <c r="CZ714" s="41"/>
      <c r="DA714" s="41"/>
      <c r="DB714" s="41"/>
      <c r="DC714" s="41"/>
      <c r="DD714" s="41"/>
      <c r="DE714" s="41"/>
      <c r="DF714" s="41"/>
      <c r="DG714" s="41"/>
      <c r="DH714" s="41"/>
      <c r="DI714" s="41"/>
      <c r="DJ714" s="41"/>
      <c r="DK714" s="41"/>
      <c r="DL714" s="41"/>
      <c r="DM714" s="41"/>
      <c r="DN714" s="41"/>
      <c r="DO714" s="41"/>
      <c r="DP714" s="41"/>
      <c r="DQ714" s="41"/>
      <c r="DR714" s="41"/>
      <c r="DS714" s="41"/>
      <c r="DT714" s="41"/>
      <c r="DU714" s="41"/>
      <c r="DV714" s="41"/>
      <c r="DW714" s="41"/>
      <c r="DX714" s="41"/>
      <c r="DY714" s="41"/>
      <c r="DZ714" s="41"/>
      <c r="EA714" s="41"/>
      <c r="EB714" s="41"/>
      <c r="EC714" s="41"/>
      <c r="ED714" s="41"/>
      <c r="EE714" s="41"/>
      <c r="EF714" s="41"/>
      <c r="EG714" s="41"/>
      <c r="EH714" s="41"/>
      <c r="EI714" s="41"/>
      <c r="EJ714" s="41"/>
      <c r="EK714" s="41"/>
      <c r="EL714" s="41"/>
      <c r="EM714" s="41"/>
      <c r="EN714" s="41"/>
      <c r="EO714" s="41"/>
      <c r="EP714" s="41"/>
      <c r="EQ714" s="41"/>
      <c r="ER714" s="41"/>
      <c r="ES714" s="41"/>
      <c r="ET714" s="41"/>
      <c r="EU714" s="41"/>
      <c r="EV714" s="41"/>
      <c r="EW714" s="41"/>
      <c r="EX714" s="41"/>
      <c r="EY714" s="41"/>
      <c r="EZ714" s="41"/>
      <c r="FA714" s="41"/>
      <c r="FB714" s="41"/>
      <c r="FC714" s="41"/>
      <c r="FD714" s="41"/>
      <c r="FE714" s="41"/>
      <c r="FF714" s="41"/>
      <c r="FG714" s="41"/>
      <c r="FH714" s="41"/>
      <c r="FI714" s="41"/>
      <c r="FJ714" s="41"/>
      <c r="FK714" s="41"/>
      <c r="FL714" s="41"/>
      <c r="FM714" s="41"/>
      <c r="FN714" s="41"/>
      <c r="FO714" s="41"/>
      <c r="FP714" s="41"/>
      <c r="FQ714" s="41"/>
      <c r="FR714" s="41"/>
      <c r="FS714" s="41"/>
      <c r="FT714" s="41"/>
      <c r="FU714" s="41"/>
      <c r="FV714" s="41"/>
      <c r="FW714" s="41"/>
      <c r="FX714" s="41"/>
      <c r="FY714" s="41"/>
      <c r="FZ714" s="41"/>
      <c r="GA714" s="41"/>
      <c r="GB714" s="41"/>
      <c r="GC714" s="41"/>
      <c r="GD714" s="41"/>
      <c r="GE714" s="41"/>
      <c r="GF714" s="41"/>
      <c r="GG714" s="41"/>
      <c r="GH714" s="41"/>
      <c r="GI714" s="41"/>
      <c r="GJ714" s="41"/>
      <c r="GK714" s="41"/>
      <c r="GL714" s="41"/>
      <c r="GM714" s="41"/>
      <c r="GN714" s="41"/>
      <c r="GO714" s="41"/>
      <c r="GP714" s="41"/>
      <c r="GQ714" s="41"/>
      <c r="GR714" s="41"/>
      <c r="GS714" s="41"/>
      <c r="GT714" s="41"/>
      <c r="GU714" s="41"/>
      <c r="GV714" s="41"/>
      <c r="GW714" s="41"/>
      <c r="GX714" s="41"/>
      <c r="GY714" s="41"/>
      <c r="GZ714" s="41"/>
      <c r="HA714" s="41"/>
      <c r="HB714" s="41"/>
      <c r="HC714" s="41"/>
      <c r="HD714" s="41"/>
      <c r="HE714" s="41"/>
      <c r="HF714" s="41"/>
      <c r="HG714" s="41"/>
      <c r="HH714" s="41"/>
      <c r="HI714" s="41"/>
      <c r="HJ714" s="41"/>
      <c r="HK714" s="41"/>
      <c r="HL714" s="41"/>
      <c r="HM714" s="41"/>
      <c r="HN714" s="41"/>
      <c r="HO714" s="41"/>
      <c r="HP714" s="41"/>
      <c r="HQ714" s="41"/>
      <c r="HR714" s="41"/>
      <c r="HS714" s="41"/>
      <c r="HT714" s="41"/>
      <c r="HU714" s="41"/>
      <c r="HV714" s="41"/>
      <c r="HW714" s="41"/>
      <c r="HX714" s="41"/>
      <c r="HY714" s="41"/>
      <c r="HZ714" s="41"/>
      <c r="IA714" s="41"/>
      <c r="IB714" s="41"/>
      <c r="IC714" s="41"/>
      <c r="ID714" s="41"/>
      <c r="IE714" s="41"/>
      <c r="IF714" s="41"/>
      <c r="IG714" s="41"/>
      <c r="IH714" s="41"/>
      <c r="II714" s="41"/>
      <c r="IJ714" s="41"/>
      <c r="IK714" s="41"/>
      <c r="IL714" s="41"/>
      <c r="IM714" s="41"/>
      <c r="IN714" s="41"/>
      <c r="IO714" s="41"/>
      <c r="IP714" s="41"/>
      <c r="IQ714" s="41"/>
      <c r="IR714" s="41"/>
      <c r="IS714" s="41"/>
      <c r="IT714" s="41"/>
      <c r="IU714" s="41"/>
      <c r="IV714" s="41"/>
    </row>
    <row r="715" spans="1:256" s="41" customFormat="1" ht="12.75">
      <c r="A715" s="32">
        <v>1725</v>
      </c>
      <c r="B715" s="33" t="s">
        <v>672</v>
      </c>
      <c r="C715" s="42" t="s">
        <v>81</v>
      </c>
      <c r="D715" s="33" t="s">
        <v>446</v>
      </c>
      <c r="E715" s="44" t="s">
        <v>15</v>
      </c>
      <c r="F715" s="35">
        <f t="shared" si="122"/>
        <v>43802</v>
      </c>
      <c r="G715" s="35">
        <f t="shared" si="123"/>
        <v>43823</v>
      </c>
      <c r="H715" s="35">
        <f t="shared" si="124"/>
        <v>43830</v>
      </c>
      <c r="I715" s="35">
        <f t="shared" si="117"/>
        <v>43837</v>
      </c>
      <c r="J715" s="35">
        <v>43845</v>
      </c>
      <c r="K715" s="36" t="s">
        <v>69</v>
      </c>
      <c r="L715" s="37">
        <f t="shared" si="118"/>
        <v>11200</v>
      </c>
      <c r="M715" s="45">
        <v>11200</v>
      </c>
      <c r="N715" s="45"/>
      <c r="O715" s="40" t="s">
        <v>673</v>
      </c>
    </row>
    <row r="716" spans="1:256" s="41" customFormat="1" ht="21">
      <c r="A716" s="32">
        <v>1732</v>
      </c>
      <c r="B716" s="33" t="s">
        <v>594</v>
      </c>
      <c r="C716" s="42" t="s">
        <v>81</v>
      </c>
      <c r="D716" s="33" t="s">
        <v>446</v>
      </c>
      <c r="E716" s="44" t="s">
        <v>15</v>
      </c>
      <c r="F716" s="35">
        <f t="shared" si="122"/>
        <v>43802</v>
      </c>
      <c r="G716" s="35">
        <f t="shared" si="123"/>
        <v>43823</v>
      </c>
      <c r="H716" s="35">
        <f t="shared" si="124"/>
        <v>43830</v>
      </c>
      <c r="I716" s="35">
        <f t="shared" si="117"/>
        <v>43837</v>
      </c>
      <c r="J716" s="35">
        <v>43845</v>
      </c>
      <c r="K716" s="36" t="s">
        <v>69</v>
      </c>
      <c r="L716" s="37">
        <f t="shared" si="118"/>
        <v>11400</v>
      </c>
      <c r="M716" s="45">
        <v>11400</v>
      </c>
      <c r="N716" s="45"/>
      <c r="O716" s="40" t="s">
        <v>595</v>
      </c>
    </row>
    <row r="717" spans="1:256" s="41" customFormat="1" ht="31.5">
      <c r="A717" s="32">
        <v>1796</v>
      </c>
      <c r="B717" s="33" t="s">
        <v>674</v>
      </c>
      <c r="C717" s="42" t="s">
        <v>81</v>
      </c>
      <c r="D717" s="33" t="s">
        <v>446</v>
      </c>
      <c r="E717" s="44" t="s">
        <v>15</v>
      </c>
      <c r="F717" s="35">
        <f t="shared" si="122"/>
        <v>43802</v>
      </c>
      <c r="G717" s="35">
        <f t="shared" si="123"/>
        <v>43823</v>
      </c>
      <c r="H717" s="35">
        <f t="shared" si="124"/>
        <v>43830</v>
      </c>
      <c r="I717" s="35">
        <f t="shared" si="117"/>
        <v>43837</v>
      </c>
      <c r="J717" s="35">
        <v>43845</v>
      </c>
      <c r="K717" s="36" t="s">
        <v>69</v>
      </c>
      <c r="L717" s="37">
        <f t="shared" si="118"/>
        <v>4000</v>
      </c>
      <c r="M717" s="45">
        <v>4000</v>
      </c>
      <c r="N717" s="45"/>
      <c r="O717" s="40" t="s">
        <v>675</v>
      </c>
    </row>
    <row r="718" spans="1:256" s="41" customFormat="1" ht="21">
      <c r="A718" s="32">
        <v>33</v>
      </c>
      <c r="B718" s="33" t="s">
        <v>349</v>
      </c>
      <c r="C718" s="34" t="s">
        <v>81</v>
      </c>
      <c r="D718" s="33" t="s">
        <v>98</v>
      </c>
      <c r="E718" s="44" t="s">
        <v>15</v>
      </c>
      <c r="F718" s="35">
        <f t="shared" si="122"/>
        <v>43807</v>
      </c>
      <c r="G718" s="35">
        <f t="shared" si="123"/>
        <v>43828</v>
      </c>
      <c r="H718" s="35">
        <f>J718-13</f>
        <v>43835</v>
      </c>
      <c r="I718" s="35">
        <f t="shared" si="117"/>
        <v>43842</v>
      </c>
      <c r="J718" s="35">
        <v>43848</v>
      </c>
      <c r="K718" s="36" t="s">
        <v>69</v>
      </c>
      <c r="L718" s="37">
        <f t="shared" si="118"/>
        <v>2500</v>
      </c>
      <c r="M718" s="38">
        <v>2500</v>
      </c>
      <c r="N718" s="39"/>
      <c r="O718" s="40" t="s">
        <v>208</v>
      </c>
    </row>
    <row r="719" spans="1:256" s="41" customFormat="1" ht="12.75">
      <c r="A719" s="32">
        <v>1079</v>
      </c>
      <c r="B719" s="33" t="s">
        <v>295</v>
      </c>
      <c r="C719" s="34" t="s">
        <v>81</v>
      </c>
      <c r="D719" s="33" t="s">
        <v>120</v>
      </c>
      <c r="E719" s="44" t="s">
        <v>15</v>
      </c>
      <c r="F719" s="35">
        <f t="shared" si="122"/>
        <v>43807</v>
      </c>
      <c r="G719" s="35">
        <f t="shared" si="123"/>
        <v>43828</v>
      </c>
      <c r="H719" s="35">
        <f>J719-13</f>
        <v>43835</v>
      </c>
      <c r="I719" s="35">
        <f t="shared" si="117"/>
        <v>43842</v>
      </c>
      <c r="J719" s="35">
        <v>43848</v>
      </c>
      <c r="K719" s="36" t="s">
        <v>69</v>
      </c>
      <c r="L719" s="37">
        <f t="shared" si="118"/>
        <v>451.5</v>
      </c>
      <c r="M719" s="38">
        <v>451.5</v>
      </c>
      <c r="N719" s="39"/>
      <c r="O719" s="40" t="s">
        <v>229</v>
      </c>
    </row>
    <row r="720" spans="1:256" s="41" customFormat="1" ht="12.75">
      <c r="A720" s="32">
        <v>1033</v>
      </c>
      <c r="B720" s="33" t="s">
        <v>579</v>
      </c>
      <c r="C720" s="42" t="s">
        <v>81</v>
      </c>
      <c r="D720" s="33" t="s">
        <v>183</v>
      </c>
      <c r="E720" s="44" t="s">
        <v>15</v>
      </c>
      <c r="F720" s="35">
        <f t="shared" si="122"/>
        <v>43893</v>
      </c>
      <c r="G720" s="35">
        <f t="shared" si="123"/>
        <v>43914</v>
      </c>
      <c r="H720" s="35">
        <f>J720-15</f>
        <v>43921</v>
      </c>
      <c r="I720" s="35">
        <f t="shared" si="117"/>
        <v>43928</v>
      </c>
      <c r="J720" s="35">
        <v>43936</v>
      </c>
      <c r="K720" s="36" t="s">
        <v>69</v>
      </c>
      <c r="L720" s="37">
        <f t="shared" si="118"/>
        <v>89000</v>
      </c>
      <c r="M720" s="43">
        <f>14000+70000+5000</f>
        <v>89000</v>
      </c>
      <c r="N720" s="39"/>
      <c r="O720" s="40" t="s">
        <v>191</v>
      </c>
    </row>
    <row r="721" spans="1:15" s="41" customFormat="1" ht="21">
      <c r="A721" s="32">
        <v>1301</v>
      </c>
      <c r="B721" s="33" t="s">
        <v>649</v>
      </c>
      <c r="C721" s="42" t="s">
        <v>81</v>
      </c>
      <c r="D721" s="33" t="s">
        <v>446</v>
      </c>
      <c r="E721" s="44" t="s">
        <v>15</v>
      </c>
      <c r="F721" s="35">
        <f t="shared" si="122"/>
        <v>43895</v>
      </c>
      <c r="G721" s="35">
        <f t="shared" si="123"/>
        <v>43916</v>
      </c>
      <c r="H721" s="35">
        <f t="shared" ref="H721:H726" si="125">J721-13</f>
        <v>43923</v>
      </c>
      <c r="I721" s="35">
        <f t="shared" ref="I721:I792" si="126">H721+7</f>
        <v>43930</v>
      </c>
      <c r="J721" s="35">
        <v>43936</v>
      </c>
      <c r="K721" s="36" t="s">
        <v>69</v>
      </c>
      <c r="L721" s="37">
        <f t="shared" ref="L721:L792" si="127">SUM(M721:N721)</f>
        <v>70800</v>
      </c>
      <c r="M721" s="45">
        <v>70800</v>
      </c>
      <c r="N721" s="39"/>
      <c r="O721" s="40" t="s">
        <v>652</v>
      </c>
    </row>
    <row r="722" spans="1:15" s="41" customFormat="1" ht="21">
      <c r="A722" s="32">
        <v>1305</v>
      </c>
      <c r="B722" s="33" t="s">
        <v>651</v>
      </c>
      <c r="C722" s="42" t="s">
        <v>81</v>
      </c>
      <c r="D722" s="33" t="s">
        <v>446</v>
      </c>
      <c r="E722" s="44" t="s">
        <v>15</v>
      </c>
      <c r="F722" s="35">
        <f t="shared" si="122"/>
        <v>43895</v>
      </c>
      <c r="G722" s="35">
        <f t="shared" si="123"/>
        <v>43916</v>
      </c>
      <c r="H722" s="35">
        <f t="shared" si="125"/>
        <v>43923</v>
      </c>
      <c r="I722" s="35">
        <f t="shared" si="126"/>
        <v>43930</v>
      </c>
      <c r="J722" s="35">
        <v>43936</v>
      </c>
      <c r="K722" s="36" t="s">
        <v>69</v>
      </c>
      <c r="L722" s="37">
        <f t="shared" si="127"/>
        <v>70800</v>
      </c>
      <c r="M722" s="45">
        <v>70800</v>
      </c>
      <c r="N722" s="39"/>
      <c r="O722" s="40" t="s">
        <v>650</v>
      </c>
    </row>
    <row r="723" spans="1:15" s="41" customFormat="1" ht="21">
      <c r="A723" s="32">
        <v>1313</v>
      </c>
      <c r="B723" s="33" t="s">
        <v>655</v>
      </c>
      <c r="C723" s="42" t="s">
        <v>81</v>
      </c>
      <c r="D723" s="33" t="s">
        <v>446</v>
      </c>
      <c r="E723" s="44" t="s">
        <v>15</v>
      </c>
      <c r="F723" s="35">
        <f t="shared" si="122"/>
        <v>43895</v>
      </c>
      <c r="G723" s="35">
        <f t="shared" si="123"/>
        <v>43916</v>
      </c>
      <c r="H723" s="35">
        <f t="shared" si="125"/>
        <v>43923</v>
      </c>
      <c r="I723" s="35">
        <f t="shared" si="126"/>
        <v>43930</v>
      </c>
      <c r="J723" s="35">
        <v>43936</v>
      </c>
      <c r="K723" s="36" t="s">
        <v>69</v>
      </c>
      <c r="L723" s="37">
        <f t="shared" si="127"/>
        <v>70800</v>
      </c>
      <c r="M723" s="45">
        <v>70800</v>
      </c>
      <c r="N723" s="39"/>
      <c r="O723" s="40" t="s">
        <v>656</v>
      </c>
    </row>
    <row r="724" spans="1:15" s="41" customFormat="1" ht="21">
      <c r="A724" s="32">
        <v>1317</v>
      </c>
      <c r="B724" s="33" t="s">
        <v>657</v>
      </c>
      <c r="C724" s="42" t="s">
        <v>81</v>
      </c>
      <c r="D724" s="33" t="s">
        <v>446</v>
      </c>
      <c r="E724" s="44" t="s">
        <v>15</v>
      </c>
      <c r="F724" s="35">
        <f t="shared" si="122"/>
        <v>43895</v>
      </c>
      <c r="G724" s="35">
        <f t="shared" si="123"/>
        <v>43916</v>
      </c>
      <c r="H724" s="35">
        <f t="shared" si="125"/>
        <v>43923</v>
      </c>
      <c r="I724" s="35">
        <f t="shared" si="126"/>
        <v>43930</v>
      </c>
      <c r="J724" s="35">
        <v>43936</v>
      </c>
      <c r="K724" s="36" t="s">
        <v>69</v>
      </c>
      <c r="L724" s="37">
        <f t="shared" si="127"/>
        <v>70800</v>
      </c>
      <c r="M724" s="45">
        <v>70800</v>
      </c>
      <c r="N724" s="39"/>
      <c r="O724" s="40" t="s">
        <v>658</v>
      </c>
    </row>
    <row r="725" spans="1:15" s="41" customFormat="1" ht="21">
      <c r="A725" s="32">
        <v>1321</v>
      </c>
      <c r="B725" s="33" t="s">
        <v>659</v>
      </c>
      <c r="C725" s="42" t="s">
        <v>81</v>
      </c>
      <c r="D725" s="33" t="s">
        <v>446</v>
      </c>
      <c r="E725" s="44" t="s">
        <v>15</v>
      </c>
      <c r="F725" s="35">
        <f t="shared" si="122"/>
        <v>43895</v>
      </c>
      <c r="G725" s="35">
        <f t="shared" si="123"/>
        <v>43916</v>
      </c>
      <c r="H725" s="35">
        <f t="shared" si="125"/>
        <v>43923</v>
      </c>
      <c r="I725" s="35">
        <f t="shared" si="126"/>
        <v>43930</v>
      </c>
      <c r="J725" s="35">
        <v>43936</v>
      </c>
      <c r="K725" s="36" t="s">
        <v>69</v>
      </c>
      <c r="L725" s="37">
        <f t="shared" si="127"/>
        <v>70800</v>
      </c>
      <c r="M725" s="45">
        <v>70800</v>
      </c>
      <c r="N725" s="39"/>
      <c r="O725" s="40" t="s">
        <v>660</v>
      </c>
    </row>
    <row r="726" spans="1:15" s="41" customFormat="1" ht="21">
      <c r="A726" s="32">
        <v>1335</v>
      </c>
      <c r="B726" s="33" t="s">
        <v>463</v>
      </c>
      <c r="C726" s="42" t="s">
        <v>81</v>
      </c>
      <c r="D726" s="33" t="s">
        <v>446</v>
      </c>
      <c r="E726" s="44" t="s">
        <v>15</v>
      </c>
      <c r="F726" s="35">
        <f t="shared" si="122"/>
        <v>43895</v>
      </c>
      <c r="G726" s="35">
        <f t="shared" si="123"/>
        <v>43916</v>
      </c>
      <c r="H726" s="35">
        <f t="shared" si="125"/>
        <v>43923</v>
      </c>
      <c r="I726" s="35">
        <f t="shared" si="126"/>
        <v>43930</v>
      </c>
      <c r="J726" s="35">
        <v>43936</v>
      </c>
      <c r="K726" s="36" t="s">
        <v>69</v>
      </c>
      <c r="L726" s="37">
        <f t="shared" si="127"/>
        <v>16250</v>
      </c>
      <c r="M726" s="45">
        <f>5000+5000+2400+900+900+1000+1050</f>
        <v>16250</v>
      </c>
      <c r="N726" s="39"/>
      <c r="O726" s="40" t="s">
        <v>464</v>
      </c>
    </row>
    <row r="727" spans="1:15" s="41" customFormat="1" ht="21">
      <c r="A727" s="32">
        <v>1512</v>
      </c>
      <c r="B727" s="33" t="s">
        <v>459</v>
      </c>
      <c r="C727" s="42" t="s">
        <v>81</v>
      </c>
      <c r="D727" s="33" t="s">
        <v>446</v>
      </c>
      <c r="E727" s="44" t="s">
        <v>15</v>
      </c>
      <c r="F727" s="35">
        <f t="shared" si="122"/>
        <v>43893</v>
      </c>
      <c r="G727" s="35">
        <f t="shared" si="123"/>
        <v>43914</v>
      </c>
      <c r="H727" s="35">
        <f t="shared" ref="H727:H736" si="128">J727-15</f>
        <v>43921</v>
      </c>
      <c r="I727" s="35">
        <f t="shared" si="126"/>
        <v>43928</v>
      </c>
      <c r="J727" s="35">
        <v>43936</v>
      </c>
      <c r="K727" s="36" t="s">
        <v>69</v>
      </c>
      <c r="L727" s="37">
        <f t="shared" si="127"/>
        <v>19120</v>
      </c>
      <c r="M727" s="45">
        <v>19120</v>
      </c>
      <c r="N727" s="39"/>
      <c r="O727" s="40" t="s">
        <v>460</v>
      </c>
    </row>
    <row r="728" spans="1:15" s="41" customFormat="1" ht="21">
      <c r="A728" s="32">
        <v>1600</v>
      </c>
      <c r="B728" s="33" t="s">
        <v>696</v>
      </c>
      <c r="C728" s="42" t="s">
        <v>81</v>
      </c>
      <c r="D728" s="33" t="s">
        <v>446</v>
      </c>
      <c r="E728" s="44" t="s">
        <v>15</v>
      </c>
      <c r="F728" s="35">
        <f t="shared" si="122"/>
        <v>43893</v>
      </c>
      <c r="G728" s="35">
        <f t="shared" si="123"/>
        <v>43914</v>
      </c>
      <c r="H728" s="35">
        <f t="shared" si="128"/>
        <v>43921</v>
      </c>
      <c r="I728" s="35">
        <f t="shared" si="126"/>
        <v>43928</v>
      </c>
      <c r="J728" s="35">
        <v>43936</v>
      </c>
      <c r="K728" s="36" t="s">
        <v>69</v>
      </c>
      <c r="L728" s="37">
        <f t="shared" si="127"/>
        <v>3500</v>
      </c>
      <c r="M728" s="45">
        <v>3500</v>
      </c>
      <c r="N728" s="45"/>
      <c r="O728" s="40" t="s">
        <v>697</v>
      </c>
    </row>
    <row r="729" spans="1:15" s="41" customFormat="1" ht="21">
      <c r="A729" s="32">
        <v>1619</v>
      </c>
      <c r="B729" s="33" t="s">
        <v>701</v>
      </c>
      <c r="C729" s="42" t="s">
        <v>81</v>
      </c>
      <c r="D729" s="33" t="s">
        <v>446</v>
      </c>
      <c r="E729" s="44" t="s">
        <v>15</v>
      </c>
      <c r="F729" s="35">
        <f t="shared" si="122"/>
        <v>43893</v>
      </c>
      <c r="G729" s="35">
        <f t="shared" si="123"/>
        <v>43914</v>
      </c>
      <c r="H729" s="35">
        <f t="shared" si="128"/>
        <v>43921</v>
      </c>
      <c r="I729" s="35">
        <f t="shared" si="126"/>
        <v>43928</v>
      </c>
      <c r="J729" s="35">
        <v>43936</v>
      </c>
      <c r="K729" s="36" t="s">
        <v>69</v>
      </c>
      <c r="L729" s="37">
        <f t="shared" si="127"/>
        <v>500000</v>
      </c>
      <c r="M729" s="45">
        <v>500000</v>
      </c>
      <c r="N729" s="45"/>
      <c r="O729" s="40" t="s">
        <v>702</v>
      </c>
    </row>
    <row r="730" spans="1:15" s="41" customFormat="1" ht="21">
      <c r="A730" s="32">
        <v>1736</v>
      </c>
      <c r="B730" s="33" t="s">
        <v>596</v>
      </c>
      <c r="C730" s="42" t="s">
        <v>81</v>
      </c>
      <c r="D730" s="33" t="s">
        <v>446</v>
      </c>
      <c r="E730" s="44" t="s">
        <v>15</v>
      </c>
      <c r="F730" s="35">
        <f t="shared" si="122"/>
        <v>43893</v>
      </c>
      <c r="G730" s="35">
        <f t="shared" si="123"/>
        <v>43914</v>
      </c>
      <c r="H730" s="35">
        <f t="shared" si="128"/>
        <v>43921</v>
      </c>
      <c r="I730" s="35">
        <f t="shared" si="126"/>
        <v>43928</v>
      </c>
      <c r="J730" s="35">
        <v>43936</v>
      </c>
      <c r="K730" s="36" t="s">
        <v>69</v>
      </c>
      <c r="L730" s="37">
        <f t="shared" si="127"/>
        <v>33000</v>
      </c>
      <c r="M730" s="45">
        <v>33000</v>
      </c>
      <c r="N730" s="45"/>
      <c r="O730" s="40" t="s">
        <v>597</v>
      </c>
    </row>
    <row r="731" spans="1:15" s="144" customFormat="1" ht="31.5">
      <c r="A731" s="32">
        <v>1861</v>
      </c>
      <c r="B731" s="136" t="s">
        <v>757</v>
      </c>
      <c r="C731" s="137" t="s">
        <v>81</v>
      </c>
      <c r="D731" s="136" t="s">
        <v>446</v>
      </c>
      <c r="E731" s="138" t="s">
        <v>15</v>
      </c>
      <c r="F731" s="139">
        <f>G731-21</f>
        <v>43893</v>
      </c>
      <c r="G731" s="139">
        <f>H731-7</f>
        <v>43914</v>
      </c>
      <c r="H731" s="139">
        <f t="shared" si="128"/>
        <v>43921</v>
      </c>
      <c r="I731" s="139">
        <f>H731+7</f>
        <v>43928</v>
      </c>
      <c r="J731" s="139">
        <v>43936</v>
      </c>
      <c r="K731" s="140" t="s">
        <v>69</v>
      </c>
      <c r="L731" s="141">
        <f>SUM(M731:N731)</f>
        <v>13000</v>
      </c>
      <c r="M731" s="142">
        <v>13000</v>
      </c>
      <c r="N731" s="142"/>
      <c r="O731" s="143" t="s">
        <v>758</v>
      </c>
    </row>
    <row r="732" spans="1:15" s="144" customFormat="1" ht="12.75">
      <c r="A732" s="32">
        <v>1868</v>
      </c>
      <c r="B732" s="136" t="s">
        <v>741</v>
      </c>
      <c r="C732" s="137" t="s">
        <v>81</v>
      </c>
      <c r="D732" s="136" t="s">
        <v>163</v>
      </c>
      <c r="E732" s="138" t="s">
        <v>15</v>
      </c>
      <c r="F732" s="139">
        <f>G732-21</f>
        <v>43893</v>
      </c>
      <c r="G732" s="139">
        <f>H732-7</f>
        <v>43914</v>
      </c>
      <c r="H732" s="139">
        <f t="shared" si="128"/>
        <v>43921</v>
      </c>
      <c r="I732" s="139">
        <f>H732+7</f>
        <v>43928</v>
      </c>
      <c r="J732" s="139">
        <v>43936</v>
      </c>
      <c r="K732" s="140" t="s">
        <v>69</v>
      </c>
      <c r="L732" s="141">
        <f>SUM(M732:N732)</f>
        <v>600</v>
      </c>
      <c r="M732" s="142">
        <v>600</v>
      </c>
      <c r="N732" s="142"/>
      <c r="O732" s="143" t="s">
        <v>742</v>
      </c>
    </row>
    <row r="733" spans="1:15" s="144" customFormat="1" ht="12.75">
      <c r="A733" s="32">
        <v>1878</v>
      </c>
      <c r="B733" s="136" t="s">
        <v>753</v>
      </c>
      <c r="C733" s="137" t="s">
        <v>81</v>
      </c>
      <c r="D733" s="136" t="s">
        <v>163</v>
      </c>
      <c r="E733" s="138" t="s">
        <v>15</v>
      </c>
      <c r="F733" s="139">
        <f>G733-21</f>
        <v>43893</v>
      </c>
      <c r="G733" s="139">
        <f>H733-7</f>
        <v>43914</v>
      </c>
      <c r="H733" s="139">
        <f t="shared" si="128"/>
        <v>43921</v>
      </c>
      <c r="I733" s="139">
        <f>H733+7</f>
        <v>43928</v>
      </c>
      <c r="J733" s="139">
        <v>43936</v>
      </c>
      <c r="K733" s="140" t="s">
        <v>69</v>
      </c>
      <c r="L733" s="141">
        <f>SUM(M733:N733)</f>
        <v>1155</v>
      </c>
      <c r="M733" s="142">
        <v>1155</v>
      </c>
      <c r="N733" s="142"/>
      <c r="O733" s="143" t="s">
        <v>754</v>
      </c>
    </row>
    <row r="734" spans="1:15" s="144" customFormat="1" ht="12.75">
      <c r="A734" s="32">
        <v>1898</v>
      </c>
      <c r="B734" s="136" t="s">
        <v>743</v>
      </c>
      <c r="C734" s="137" t="s">
        <v>81</v>
      </c>
      <c r="D734" s="136" t="s">
        <v>163</v>
      </c>
      <c r="E734" s="138" t="s">
        <v>15</v>
      </c>
      <c r="F734" s="139">
        <f>G734-21</f>
        <v>43893</v>
      </c>
      <c r="G734" s="139">
        <f>H734-7</f>
        <v>43914</v>
      </c>
      <c r="H734" s="139">
        <f t="shared" si="128"/>
        <v>43921</v>
      </c>
      <c r="I734" s="139">
        <f>H734+7</f>
        <v>43928</v>
      </c>
      <c r="J734" s="139">
        <v>43936</v>
      </c>
      <c r="K734" s="140" t="s">
        <v>69</v>
      </c>
      <c r="L734" s="141">
        <f>SUM(M734:N734)</f>
        <v>600</v>
      </c>
      <c r="M734" s="142"/>
      <c r="N734" s="142">
        <v>600</v>
      </c>
      <c r="O734" s="143" t="s">
        <v>744</v>
      </c>
    </row>
    <row r="735" spans="1:15" s="144" customFormat="1" ht="21">
      <c r="A735" s="32">
        <v>1903</v>
      </c>
      <c r="B735" s="136" t="s">
        <v>769</v>
      </c>
      <c r="C735" s="137" t="s">
        <v>81</v>
      </c>
      <c r="D735" s="136" t="s">
        <v>163</v>
      </c>
      <c r="E735" s="138" t="s">
        <v>15</v>
      </c>
      <c r="F735" s="139">
        <f>G735-21</f>
        <v>43802</v>
      </c>
      <c r="G735" s="139">
        <f>H735-7</f>
        <v>43823</v>
      </c>
      <c r="H735" s="139">
        <f t="shared" si="128"/>
        <v>43830</v>
      </c>
      <c r="I735" s="139">
        <f>H735+7</f>
        <v>43837</v>
      </c>
      <c r="J735" s="139">
        <v>43845</v>
      </c>
      <c r="K735" s="140" t="s">
        <v>69</v>
      </c>
      <c r="L735" s="141">
        <f>SUM(M735:N735)</f>
        <v>1155</v>
      </c>
      <c r="M735" s="142">
        <v>1155</v>
      </c>
      <c r="N735" s="142"/>
      <c r="O735" s="143" t="s">
        <v>770</v>
      </c>
    </row>
    <row r="736" spans="1:15" s="41" customFormat="1" ht="21">
      <c r="A736" s="32">
        <v>1788</v>
      </c>
      <c r="B736" s="33" t="s">
        <v>692</v>
      </c>
      <c r="C736" s="42" t="s">
        <v>81</v>
      </c>
      <c r="D736" s="33" t="s">
        <v>446</v>
      </c>
      <c r="E736" s="44" t="s">
        <v>15</v>
      </c>
      <c r="F736" s="35">
        <f t="shared" si="122"/>
        <v>43893</v>
      </c>
      <c r="G736" s="35">
        <f t="shared" si="123"/>
        <v>43914</v>
      </c>
      <c r="H736" s="35">
        <f t="shared" si="128"/>
        <v>43921</v>
      </c>
      <c r="I736" s="35">
        <f t="shared" si="126"/>
        <v>43928</v>
      </c>
      <c r="J736" s="35">
        <v>43936</v>
      </c>
      <c r="K736" s="36" t="s">
        <v>69</v>
      </c>
      <c r="L736" s="37">
        <f t="shared" si="127"/>
        <v>9000</v>
      </c>
      <c r="M736" s="45">
        <v>9000</v>
      </c>
      <c r="N736" s="45"/>
      <c r="O736" s="40" t="s">
        <v>693</v>
      </c>
    </row>
    <row r="737" spans="1:15" s="128" customFormat="1" ht="15.75">
      <c r="B737" s="129"/>
      <c r="C737" s="147" t="s">
        <v>789</v>
      </c>
      <c r="D737" s="129"/>
      <c r="E737" s="130"/>
      <c r="F737" s="131"/>
      <c r="G737" s="131"/>
      <c r="H737" s="131"/>
      <c r="I737" s="131"/>
      <c r="J737" s="131"/>
      <c r="K737" s="129"/>
      <c r="L737" s="132"/>
      <c r="M737" s="148"/>
      <c r="N737" s="148"/>
      <c r="O737" s="150">
        <f>SUM(M670:N736)</f>
        <v>2827337.5</v>
      </c>
    </row>
    <row r="738" spans="1:15" s="41" customFormat="1" ht="21">
      <c r="A738" s="32">
        <v>581</v>
      </c>
      <c r="B738" s="33" t="s">
        <v>408</v>
      </c>
      <c r="C738" s="34" t="s">
        <v>129</v>
      </c>
      <c r="D738" s="33" t="s">
        <v>156</v>
      </c>
      <c r="E738" s="44" t="s">
        <v>15</v>
      </c>
      <c r="F738" s="35">
        <f t="shared" ref="F738:F763" si="129">G738-21</f>
        <v>43804</v>
      </c>
      <c r="G738" s="35">
        <f t="shared" ref="G738:G763" si="130">H738-7</f>
        <v>43825</v>
      </c>
      <c r="H738" s="35">
        <f>J738-13</f>
        <v>43832</v>
      </c>
      <c r="I738" s="35">
        <f t="shared" si="126"/>
        <v>43839</v>
      </c>
      <c r="J738" s="35">
        <v>43845</v>
      </c>
      <c r="K738" s="36" t="s">
        <v>69</v>
      </c>
      <c r="L738" s="37">
        <f t="shared" si="127"/>
        <v>135000</v>
      </c>
      <c r="M738" s="38"/>
      <c r="N738" s="39">
        <v>135000</v>
      </c>
      <c r="O738" s="40" t="s">
        <v>405</v>
      </c>
    </row>
    <row r="739" spans="1:15" s="41" customFormat="1" ht="21">
      <c r="A739" s="32">
        <v>960</v>
      </c>
      <c r="B739" s="33" t="s">
        <v>571</v>
      </c>
      <c r="C739" s="34" t="s">
        <v>129</v>
      </c>
      <c r="D739" s="33" t="s">
        <v>183</v>
      </c>
      <c r="E739" s="44" t="s">
        <v>15</v>
      </c>
      <c r="F739" s="35">
        <f t="shared" si="129"/>
        <v>43802</v>
      </c>
      <c r="G739" s="35">
        <f t="shared" si="130"/>
        <v>43823</v>
      </c>
      <c r="H739" s="35">
        <f>J739-15</f>
        <v>43830</v>
      </c>
      <c r="I739" s="35">
        <f t="shared" si="126"/>
        <v>43837</v>
      </c>
      <c r="J739" s="35">
        <v>43845</v>
      </c>
      <c r="K739" s="36" t="s">
        <v>69</v>
      </c>
      <c r="L739" s="37">
        <f t="shared" si="127"/>
        <v>110000</v>
      </c>
      <c r="M739" s="38"/>
      <c r="N739" s="39">
        <v>110000</v>
      </c>
      <c r="O739" s="40" t="s">
        <v>208</v>
      </c>
    </row>
    <row r="740" spans="1:15" s="41" customFormat="1" ht="21">
      <c r="A740" s="32">
        <v>1563</v>
      </c>
      <c r="B740" s="33" t="s">
        <v>493</v>
      </c>
      <c r="C740" s="42" t="s">
        <v>129</v>
      </c>
      <c r="D740" s="33" t="s">
        <v>192</v>
      </c>
      <c r="E740" s="44" t="s">
        <v>15</v>
      </c>
      <c r="F740" s="35">
        <f t="shared" si="129"/>
        <v>43802</v>
      </c>
      <c r="G740" s="35">
        <f t="shared" si="130"/>
        <v>43823</v>
      </c>
      <c r="H740" s="35">
        <f>J740-15</f>
        <v>43830</v>
      </c>
      <c r="I740" s="35">
        <f t="shared" si="126"/>
        <v>43837</v>
      </c>
      <c r="J740" s="35">
        <v>43845</v>
      </c>
      <c r="K740" s="36" t="s">
        <v>69</v>
      </c>
      <c r="L740" s="37">
        <f t="shared" si="127"/>
        <v>19500</v>
      </c>
      <c r="M740" s="45"/>
      <c r="N740" s="39">
        <f>3000+16500</f>
        <v>19500</v>
      </c>
      <c r="O740" s="40" t="s">
        <v>491</v>
      </c>
    </row>
    <row r="741" spans="1:15" s="41" customFormat="1" ht="21">
      <c r="A741" s="32">
        <v>1564</v>
      </c>
      <c r="B741" s="33" t="s">
        <v>493</v>
      </c>
      <c r="C741" s="42" t="s">
        <v>129</v>
      </c>
      <c r="D741" s="33" t="s">
        <v>192</v>
      </c>
      <c r="E741" s="44" t="s">
        <v>15</v>
      </c>
      <c r="F741" s="35">
        <f t="shared" si="129"/>
        <v>43893</v>
      </c>
      <c r="G741" s="35">
        <f t="shared" si="130"/>
        <v>43914</v>
      </c>
      <c r="H741" s="35">
        <f>J741-15</f>
        <v>43921</v>
      </c>
      <c r="I741" s="35">
        <f t="shared" si="126"/>
        <v>43928</v>
      </c>
      <c r="J741" s="35">
        <v>43936</v>
      </c>
      <c r="K741" s="36" t="s">
        <v>69</v>
      </c>
      <c r="L741" s="37">
        <f t="shared" si="127"/>
        <v>44000</v>
      </c>
      <c r="M741" s="45"/>
      <c r="N741" s="39">
        <f>29000+5000+10000</f>
        <v>44000</v>
      </c>
      <c r="O741" s="40" t="s">
        <v>491</v>
      </c>
    </row>
    <row r="742" spans="1:15" s="128" customFormat="1" ht="15.75">
      <c r="B742" s="129"/>
      <c r="C742" s="147" t="s">
        <v>790</v>
      </c>
      <c r="D742" s="129"/>
      <c r="E742" s="130"/>
      <c r="F742" s="131"/>
      <c r="G742" s="131"/>
      <c r="H742" s="131"/>
      <c r="I742" s="131"/>
      <c r="J742" s="131"/>
      <c r="K742" s="129"/>
      <c r="L742" s="132"/>
      <c r="M742" s="148"/>
      <c r="N742" s="148"/>
      <c r="O742" s="150">
        <f>SUM(M738:N741)</f>
        <v>308500</v>
      </c>
    </row>
    <row r="743" spans="1:15" s="41" customFormat="1" ht="12.75">
      <c r="A743" s="32">
        <v>98</v>
      </c>
      <c r="B743" s="33" t="s">
        <v>417</v>
      </c>
      <c r="C743" s="34" t="s">
        <v>85</v>
      </c>
      <c r="D743" s="33" t="s">
        <v>86</v>
      </c>
      <c r="E743" s="44" t="s">
        <v>15</v>
      </c>
      <c r="F743" s="35">
        <f t="shared" si="129"/>
        <v>43802</v>
      </c>
      <c r="G743" s="35">
        <f t="shared" si="130"/>
        <v>43823</v>
      </c>
      <c r="H743" s="35">
        <f>J743-15</f>
        <v>43830</v>
      </c>
      <c r="I743" s="35">
        <f t="shared" si="126"/>
        <v>43837</v>
      </c>
      <c r="J743" s="35">
        <v>43845</v>
      </c>
      <c r="K743" s="36" t="s">
        <v>69</v>
      </c>
      <c r="L743" s="37">
        <f t="shared" si="127"/>
        <v>6000</v>
      </c>
      <c r="M743" s="38"/>
      <c r="N743" s="39">
        <v>6000</v>
      </c>
      <c r="O743" s="40" t="s">
        <v>416</v>
      </c>
    </row>
    <row r="744" spans="1:15" s="41" customFormat="1" ht="21">
      <c r="A744" s="32">
        <v>718</v>
      </c>
      <c r="B744" s="33" t="s">
        <v>384</v>
      </c>
      <c r="C744" s="34" t="s">
        <v>85</v>
      </c>
      <c r="D744" s="33" t="s">
        <v>169</v>
      </c>
      <c r="E744" s="44" t="s">
        <v>15</v>
      </c>
      <c r="F744" s="35">
        <f t="shared" si="129"/>
        <v>43802</v>
      </c>
      <c r="G744" s="35">
        <f t="shared" si="130"/>
        <v>43823</v>
      </c>
      <c r="H744" s="35">
        <f>J744-15</f>
        <v>43830</v>
      </c>
      <c r="I744" s="35">
        <f t="shared" si="126"/>
        <v>43837</v>
      </c>
      <c r="J744" s="35">
        <v>43845</v>
      </c>
      <c r="K744" s="36" t="s">
        <v>69</v>
      </c>
      <c r="L744" s="37">
        <f t="shared" si="127"/>
        <v>105000</v>
      </c>
      <c r="M744" s="38"/>
      <c r="N744" s="39">
        <v>105000</v>
      </c>
      <c r="O744" s="40" t="s">
        <v>386</v>
      </c>
    </row>
    <row r="745" spans="1:15" s="41" customFormat="1" ht="21">
      <c r="A745" s="32">
        <v>810</v>
      </c>
      <c r="B745" s="33" t="s">
        <v>326</v>
      </c>
      <c r="C745" s="34" t="s">
        <v>85</v>
      </c>
      <c r="D745" s="33" t="s">
        <v>147</v>
      </c>
      <c r="E745" s="44" t="s">
        <v>15</v>
      </c>
      <c r="F745" s="35">
        <f t="shared" si="129"/>
        <v>43804</v>
      </c>
      <c r="G745" s="35">
        <f t="shared" si="130"/>
        <v>43825</v>
      </c>
      <c r="H745" s="35">
        <f>J745-13</f>
        <v>43832</v>
      </c>
      <c r="I745" s="35">
        <f t="shared" si="126"/>
        <v>43839</v>
      </c>
      <c r="J745" s="35">
        <v>43845</v>
      </c>
      <c r="K745" s="36" t="s">
        <v>69</v>
      </c>
      <c r="L745" s="37">
        <f t="shared" si="127"/>
        <v>8000</v>
      </c>
      <c r="M745" s="38"/>
      <c r="N745" s="39">
        <v>8000</v>
      </c>
      <c r="O745" s="40" t="s">
        <v>208</v>
      </c>
    </row>
    <row r="746" spans="1:15" s="41" customFormat="1" ht="21">
      <c r="A746" s="32">
        <v>820</v>
      </c>
      <c r="B746" s="33" t="s">
        <v>328</v>
      </c>
      <c r="C746" s="34" t="s">
        <v>85</v>
      </c>
      <c r="D746" s="33" t="s">
        <v>147</v>
      </c>
      <c r="E746" s="44" t="s">
        <v>15</v>
      </c>
      <c r="F746" s="35">
        <f t="shared" si="129"/>
        <v>43802</v>
      </c>
      <c r="G746" s="35">
        <f t="shared" si="130"/>
        <v>43823</v>
      </c>
      <c r="H746" s="35">
        <f t="shared" ref="H746:H752" si="131">J746-15</f>
        <v>43830</v>
      </c>
      <c r="I746" s="35">
        <f t="shared" si="126"/>
        <v>43837</v>
      </c>
      <c r="J746" s="35">
        <v>43845</v>
      </c>
      <c r="K746" s="36" t="s">
        <v>69</v>
      </c>
      <c r="L746" s="37">
        <f t="shared" si="127"/>
        <v>8000</v>
      </c>
      <c r="M746" s="38"/>
      <c r="N746" s="39">
        <v>8000</v>
      </c>
      <c r="O746" s="40" t="s">
        <v>327</v>
      </c>
    </row>
    <row r="747" spans="1:15" s="41" customFormat="1" ht="21">
      <c r="A747" s="32">
        <v>827</v>
      </c>
      <c r="B747" s="33" t="s">
        <v>328</v>
      </c>
      <c r="C747" s="34" t="s">
        <v>85</v>
      </c>
      <c r="D747" s="33" t="s">
        <v>147</v>
      </c>
      <c r="E747" s="44" t="s">
        <v>15</v>
      </c>
      <c r="F747" s="35">
        <f t="shared" si="129"/>
        <v>43802</v>
      </c>
      <c r="G747" s="35">
        <f t="shared" si="130"/>
        <v>43823</v>
      </c>
      <c r="H747" s="35">
        <f t="shared" si="131"/>
        <v>43830</v>
      </c>
      <c r="I747" s="35">
        <f t="shared" si="126"/>
        <v>43837</v>
      </c>
      <c r="J747" s="35">
        <v>43845</v>
      </c>
      <c r="K747" s="36" t="s">
        <v>69</v>
      </c>
      <c r="L747" s="37">
        <f t="shared" si="127"/>
        <v>87000</v>
      </c>
      <c r="M747" s="38"/>
      <c r="N747" s="39">
        <v>87000</v>
      </c>
      <c r="O747" s="40" t="s">
        <v>330</v>
      </c>
    </row>
    <row r="748" spans="1:15" s="41" customFormat="1" ht="21">
      <c r="A748" s="32">
        <v>835</v>
      </c>
      <c r="B748" s="33" t="s">
        <v>331</v>
      </c>
      <c r="C748" s="34" t="s">
        <v>85</v>
      </c>
      <c r="D748" s="33" t="s">
        <v>147</v>
      </c>
      <c r="E748" s="44" t="s">
        <v>15</v>
      </c>
      <c r="F748" s="35">
        <f t="shared" si="129"/>
        <v>43802</v>
      </c>
      <c r="G748" s="35">
        <f t="shared" si="130"/>
        <v>43823</v>
      </c>
      <c r="H748" s="35">
        <f t="shared" si="131"/>
        <v>43830</v>
      </c>
      <c r="I748" s="35">
        <f t="shared" si="126"/>
        <v>43837</v>
      </c>
      <c r="J748" s="35">
        <v>43845</v>
      </c>
      <c r="K748" s="36" t="s">
        <v>69</v>
      </c>
      <c r="L748" s="37">
        <f t="shared" si="127"/>
        <v>10000</v>
      </c>
      <c r="M748" s="38"/>
      <c r="N748" s="39">
        <v>10000</v>
      </c>
      <c r="O748" s="40" t="s">
        <v>333</v>
      </c>
    </row>
    <row r="749" spans="1:15" s="41" customFormat="1" ht="21">
      <c r="A749" s="32">
        <v>840</v>
      </c>
      <c r="B749" s="33" t="s">
        <v>331</v>
      </c>
      <c r="C749" s="34" t="s">
        <v>85</v>
      </c>
      <c r="D749" s="33" t="s">
        <v>147</v>
      </c>
      <c r="E749" s="44" t="s">
        <v>15</v>
      </c>
      <c r="F749" s="35">
        <f t="shared" si="129"/>
        <v>43802</v>
      </c>
      <c r="G749" s="35">
        <f t="shared" si="130"/>
        <v>43823</v>
      </c>
      <c r="H749" s="35">
        <f t="shared" si="131"/>
        <v>43830</v>
      </c>
      <c r="I749" s="35">
        <f t="shared" si="126"/>
        <v>43837</v>
      </c>
      <c r="J749" s="35">
        <v>43845</v>
      </c>
      <c r="K749" s="36" t="s">
        <v>69</v>
      </c>
      <c r="L749" s="37">
        <f t="shared" si="127"/>
        <v>5000</v>
      </c>
      <c r="M749" s="38"/>
      <c r="N749" s="39">
        <v>5000</v>
      </c>
      <c r="O749" s="40" t="s">
        <v>332</v>
      </c>
    </row>
    <row r="750" spans="1:15" s="41" customFormat="1" ht="21">
      <c r="A750" s="32">
        <v>962</v>
      </c>
      <c r="B750" s="33" t="s">
        <v>571</v>
      </c>
      <c r="C750" s="34" t="s">
        <v>85</v>
      </c>
      <c r="D750" s="33" t="s">
        <v>183</v>
      </c>
      <c r="E750" s="44" t="s">
        <v>15</v>
      </c>
      <c r="F750" s="35">
        <f t="shared" si="129"/>
        <v>43802</v>
      </c>
      <c r="G750" s="35">
        <f t="shared" si="130"/>
        <v>43823</v>
      </c>
      <c r="H750" s="35">
        <f t="shared" si="131"/>
        <v>43830</v>
      </c>
      <c r="I750" s="35">
        <f t="shared" si="126"/>
        <v>43837</v>
      </c>
      <c r="J750" s="35">
        <v>43845</v>
      </c>
      <c r="K750" s="36" t="s">
        <v>69</v>
      </c>
      <c r="L750" s="37">
        <f t="shared" si="127"/>
        <v>15000</v>
      </c>
      <c r="M750" s="38"/>
      <c r="N750" s="39">
        <v>15000</v>
      </c>
      <c r="O750" s="40" t="s">
        <v>208</v>
      </c>
    </row>
    <row r="751" spans="1:15" s="41" customFormat="1" ht="21">
      <c r="A751" s="32">
        <v>1567</v>
      </c>
      <c r="B751" s="33" t="s">
        <v>493</v>
      </c>
      <c r="C751" s="42" t="s">
        <v>85</v>
      </c>
      <c r="D751" s="33" t="s">
        <v>192</v>
      </c>
      <c r="E751" s="44" t="s">
        <v>15</v>
      </c>
      <c r="F751" s="35">
        <f t="shared" si="129"/>
        <v>43802</v>
      </c>
      <c r="G751" s="35">
        <f t="shared" si="130"/>
        <v>43823</v>
      </c>
      <c r="H751" s="35">
        <f t="shared" si="131"/>
        <v>43830</v>
      </c>
      <c r="I751" s="35">
        <f t="shared" si="126"/>
        <v>43837</v>
      </c>
      <c r="J751" s="35">
        <v>43845</v>
      </c>
      <c r="K751" s="36" t="s">
        <v>69</v>
      </c>
      <c r="L751" s="37">
        <f t="shared" si="127"/>
        <v>11000</v>
      </c>
      <c r="M751" s="45"/>
      <c r="N751" s="39">
        <v>11000</v>
      </c>
      <c r="O751" s="40" t="s">
        <v>491</v>
      </c>
    </row>
    <row r="752" spans="1:15" s="41" customFormat="1" ht="21">
      <c r="A752" s="32">
        <v>1574</v>
      </c>
      <c r="B752" s="33" t="s">
        <v>495</v>
      </c>
      <c r="C752" s="42" t="s">
        <v>85</v>
      </c>
      <c r="D752" s="33" t="s">
        <v>192</v>
      </c>
      <c r="E752" s="44" t="s">
        <v>15</v>
      </c>
      <c r="F752" s="35">
        <f t="shared" si="129"/>
        <v>43802</v>
      </c>
      <c r="G752" s="35">
        <f t="shared" si="130"/>
        <v>43823</v>
      </c>
      <c r="H752" s="35">
        <f t="shared" si="131"/>
        <v>43830</v>
      </c>
      <c r="I752" s="35">
        <f t="shared" si="126"/>
        <v>43837</v>
      </c>
      <c r="J752" s="35">
        <v>43845</v>
      </c>
      <c r="K752" s="36" t="s">
        <v>69</v>
      </c>
      <c r="L752" s="37">
        <f t="shared" si="127"/>
        <v>20500</v>
      </c>
      <c r="M752" s="45"/>
      <c r="N752" s="39">
        <v>20500</v>
      </c>
      <c r="O752" s="40" t="s">
        <v>494</v>
      </c>
    </row>
    <row r="753" spans="1:15" s="41" customFormat="1" ht="12.75">
      <c r="A753" s="32">
        <v>123</v>
      </c>
      <c r="B753" s="33" t="s">
        <v>290</v>
      </c>
      <c r="C753" s="34" t="s">
        <v>85</v>
      </c>
      <c r="D753" s="33" t="s">
        <v>117</v>
      </c>
      <c r="E753" s="44" t="s">
        <v>15</v>
      </c>
      <c r="F753" s="35">
        <f t="shared" si="129"/>
        <v>43895</v>
      </c>
      <c r="G753" s="35">
        <f t="shared" si="130"/>
        <v>43916</v>
      </c>
      <c r="H753" s="35">
        <f>J753-13</f>
        <v>43923</v>
      </c>
      <c r="I753" s="35">
        <f t="shared" si="126"/>
        <v>43930</v>
      </c>
      <c r="J753" s="35">
        <v>43936</v>
      </c>
      <c r="K753" s="36" t="s">
        <v>69</v>
      </c>
      <c r="L753" s="37">
        <f t="shared" si="127"/>
        <v>10000</v>
      </c>
      <c r="M753" s="38"/>
      <c r="N753" s="39">
        <v>10000</v>
      </c>
      <c r="O753" s="40" t="s">
        <v>416</v>
      </c>
    </row>
    <row r="754" spans="1:15" s="41" customFormat="1" ht="12.75">
      <c r="A754" s="32">
        <v>137</v>
      </c>
      <c r="B754" s="33" t="s">
        <v>373</v>
      </c>
      <c r="C754" s="34" t="s">
        <v>85</v>
      </c>
      <c r="D754" s="33" t="s">
        <v>144</v>
      </c>
      <c r="E754" s="44" t="s">
        <v>15</v>
      </c>
      <c r="F754" s="35">
        <f t="shared" si="129"/>
        <v>43895</v>
      </c>
      <c r="G754" s="35">
        <f t="shared" si="130"/>
        <v>43916</v>
      </c>
      <c r="H754" s="35">
        <f>J754-13</f>
        <v>43923</v>
      </c>
      <c r="I754" s="35">
        <f t="shared" si="126"/>
        <v>43930</v>
      </c>
      <c r="J754" s="35">
        <v>43936</v>
      </c>
      <c r="K754" s="36" t="s">
        <v>69</v>
      </c>
      <c r="L754" s="37">
        <f t="shared" si="127"/>
        <v>7000</v>
      </c>
      <c r="M754" s="38"/>
      <c r="N754" s="39">
        <v>7000</v>
      </c>
      <c r="O754" s="40" t="s">
        <v>208</v>
      </c>
    </row>
    <row r="755" spans="1:15" s="41" customFormat="1" ht="12.75">
      <c r="A755" s="32">
        <v>325</v>
      </c>
      <c r="B755" s="33" t="s">
        <v>353</v>
      </c>
      <c r="C755" s="34" t="s">
        <v>85</v>
      </c>
      <c r="D755" s="33" t="s">
        <v>119</v>
      </c>
      <c r="E755" s="44" t="s">
        <v>15</v>
      </c>
      <c r="F755" s="35">
        <f t="shared" si="129"/>
        <v>43893</v>
      </c>
      <c r="G755" s="35">
        <f t="shared" si="130"/>
        <v>43914</v>
      </c>
      <c r="H755" s="35">
        <f>J755-15</f>
        <v>43921</v>
      </c>
      <c r="I755" s="35">
        <f t="shared" si="126"/>
        <v>43928</v>
      </c>
      <c r="J755" s="35">
        <v>43936</v>
      </c>
      <c r="K755" s="36" t="s">
        <v>69</v>
      </c>
      <c r="L755" s="37">
        <f t="shared" si="127"/>
        <v>7000</v>
      </c>
      <c r="M755" s="38"/>
      <c r="N755" s="39">
        <v>7000</v>
      </c>
      <c r="O755" s="40" t="s">
        <v>208</v>
      </c>
    </row>
    <row r="756" spans="1:15" s="41" customFormat="1" ht="21">
      <c r="A756" s="32">
        <v>579</v>
      </c>
      <c r="B756" s="33" t="s">
        <v>407</v>
      </c>
      <c r="C756" s="34" t="s">
        <v>85</v>
      </c>
      <c r="D756" s="33" t="s">
        <v>156</v>
      </c>
      <c r="E756" s="44" t="s">
        <v>15</v>
      </c>
      <c r="F756" s="35">
        <f t="shared" si="129"/>
        <v>43895</v>
      </c>
      <c r="G756" s="35">
        <f t="shared" si="130"/>
        <v>43916</v>
      </c>
      <c r="H756" s="35">
        <f>J756-13</f>
        <v>43923</v>
      </c>
      <c r="I756" s="35">
        <f t="shared" si="126"/>
        <v>43930</v>
      </c>
      <c r="J756" s="35">
        <v>43936</v>
      </c>
      <c r="K756" s="36" t="s">
        <v>69</v>
      </c>
      <c r="L756" s="37">
        <f t="shared" si="127"/>
        <v>162000</v>
      </c>
      <c r="M756" s="38"/>
      <c r="N756" s="39">
        <f>8000+24000+40000+60000+30000</f>
        <v>162000</v>
      </c>
      <c r="O756" s="40" t="s">
        <v>405</v>
      </c>
    </row>
    <row r="757" spans="1:15" s="41" customFormat="1" ht="21">
      <c r="A757" s="32">
        <v>580</v>
      </c>
      <c r="B757" s="33" t="s">
        <v>408</v>
      </c>
      <c r="C757" s="34" t="s">
        <v>85</v>
      </c>
      <c r="D757" s="33" t="s">
        <v>156</v>
      </c>
      <c r="E757" s="44" t="s">
        <v>15</v>
      </c>
      <c r="F757" s="35">
        <f t="shared" si="129"/>
        <v>43895</v>
      </c>
      <c r="G757" s="35">
        <f t="shared" si="130"/>
        <v>43916</v>
      </c>
      <c r="H757" s="35">
        <f>J757-13</f>
        <v>43923</v>
      </c>
      <c r="I757" s="35">
        <f t="shared" si="126"/>
        <v>43930</v>
      </c>
      <c r="J757" s="35">
        <v>43936</v>
      </c>
      <c r="K757" s="36" t="s">
        <v>69</v>
      </c>
      <c r="L757" s="37">
        <f t="shared" si="127"/>
        <v>1253575</v>
      </c>
      <c r="M757" s="38"/>
      <c r="N757" s="39">
        <f>10575+800000+15000+20000+250000+150000+8000</f>
        <v>1253575</v>
      </c>
      <c r="O757" s="40" t="s">
        <v>405</v>
      </c>
    </row>
    <row r="758" spans="1:15" s="41" customFormat="1" ht="21">
      <c r="A758" s="32">
        <v>613</v>
      </c>
      <c r="B758" s="33" t="s">
        <v>317</v>
      </c>
      <c r="C758" s="42" t="s">
        <v>85</v>
      </c>
      <c r="D758" s="33" t="s">
        <v>142</v>
      </c>
      <c r="E758" s="44" t="s">
        <v>15</v>
      </c>
      <c r="F758" s="35">
        <f t="shared" si="129"/>
        <v>43893</v>
      </c>
      <c r="G758" s="35">
        <f t="shared" si="130"/>
        <v>43914</v>
      </c>
      <c r="H758" s="35">
        <f>J758-15</f>
        <v>43921</v>
      </c>
      <c r="I758" s="35">
        <f t="shared" si="126"/>
        <v>43928</v>
      </c>
      <c r="J758" s="35">
        <v>43936</v>
      </c>
      <c r="K758" s="36" t="s">
        <v>69</v>
      </c>
      <c r="L758" s="37">
        <f t="shared" si="127"/>
        <v>65000</v>
      </c>
      <c r="M758" s="43"/>
      <c r="N758" s="39">
        <v>65000</v>
      </c>
      <c r="O758" s="40" t="s">
        <v>386</v>
      </c>
    </row>
    <row r="759" spans="1:15" s="41" customFormat="1" ht="21">
      <c r="A759" s="32">
        <v>667</v>
      </c>
      <c r="B759" s="33" t="s">
        <v>366</v>
      </c>
      <c r="C759" s="34" t="s">
        <v>85</v>
      </c>
      <c r="D759" s="33" t="s">
        <v>128</v>
      </c>
      <c r="E759" s="44" t="s">
        <v>15</v>
      </c>
      <c r="F759" s="35">
        <f t="shared" si="129"/>
        <v>43895</v>
      </c>
      <c r="G759" s="35">
        <f t="shared" si="130"/>
        <v>43916</v>
      </c>
      <c r="H759" s="35">
        <f>J759-13</f>
        <v>43923</v>
      </c>
      <c r="I759" s="35">
        <f t="shared" si="126"/>
        <v>43930</v>
      </c>
      <c r="J759" s="35">
        <v>43936</v>
      </c>
      <c r="K759" s="36" t="s">
        <v>69</v>
      </c>
      <c r="L759" s="37">
        <f t="shared" si="127"/>
        <v>38500</v>
      </c>
      <c r="M759" s="38"/>
      <c r="N759" s="39">
        <f>24000+2500+12000</f>
        <v>38500</v>
      </c>
      <c r="O759" s="40" t="s">
        <v>386</v>
      </c>
    </row>
    <row r="760" spans="1:15" s="41" customFormat="1" ht="21">
      <c r="A760" s="32">
        <v>719</v>
      </c>
      <c r="B760" s="33" t="s">
        <v>384</v>
      </c>
      <c r="C760" s="34" t="s">
        <v>85</v>
      </c>
      <c r="D760" s="33" t="s">
        <v>169</v>
      </c>
      <c r="E760" s="44" t="s">
        <v>15</v>
      </c>
      <c r="F760" s="35">
        <f t="shared" si="129"/>
        <v>43893</v>
      </c>
      <c r="G760" s="35">
        <f t="shared" si="130"/>
        <v>43914</v>
      </c>
      <c r="H760" s="35">
        <f>J760-15</f>
        <v>43921</v>
      </c>
      <c r="I760" s="35">
        <f t="shared" si="126"/>
        <v>43928</v>
      </c>
      <c r="J760" s="35">
        <v>43936</v>
      </c>
      <c r="K760" s="36" t="s">
        <v>69</v>
      </c>
      <c r="L760" s="37">
        <f t="shared" si="127"/>
        <v>266000</v>
      </c>
      <c r="M760" s="38"/>
      <c r="N760" s="39">
        <v>266000</v>
      </c>
      <c r="O760" s="40" t="s">
        <v>386</v>
      </c>
    </row>
    <row r="761" spans="1:15" s="41" customFormat="1" ht="21">
      <c r="A761" s="32">
        <v>811</v>
      </c>
      <c r="B761" s="33" t="s">
        <v>326</v>
      </c>
      <c r="C761" s="34" t="s">
        <v>85</v>
      </c>
      <c r="D761" s="33" t="s">
        <v>147</v>
      </c>
      <c r="E761" s="44" t="s">
        <v>15</v>
      </c>
      <c r="F761" s="35">
        <f t="shared" si="129"/>
        <v>43895</v>
      </c>
      <c r="G761" s="35">
        <f t="shared" si="130"/>
        <v>43916</v>
      </c>
      <c r="H761" s="35">
        <f>J761-13</f>
        <v>43923</v>
      </c>
      <c r="I761" s="35">
        <f t="shared" si="126"/>
        <v>43930</v>
      </c>
      <c r="J761" s="35">
        <v>43936</v>
      </c>
      <c r="K761" s="36" t="s">
        <v>69</v>
      </c>
      <c r="L761" s="37">
        <f t="shared" si="127"/>
        <v>4000</v>
      </c>
      <c r="M761" s="38"/>
      <c r="N761" s="39">
        <v>4000</v>
      </c>
      <c r="O761" s="40" t="s">
        <v>208</v>
      </c>
    </row>
    <row r="762" spans="1:15" s="41" customFormat="1" ht="21">
      <c r="A762" s="32">
        <v>821</v>
      </c>
      <c r="B762" s="33" t="s">
        <v>328</v>
      </c>
      <c r="C762" s="34" t="s">
        <v>85</v>
      </c>
      <c r="D762" s="33" t="s">
        <v>147</v>
      </c>
      <c r="E762" s="44" t="s">
        <v>15</v>
      </c>
      <c r="F762" s="35">
        <f t="shared" si="129"/>
        <v>43893</v>
      </c>
      <c r="G762" s="35">
        <f t="shared" si="130"/>
        <v>43914</v>
      </c>
      <c r="H762" s="35">
        <f>J762-15</f>
        <v>43921</v>
      </c>
      <c r="I762" s="35">
        <f t="shared" si="126"/>
        <v>43928</v>
      </c>
      <c r="J762" s="35">
        <v>43936</v>
      </c>
      <c r="K762" s="36" t="s">
        <v>69</v>
      </c>
      <c r="L762" s="37">
        <f t="shared" si="127"/>
        <v>12000</v>
      </c>
      <c r="M762" s="38"/>
      <c r="N762" s="39">
        <v>12000</v>
      </c>
      <c r="O762" s="40" t="s">
        <v>327</v>
      </c>
    </row>
    <row r="763" spans="1:15" s="41" customFormat="1" ht="21">
      <c r="A763" s="32">
        <v>1568</v>
      </c>
      <c r="B763" s="33" t="s">
        <v>493</v>
      </c>
      <c r="C763" s="42" t="s">
        <v>85</v>
      </c>
      <c r="D763" s="33" t="s">
        <v>192</v>
      </c>
      <c r="E763" s="44" t="s">
        <v>15</v>
      </c>
      <c r="F763" s="35">
        <f t="shared" si="129"/>
        <v>43893</v>
      </c>
      <c r="G763" s="35">
        <f t="shared" si="130"/>
        <v>43914</v>
      </c>
      <c r="H763" s="35">
        <f>J763-15</f>
        <v>43921</v>
      </c>
      <c r="I763" s="35">
        <f t="shared" si="126"/>
        <v>43928</v>
      </c>
      <c r="J763" s="35">
        <v>43936</v>
      </c>
      <c r="K763" s="36" t="s">
        <v>69</v>
      </c>
      <c r="L763" s="37">
        <f t="shared" si="127"/>
        <v>171000</v>
      </c>
      <c r="M763" s="45"/>
      <c r="N763" s="39">
        <v>171000</v>
      </c>
      <c r="O763" s="40" t="s">
        <v>491</v>
      </c>
    </row>
    <row r="764" spans="1:15" s="128" customFormat="1" ht="15.75">
      <c r="B764" s="129"/>
      <c r="C764" s="147" t="s">
        <v>791</v>
      </c>
      <c r="D764" s="129"/>
      <c r="E764" s="130"/>
      <c r="F764" s="131"/>
      <c r="G764" s="131"/>
      <c r="H764" s="131"/>
      <c r="I764" s="131"/>
      <c r="J764" s="131"/>
      <c r="K764" s="129"/>
      <c r="L764" s="132"/>
      <c r="M764" s="148"/>
      <c r="N764" s="148"/>
      <c r="O764" s="150">
        <f>SUM(M743:N763)</f>
        <v>2271575</v>
      </c>
    </row>
    <row r="765" spans="1:15" s="41" customFormat="1" ht="18">
      <c r="A765" s="32">
        <v>1147</v>
      </c>
      <c r="B765" s="33" t="s">
        <v>444</v>
      </c>
      <c r="C765" s="42" t="s">
        <v>92</v>
      </c>
      <c r="D765" s="33" t="s">
        <v>163</v>
      </c>
      <c r="E765" s="44" t="s">
        <v>28</v>
      </c>
      <c r="F765" s="35">
        <f>H765-7</f>
        <v>43823</v>
      </c>
      <c r="G765" s="33" t="str">
        <f>IF(E765="","",IF((OR(E765=data_validation!A$1,E765=data_validation!A$2)),"Indicate Date","N/A"))</f>
        <v>N/A</v>
      </c>
      <c r="H765" s="35">
        <f>J765-15</f>
        <v>43830</v>
      </c>
      <c r="I765" s="35">
        <f t="shared" si="126"/>
        <v>43837</v>
      </c>
      <c r="J765" s="35">
        <v>43845</v>
      </c>
      <c r="K765" s="36" t="s">
        <v>69</v>
      </c>
      <c r="L765" s="37">
        <f t="shared" si="127"/>
        <v>5200</v>
      </c>
      <c r="M765" s="43">
        <v>5200</v>
      </c>
      <c r="N765" s="39"/>
      <c r="O765" s="40" t="s">
        <v>255</v>
      </c>
    </row>
    <row r="766" spans="1:15" s="41" customFormat="1" ht="18">
      <c r="A766" s="32">
        <v>53</v>
      </c>
      <c r="B766" s="33" t="s">
        <v>352</v>
      </c>
      <c r="C766" s="42" t="s">
        <v>92</v>
      </c>
      <c r="D766" s="33" t="s">
        <v>98</v>
      </c>
      <c r="E766" s="44" t="s">
        <v>28</v>
      </c>
      <c r="F766" s="35">
        <f>H766-7</f>
        <v>43825</v>
      </c>
      <c r="G766" s="33" t="str">
        <f>IF(E766="","",IF((OR(E766=data_validation!A$1,E766=data_validation!A$2)),"Indicate Date","N/A"))</f>
        <v>N/A</v>
      </c>
      <c r="H766" s="35">
        <f>J766-13</f>
        <v>43832</v>
      </c>
      <c r="I766" s="35">
        <f t="shared" si="126"/>
        <v>43839</v>
      </c>
      <c r="J766" s="35">
        <v>43845</v>
      </c>
      <c r="K766" s="36" t="s">
        <v>69</v>
      </c>
      <c r="L766" s="37">
        <f t="shared" si="127"/>
        <v>1625</v>
      </c>
      <c r="M766" s="43">
        <v>1625</v>
      </c>
      <c r="N766" s="39"/>
      <c r="O766" s="40" t="s">
        <v>100</v>
      </c>
    </row>
    <row r="767" spans="1:15" s="41" customFormat="1" ht="12.75">
      <c r="A767" s="32">
        <v>81</v>
      </c>
      <c r="B767" s="33" t="s">
        <v>286</v>
      </c>
      <c r="C767" s="34" t="s">
        <v>92</v>
      </c>
      <c r="D767" s="33" t="s">
        <v>80</v>
      </c>
      <c r="E767" s="44" t="s">
        <v>15</v>
      </c>
      <c r="F767" s="35">
        <f>G767-21</f>
        <v>43802</v>
      </c>
      <c r="G767" s="35">
        <f>H767-7</f>
        <v>43823</v>
      </c>
      <c r="H767" s="35">
        <f>J767-15</f>
        <v>43830</v>
      </c>
      <c r="I767" s="35">
        <f t="shared" si="126"/>
        <v>43837</v>
      </c>
      <c r="J767" s="35">
        <v>43845</v>
      </c>
      <c r="K767" s="36" t="s">
        <v>69</v>
      </c>
      <c r="L767" s="37">
        <f t="shared" si="127"/>
        <v>5000</v>
      </c>
      <c r="M767" s="38">
        <v>5000</v>
      </c>
      <c r="N767" s="39"/>
      <c r="O767" s="40" t="s">
        <v>208</v>
      </c>
    </row>
    <row r="768" spans="1:15" s="41" customFormat="1" ht="12.75">
      <c r="A768" s="32">
        <v>147</v>
      </c>
      <c r="B768" s="33" t="s">
        <v>375</v>
      </c>
      <c r="C768" s="34" t="s">
        <v>92</v>
      </c>
      <c r="D768" s="33" t="s">
        <v>144</v>
      </c>
      <c r="E768" s="44" t="s">
        <v>15</v>
      </c>
      <c r="F768" s="35">
        <f>G768-21</f>
        <v>43804</v>
      </c>
      <c r="G768" s="35">
        <f>H768-7</f>
        <v>43825</v>
      </c>
      <c r="H768" s="35">
        <f>J768-13</f>
        <v>43832</v>
      </c>
      <c r="I768" s="35">
        <f t="shared" si="126"/>
        <v>43839</v>
      </c>
      <c r="J768" s="35">
        <v>43845</v>
      </c>
      <c r="K768" s="36" t="s">
        <v>69</v>
      </c>
      <c r="L768" s="37">
        <f t="shared" si="127"/>
        <v>12000</v>
      </c>
      <c r="M768" s="38">
        <v>12000</v>
      </c>
      <c r="N768" s="39"/>
      <c r="O768" s="40" t="s">
        <v>246</v>
      </c>
    </row>
    <row r="769" spans="1:256" s="41" customFormat="1" ht="12.75">
      <c r="A769" s="32">
        <v>246</v>
      </c>
      <c r="B769" s="33" t="s">
        <v>279</v>
      </c>
      <c r="C769" s="34" t="s">
        <v>92</v>
      </c>
      <c r="D769" s="33" t="s">
        <v>158</v>
      </c>
      <c r="E769" s="44" t="s">
        <v>15</v>
      </c>
      <c r="F769" s="35">
        <f>G769-21</f>
        <v>43804</v>
      </c>
      <c r="G769" s="35">
        <f>H769-7</f>
        <v>43825</v>
      </c>
      <c r="H769" s="35">
        <f>J769-13</f>
        <v>43832</v>
      </c>
      <c r="I769" s="35">
        <f t="shared" si="126"/>
        <v>43839</v>
      </c>
      <c r="J769" s="35">
        <v>43845</v>
      </c>
      <c r="K769" s="36" t="s">
        <v>69</v>
      </c>
      <c r="L769" s="37">
        <f t="shared" si="127"/>
        <v>100090</v>
      </c>
      <c r="M769" s="38">
        <v>100090</v>
      </c>
      <c r="N769" s="39"/>
      <c r="O769" s="40" t="s">
        <v>160</v>
      </c>
    </row>
    <row r="770" spans="1:256" s="80" customFormat="1" ht="12.75">
      <c r="A770" s="32">
        <v>257</v>
      </c>
      <c r="B770" s="33" t="s">
        <v>280</v>
      </c>
      <c r="C770" s="42" t="s">
        <v>92</v>
      </c>
      <c r="D770" s="33" t="s">
        <v>158</v>
      </c>
      <c r="E770" s="44" t="s">
        <v>15</v>
      </c>
      <c r="F770" s="35">
        <f>G770-21</f>
        <v>43804</v>
      </c>
      <c r="G770" s="35">
        <f>H770-7</f>
        <v>43825</v>
      </c>
      <c r="H770" s="35">
        <f>J770-13</f>
        <v>43832</v>
      </c>
      <c r="I770" s="35">
        <f t="shared" si="126"/>
        <v>43839</v>
      </c>
      <c r="J770" s="35">
        <v>43845</v>
      </c>
      <c r="K770" s="36" t="s">
        <v>69</v>
      </c>
      <c r="L770" s="37">
        <f t="shared" si="127"/>
        <v>50080</v>
      </c>
      <c r="M770" s="43">
        <v>50080</v>
      </c>
      <c r="N770" s="39"/>
      <c r="O770" s="40" t="s">
        <v>159</v>
      </c>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1"/>
      <c r="AY770" s="41"/>
      <c r="AZ770" s="41"/>
      <c r="BA770" s="41"/>
      <c r="BB770" s="41"/>
      <c r="BC770" s="41"/>
      <c r="BD770" s="41"/>
      <c r="BE770" s="41"/>
      <c r="BF770" s="41"/>
      <c r="BG770" s="41"/>
      <c r="BH770" s="41"/>
      <c r="BI770" s="41"/>
      <c r="BJ770" s="41"/>
      <c r="BK770" s="41"/>
      <c r="BL770" s="41"/>
      <c r="BM770" s="41"/>
      <c r="BN770" s="41"/>
      <c r="BO770" s="41"/>
      <c r="BP770" s="41"/>
      <c r="BQ770" s="41"/>
      <c r="BR770" s="41"/>
      <c r="BS770" s="41"/>
      <c r="BT770" s="41"/>
      <c r="BU770" s="41"/>
      <c r="BV770" s="41"/>
      <c r="BW770" s="41"/>
      <c r="BX770" s="41"/>
      <c r="BY770" s="41"/>
      <c r="BZ770" s="41"/>
      <c r="CA770" s="41"/>
      <c r="CB770" s="41"/>
      <c r="CC770" s="41"/>
      <c r="CD770" s="41"/>
      <c r="CE770" s="41"/>
      <c r="CF770" s="41"/>
      <c r="CG770" s="41"/>
      <c r="CH770" s="41"/>
      <c r="CI770" s="41"/>
      <c r="CJ770" s="41"/>
      <c r="CK770" s="41"/>
      <c r="CL770" s="41"/>
      <c r="CM770" s="41"/>
      <c r="CN770" s="41"/>
      <c r="CO770" s="41"/>
      <c r="CP770" s="41"/>
      <c r="CQ770" s="41"/>
      <c r="CR770" s="41"/>
      <c r="CS770" s="41"/>
      <c r="CT770" s="41"/>
      <c r="CU770" s="41"/>
      <c r="CV770" s="41"/>
      <c r="CW770" s="41"/>
      <c r="CX770" s="41"/>
      <c r="CY770" s="41"/>
      <c r="CZ770" s="41"/>
      <c r="DA770" s="41"/>
      <c r="DB770" s="41"/>
      <c r="DC770" s="41"/>
      <c r="DD770" s="41"/>
      <c r="DE770" s="41"/>
      <c r="DF770" s="41"/>
      <c r="DG770" s="41"/>
      <c r="DH770" s="41"/>
      <c r="DI770" s="41"/>
      <c r="DJ770" s="41"/>
      <c r="DK770" s="41"/>
      <c r="DL770" s="41"/>
      <c r="DM770" s="41"/>
      <c r="DN770" s="41"/>
      <c r="DO770" s="41"/>
      <c r="DP770" s="41"/>
      <c r="DQ770" s="41"/>
      <c r="DR770" s="41"/>
      <c r="DS770" s="41"/>
      <c r="DT770" s="41"/>
      <c r="DU770" s="41"/>
      <c r="DV770" s="41"/>
      <c r="DW770" s="41"/>
      <c r="DX770" s="41"/>
      <c r="DY770" s="41"/>
      <c r="DZ770" s="41"/>
      <c r="EA770" s="41"/>
      <c r="EB770" s="41"/>
      <c r="EC770" s="41"/>
      <c r="ED770" s="41"/>
      <c r="EE770" s="41"/>
      <c r="EF770" s="41"/>
      <c r="EG770" s="41"/>
      <c r="EH770" s="41"/>
      <c r="EI770" s="41"/>
      <c r="EJ770" s="41"/>
      <c r="EK770" s="41"/>
      <c r="EL770" s="41"/>
      <c r="EM770" s="41"/>
      <c r="EN770" s="41"/>
      <c r="EO770" s="41"/>
      <c r="EP770" s="41"/>
      <c r="EQ770" s="41"/>
      <c r="ER770" s="41"/>
      <c r="ES770" s="41"/>
      <c r="ET770" s="41"/>
      <c r="EU770" s="41"/>
      <c r="EV770" s="41"/>
      <c r="EW770" s="41"/>
      <c r="EX770" s="41"/>
      <c r="EY770" s="41"/>
      <c r="EZ770" s="41"/>
      <c r="FA770" s="41"/>
      <c r="FB770" s="41"/>
      <c r="FC770" s="41"/>
      <c r="FD770" s="41"/>
      <c r="FE770" s="41"/>
      <c r="FF770" s="41"/>
      <c r="FG770" s="41"/>
      <c r="FH770" s="41"/>
      <c r="FI770" s="41"/>
      <c r="FJ770" s="41"/>
      <c r="FK770" s="41"/>
      <c r="FL770" s="41"/>
      <c r="FM770" s="41"/>
      <c r="FN770" s="41"/>
      <c r="FO770" s="41"/>
      <c r="FP770" s="41"/>
      <c r="FQ770" s="41"/>
      <c r="FR770" s="41"/>
      <c r="FS770" s="41"/>
      <c r="FT770" s="41"/>
      <c r="FU770" s="41"/>
      <c r="FV770" s="41"/>
      <c r="FW770" s="41"/>
      <c r="FX770" s="41"/>
      <c r="FY770" s="41"/>
      <c r="FZ770" s="41"/>
      <c r="GA770" s="41"/>
      <c r="GB770" s="41"/>
      <c r="GC770" s="41"/>
      <c r="GD770" s="41"/>
      <c r="GE770" s="41"/>
      <c r="GF770" s="41"/>
      <c r="GG770" s="41"/>
      <c r="GH770" s="41"/>
      <c r="GI770" s="41"/>
      <c r="GJ770" s="41"/>
      <c r="GK770" s="41"/>
      <c r="GL770" s="41"/>
      <c r="GM770" s="41"/>
      <c r="GN770" s="41"/>
      <c r="GO770" s="41"/>
      <c r="GP770" s="41"/>
      <c r="GQ770" s="41"/>
      <c r="GR770" s="41"/>
      <c r="GS770" s="41"/>
      <c r="GT770" s="41"/>
      <c r="GU770" s="41"/>
      <c r="GV770" s="41"/>
      <c r="GW770" s="41"/>
      <c r="GX770" s="41"/>
      <c r="GY770" s="41"/>
      <c r="GZ770" s="41"/>
      <c r="HA770" s="41"/>
      <c r="HB770" s="41"/>
      <c r="HC770" s="41"/>
      <c r="HD770" s="41"/>
      <c r="HE770" s="41"/>
      <c r="HF770" s="41"/>
      <c r="HG770" s="41"/>
      <c r="HH770" s="41"/>
      <c r="HI770" s="41"/>
      <c r="HJ770" s="41"/>
      <c r="HK770" s="41"/>
      <c r="HL770" s="41"/>
      <c r="HM770" s="41"/>
      <c r="HN770" s="41"/>
      <c r="HO770" s="41"/>
      <c r="HP770" s="41"/>
      <c r="HQ770" s="41"/>
      <c r="HR770" s="41"/>
      <c r="HS770" s="41"/>
      <c r="HT770" s="41"/>
      <c r="HU770" s="41"/>
      <c r="HV770" s="41"/>
      <c r="HW770" s="41"/>
      <c r="HX770" s="41"/>
      <c r="HY770" s="41"/>
      <c r="HZ770" s="41"/>
      <c r="IA770" s="41"/>
      <c r="IB770" s="41"/>
      <c r="IC770" s="41"/>
      <c r="ID770" s="41"/>
      <c r="IE770" s="41"/>
      <c r="IF770" s="41"/>
      <c r="IG770" s="41"/>
      <c r="IH770" s="41"/>
      <c r="II770" s="41"/>
      <c r="IJ770" s="41"/>
      <c r="IK770" s="41"/>
      <c r="IL770" s="41"/>
      <c r="IM770" s="41"/>
      <c r="IN770" s="41"/>
      <c r="IO770" s="41"/>
      <c r="IP770" s="41"/>
      <c r="IQ770" s="41"/>
      <c r="IR770" s="41"/>
      <c r="IS770" s="41"/>
      <c r="IT770" s="41"/>
      <c r="IU770" s="41"/>
      <c r="IV770" s="41"/>
    </row>
    <row r="771" spans="1:256" s="80" customFormat="1" ht="12.75">
      <c r="A771" s="32">
        <v>264</v>
      </c>
      <c r="B771" s="33" t="s">
        <v>281</v>
      </c>
      <c r="C771" s="34" t="s">
        <v>92</v>
      </c>
      <c r="D771" s="33" t="s">
        <v>158</v>
      </c>
      <c r="E771" s="44" t="s">
        <v>15</v>
      </c>
      <c r="F771" s="35">
        <f>G771-21</f>
        <v>43804</v>
      </c>
      <c r="G771" s="35">
        <f>H771-7</f>
        <v>43825</v>
      </c>
      <c r="H771" s="35">
        <f>J771-13</f>
        <v>43832</v>
      </c>
      <c r="I771" s="35">
        <f t="shared" si="126"/>
        <v>43839</v>
      </c>
      <c r="J771" s="35">
        <v>43845</v>
      </c>
      <c r="K771" s="36" t="s">
        <v>69</v>
      </c>
      <c r="L771" s="37">
        <f t="shared" si="127"/>
        <v>75000</v>
      </c>
      <c r="M771" s="38">
        <v>75000</v>
      </c>
      <c r="N771" s="39"/>
      <c r="O771" s="40" t="s">
        <v>161</v>
      </c>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1"/>
      <c r="AY771" s="41"/>
      <c r="AZ771" s="41"/>
      <c r="BA771" s="41"/>
      <c r="BB771" s="41"/>
      <c r="BC771" s="41"/>
      <c r="BD771" s="41"/>
      <c r="BE771" s="41"/>
      <c r="BF771" s="41"/>
      <c r="BG771" s="41"/>
      <c r="BH771" s="41"/>
      <c r="BI771" s="41"/>
      <c r="BJ771" s="41"/>
      <c r="BK771" s="41"/>
      <c r="BL771" s="41"/>
      <c r="BM771" s="41"/>
      <c r="BN771" s="41"/>
      <c r="BO771" s="41"/>
      <c r="BP771" s="41"/>
      <c r="BQ771" s="41"/>
      <c r="BR771" s="41"/>
      <c r="BS771" s="41"/>
      <c r="BT771" s="41"/>
      <c r="BU771" s="41"/>
      <c r="BV771" s="41"/>
      <c r="BW771" s="41"/>
      <c r="BX771" s="41"/>
      <c r="BY771" s="41"/>
      <c r="BZ771" s="41"/>
      <c r="CA771" s="41"/>
      <c r="CB771" s="41"/>
      <c r="CC771" s="41"/>
      <c r="CD771" s="41"/>
      <c r="CE771" s="41"/>
      <c r="CF771" s="41"/>
      <c r="CG771" s="41"/>
      <c r="CH771" s="41"/>
      <c r="CI771" s="41"/>
      <c r="CJ771" s="41"/>
      <c r="CK771" s="41"/>
      <c r="CL771" s="41"/>
      <c r="CM771" s="41"/>
      <c r="CN771" s="41"/>
      <c r="CO771" s="41"/>
      <c r="CP771" s="41"/>
      <c r="CQ771" s="41"/>
      <c r="CR771" s="41"/>
      <c r="CS771" s="41"/>
      <c r="CT771" s="41"/>
      <c r="CU771" s="41"/>
      <c r="CV771" s="41"/>
      <c r="CW771" s="41"/>
      <c r="CX771" s="41"/>
      <c r="CY771" s="41"/>
      <c r="CZ771" s="41"/>
      <c r="DA771" s="41"/>
      <c r="DB771" s="41"/>
      <c r="DC771" s="41"/>
      <c r="DD771" s="41"/>
      <c r="DE771" s="41"/>
      <c r="DF771" s="41"/>
      <c r="DG771" s="41"/>
      <c r="DH771" s="41"/>
      <c r="DI771" s="41"/>
      <c r="DJ771" s="41"/>
      <c r="DK771" s="41"/>
      <c r="DL771" s="41"/>
      <c r="DM771" s="41"/>
      <c r="DN771" s="41"/>
      <c r="DO771" s="41"/>
      <c r="DP771" s="41"/>
      <c r="DQ771" s="41"/>
      <c r="DR771" s="41"/>
      <c r="DS771" s="41"/>
      <c r="DT771" s="41"/>
      <c r="DU771" s="41"/>
      <c r="DV771" s="41"/>
      <c r="DW771" s="41"/>
      <c r="DX771" s="41"/>
      <c r="DY771" s="41"/>
      <c r="DZ771" s="41"/>
      <c r="EA771" s="41"/>
      <c r="EB771" s="41"/>
      <c r="EC771" s="41"/>
      <c r="ED771" s="41"/>
      <c r="EE771" s="41"/>
      <c r="EF771" s="41"/>
      <c r="EG771" s="41"/>
      <c r="EH771" s="41"/>
      <c r="EI771" s="41"/>
      <c r="EJ771" s="41"/>
      <c r="EK771" s="41"/>
      <c r="EL771" s="41"/>
      <c r="EM771" s="41"/>
      <c r="EN771" s="41"/>
      <c r="EO771" s="41"/>
      <c r="EP771" s="41"/>
      <c r="EQ771" s="41"/>
      <c r="ER771" s="41"/>
      <c r="ES771" s="41"/>
      <c r="ET771" s="41"/>
      <c r="EU771" s="41"/>
      <c r="EV771" s="41"/>
      <c r="EW771" s="41"/>
      <c r="EX771" s="41"/>
      <c r="EY771" s="41"/>
      <c r="EZ771" s="41"/>
      <c r="FA771" s="41"/>
      <c r="FB771" s="41"/>
      <c r="FC771" s="41"/>
      <c r="FD771" s="41"/>
      <c r="FE771" s="41"/>
      <c r="FF771" s="41"/>
      <c r="FG771" s="41"/>
      <c r="FH771" s="41"/>
      <c r="FI771" s="41"/>
      <c r="FJ771" s="41"/>
      <c r="FK771" s="41"/>
      <c r="FL771" s="41"/>
      <c r="FM771" s="41"/>
      <c r="FN771" s="41"/>
      <c r="FO771" s="41"/>
      <c r="FP771" s="41"/>
      <c r="FQ771" s="41"/>
      <c r="FR771" s="41"/>
      <c r="FS771" s="41"/>
      <c r="FT771" s="41"/>
      <c r="FU771" s="41"/>
      <c r="FV771" s="41"/>
      <c r="FW771" s="41"/>
      <c r="FX771" s="41"/>
      <c r="FY771" s="41"/>
      <c r="FZ771" s="41"/>
      <c r="GA771" s="41"/>
      <c r="GB771" s="41"/>
      <c r="GC771" s="41"/>
      <c r="GD771" s="41"/>
      <c r="GE771" s="41"/>
      <c r="GF771" s="41"/>
      <c r="GG771" s="41"/>
      <c r="GH771" s="41"/>
      <c r="GI771" s="41"/>
      <c r="GJ771" s="41"/>
      <c r="GK771" s="41"/>
      <c r="GL771" s="41"/>
      <c r="GM771" s="41"/>
      <c r="GN771" s="41"/>
      <c r="GO771" s="41"/>
      <c r="GP771" s="41"/>
      <c r="GQ771" s="41"/>
      <c r="GR771" s="41"/>
      <c r="GS771" s="41"/>
      <c r="GT771" s="41"/>
      <c r="GU771" s="41"/>
      <c r="GV771" s="41"/>
      <c r="GW771" s="41"/>
      <c r="GX771" s="41"/>
      <c r="GY771" s="41"/>
      <c r="GZ771" s="41"/>
      <c r="HA771" s="41"/>
      <c r="HB771" s="41"/>
      <c r="HC771" s="41"/>
      <c r="HD771" s="41"/>
      <c r="HE771" s="41"/>
      <c r="HF771" s="41"/>
      <c r="HG771" s="41"/>
      <c r="HH771" s="41"/>
      <c r="HI771" s="41"/>
      <c r="HJ771" s="41"/>
      <c r="HK771" s="41"/>
      <c r="HL771" s="41"/>
      <c r="HM771" s="41"/>
      <c r="HN771" s="41"/>
      <c r="HO771" s="41"/>
      <c r="HP771" s="41"/>
      <c r="HQ771" s="41"/>
      <c r="HR771" s="41"/>
      <c r="HS771" s="41"/>
      <c r="HT771" s="41"/>
      <c r="HU771" s="41"/>
      <c r="HV771" s="41"/>
      <c r="HW771" s="41"/>
      <c r="HX771" s="41"/>
      <c r="HY771" s="41"/>
      <c r="HZ771" s="41"/>
      <c r="IA771" s="41"/>
      <c r="IB771" s="41"/>
      <c r="IC771" s="41"/>
      <c r="ID771" s="41"/>
      <c r="IE771" s="41"/>
      <c r="IF771" s="41"/>
      <c r="IG771" s="41"/>
      <c r="IH771" s="41"/>
      <c r="II771" s="41"/>
      <c r="IJ771" s="41"/>
      <c r="IK771" s="41"/>
      <c r="IL771" s="41"/>
      <c r="IM771" s="41"/>
      <c r="IN771" s="41"/>
      <c r="IO771" s="41"/>
      <c r="IP771" s="41"/>
      <c r="IQ771" s="41"/>
      <c r="IR771" s="41"/>
      <c r="IS771" s="41"/>
      <c r="IT771" s="41"/>
      <c r="IU771" s="41"/>
      <c r="IV771" s="41"/>
    </row>
    <row r="772" spans="1:256" s="80" customFormat="1" ht="18">
      <c r="A772" s="32">
        <v>272</v>
      </c>
      <c r="B772" s="33" t="s">
        <v>282</v>
      </c>
      <c r="C772" s="42" t="s">
        <v>92</v>
      </c>
      <c r="D772" s="33" t="s">
        <v>158</v>
      </c>
      <c r="E772" s="44" t="s">
        <v>28</v>
      </c>
      <c r="F772" s="35">
        <f>H772-7</f>
        <v>43823</v>
      </c>
      <c r="G772" s="33" t="str">
        <f>IF(E772="","",IF((OR(E772=data_validation!A$1,E772=data_validation!A$2)),"Indicate Date","N/A"))</f>
        <v>N/A</v>
      </c>
      <c r="H772" s="35">
        <f>J772-15</f>
        <v>43830</v>
      </c>
      <c r="I772" s="35">
        <f t="shared" si="126"/>
        <v>43837</v>
      </c>
      <c r="J772" s="35">
        <v>43845</v>
      </c>
      <c r="K772" s="36" t="s">
        <v>69</v>
      </c>
      <c r="L772" s="37">
        <f t="shared" si="127"/>
        <v>12000</v>
      </c>
      <c r="M772" s="43">
        <v>12000</v>
      </c>
      <c r="N772" s="39"/>
      <c r="O772" s="40" t="s">
        <v>162</v>
      </c>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1"/>
      <c r="AY772" s="41"/>
      <c r="AZ772" s="41"/>
      <c r="BA772" s="41"/>
      <c r="BB772" s="41"/>
      <c r="BC772" s="41"/>
      <c r="BD772" s="41"/>
      <c r="BE772" s="41"/>
      <c r="BF772" s="41"/>
      <c r="BG772" s="41"/>
      <c r="BH772" s="41"/>
      <c r="BI772" s="41"/>
      <c r="BJ772" s="41"/>
      <c r="BK772" s="41"/>
      <c r="BL772" s="41"/>
      <c r="BM772" s="41"/>
      <c r="BN772" s="41"/>
      <c r="BO772" s="41"/>
      <c r="BP772" s="41"/>
      <c r="BQ772" s="41"/>
      <c r="BR772" s="41"/>
      <c r="BS772" s="41"/>
      <c r="BT772" s="41"/>
      <c r="BU772" s="41"/>
      <c r="BV772" s="41"/>
      <c r="BW772" s="41"/>
      <c r="BX772" s="41"/>
      <c r="BY772" s="41"/>
      <c r="BZ772" s="41"/>
      <c r="CA772" s="41"/>
      <c r="CB772" s="41"/>
      <c r="CC772" s="41"/>
      <c r="CD772" s="41"/>
      <c r="CE772" s="41"/>
      <c r="CF772" s="41"/>
      <c r="CG772" s="41"/>
      <c r="CH772" s="41"/>
      <c r="CI772" s="41"/>
      <c r="CJ772" s="41"/>
      <c r="CK772" s="41"/>
      <c r="CL772" s="41"/>
      <c r="CM772" s="41"/>
      <c r="CN772" s="41"/>
      <c r="CO772" s="41"/>
      <c r="CP772" s="41"/>
      <c r="CQ772" s="41"/>
      <c r="CR772" s="41"/>
      <c r="CS772" s="41"/>
      <c r="CT772" s="41"/>
      <c r="CU772" s="41"/>
      <c r="CV772" s="41"/>
      <c r="CW772" s="41"/>
      <c r="CX772" s="41"/>
      <c r="CY772" s="41"/>
      <c r="CZ772" s="41"/>
      <c r="DA772" s="41"/>
      <c r="DB772" s="41"/>
      <c r="DC772" s="41"/>
      <c r="DD772" s="41"/>
      <c r="DE772" s="41"/>
      <c r="DF772" s="41"/>
      <c r="DG772" s="41"/>
      <c r="DH772" s="41"/>
      <c r="DI772" s="41"/>
      <c r="DJ772" s="41"/>
      <c r="DK772" s="41"/>
      <c r="DL772" s="41"/>
      <c r="DM772" s="41"/>
      <c r="DN772" s="41"/>
      <c r="DO772" s="41"/>
      <c r="DP772" s="41"/>
      <c r="DQ772" s="41"/>
      <c r="DR772" s="41"/>
      <c r="DS772" s="41"/>
      <c r="DT772" s="41"/>
      <c r="DU772" s="41"/>
      <c r="DV772" s="41"/>
      <c r="DW772" s="41"/>
      <c r="DX772" s="41"/>
      <c r="DY772" s="41"/>
      <c r="DZ772" s="41"/>
      <c r="EA772" s="41"/>
      <c r="EB772" s="41"/>
      <c r="EC772" s="41"/>
      <c r="ED772" s="41"/>
      <c r="EE772" s="41"/>
      <c r="EF772" s="41"/>
      <c r="EG772" s="41"/>
      <c r="EH772" s="41"/>
      <c r="EI772" s="41"/>
      <c r="EJ772" s="41"/>
      <c r="EK772" s="41"/>
      <c r="EL772" s="41"/>
      <c r="EM772" s="41"/>
      <c r="EN772" s="41"/>
      <c r="EO772" s="41"/>
      <c r="EP772" s="41"/>
      <c r="EQ772" s="41"/>
      <c r="ER772" s="41"/>
      <c r="ES772" s="41"/>
      <c r="ET772" s="41"/>
      <c r="EU772" s="41"/>
      <c r="EV772" s="41"/>
      <c r="EW772" s="41"/>
      <c r="EX772" s="41"/>
      <c r="EY772" s="41"/>
      <c r="EZ772" s="41"/>
      <c r="FA772" s="41"/>
      <c r="FB772" s="41"/>
      <c r="FC772" s="41"/>
      <c r="FD772" s="41"/>
      <c r="FE772" s="41"/>
      <c r="FF772" s="41"/>
      <c r="FG772" s="41"/>
      <c r="FH772" s="41"/>
      <c r="FI772" s="41"/>
      <c r="FJ772" s="41"/>
      <c r="FK772" s="41"/>
      <c r="FL772" s="41"/>
      <c r="FM772" s="41"/>
      <c r="FN772" s="41"/>
      <c r="FO772" s="41"/>
      <c r="FP772" s="41"/>
      <c r="FQ772" s="41"/>
      <c r="FR772" s="41"/>
      <c r="FS772" s="41"/>
      <c r="FT772" s="41"/>
      <c r="FU772" s="41"/>
      <c r="FV772" s="41"/>
      <c r="FW772" s="41"/>
      <c r="FX772" s="41"/>
      <c r="FY772" s="41"/>
      <c r="FZ772" s="41"/>
      <c r="GA772" s="41"/>
      <c r="GB772" s="41"/>
      <c r="GC772" s="41"/>
      <c r="GD772" s="41"/>
      <c r="GE772" s="41"/>
      <c r="GF772" s="41"/>
      <c r="GG772" s="41"/>
      <c r="GH772" s="41"/>
      <c r="GI772" s="41"/>
      <c r="GJ772" s="41"/>
      <c r="GK772" s="41"/>
      <c r="GL772" s="41"/>
      <c r="GM772" s="41"/>
      <c r="GN772" s="41"/>
      <c r="GO772" s="41"/>
      <c r="GP772" s="41"/>
      <c r="GQ772" s="41"/>
      <c r="GR772" s="41"/>
      <c r="GS772" s="41"/>
      <c r="GT772" s="41"/>
      <c r="GU772" s="41"/>
      <c r="GV772" s="41"/>
      <c r="GW772" s="41"/>
      <c r="GX772" s="41"/>
      <c r="GY772" s="41"/>
      <c r="GZ772" s="41"/>
      <c r="HA772" s="41"/>
      <c r="HB772" s="41"/>
      <c r="HC772" s="41"/>
      <c r="HD772" s="41"/>
      <c r="HE772" s="41"/>
      <c r="HF772" s="41"/>
      <c r="HG772" s="41"/>
      <c r="HH772" s="41"/>
      <c r="HI772" s="41"/>
      <c r="HJ772" s="41"/>
      <c r="HK772" s="41"/>
      <c r="HL772" s="41"/>
      <c r="HM772" s="41"/>
      <c r="HN772" s="41"/>
      <c r="HO772" s="41"/>
      <c r="HP772" s="41"/>
      <c r="HQ772" s="41"/>
      <c r="HR772" s="41"/>
      <c r="HS772" s="41"/>
      <c r="HT772" s="41"/>
      <c r="HU772" s="41"/>
      <c r="HV772" s="41"/>
      <c r="HW772" s="41"/>
      <c r="HX772" s="41"/>
      <c r="HY772" s="41"/>
      <c r="HZ772" s="41"/>
      <c r="IA772" s="41"/>
      <c r="IB772" s="41"/>
      <c r="IC772" s="41"/>
      <c r="ID772" s="41"/>
      <c r="IE772" s="41"/>
      <c r="IF772" s="41"/>
      <c r="IG772" s="41"/>
      <c r="IH772" s="41"/>
      <c r="II772" s="41"/>
      <c r="IJ772" s="41"/>
      <c r="IK772" s="41"/>
      <c r="IL772" s="41"/>
      <c r="IM772" s="41"/>
      <c r="IN772" s="41"/>
      <c r="IO772" s="41"/>
      <c r="IP772" s="41"/>
      <c r="IQ772" s="41"/>
      <c r="IR772" s="41"/>
      <c r="IS772" s="41"/>
      <c r="IT772" s="41"/>
      <c r="IU772" s="41"/>
      <c r="IV772" s="41"/>
    </row>
    <row r="773" spans="1:256" s="41" customFormat="1" ht="21">
      <c r="A773" s="32">
        <v>283</v>
      </c>
      <c r="B773" s="33" t="s">
        <v>362</v>
      </c>
      <c r="C773" s="42" t="s">
        <v>92</v>
      </c>
      <c r="D773" s="33" t="s">
        <v>158</v>
      </c>
      <c r="E773" s="44" t="s">
        <v>28</v>
      </c>
      <c r="F773" s="35">
        <f>H773-7</f>
        <v>43825</v>
      </c>
      <c r="G773" s="33" t="str">
        <f>IF(E773="","",IF((OR(E773=data_validation!A$1,E773=data_validation!A$2)),"Indicate Date","N/A"))</f>
        <v>N/A</v>
      </c>
      <c r="H773" s="35">
        <f>J773-13</f>
        <v>43832</v>
      </c>
      <c r="I773" s="35">
        <f t="shared" si="126"/>
        <v>43839</v>
      </c>
      <c r="J773" s="35">
        <v>43845</v>
      </c>
      <c r="K773" s="36" t="s">
        <v>69</v>
      </c>
      <c r="L773" s="37">
        <f t="shared" si="127"/>
        <v>24000</v>
      </c>
      <c r="M773" s="43">
        <v>24000</v>
      </c>
      <c r="N773" s="39"/>
      <c r="O773" s="40" t="s">
        <v>265</v>
      </c>
    </row>
    <row r="774" spans="1:256" s="41" customFormat="1" ht="12.75">
      <c r="A774" s="32">
        <v>372</v>
      </c>
      <c r="B774" s="33" t="s">
        <v>423</v>
      </c>
      <c r="C774" s="42" t="s">
        <v>92</v>
      </c>
      <c r="D774" s="33" t="s">
        <v>105</v>
      </c>
      <c r="E774" s="44" t="s">
        <v>15</v>
      </c>
      <c r="F774" s="35">
        <f>G774-21</f>
        <v>43802</v>
      </c>
      <c r="G774" s="35">
        <f>H774-7</f>
        <v>43823</v>
      </c>
      <c r="H774" s="35">
        <f>J774-15</f>
        <v>43830</v>
      </c>
      <c r="I774" s="35">
        <f t="shared" si="126"/>
        <v>43837</v>
      </c>
      <c r="J774" s="35">
        <v>43845</v>
      </c>
      <c r="K774" s="36" t="s">
        <v>69</v>
      </c>
      <c r="L774" s="37">
        <f t="shared" si="127"/>
        <v>1300000</v>
      </c>
      <c r="M774" s="43">
        <f>1251423+48577</f>
        <v>1300000</v>
      </c>
      <c r="N774" s="39"/>
      <c r="O774" s="40" t="s">
        <v>111</v>
      </c>
    </row>
    <row r="775" spans="1:256" s="41" customFormat="1" ht="21">
      <c r="A775" s="32">
        <v>390</v>
      </c>
      <c r="B775" s="33" t="s">
        <v>557</v>
      </c>
      <c r="C775" s="42" t="s">
        <v>92</v>
      </c>
      <c r="D775" s="33" t="s">
        <v>105</v>
      </c>
      <c r="E775" s="44" t="s">
        <v>28</v>
      </c>
      <c r="F775" s="35">
        <f>H775-7</f>
        <v>43825</v>
      </c>
      <c r="G775" s="33" t="str">
        <f>IF(E775="","",IF((OR(E775=data_validation!A$1,E775=data_validation!A$2)),"Indicate Date","N/A"))</f>
        <v>N/A</v>
      </c>
      <c r="H775" s="35">
        <f t="shared" ref="H775:H782" si="132">J775-13</f>
        <v>43832</v>
      </c>
      <c r="I775" s="35">
        <f t="shared" si="126"/>
        <v>43839</v>
      </c>
      <c r="J775" s="35">
        <v>43845</v>
      </c>
      <c r="K775" s="36" t="s">
        <v>69</v>
      </c>
      <c r="L775" s="37">
        <f t="shared" si="127"/>
        <v>6000</v>
      </c>
      <c r="M775" s="43">
        <v>6000</v>
      </c>
      <c r="N775" s="39"/>
      <c r="O775" s="40" t="s">
        <v>108</v>
      </c>
    </row>
    <row r="776" spans="1:256" s="41" customFormat="1" ht="24">
      <c r="A776" s="32">
        <v>426</v>
      </c>
      <c r="B776" s="33" t="s">
        <v>562</v>
      </c>
      <c r="C776" s="42" t="s">
        <v>92</v>
      </c>
      <c r="D776" s="33" t="s">
        <v>79</v>
      </c>
      <c r="E776" s="44" t="s">
        <v>15</v>
      </c>
      <c r="F776" s="35">
        <f t="shared" ref="F776:F781" si="133">G776-21</f>
        <v>43804</v>
      </c>
      <c r="G776" s="35">
        <f t="shared" ref="G776:G781" si="134">H776-7</f>
        <v>43825</v>
      </c>
      <c r="H776" s="35">
        <f t="shared" si="132"/>
        <v>43832</v>
      </c>
      <c r="I776" s="35">
        <f t="shared" si="126"/>
        <v>43839</v>
      </c>
      <c r="J776" s="35">
        <v>43845</v>
      </c>
      <c r="K776" s="36" t="s">
        <v>69</v>
      </c>
      <c r="L776" s="37">
        <f t="shared" si="127"/>
        <v>24500</v>
      </c>
      <c r="M776" s="45">
        <v>24500</v>
      </c>
      <c r="N776" s="39"/>
      <c r="O776" s="34" t="s">
        <v>136</v>
      </c>
    </row>
    <row r="777" spans="1:256" s="41" customFormat="1" ht="12.75">
      <c r="A777" s="32">
        <v>441</v>
      </c>
      <c r="B777" s="33" t="s">
        <v>564</v>
      </c>
      <c r="C777" s="42" t="s">
        <v>92</v>
      </c>
      <c r="D777" s="33" t="s">
        <v>79</v>
      </c>
      <c r="E777" s="44" t="s">
        <v>15</v>
      </c>
      <c r="F777" s="35">
        <f t="shared" si="133"/>
        <v>43804</v>
      </c>
      <c r="G777" s="35">
        <f t="shared" si="134"/>
        <v>43825</v>
      </c>
      <c r="H777" s="35">
        <f t="shared" si="132"/>
        <v>43832</v>
      </c>
      <c r="I777" s="35">
        <f t="shared" si="126"/>
        <v>43839</v>
      </c>
      <c r="J777" s="35">
        <v>43845</v>
      </c>
      <c r="K777" s="36" t="s">
        <v>69</v>
      </c>
      <c r="L777" s="37">
        <f t="shared" si="127"/>
        <v>23100</v>
      </c>
      <c r="M777" s="45">
        <v>23100</v>
      </c>
      <c r="N777" s="39"/>
      <c r="O777" s="34" t="s">
        <v>138</v>
      </c>
    </row>
    <row r="778" spans="1:256" s="41" customFormat="1" ht="12.75">
      <c r="A778" s="32">
        <v>451</v>
      </c>
      <c r="B778" s="33" t="s">
        <v>565</v>
      </c>
      <c r="C778" s="34" t="s">
        <v>92</v>
      </c>
      <c r="D778" s="33" t="s">
        <v>79</v>
      </c>
      <c r="E778" s="44" t="s">
        <v>15</v>
      </c>
      <c r="F778" s="35">
        <f t="shared" si="133"/>
        <v>43804</v>
      </c>
      <c r="G778" s="35">
        <f t="shared" si="134"/>
        <v>43825</v>
      </c>
      <c r="H778" s="35">
        <f t="shared" si="132"/>
        <v>43832</v>
      </c>
      <c r="I778" s="35">
        <f t="shared" si="126"/>
        <v>43839</v>
      </c>
      <c r="J778" s="35">
        <v>43845</v>
      </c>
      <c r="K778" s="36" t="s">
        <v>69</v>
      </c>
      <c r="L778" s="37">
        <f t="shared" si="127"/>
        <v>34180</v>
      </c>
      <c r="M778" s="43">
        <v>34180</v>
      </c>
      <c r="N778" s="39"/>
      <c r="O778" s="34" t="s">
        <v>139</v>
      </c>
    </row>
    <row r="779" spans="1:256" s="41" customFormat="1" ht="24">
      <c r="A779" s="32">
        <v>467</v>
      </c>
      <c r="B779" s="33" t="s">
        <v>566</v>
      </c>
      <c r="C779" s="34" t="s">
        <v>92</v>
      </c>
      <c r="D779" s="33" t="s">
        <v>79</v>
      </c>
      <c r="E779" s="44" t="s">
        <v>15</v>
      </c>
      <c r="F779" s="35">
        <f t="shared" si="133"/>
        <v>43804</v>
      </c>
      <c r="G779" s="35">
        <f t="shared" si="134"/>
        <v>43825</v>
      </c>
      <c r="H779" s="35">
        <f t="shared" si="132"/>
        <v>43832</v>
      </c>
      <c r="I779" s="35">
        <f t="shared" si="126"/>
        <v>43839</v>
      </c>
      <c r="J779" s="35">
        <v>43845</v>
      </c>
      <c r="K779" s="36" t="s">
        <v>69</v>
      </c>
      <c r="L779" s="37">
        <f t="shared" si="127"/>
        <v>20000</v>
      </c>
      <c r="M779" s="43">
        <v>20000</v>
      </c>
      <c r="N779" s="39"/>
      <c r="O779" s="34" t="s">
        <v>141</v>
      </c>
    </row>
    <row r="780" spans="1:256" s="41" customFormat="1" ht="12.75">
      <c r="A780" s="32">
        <v>494</v>
      </c>
      <c r="B780" s="33" t="s">
        <v>568</v>
      </c>
      <c r="C780" s="34" t="s">
        <v>92</v>
      </c>
      <c r="D780" s="33" t="s">
        <v>79</v>
      </c>
      <c r="E780" s="44" t="s">
        <v>15</v>
      </c>
      <c r="F780" s="35">
        <f t="shared" si="133"/>
        <v>43804</v>
      </c>
      <c r="G780" s="35">
        <f t="shared" si="134"/>
        <v>43825</v>
      </c>
      <c r="H780" s="35">
        <f t="shared" si="132"/>
        <v>43832</v>
      </c>
      <c r="I780" s="35">
        <f t="shared" si="126"/>
        <v>43839</v>
      </c>
      <c r="J780" s="35">
        <v>43845</v>
      </c>
      <c r="K780" s="36" t="s">
        <v>69</v>
      </c>
      <c r="L780" s="37">
        <f t="shared" si="127"/>
        <v>6000</v>
      </c>
      <c r="M780" s="43">
        <v>6000</v>
      </c>
      <c r="N780" s="39"/>
      <c r="O780" s="34" t="s">
        <v>140</v>
      </c>
    </row>
    <row r="781" spans="1:256" s="41" customFormat="1" ht="21">
      <c r="A781" s="32">
        <v>531</v>
      </c>
      <c r="B781" s="33" t="s">
        <v>400</v>
      </c>
      <c r="C781" s="34" t="s">
        <v>92</v>
      </c>
      <c r="D781" s="33" t="s">
        <v>156</v>
      </c>
      <c r="E781" s="44" t="s">
        <v>15</v>
      </c>
      <c r="F781" s="35">
        <f t="shared" si="133"/>
        <v>43804</v>
      </c>
      <c r="G781" s="35">
        <f t="shared" si="134"/>
        <v>43825</v>
      </c>
      <c r="H781" s="35">
        <f t="shared" si="132"/>
        <v>43832</v>
      </c>
      <c r="I781" s="35">
        <f t="shared" si="126"/>
        <v>43839</v>
      </c>
      <c r="J781" s="35">
        <v>43845</v>
      </c>
      <c r="K781" s="36" t="s">
        <v>69</v>
      </c>
      <c r="L781" s="37">
        <f t="shared" si="127"/>
        <v>1194330</v>
      </c>
      <c r="M781" s="38">
        <v>1194330</v>
      </c>
      <c r="N781" s="39"/>
      <c r="O781" s="40" t="s">
        <v>257</v>
      </c>
    </row>
    <row r="782" spans="1:256" s="41" customFormat="1" ht="21">
      <c r="A782" s="32">
        <v>658</v>
      </c>
      <c r="B782" s="33" t="s">
        <v>365</v>
      </c>
      <c r="C782" s="34" t="s">
        <v>92</v>
      </c>
      <c r="D782" s="33" t="s">
        <v>128</v>
      </c>
      <c r="E782" s="44" t="s">
        <v>28</v>
      </c>
      <c r="F782" s="35">
        <f>H782-7</f>
        <v>43825</v>
      </c>
      <c r="G782" s="33" t="str">
        <f>IF(E782="","",IF((OR(E782=data_validation!A$1,E782=data_validation!A$2)),"Indicate Date","N/A"))</f>
        <v>N/A</v>
      </c>
      <c r="H782" s="35">
        <f t="shared" si="132"/>
        <v>43832</v>
      </c>
      <c r="I782" s="35">
        <f t="shared" si="126"/>
        <v>43839</v>
      </c>
      <c r="J782" s="35">
        <v>43845</v>
      </c>
      <c r="K782" s="36" t="s">
        <v>69</v>
      </c>
      <c r="L782" s="37">
        <f t="shared" si="127"/>
        <v>48700</v>
      </c>
      <c r="M782" s="38">
        <v>48700</v>
      </c>
      <c r="N782" s="39"/>
      <c r="O782" s="40" t="s">
        <v>208</v>
      </c>
    </row>
    <row r="783" spans="1:256" s="41" customFormat="1" ht="21">
      <c r="A783" s="32">
        <v>669</v>
      </c>
      <c r="B783" s="33" t="s">
        <v>367</v>
      </c>
      <c r="C783" s="34" t="s">
        <v>92</v>
      </c>
      <c r="D783" s="33" t="s">
        <v>128</v>
      </c>
      <c r="E783" s="44" t="s">
        <v>15</v>
      </c>
      <c r="F783" s="35">
        <f>G783-21</f>
        <v>43802</v>
      </c>
      <c r="G783" s="35">
        <f>H783-7</f>
        <v>43823</v>
      </c>
      <c r="H783" s="35">
        <f>J783-15</f>
        <v>43830</v>
      </c>
      <c r="I783" s="35">
        <f t="shared" si="126"/>
        <v>43837</v>
      </c>
      <c r="J783" s="35">
        <v>43845</v>
      </c>
      <c r="K783" s="36" t="s">
        <v>69</v>
      </c>
      <c r="L783" s="37">
        <f t="shared" si="127"/>
        <v>11700</v>
      </c>
      <c r="M783" s="38">
        <v>11700</v>
      </c>
      <c r="N783" s="39"/>
      <c r="O783" s="40" t="s">
        <v>132</v>
      </c>
    </row>
    <row r="784" spans="1:256" s="41" customFormat="1" ht="12.75">
      <c r="A784" s="32">
        <v>671</v>
      </c>
      <c r="B784" s="33" t="s">
        <v>368</v>
      </c>
      <c r="C784" s="34" t="s">
        <v>92</v>
      </c>
      <c r="D784" s="33" t="s">
        <v>128</v>
      </c>
      <c r="E784" s="44" t="s">
        <v>15</v>
      </c>
      <c r="F784" s="35">
        <f>G784-21</f>
        <v>43802</v>
      </c>
      <c r="G784" s="35">
        <f>H784-7</f>
        <v>43823</v>
      </c>
      <c r="H784" s="35">
        <f>J784-15</f>
        <v>43830</v>
      </c>
      <c r="I784" s="35">
        <f t="shared" si="126"/>
        <v>43837</v>
      </c>
      <c r="J784" s="35">
        <v>43845</v>
      </c>
      <c r="K784" s="36" t="s">
        <v>69</v>
      </c>
      <c r="L784" s="37">
        <f t="shared" si="127"/>
        <v>56250</v>
      </c>
      <c r="M784" s="38">
        <v>56250</v>
      </c>
      <c r="N784" s="39"/>
      <c r="O784" s="40" t="s">
        <v>369</v>
      </c>
    </row>
    <row r="785" spans="1:15" s="41" customFormat="1" ht="21">
      <c r="A785" s="32">
        <v>727</v>
      </c>
      <c r="B785" s="33" t="s">
        <v>388</v>
      </c>
      <c r="C785" s="42" t="s">
        <v>92</v>
      </c>
      <c r="D785" s="33" t="s">
        <v>169</v>
      </c>
      <c r="E785" s="44" t="s">
        <v>28</v>
      </c>
      <c r="F785" s="35">
        <f>H785-7</f>
        <v>43825</v>
      </c>
      <c r="G785" s="33" t="str">
        <f>IF(E785="","",IF((OR(E785=data_validation!A$1,E785=data_validation!A$2)),"Indicate Date","N/A"))</f>
        <v>N/A</v>
      </c>
      <c r="H785" s="35">
        <f>J785-13</f>
        <v>43832</v>
      </c>
      <c r="I785" s="35">
        <f t="shared" si="126"/>
        <v>43839</v>
      </c>
      <c r="J785" s="35">
        <v>43845</v>
      </c>
      <c r="K785" s="36" t="s">
        <v>69</v>
      </c>
      <c r="L785" s="37">
        <f t="shared" si="127"/>
        <v>29800</v>
      </c>
      <c r="M785" s="43">
        <v>29800</v>
      </c>
      <c r="N785" s="39"/>
      <c r="O785" s="40" t="s">
        <v>177</v>
      </c>
    </row>
    <row r="786" spans="1:15" s="41" customFormat="1" ht="18">
      <c r="A786" s="32">
        <v>746</v>
      </c>
      <c r="B786" s="33" t="s">
        <v>392</v>
      </c>
      <c r="C786" s="34" t="s">
        <v>92</v>
      </c>
      <c r="D786" s="33" t="s">
        <v>169</v>
      </c>
      <c r="E786" s="44" t="s">
        <v>28</v>
      </c>
      <c r="F786" s="35">
        <f>H786-7</f>
        <v>43825</v>
      </c>
      <c r="G786" s="33" t="str">
        <f>IF(E786="","",IF((OR(E786=data_validation!A$1,E786=data_validation!A$2)),"Indicate Date","N/A"))</f>
        <v>N/A</v>
      </c>
      <c r="H786" s="35">
        <f>J786-13</f>
        <v>43832</v>
      </c>
      <c r="I786" s="35">
        <f t="shared" si="126"/>
        <v>43839</v>
      </c>
      <c r="J786" s="35">
        <v>43845</v>
      </c>
      <c r="K786" s="36" t="s">
        <v>69</v>
      </c>
      <c r="L786" s="37">
        <f t="shared" si="127"/>
        <v>51000</v>
      </c>
      <c r="M786" s="38">
        <v>51000</v>
      </c>
      <c r="N786" s="39"/>
      <c r="O786" s="40" t="s">
        <v>171</v>
      </c>
    </row>
    <row r="787" spans="1:15" s="41" customFormat="1" ht="18">
      <c r="A787" s="32">
        <v>757</v>
      </c>
      <c r="B787" s="33" t="s">
        <v>393</v>
      </c>
      <c r="C787" s="42" t="s">
        <v>92</v>
      </c>
      <c r="D787" s="33" t="s">
        <v>169</v>
      </c>
      <c r="E787" s="44" t="s">
        <v>28</v>
      </c>
      <c r="F787" s="35">
        <f>H787-7</f>
        <v>43825</v>
      </c>
      <c r="G787" s="33" t="str">
        <f>IF(E787="","",IF((OR(E787=data_validation!A$1,E787=data_validation!A$2)),"Indicate Date","N/A"))</f>
        <v>N/A</v>
      </c>
      <c r="H787" s="35">
        <f>J787-13</f>
        <v>43832</v>
      </c>
      <c r="I787" s="35">
        <f t="shared" si="126"/>
        <v>43839</v>
      </c>
      <c r="J787" s="35">
        <v>43845</v>
      </c>
      <c r="K787" s="36" t="s">
        <v>69</v>
      </c>
      <c r="L787" s="37">
        <f t="shared" si="127"/>
        <v>4000</v>
      </c>
      <c r="M787" s="43">
        <v>4000</v>
      </c>
      <c r="N787" s="39"/>
      <c r="O787" s="40" t="s">
        <v>174</v>
      </c>
    </row>
    <row r="788" spans="1:15" s="41" customFormat="1" ht="18">
      <c r="A788" s="32">
        <v>771</v>
      </c>
      <c r="B788" s="33" t="s">
        <v>395</v>
      </c>
      <c r="C788" s="42" t="s">
        <v>92</v>
      </c>
      <c r="D788" s="33" t="s">
        <v>169</v>
      </c>
      <c r="E788" s="44" t="s">
        <v>28</v>
      </c>
      <c r="F788" s="35">
        <f>H788-7</f>
        <v>43823</v>
      </c>
      <c r="G788" s="33" t="str">
        <f>IF(E788="","",IF((OR(E788=data_validation!A$1,E788=data_validation!A$2)),"Indicate Date","N/A"))</f>
        <v>N/A</v>
      </c>
      <c r="H788" s="35">
        <f>J788-15</f>
        <v>43830</v>
      </c>
      <c r="I788" s="35">
        <f t="shared" si="126"/>
        <v>43837</v>
      </c>
      <c r="J788" s="35">
        <v>43845</v>
      </c>
      <c r="K788" s="36" t="s">
        <v>69</v>
      </c>
      <c r="L788" s="37">
        <f t="shared" si="127"/>
        <v>12500</v>
      </c>
      <c r="M788" s="43">
        <v>12500</v>
      </c>
      <c r="N788" s="39"/>
      <c r="O788" s="40" t="s">
        <v>173</v>
      </c>
    </row>
    <row r="789" spans="1:15" s="41" customFormat="1" ht="21">
      <c r="A789" s="32">
        <v>786</v>
      </c>
      <c r="B789" s="33" t="s">
        <v>364</v>
      </c>
      <c r="C789" s="34" t="s">
        <v>92</v>
      </c>
      <c r="D789" s="33" t="s">
        <v>94</v>
      </c>
      <c r="E789" s="44" t="s">
        <v>15</v>
      </c>
      <c r="F789" s="35">
        <f t="shared" ref="F789:F801" si="135">G789-21</f>
        <v>43804</v>
      </c>
      <c r="G789" s="35">
        <f t="shared" ref="G789:G801" si="136">H789-7</f>
        <v>43825</v>
      </c>
      <c r="H789" s="35">
        <f t="shared" ref="H789:H796" si="137">J789-13</f>
        <v>43832</v>
      </c>
      <c r="I789" s="35">
        <f t="shared" si="126"/>
        <v>43839</v>
      </c>
      <c r="J789" s="35">
        <v>43845</v>
      </c>
      <c r="K789" s="36" t="s">
        <v>69</v>
      </c>
      <c r="L789" s="37">
        <f t="shared" si="127"/>
        <v>55625</v>
      </c>
      <c r="M789" s="38">
        <v>55625</v>
      </c>
      <c r="N789" s="39"/>
      <c r="O789" s="40" t="s">
        <v>412</v>
      </c>
    </row>
    <row r="790" spans="1:15" s="41" customFormat="1" ht="21">
      <c r="A790" s="32">
        <v>877</v>
      </c>
      <c r="B790" s="33" t="s">
        <v>339</v>
      </c>
      <c r="C790" s="34" t="s">
        <v>92</v>
      </c>
      <c r="D790" s="33" t="s">
        <v>147</v>
      </c>
      <c r="E790" s="44" t="s">
        <v>15</v>
      </c>
      <c r="F790" s="35">
        <f t="shared" si="135"/>
        <v>43804</v>
      </c>
      <c r="G790" s="35">
        <f t="shared" si="136"/>
        <v>43825</v>
      </c>
      <c r="H790" s="35">
        <f t="shared" si="137"/>
        <v>43832</v>
      </c>
      <c r="I790" s="35">
        <f t="shared" si="126"/>
        <v>43839</v>
      </c>
      <c r="J790" s="35">
        <v>43845</v>
      </c>
      <c r="K790" s="36" t="s">
        <v>69</v>
      </c>
      <c r="L790" s="37">
        <f t="shared" si="127"/>
        <v>35500</v>
      </c>
      <c r="M790" s="38">
        <v>35500</v>
      </c>
      <c r="N790" s="39"/>
      <c r="O790" s="40" t="s">
        <v>234</v>
      </c>
    </row>
    <row r="791" spans="1:15" s="41" customFormat="1" ht="21">
      <c r="A791" s="32">
        <v>886</v>
      </c>
      <c r="B791" s="33" t="s">
        <v>342</v>
      </c>
      <c r="C791" s="42" t="s">
        <v>92</v>
      </c>
      <c r="D791" s="33" t="s">
        <v>147</v>
      </c>
      <c r="E791" s="44" t="s">
        <v>15</v>
      </c>
      <c r="F791" s="35">
        <f t="shared" si="135"/>
        <v>43804</v>
      </c>
      <c r="G791" s="35">
        <f t="shared" si="136"/>
        <v>43825</v>
      </c>
      <c r="H791" s="35">
        <f t="shared" si="137"/>
        <v>43832</v>
      </c>
      <c r="I791" s="35">
        <f t="shared" si="126"/>
        <v>43839</v>
      </c>
      <c r="J791" s="35">
        <v>43845</v>
      </c>
      <c r="K791" s="36" t="s">
        <v>69</v>
      </c>
      <c r="L791" s="37">
        <f t="shared" si="127"/>
        <v>11355</v>
      </c>
      <c r="M791" s="43">
        <v>11355</v>
      </c>
      <c r="N791" s="39"/>
      <c r="O791" s="40" t="s">
        <v>236</v>
      </c>
    </row>
    <row r="792" spans="1:15" s="41" customFormat="1" ht="21">
      <c r="A792" s="32">
        <v>924</v>
      </c>
      <c r="B792" s="33" t="s">
        <v>334</v>
      </c>
      <c r="C792" s="42" t="s">
        <v>92</v>
      </c>
      <c r="D792" s="33" t="s">
        <v>147</v>
      </c>
      <c r="E792" s="44" t="s">
        <v>15</v>
      </c>
      <c r="F792" s="35">
        <f t="shared" si="135"/>
        <v>43804</v>
      </c>
      <c r="G792" s="35">
        <f t="shared" si="136"/>
        <v>43825</v>
      </c>
      <c r="H792" s="35">
        <f t="shared" si="137"/>
        <v>43832</v>
      </c>
      <c r="I792" s="35">
        <f t="shared" si="126"/>
        <v>43839</v>
      </c>
      <c r="J792" s="35">
        <v>43845</v>
      </c>
      <c r="K792" s="36" t="s">
        <v>69</v>
      </c>
      <c r="L792" s="37">
        <f t="shared" si="127"/>
        <v>500000</v>
      </c>
      <c r="M792" s="43">
        <f>449331+50669</f>
        <v>500000</v>
      </c>
      <c r="N792" s="39"/>
      <c r="O792" s="40" t="s">
        <v>231</v>
      </c>
    </row>
    <row r="793" spans="1:15" s="41" customFormat="1" ht="12.75">
      <c r="A793" s="32">
        <v>969</v>
      </c>
      <c r="B793" s="33" t="s">
        <v>573</v>
      </c>
      <c r="C793" s="34" t="s">
        <v>92</v>
      </c>
      <c r="D793" s="33" t="s">
        <v>183</v>
      </c>
      <c r="E793" s="44" t="s">
        <v>15</v>
      </c>
      <c r="F793" s="35">
        <f t="shared" si="135"/>
        <v>43804</v>
      </c>
      <c r="G793" s="35">
        <f t="shared" si="136"/>
        <v>43825</v>
      </c>
      <c r="H793" s="35">
        <f t="shared" si="137"/>
        <v>43832</v>
      </c>
      <c r="I793" s="35">
        <f t="shared" ref="I793:I856" si="138">H793+7</f>
        <v>43839</v>
      </c>
      <c r="J793" s="35">
        <v>43845</v>
      </c>
      <c r="K793" s="36" t="s">
        <v>69</v>
      </c>
      <c r="L793" s="37">
        <f t="shared" ref="L793:L856" si="139">SUM(M793:N793)</f>
        <v>213150</v>
      </c>
      <c r="M793" s="38">
        <f>213145+5</f>
        <v>213150</v>
      </c>
      <c r="N793" s="39"/>
      <c r="O793" s="40" t="s">
        <v>189</v>
      </c>
    </row>
    <row r="794" spans="1:15" s="41" customFormat="1" ht="12.75">
      <c r="A794" s="32">
        <v>985</v>
      </c>
      <c r="B794" s="33" t="s">
        <v>574</v>
      </c>
      <c r="C794" s="42" t="s">
        <v>92</v>
      </c>
      <c r="D794" s="33" t="s">
        <v>183</v>
      </c>
      <c r="E794" s="44" t="s">
        <v>15</v>
      </c>
      <c r="F794" s="35">
        <f t="shared" si="135"/>
        <v>43804</v>
      </c>
      <c r="G794" s="35">
        <f t="shared" si="136"/>
        <v>43825</v>
      </c>
      <c r="H794" s="35">
        <f t="shared" si="137"/>
        <v>43832</v>
      </c>
      <c r="I794" s="35">
        <f t="shared" si="138"/>
        <v>43839</v>
      </c>
      <c r="J794" s="35">
        <v>43845</v>
      </c>
      <c r="K794" s="36" t="s">
        <v>69</v>
      </c>
      <c r="L794" s="37">
        <f t="shared" si="139"/>
        <v>80000</v>
      </c>
      <c r="M794" s="43">
        <v>80000</v>
      </c>
      <c r="N794" s="39"/>
      <c r="O794" s="40" t="s">
        <v>190</v>
      </c>
    </row>
    <row r="795" spans="1:15" s="41" customFormat="1" ht="12.75">
      <c r="A795" s="32">
        <v>988</v>
      </c>
      <c r="B795" s="33" t="s">
        <v>575</v>
      </c>
      <c r="C795" s="42" t="s">
        <v>92</v>
      </c>
      <c r="D795" s="33" t="s">
        <v>183</v>
      </c>
      <c r="E795" s="44" t="s">
        <v>15</v>
      </c>
      <c r="F795" s="35">
        <f t="shared" si="135"/>
        <v>43804</v>
      </c>
      <c r="G795" s="35">
        <f t="shared" si="136"/>
        <v>43825</v>
      </c>
      <c r="H795" s="35">
        <f t="shared" si="137"/>
        <v>43832</v>
      </c>
      <c r="I795" s="35">
        <f t="shared" si="138"/>
        <v>43839</v>
      </c>
      <c r="J795" s="35">
        <v>43845</v>
      </c>
      <c r="K795" s="36" t="s">
        <v>69</v>
      </c>
      <c r="L795" s="37">
        <f t="shared" si="139"/>
        <v>24380</v>
      </c>
      <c r="M795" s="43">
        <v>24380</v>
      </c>
      <c r="N795" s="39"/>
      <c r="O795" s="40" t="s">
        <v>258</v>
      </c>
    </row>
    <row r="796" spans="1:15" s="41" customFormat="1" ht="21">
      <c r="A796" s="32">
        <v>992</v>
      </c>
      <c r="B796" s="33" t="s">
        <v>576</v>
      </c>
      <c r="C796" s="34" t="s">
        <v>92</v>
      </c>
      <c r="D796" s="33" t="s">
        <v>183</v>
      </c>
      <c r="E796" s="44" t="s">
        <v>15</v>
      </c>
      <c r="F796" s="35">
        <f t="shared" si="135"/>
        <v>43804</v>
      </c>
      <c r="G796" s="35">
        <f t="shared" si="136"/>
        <v>43825</v>
      </c>
      <c r="H796" s="35">
        <f t="shared" si="137"/>
        <v>43832</v>
      </c>
      <c r="I796" s="35">
        <f t="shared" si="138"/>
        <v>43839</v>
      </c>
      <c r="J796" s="35">
        <v>43845</v>
      </c>
      <c r="K796" s="36" t="s">
        <v>69</v>
      </c>
      <c r="L796" s="37">
        <f t="shared" si="139"/>
        <v>105000</v>
      </c>
      <c r="M796" s="38">
        <v>105000</v>
      </c>
      <c r="N796" s="39"/>
      <c r="O796" s="40" t="s">
        <v>184</v>
      </c>
    </row>
    <row r="797" spans="1:15" s="41" customFormat="1" ht="21">
      <c r="A797" s="32">
        <v>1003</v>
      </c>
      <c r="B797" s="33" t="s">
        <v>577</v>
      </c>
      <c r="C797" s="34" t="s">
        <v>92</v>
      </c>
      <c r="D797" s="33" t="s">
        <v>183</v>
      </c>
      <c r="E797" s="44" t="s">
        <v>15</v>
      </c>
      <c r="F797" s="35">
        <f t="shared" si="135"/>
        <v>43802</v>
      </c>
      <c r="G797" s="35">
        <f t="shared" si="136"/>
        <v>43823</v>
      </c>
      <c r="H797" s="35">
        <f>J797-15</f>
        <v>43830</v>
      </c>
      <c r="I797" s="35">
        <f t="shared" si="138"/>
        <v>43837</v>
      </c>
      <c r="J797" s="35">
        <v>43845</v>
      </c>
      <c r="K797" s="36" t="s">
        <v>69</v>
      </c>
      <c r="L797" s="37">
        <f t="shared" si="139"/>
        <v>143940</v>
      </c>
      <c r="M797" s="38">
        <f>143870+70</f>
        <v>143940</v>
      </c>
      <c r="N797" s="39"/>
      <c r="O797" s="40" t="s">
        <v>185</v>
      </c>
    </row>
    <row r="798" spans="1:15" s="41" customFormat="1" ht="21">
      <c r="A798" s="32">
        <v>1008</v>
      </c>
      <c r="B798" s="33" t="s">
        <v>578</v>
      </c>
      <c r="C798" s="42" t="s">
        <v>92</v>
      </c>
      <c r="D798" s="33" t="s">
        <v>183</v>
      </c>
      <c r="E798" s="44" t="s">
        <v>15</v>
      </c>
      <c r="F798" s="35">
        <f t="shared" si="135"/>
        <v>43804</v>
      </c>
      <c r="G798" s="35">
        <f t="shared" si="136"/>
        <v>43825</v>
      </c>
      <c r="H798" s="35">
        <f>J798-13</f>
        <v>43832</v>
      </c>
      <c r="I798" s="35">
        <f t="shared" si="138"/>
        <v>43839</v>
      </c>
      <c r="J798" s="35">
        <v>43845</v>
      </c>
      <c r="K798" s="36" t="s">
        <v>69</v>
      </c>
      <c r="L798" s="37">
        <f t="shared" si="139"/>
        <v>12000</v>
      </c>
      <c r="M798" s="43">
        <v>12000</v>
      </c>
      <c r="N798" s="39"/>
      <c r="O798" s="40" t="s">
        <v>186</v>
      </c>
    </row>
    <row r="799" spans="1:15" s="41" customFormat="1" ht="12.75">
      <c r="A799" s="32">
        <v>1024</v>
      </c>
      <c r="B799" s="33" t="s">
        <v>579</v>
      </c>
      <c r="C799" s="42" t="s">
        <v>92</v>
      </c>
      <c r="D799" s="33" t="s">
        <v>183</v>
      </c>
      <c r="E799" s="44" t="s">
        <v>15</v>
      </c>
      <c r="F799" s="35">
        <f t="shared" si="135"/>
        <v>43804</v>
      </c>
      <c r="G799" s="35">
        <f t="shared" si="136"/>
        <v>43825</v>
      </c>
      <c r="H799" s="35">
        <f>J799-13</f>
        <v>43832</v>
      </c>
      <c r="I799" s="35">
        <f t="shared" si="138"/>
        <v>43839</v>
      </c>
      <c r="J799" s="35">
        <v>43845</v>
      </c>
      <c r="K799" s="36" t="s">
        <v>69</v>
      </c>
      <c r="L799" s="37">
        <f t="shared" si="139"/>
        <v>25170</v>
      </c>
      <c r="M799" s="43">
        <v>25170</v>
      </c>
      <c r="N799" s="39"/>
      <c r="O799" s="40" t="s">
        <v>191</v>
      </c>
    </row>
    <row r="800" spans="1:15" s="41" customFormat="1" ht="12.75">
      <c r="A800" s="32">
        <v>1034</v>
      </c>
      <c r="B800" s="33" t="s">
        <v>580</v>
      </c>
      <c r="C800" s="42" t="s">
        <v>92</v>
      </c>
      <c r="D800" s="33" t="s">
        <v>183</v>
      </c>
      <c r="E800" s="44" t="s">
        <v>15</v>
      </c>
      <c r="F800" s="35">
        <f t="shared" si="135"/>
        <v>43802</v>
      </c>
      <c r="G800" s="35">
        <f t="shared" si="136"/>
        <v>43823</v>
      </c>
      <c r="H800" s="35">
        <f>J800-15</f>
        <v>43830</v>
      </c>
      <c r="I800" s="35">
        <f t="shared" si="138"/>
        <v>43837</v>
      </c>
      <c r="J800" s="35">
        <v>43845</v>
      </c>
      <c r="K800" s="36" t="s">
        <v>69</v>
      </c>
      <c r="L800" s="37">
        <f t="shared" si="139"/>
        <v>100000</v>
      </c>
      <c r="M800" s="43">
        <v>100000</v>
      </c>
      <c r="N800" s="39"/>
      <c r="O800" s="40" t="s">
        <v>259</v>
      </c>
    </row>
    <row r="801" spans="1:15" s="41" customFormat="1" ht="12.75">
      <c r="A801" s="32">
        <v>1106</v>
      </c>
      <c r="B801" s="33" t="s">
        <v>543</v>
      </c>
      <c r="C801" s="42" t="s">
        <v>92</v>
      </c>
      <c r="D801" s="33" t="s">
        <v>163</v>
      </c>
      <c r="E801" s="44" t="s">
        <v>15</v>
      </c>
      <c r="F801" s="35">
        <f t="shared" si="135"/>
        <v>43804</v>
      </c>
      <c r="G801" s="35">
        <f t="shared" si="136"/>
        <v>43825</v>
      </c>
      <c r="H801" s="35">
        <f>J801-13</f>
        <v>43832</v>
      </c>
      <c r="I801" s="35">
        <f t="shared" si="138"/>
        <v>43839</v>
      </c>
      <c r="J801" s="35">
        <v>43845</v>
      </c>
      <c r="K801" s="36" t="s">
        <v>69</v>
      </c>
      <c r="L801" s="37">
        <f t="shared" si="139"/>
        <v>19371.45</v>
      </c>
      <c r="M801" s="45">
        <f>19000+371.45</f>
        <v>19371.45</v>
      </c>
      <c r="N801" s="45"/>
      <c r="O801" s="40" t="s">
        <v>544</v>
      </c>
    </row>
    <row r="802" spans="1:15" s="41" customFormat="1" ht="12.75">
      <c r="A802" s="32">
        <v>1120</v>
      </c>
      <c r="B802" s="33" t="s">
        <v>442</v>
      </c>
      <c r="C802" s="34" t="s">
        <v>92</v>
      </c>
      <c r="D802" s="33" t="s">
        <v>163</v>
      </c>
      <c r="E802" s="44" t="s">
        <v>15</v>
      </c>
      <c r="F802" s="35">
        <f>H802-7</f>
        <v>43823</v>
      </c>
      <c r="G802" s="33" t="str">
        <f>IF(E802="","",IF((OR(E802=data_validation!A$1,E802=data_validation!A$2)),"Indicate Date","N/A"))</f>
        <v>Indicate Date</v>
      </c>
      <c r="H802" s="35">
        <f>J802-15</f>
        <v>43830</v>
      </c>
      <c r="I802" s="35">
        <f t="shared" si="138"/>
        <v>43837</v>
      </c>
      <c r="J802" s="35">
        <v>43845</v>
      </c>
      <c r="K802" s="36" t="s">
        <v>69</v>
      </c>
      <c r="L802" s="37">
        <f t="shared" si="139"/>
        <v>158480</v>
      </c>
      <c r="M802" s="38">
        <v>158480</v>
      </c>
      <c r="N802" s="39"/>
      <c r="O802" s="40" t="s">
        <v>167</v>
      </c>
    </row>
    <row r="803" spans="1:15" s="41" customFormat="1" ht="12.75">
      <c r="A803" s="32">
        <v>1133</v>
      </c>
      <c r="B803" s="33" t="s">
        <v>443</v>
      </c>
      <c r="C803" s="42" t="s">
        <v>92</v>
      </c>
      <c r="D803" s="33" t="s">
        <v>163</v>
      </c>
      <c r="E803" s="44" t="s">
        <v>15</v>
      </c>
      <c r="F803" s="35">
        <f>H803-7</f>
        <v>43825</v>
      </c>
      <c r="G803" s="33" t="str">
        <f>IF(E803="","",IF((OR(E803=data_validation!A$1,E803=data_validation!A$2)),"Indicate Date","N/A"))</f>
        <v>Indicate Date</v>
      </c>
      <c r="H803" s="35">
        <f>J803-13</f>
        <v>43832</v>
      </c>
      <c r="I803" s="35">
        <f t="shared" si="138"/>
        <v>43839</v>
      </c>
      <c r="J803" s="35">
        <v>43845</v>
      </c>
      <c r="K803" s="36" t="s">
        <v>69</v>
      </c>
      <c r="L803" s="37">
        <f t="shared" si="139"/>
        <v>176875</v>
      </c>
      <c r="M803" s="43">
        <v>176875</v>
      </c>
      <c r="N803" s="39"/>
      <c r="O803" s="40" t="s">
        <v>165</v>
      </c>
    </row>
    <row r="804" spans="1:15" s="41" customFormat="1" ht="21">
      <c r="A804" s="32">
        <v>1192</v>
      </c>
      <c r="B804" s="33" t="s">
        <v>523</v>
      </c>
      <c r="C804" s="42" t="s">
        <v>92</v>
      </c>
      <c r="D804" s="33" t="s">
        <v>163</v>
      </c>
      <c r="E804" s="44" t="s">
        <v>15</v>
      </c>
      <c r="F804" s="35">
        <f>H804-7</f>
        <v>43823</v>
      </c>
      <c r="G804" s="33" t="str">
        <f>IF(E804="","",IF((OR(E804=data_validation!A$1,E804=data_validation!A$2)),"Indicate Date","N/A"))</f>
        <v>Indicate Date</v>
      </c>
      <c r="H804" s="35">
        <f>J804-15</f>
        <v>43830</v>
      </c>
      <c r="I804" s="35">
        <f t="shared" si="138"/>
        <v>43837</v>
      </c>
      <c r="J804" s="35">
        <v>43845</v>
      </c>
      <c r="K804" s="36" t="s">
        <v>69</v>
      </c>
      <c r="L804" s="37">
        <f t="shared" si="139"/>
        <v>116765</v>
      </c>
      <c r="M804" s="43">
        <v>116765</v>
      </c>
      <c r="N804" s="39"/>
      <c r="O804" s="40" t="s">
        <v>524</v>
      </c>
    </row>
    <row r="805" spans="1:15" s="41" customFormat="1" ht="12.75">
      <c r="A805" s="32">
        <v>1215</v>
      </c>
      <c r="B805" s="33" t="s">
        <v>531</v>
      </c>
      <c r="C805" s="42" t="s">
        <v>92</v>
      </c>
      <c r="D805" s="33" t="s">
        <v>163</v>
      </c>
      <c r="E805" s="44" t="s">
        <v>15</v>
      </c>
      <c r="F805" s="35">
        <f>H805-7</f>
        <v>43823</v>
      </c>
      <c r="G805" s="33" t="str">
        <f>IF(E805="","",IF((OR(E805=data_validation!A$1,E805=data_validation!A$2)),"Indicate Date","N/A"))</f>
        <v>Indicate Date</v>
      </c>
      <c r="H805" s="35">
        <f>J805-15</f>
        <v>43830</v>
      </c>
      <c r="I805" s="35">
        <f t="shared" si="138"/>
        <v>43837</v>
      </c>
      <c r="J805" s="35">
        <v>43845</v>
      </c>
      <c r="K805" s="36" t="s">
        <v>69</v>
      </c>
      <c r="L805" s="37">
        <f t="shared" si="139"/>
        <v>47880</v>
      </c>
      <c r="M805" s="43">
        <v>47880</v>
      </c>
      <c r="N805" s="39"/>
      <c r="O805" s="40" t="s">
        <v>540</v>
      </c>
    </row>
    <row r="806" spans="1:15" s="41" customFormat="1" ht="12.75">
      <c r="A806" s="32">
        <v>1357</v>
      </c>
      <c r="B806" s="33" t="s">
        <v>470</v>
      </c>
      <c r="C806" s="34" t="s">
        <v>92</v>
      </c>
      <c r="D806" s="33" t="s">
        <v>192</v>
      </c>
      <c r="E806" s="44" t="s">
        <v>15</v>
      </c>
      <c r="F806" s="35">
        <f>G806-21</f>
        <v>43804</v>
      </c>
      <c r="G806" s="35">
        <f>H806-7</f>
        <v>43825</v>
      </c>
      <c r="H806" s="35">
        <f>J806-13</f>
        <v>43832</v>
      </c>
      <c r="I806" s="35">
        <f t="shared" si="138"/>
        <v>43839</v>
      </c>
      <c r="J806" s="35">
        <v>43845</v>
      </c>
      <c r="K806" s="36" t="s">
        <v>69</v>
      </c>
      <c r="L806" s="37">
        <f t="shared" si="139"/>
        <v>597600</v>
      </c>
      <c r="M806" s="38">
        <f>590152.5+7447.5</f>
        <v>597600</v>
      </c>
      <c r="N806" s="39"/>
      <c r="O806" s="40" t="s">
        <v>208</v>
      </c>
    </row>
    <row r="807" spans="1:15" s="41" customFormat="1" ht="12.75">
      <c r="A807" s="32">
        <v>1391</v>
      </c>
      <c r="B807" s="33" t="s">
        <v>474</v>
      </c>
      <c r="C807" s="34" t="s">
        <v>92</v>
      </c>
      <c r="D807" s="33" t="s">
        <v>192</v>
      </c>
      <c r="E807" s="44" t="s">
        <v>15</v>
      </c>
      <c r="F807" s="35">
        <f>G807-21</f>
        <v>43804</v>
      </c>
      <c r="G807" s="35">
        <f>H807-7</f>
        <v>43825</v>
      </c>
      <c r="H807" s="35">
        <f>J807-13</f>
        <v>43832</v>
      </c>
      <c r="I807" s="35">
        <f t="shared" si="138"/>
        <v>43839</v>
      </c>
      <c r="J807" s="35">
        <v>43845</v>
      </c>
      <c r="K807" s="36" t="s">
        <v>69</v>
      </c>
      <c r="L807" s="37">
        <f t="shared" si="139"/>
        <v>152680</v>
      </c>
      <c r="M807" s="38">
        <f>125000+27680</f>
        <v>152680</v>
      </c>
      <c r="N807" s="39"/>
      <c r="O807" s="40" t="s">
        <v>194</v>
      </c>
    </row>
    <row r="808" spans="1:15" s="41" customFormat="1" ht="18">
      <c r="A808" s="32">
        <v>1434</v>
      </c>
      <c r="B808" s="33" t="s">
        <v>481</v>
      </c>
      <c r="C808" s="42" t="s">
        <v>92</v>
      </c>
      <c r="D808" s="33" t="s">
        <v>192</v>
      </c>
      <c r="E808" s="44" t="s">
        <v>28</v>
      </c>
      <c r="F808" s="35">
        <f>H808-7</f>
        <v>43825</v>
      </c>
      <c r="G808" s="33" t="str">
        <f>IF(E808="","",IF((OR(E808=data_validation!A$1,E808=data_validation!A$2)),"Indicate Date","N/A"))</f>
        <v>N/A</v>
      </c>
      <c r="H808" s="35">
        <f>J808-13</f>
        <v>43832</v>
      </c>
      <c r="I808" s="35">
        <f t="shared" si="138"/>
        <v>43839</v>
      </c>
      <c r="J808" s="35">
        <v>43845</v>
      </c>
      <c r="K808" s="36" t="s">
        <v>69</v>
      </c>
      <c r="L808" s="37">
        <f t="shared" si="139"/>
        <v>40000</v>
      </c>
      <c r="M808" s="43">
        <v>40000</v>
      </c>
      <c r="N808" s="39"/>
      <c r="O808" s="40" t="s">
        <v>480</v>
      </c>
    </row>
    <row r="809" spans="1:15" s="41" customFormat="1" ht="18">
      <c r="A809" s="32">
        <v>1454</v>
      </c>
      <c r="B809" s="33" t="s">
        <v>482</v>
      </c>
      <c r="C809" s="42" t="s">
        <v>92</v>
      </c>
      <c r="D809" s="33" t="s">
        <v>192</v>
      </c>
      <c r="E809" s="44" t="s">
        <v>28</v>
      </c>
      <c r="F809" s="35">
        <f>H809-7</f>
        <v>43825</v>
      </c>
      <c r="G809" s="33" t="str">
        <f>IF(E809="","",IF((OR(E809=data_validation!A$1,E809=data_validation!A$2)),"Indicate Date","N/A"))</f>
        <v>N/A</v>
      </c>
      <c r="H809" s="35">
        <f>J809-13</f>
        <v>43832</v>
      </c>
      <c r="I809" s="35">
        <f t="shared" si="138"/>
        <v>43839</v>
      </c>
      <c r="J809" s="35">
        <v>43845</v>
      </c>
      <c r="K809" s="36" t="s">
        <v>69</v>
      </c>
      <c r="L809" s="37">
        <f t="shared" si="139"/>
        <v>24010</v>
      </c>
      <c r="M809" s="43">
        <v>24010</v>
      </c>
      <c r="N809" s="39"/>
      <c r="O809" s="40" t="s">
        <v>275</v>
      </c>
    </row>
    <row r="810" spans="1:15" s="41" customFormat="1" ht="12.75">
      <c r="A810" s="32">
        <v>1506</v>
      </c>
      <c r="B810" s="33" t="s">
        <v>458</v>
      </c>
      <c r="C810" s="42" t="s">
        <v>92</v>
      </c>
      <c r="D810" s="33" t="s">
        <v>446</v>
      </c>
      <c r="E810" s="44" t="s">
        <v>15</v>
      </c>
      <c r="F810" s="35">
        <f>G810-21</f>
        <v>43804</v>
      </c>
      <c r="G810" s="35">
        <f>H810-7</f>
        <v>43825</v>
      </c>
      <c r="H810" s="35">
        <f>J810-13</f>
        <v>43832</v>
      </c>
      <c r="I810" s="35">
        <f t="shared" si="138"/>
        <v>43839</v>
      </c>
      <c r="J810" s="35">
        <v>43845</v>
      </c>
      <c r="K810" s="36" t="s">
        <v>69</v>
      </c>
      <c r="L810" s="37">
        <f t="shared" si="139"/>
        <v>462944.4</v>
      </c>
      <c r="M810" s="45">
        <v>462944.4</v>
      </c>
      <c r="N810" s="39"/>
      <c r="O810" s="40" t="s">
        <v>143</v>
      </c>
    </row>
    <row r="811" spans="1:15" s="41" customFormat="1" ht="21">
      <c r="A811" s="32">
        <v>1521</v>
      </c>
      <c r="B811" s="33" t="s">
        <v>502</v>
      </c>
      <c r="C811" s="34" t="s">
        <v>92</v>
      </c>
      <c r="D811" s="33" t="s">
        <v>446</v>
      </c>
      <c r="E811" s="44" t="s">
        <v>15</v>
      </c>
      <c r="F811" s="35">
        <f>G811-21</f>
        <v>43802</v>
      </c>
      <c r="G811" s="35">
        <f>H811-7</f>
        <v>43823</v>
      </c>
      <c r="H811" s="35">
        <f>J811-15</f>
        <v>43830</v>
      </c>
      <c r="I811" s="35">
        <f t="shared" si="138"/>
        <v>43837</v>
      </c>
      <c r="J811" s="35">
        <v>43845</v>
      </c>
      <c r="K811" s="36" t="s">
        <v>69</v>
      </c>
      <c r="L811" s="37">
        <f t="shared" si="139"/>
        <v>478135</v>
      </c>
      <c r="M811" s="38">
        <v>478135</v>
      </c>
      <c r="N811" s="39"/>
      <c r="O811" s="40" t="s">
        <v>208</v>
      </c>
    </row>
    <row r="812" spans="1:15" s="41" customFormat="1" ht="18">
      <c r="A812" s="32">
        <v>393</v>
      </c>
      <c r="B812" s="33" t="s">
        <v>558</v>
      </c>
      <c r="C812" s="34" t="s">
        <v>92</v>
      </c>
      <c r="D812" s="33" t="s">
        <v>105</v>
      </c>
      <c r="E812" s="44" t="s">
        <v>28</v>
      </c>
      <c r="F812" s="35">
        <f>H812-7</f>
        <v>43854</v>
      </c>
      <c r="G812" s="33" t="str">
        <f>IF(E812="","",IF((OR(E812=data_validation!A$1,E812=data_validation!A$2)),"Indicate Date","N/A"))</f>
        <v>N/A</v>
      </c>
      <c r="H812" s="35">
        <f>J812-15</f>
        <v>43861</v>
      </c>
      <c r="I812" s="35">
        <f t="shared" si="138"/>
        <v>43868</v>
      </c>
      <c r="J812" s="35">
        <v>43876</v>
      </c>
      <c r="K812" s="36" t="s">
        <v>69</v>
      </c>
      <c r="L812" s="37">
        <f t="shared" si="139"/>
        <v>87300</v>
      </c>
      <c r="M812" s="38">
        <f>85840+1460</f>
        <v>87300</v>
      </c>
      <c r="N812" s="39"/>
      <c r="O812" s="40" t="s">
        <v>106</v>
      </c>
    </row>
    <row r="813" spans="1:15" s="41" customFormat="1" ht="12.75">
      <c r="A813" s="32">
        <v>1114</v>
      </c>
      <c r="B813" s="33" t="s">
        <v>441</v>
      </c>
      <c r="C813" s="34" t="s">
        <v>92</v>
      </c>
      <c r="D813" s="33" t="s">
        <v>163</v>
      </c>
      <c r="E813" s="44" t="s">
        <v>15</v>
      </c>
      <c r="F813" s="35">
        <f>G813-21</f>
        <v>43835</v>
      </c>
      <c r="G813" s="35">
        <f>H813-7</f>
        <v>43856</v>
      </c>
      <c r="H813" s="35">
        <f>J813-13</f>
        <v>43863</v>
      </c>
      <c r="I813" s="35">
        <f t="shared" si="138"/>
        <v>43870</v>
      </c>
      <c r="J813" s="35">
        <v>43876</v>
      </c>
      <c r="K813" s="36" t="s">
        <v>69</v>
      </c>
      <c r="L813" s="37">
        <f t="shared" si="139"/>
        <v>158500</v>
      </c>
      <c r="M813" s="38">
        <v>158500</v>
      </c>
      <c r="N813" s="39"/>
      <c r="O813" s="40" t="s">
        <v>166</v>
      </c>
    </row>
    <row r="814" spans="1:15" s="41" customFormat="1" ht="12.75">
      <c r="A814" s="32">
        <v>1185</v>
      </c>
      <c r="B814" s="33" t="s">
        <v>519</v>
      </c>
      <c r="C814" s="42" t="s">
        <v>92</v>
      </c>
      <c r="D814" s="33" t="s">
        <v>163</v>
      </c>
      <c r="E814" s="44" t="s">
        <v>15</v>
      </c>
      <c r="F814" s="35">
        <f>H814-7</f>
        <v>43854</v>
      </c>
      <c r="G814" s="33" t="str">
        <f>IF(E814="","",IF((OR(E814=data_validation!A$1,E814=data_validation!A$2)),"Indicate Date","N/A"))</f>
        <v>Indicate Date</v>
      </c>
      <c r="H814" s="35">
        <f t="shared" ref="H814:H821" si="140">J814-15</f>
        <v>43861</v>
      </c>
      <c r="I814" s="35">
        <f t="shared" si="138"/>
        <v>43868</v>
      </c>
      <c r="J814" s="35">
        <v>43876</v>
      </c>
      <c r="K814" s="36" t="s">
        <v>69</v>
      </c>
      <c r="L814" s="37">
        <f t="shared" si="139"/>
        <v>337900</v>
      </c>
      <c r="M814" s="43">
        <v>337900</v>
      </c>
      <c r="N814" s="39"/>
      <c r="O814" s="40" t="s">
        <v>520</v>
      </c>
    </row>
    <row r="815" spans="1:15" s="41" customFormat="1" ht="12.75">
      <c r="A815" s="32">
        <v>1209</v>
      </c>
      <c r="B815" s="33" t="s">
        <v>527</v>
      </c>
      <c r="C815" s="42" t="s">
        <v>92</v>
      </c>
      <c r="D815" s="33" t="s">
        <v>163</v>
      </c>
      <c r="E815" s="44" t="s">
        <v>15</v>
      </c>
      <c r="F815" s="35">
        <f>H815-7</f>
        <v>43854</v>
      </c>
      <c r="G815" s="33" t="str">
        <f>IF(E815="","",IF((OR(E815=data_validation!A$1,E815=data_validation!A$2)),"Indicate Date","N/A"))</f>
        <v>Indicate Date</v>
      </c>
      <c r="H815" s="35">
        <f t="shared" si="140"/>
        <v>43861</v>
      </c>
      <c r="I815" s="35">
        <f t="shared" si="138"/>
        <v>43868</v>
      </c>
      <c r="J815" s="35">
        <v>43876</v>
      </c>
      <c r="K815" s="36" t="s">
        <v>69</v>
      </c>
      <c r="L815" s="37">
        <f t="shared" si="139"/>
        <v>70000</v>
      </c>
      <c r="M815" s="43">
        <f>69980+20</f>
        <v>70000</v>
      </c>
      <c r="N815" s="39"/>
      <c r="O815" s="40" t="s">
        <v>528</v>
      </c>
    </row>
    <row r="816" spans="1:15" s="41" customFormat="1" ht="12.75">
      <c r="A816" s="32">
        <v>1214</v>
      </c>
      <c r="B816" s="33" t="s">
        <v>529</v>
      </c>
      <c r="C816" s="42" t="s">
        <v>92</v>
      </c>
      <c r="D816" s="33" t="s">
        <v>163</v>
      </c>
      <c r="E816" s="44" t="s">
        <v>15</v>
      </c>
      <c r="F816" s="35">
        <f>H816-7</f>
        <v>43854</v>
      </c>
      <c r="G816" s="33" t="str">
        <f>IF(E816="","",IF((OR(E816=data_validation!A$1,E816=data_validation!A$2)),"Indicate Date","N/A"))</f>
        <v>Indicate Date</v>
      </c>
      <c r="H816" s="35">
        <f t="shared" si="140"/>
        <v>43861</v>
      </c>
      <c r="I816" s="35">
        <f t="shared" si="138"/>
        <v>43868</v>
      </c>
      <c r="J816" s="35">
        <v>43876</v>
      </c>
      <c r="K816" s="36" t="s">
        <v>69</v>
      </c>
      <c r="L816" s="37">
        <f t="shared" si="139"/>
        <v>125825</v>
      </c>
      <c r="M816" s="43">
        <v>125825</v>
      </c>
      <c r="N816" s="39"/>
      <c r="O816" s="40" t="s">
        <v>530</v>
      </c>
    </row>
    <row r="817" spans="1:256" s="41" customFormat="1" ht="12.75">
      <c r="A817" s="32">
        <v>1220</v>
      </c>
      <c r="B817" s="33" t="s">
        <v>533</v>
      </c>
      <c r="C817" s="42" t="s">
        <v>92</v>
      </c>
      <c r="D817" s="33" t="s">
        <v>163</v>
      </c>
      <c r="E817" s="44" t="s">
        <v>15</v>
      </c>
      <c r="F817" s="35">
        <f>H817-7</f>
        <v>43854</v>
      </c>
      <c r="G817" s="33" t="str">
        <f>IF(E817="","",IF((OR(E817=data_validation!A$1,E817=data_validation!A$2)),"Indicate Date","N/A"))</f>
        <v>Indicate Date</v>
      </c>
      <c r="H817" s="35">
        <f t="shared" si="140"/>
        <v>43861</v>
      </c>
      <c r="I817" s="35">
        <f t="shared" si="138"/>
        <v>43868</v>
      </c>
      <c r="J817" s="35">
        <v>43876</v>
      </c>
      <c r="K817" s="36" t="s">
        <v>69</v>
      </c>
      <c r="L817" s="37">
        <f t="shared" si="139"/>
        <v>2400</v>
      </c>
      <c r="M817" s="43">
        <v>2400</v>
      </c>
      <c r="N817" s="39"/>
      <c r="O817" s="40" t="s">
        <v>532</v>
      </c>
    </row>
    <row r="818" spans="1:256" s="41" customFormat="1" ht="12.75">
      <c r="A818" s="32">
        <v>1223</v>
      </c>
      <c r="B818" s="33" t="s">
        <v>541</v>
      </c>
      <c r="C818" s="42" t="s">
        <v>92</v>
      </c>
      <c r="D818" s="33" t="s">
        <v>163</v>
      </c>
      <c r="E818" s="44" t="s">
        <v>15</v>
      </c>
      <c r="F818" s="35">
        <f>H818-7</f>
        <v>43854</v>
      </c>
      <c r="G818" s="33" t="str">
        <f>IF(E818="","",IF((OR(E818=data_validation!A$1,E818=data_validation!A$2)),"Indicate Date","N/A"))</f>
        <v>Indicate Date</v>
      </c>
      <c r="H818" s="35">
        <f t="shared" si="140"/>
        <v>43861</v>
      </c>
      <c r="I818" s="35">
        <f t="shared" si="138"/>
        <v>43868</v>
      </c>
      <c r="J818" s="35">
        <v>43876</v>
      </c>
      <c r="K818" s="36" t="s">
        <v>69</v>
      </c>
      <c r="L818" s="37">
        <f t="shared" si="139"/>
        <v>70090</v>
      </c>
      <c r="M818" s="43">
        <v>70090</v>
      </c>
      <c r="N818" s="39"/>
      <c r="O818" s="40" t="s">
        <v>542</v>
      </c>
    </row>
    <row r="819" spans="1:256" s="41" customFormat="1" ht="12.75">
      <c r="A819" s="32">
        <v>1663</v>
      </c>
      <c r="B819" s="33" t="s">
        <v>583</v>
      </c>
      <c r="C819" s="34" t="s">
        <v>92</v>
      </c>
      <c r="D819" s="33" t="s">
        <v>584</v>
      </c>
      <c r="E819" s="44" t="s">
        <v>15</v>
      </c>
      <c r="F819" s="35">
        <f>G819-21</f>
        <v>43833</v>
      </c>
      <c r="G819" s="35">
        <f>H819-7</f>
        <v>43854</v>
      </c>
      <c r="H819" s="35">
        <f t="shared" si="140"/>
        <v>43861</v>
      </c>
      <c r="I819" s="35">
        <f t="shared" si="138"/>
        <v>43868</v>
      </c>
      <c r="J819" s="35">
        <v>43876</v>
      </c>
      <c r="K819" s="36" t="s">
        <v>69</v>
      </c>
      <c r="L819" s="37">
        <f t="shared" si="139"/>
        <v>12000</v>
      </c>
      <c r="M819" s="38">
        <v>12000</v>
      </c>
      <c r="N819" s="39"/>
      <c r="O819" s="40" t="s">
        <v>585</v>
      </c>
    </row>
    <row r="820" spans="1:256" s="41" customFormat="1" ht="21">
      <c r="A820" s="32">
        <v>382</v>
      </c>
      <c r="B820" s="33" t="s">
        <v>425</v>
      </c>
      <c r="C820" s="42" t="s">
        <v>92</v>
      </c>
      <c r="D820" s="33" t="s">
        <v>105</v>
      </c>
      <c r="E820" s="44" t="s">
        <v>28</v>
      </c>
      <c r="F820" s="35">
        <f>H820-7</f>
        <v>43883</v>
      </c>
      <c r="G820" s="33" t="str">
        <f>IF(E820="","",IF((OR(E820=data_validation!A$1,E820=data_validation!A$2)),"Indicate Date","N/A"))</f>
        <v>N/A</v>
      </c>
      <c r="H820" s="35">
        <f t="shared" si="140"/>
        <v>43890</v>
      </c>
      <c r="I820" s="35">
        <f t="shared" si="138"/>
        <v>43897</v>
      </c>
      <c r="J820" s="35">
        <v>43905</v>
      </c>
      <c r="K820" s="36" t="s">
        <v>69</v>
      </c>
      <c r="L820" s="37">
        <f t="shared" si="139"/>
        <v>6400</v>
      </c>
      <c r="M820" s="43">
        <v>6400</v>
      </c>
      <c r="N820" s="39"/>
      <c r="O820" s="40" t="s">
        <v>109</v>
      </c>
    </row>
    <row r="821" spans="1:256" s="41" customFormat="1" ht="12.75">
      <c r="A821" s="32">
        <v>79</v>
      </c>
      <c r="B821" s="33" t="s">
        <v>355</v>
      </c>
      <c r="C821" s="34" t="s">
        <v>92</v>
      </c>
      <c r="D821" s="33" t="s">
        <v>90</v>
      </c>
      <c r="E821" s="44" t="s">
        <v>15</v>
      </c>
      <c r="F821" s="35">
        <f>G821-21</f>
        <v>43893</v>
      </c>
      <c r="G821" s="35">
        <f>H821-7</f>
        <v>43914</v>
      </c>
      <c r="H821" s="35">
        <f t="shared" si="140"/>
        <v>43921</v>
      </c>
      <c r="I821" s="35">
        <f t="shared" si="138"/>
        <v>43928</v>
      </c>
      <c r="J821" s="35">
        <v>43936</v>
      </c>
      <c r="K821" s="36" t="s">
        <v>69</v>
      </c>
      <c r="L821" s="37">
        <f t="shared" si="139"/>
        <v>50000</v>
      </c>
      <c r="M821" s="38">
        <v>50000</v>
      </c>
      <c r="N821" s="39"/>
      <c r="O821" s="40" t="s">
        <v>267</v>
      </c>
    </row>
    <row r="822" spans="1:256" s="41" customFormat="1" ht="12.75">
      <c r="A822" s="32">
        <v>240</v>
      </c>
      <c r="B822" s="33" t="s">
        <v>278</v>
      </c>
      <c r="C822" s="34" t="s">
        <v>92</v>
      </c>
      <c r="D822" s="33" t="s">
        <v>158</v>
      </c>
      <c r="E822" s="44" t="s">
        <v>15</v>
      </c>
      <c r="F822" s="35">
        <f>G822-21</f>
        <v>43895</v>
      </c>
      <c r="G822" s="35">
        <f>H822-7</f>
        <v>43916</v>
      </c>
      <c r="H822" s="35">
        <f>J822-13</f>
        <v>43923</v>
      </c>
      <c r="I822" s="35">
        <f t="shared" si="138"/>
        <v>43930</v>
      </c>
      <c r="J822" s="35">
        <v>43936</v>
      </c>
      <c r="K822" s="36" t="s">
        <v>69</v>
      </c>
      <c r="L822" s="37">
        <f t="shared" si="139"/>
        <v>99850</v>
      </c>
      <c r="M822" s="38">
        <v>99850</v>
      </c>
      <c r="N822" s="39"/>
      <c r="O822" s="40" t="s">
        <v>264</v>
      </c>
      <c r="P822" s="31"/>
      <c r="Q822" s="31"/>
      <c r="R822" s="31"/>
      <c r="S822" s="31"/>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c r="AP822" s="31"/>
      <c r="AQ822" s="31"/>
      <c r="AR822" s="31"/>
      <c r="AS822" s="31"/>
      <c r="AT822" s="31"/>
      <c r="AU822" s="31"/>
      <c r="AV822" s="31"/>
      <c r="AW822" s="31"/>
      <c r="AX822" s="31"/>
      <c r="AY822" s="31"/>
      <c r="AZ822" s="31"/>
      <c r="BA822" s="31"/>
      <c r="BB822" s="31"/>
      <c r="BC822" s="31"/>
      <c r="BD822" s="31"/>
      <c r="BE822" s="31"/>
      <c r="BF822" s="31"/>
      <c r="BG822" s="31"/>
      <c r="BH822" s="31"/>
      <c r="BI822" s="31"/>
      <c r="BJ822" s="31"/>
      <c r="BK822" s="31"/>
      <c r="BL822" s="31"/>
      <c r="BM822" s="31"/>
      <c r="BN822" s="31"/>
      <c r="BO822" s="31"/>
      <c r="BP822" s="31"/>
      <c r="BQ822" s="31"/>
      <c r="BR822" s="31"/>
      <c r="BS822" s="31"/>
      <c r="BT822" s="31"/>
      <c r="BU822" s="31"/>
      <c r="BV822" s="31"/>
      <c r="BW822" s="31"/>
      <c r="BX822" s="31"/>
      <c r="BY822" s="31"/>
      <c r="BZ822" s="31"/>
      <c r="CA822" s="31"/>
      <c r="CB822" s="31"/>
      <c r="CC822" s="31"/>
      <c r="CD822" s="31"/>
      <c r="CE822" s="31"/>
      <c r="CF822" s="31"/>
      <c r="CG822" s="31"/>
      <c r="CH822" s="31"/>
      <c r="CI822" s="31"/>
      <c r="CJ822" s="31"/>
      <c r="CK822" s="31"/>
      <c r="CL822" s="31"/>
      <c r="CM822" s="31"/>
      <c r="CN822" s="31"/>
      <c r="CO822" s="31"/>
      <c r="CP822" s="31"/>
      <c r="CQ822" s="31"/>
      <c r="CR822" s="31"/>
      <c r="CS822" s="31"/>
      <c r="CT822" s="31"/>
      <c r="CU822" s="31"/>
      <c r="CV822" s="31"/>
      <c r="CW822" s="31"/>
      <c r="CX822" s="31"/>
      <c r="CY822" s="31"/>
      <c r="CZ822" s="31"/>
      <c r="DA822" s="31"/>
      <c r="DB822" s="31"/>
      <c r="DC822" s="31"/>
      <c r="DD822" s="31"/>
      <c r="DE822" s="31"/>
      <c r="DF822" s="31"/>
      <c r="DG822" s="31"/>
      <c r="DH822" s="31"/>
      <c r="DI822" s="31"/>
      <c r="DJ822" s="31"/>
      <c r="DK822" s="31"/>
      <c r="DL822" s="31"/>
      <c r="DM822" s="31"/>
      <c r="DN822" s="31"/>
      <c r="DO822" s="31"/>
      <c r="DP822" s="31"/>
      <c r="DQ822" s="31"/>
      <c r="DR822" s="31"/>
      <c r="DS822" s="31"/>
      <c r="DT822" s="31"/>
      <c r="DU822" s="31"/>
      <c r="DV822" s="31"/>
      <c r="DW822" s="31"/>
      <c r="DX822" s="31"/>
      <c r="DY822" s="31"/>
      <c r="DZ822" s="31"/>
      <c r="EA822" s="31"/>
      <c r="EB822" s="31"/>
      <c r="EC822" s="31"/>
      <c r="ED822" s="31"/>
      <c r="EE822" s="31"/>
      <c r="EF822" s="31"/>
      <c r="EG822" s="31"/>
      <c r="EH822" s="31"/>
      <c r="EI822" s="31"/>
      <c r="EJ822" s="31"/>
      <c r="EK822" s="31"/>
      <c r="EL822" s="31"/>
      <c r="EM822" s="31"/>
      <c r="EN822" s="31"/>
      <c r="EO822" s="31"/>
      <c r="EP822" s="31"/>
      <c r="EQ822" s="31"/>
      <c r="ER822" s="31"/>
      <c r="ES822" s="31"/>
      <c r="ET822" s="31"/>
      <c r="EU822" s="31"/>
      <c r="EV822" s="31"/>
      <c r="EW822" s="31"/>
      <c r="EX822" s="31"/>
      <c r="EY822" s="31"/>
      <c r="EZ822" s="31"/>
      <c r="FA822" s="31"/>
      <c r="FB822" s="31"/>
      <c r="FC822" s="31"/>
      <c r="FD822" s="31"/>
      <c r="FE822" s="31"/>
      <c r="FF822" s="31"/>
      <c r="FG822" s="31"/>
      <c r="FH822" s="31"/>
      <c r="FI822" s="31"/>
      <c r="FJ822" s="31"/>
      <c r="FK822" s="31"/>
      <c r="FL822" s="31"/>
      <c r="FM822" s="31"/>
      <c r="FN822" s="31"/>
      <c r="FO822" s="31"/>
      <c r="FP822" s="31"/>
      <c r="FQ822" s="31"/>
      <c r="FR822" s="31"/>
      <c r="FS822" s="31"/>
      <c r="FT822" s="31"/>
      <c r="FU822" s="31"/>
      <c r="FV822" s="31"/>
      <c r="FW822" s="31"/>
      <c r="FX822" s="31"/>
      <c r="FY822" s="31"/>
      <c r="FZ822" s="31"/>
      <c r="GA822" s="31"/>
      <c r="GB822" s="31"/>
      <c r="GC822" s="31"/>
      <c r="GD822" s="31"/>
      <c r="GE822" s="31"/>
      <c r="GF822" s="31"/>
      <c r="GG822" s="31"/>
      <c r="GH822" s="31"/>
      <c r="GI822" s="31"/>
      <c r="GJ822" s="31"/>
      <c r="GK822" s="31"/>
      <c r="GL822" s="31"/>
      <c r="GM822" s="31"/>
      <c r="GN822" s="31"/>
      <c r="GO822" s="31"/>
      <c r="GP822" s="31"/>
      <c r="GQ822" s="31"/>
      <c r="GR822" s="31"/>
      <c r="GS822" s="31"/>
      <c r="GT822" s="31"/>
      <c r="GU822" s="31"/>
      <c r="GV822" s="31"/>
      <c r="GW822" s="31"/>
      <c r="GX822" s="31"/>
      <c r="GY822" s="31"/>
      <c r="GZ822" s="31"/>
      <c r="HA822" s="31"/>
      <c r="HB822" s="31"/>
      <c r="HC822" s="31"/>
      <c r="HD822" s="31"/>
      <c r="HE822" s="31"/>
      <c r="HF822" s="31"/>
      <c r="HG822" s="31"/>
      <c r="HH822" s="31"/>
      <c r="HI822" s="31"/>
      <c r="HJ822" s="31"/>
      <c r="HK822" s="31"/>
      <c r="HL822" s="31"/>
      <c r="HM822" s="31"/>
      <c r="HN822" s="31"/>
      <c r="HO822" s="31"/>
      <c r="HP822" s="31"/>
      <c r="HQ822" s="31"/>
      <c r="HR822" s="31"/>
      <c r="HS822" s="31"/>
      <c r="HT822" s="31"/>
      <c r="HU822" s="31"/>
      <c r="HV822" s="31"/>
      <c r="HW822" s="31"/>
      <c r="HX822" s="31"/>
      <c r="HY822" s="31"/>
      <c r="HZ822" s="31"/>
      <c r="IA822" s="31"/>
      <c r="IB822" s="31"/>
      <c r="IC822" s="31"/>
      <c r="ID822" s="31"/>
      <c r="IE822" s="31"/>
      <c r="IF822" s="31"/>
      <c r="IG822" s="31"/>
      <c r="IH822" s="31"/>
      <c r="II822" s="31"/>
      <c r="IJ822" s="31"/>
      <c r="IK822" s="31"/>
      <c r="IL822" s="31"/>
      <c r="IM822" s="31"/>
      <c r="IN822" s="31"/>
      <c r="IO822" s="31"/>
      <c r="IP822" s="31"/>
      <c r="IQ822" s="31"/>
      <c r="IR822" s="31"/>
      <c r="IS822" s="31"/>
      <c r="IT822" s="31"/>
      <c r="IU822" s="31"/>
      <c r="IV822" s="31"/>
    </row>
    <row r="823" spans="1:256" s="41" customFormat="1" ht="12.75">
      <c r="A823" s="32">
        <v>258</v>
      </c>
      <c r="B823" s="33" t="s">
        <v>280</v>
      </c>
      <c r="C823" s="42" t="s">
        <v>92</v>
      </c>
      <c r="D823" s="33" t="s">
        <v>158</v>
      </c>
      <c r="E823" s="44" t="s">
        <v>15</v>
      </c>
      <c r="F823" s="35">
        <f>G823-21</f>
        <v>43895</v>
      </c>
      <c r="G823" s="35">
        <f>H823-7</f>
        <v>43916</v>
      </c>
      <c r="H823" s="35">
        <f>J823-13</f>
        <v>43923</v>
      </c>
      <c r="I823" s="35">
        <f t="shared" si="138"/>
        <v>43930</v>
      </c>
      <c r="J823" s="35">
        <v>43936</v>
      </c>
      <c r="K823" s="36" t="s">
        <v>69</v>
      </c>
      <c r="L823" s="37">
        <f t="shared" si="139"/>
        <v>49800</v>
      </c>
      <c r="M823" s="43">
        <v>49800</v>
      </c>
      <c r="N823" s="39"/>
      <c r="O823" s="40" t="s">
        <v>159</v>
      </c>
    </row>
    <row r="824" spans="1:256" s="41" customFormat="1" ht="12.75">
      <c r="A824" s="32">
        <v>265</v>
      </c>
      <c r="B824" s="33" t="s">
        <v>281</v>
      </c>
      <c r="C824" s="34" t="s">
        <v>92</v>
      </c>
      <c r="D824" s="33" t="s">
        <v>158</v>
      </c>
      <c r="E824" s="44" t="s">
        <v>15</v>
      </c>
      <c r="F824" s="35">
        <f>G824-21</f>
        <v>43895</v>
      </c>
      <c r="G824" s="35">
        <f>H824-7</f>
        <v>43916</v>
      </c>
      <c r="H824" s="35">
        <f>J824-13</f>
        <v>43923</v>
      </c>
      <c r="I824" s="35">
        <f t="shared" si="138"/>
        <v>43930</v>
      </c>
      <c r="J824" s="35">
        <v>43936</v>
      </c>
      <c r="K824" s="36" t="s">
        <v>69</v>
      </c>
      <c r="L824" s="37">
        <f t="shared" si="139"/>
        <v>75000</v>
      </c>
      <c r="M824" s="38">
        <v>75000</v>
      </c>
      <c r="N824" s="39"/>
      <c r="O824" s="40" t="s">
        <v>161</v>
      </c>
    </row>
    <row r="825" spans="1:256" s="41" customFormat="1" ht="18">
      <c r="A825" s="32">
        <v>273</v>
      </c>
      <c r="B825" s="33" t="s">
        <v>282</v>
      </c>
      <c r="C825" s="42" t="s">
        <v>92</v>
      </c>
      <c r="D825" s="33" t="s">
        <v>158</v>
      </c>
      <c r="E825" s="44" t="s">
        <v>28</v>
      </c>
      <c r="F825" s="35">
        <f>H825-7</f>
        <v>43914</v>
      </c>
      <c r="G825" s="33" t="str">
        <f>IF(E825="","",IF((OR(E825=data_validation!A$1,E825=data_validation!A$2)),"Indicate Date","N/A"))</f>
        <v>N/A</v>
      </c>
      <c r="H825" s="35">
        <f>J825-15</f>
        <v>43921</v>
      </c>
      <c r="I825" s="35">
        <f t="shared" si="138"/>
        <v>43928</v>
      </c>
      <c r="J825" s="35">
        <v>43936</v>
      </c>
      <c r="K825" s="36" t="s">
        <v>69</v>
      </c>
      <c r="L825" s="37">
        <f t="shared" si="139"/>
        <v>5000</v>
      </c>
      <c r="M825" s="43">
        <v>5000</v>
      </c>
      <c r="N825" s="39"/>
      <c r="O825" s="40" t="s">
        <v>162</v>
      </c>
    </row>
    <row r="826" spans="1:256" s="41" customFormat="1" ht="12.75">
      <c r="A826" s="32">
        <v>452</v>
      </c>
      <c r="B826" s="33" t="s">
        <v>565</v>
      </c>
      <c r="C826" s="34" t="s">
        <v>92</v>
      </c>
      <c r="D826" s="33" t="s">
        <v>79</v>
      </c>
      <c r="E826" s="44" t="s">
        <v>15</v>
      </c>
      <c r="F826" s="35">
        <f t="shared" ref="F826:F834" si="141">G826-21</f>
        <v>43893</v>
      </c>
      <c r="G826" s="35">
        <f t="shared" ref="G826:G834" si="142">H826-7</f>
        <v>43914</v>
      </c>
      <c r="H826" s="35">
        <f>J826-15</f>
        <v>43921</v>
      </c>
      <c r="I826" s="35">
        <f t="shared" si="138"/>
        <v>43928</v>
      </c>
      <c r="J826" s="35">
        <v>43936</v>
      </c>
      <c r="K826" s="36" t="s">
        <v>69</v>
      </c>
      <c r="L826" s="37">
        <f t="shared" si="139"/>
        <v>75658</v>
      </c>
      <c r="M826" s="43">
        <v>75658</v>
      </c>
      <c r="N826" s="39"/>
      <c r="O826" s="34" t="s">
        <v>139</v>
      </c>
    </row>
    <row r="827" spans="1:256" s="41" customFormat="1" ht="12.75">
      <c r="A827" s="32">
        <v>495</v>
      </c>
      <c r="B827" s="33" t="s">
        <v>568</v>
      </c>
      <c r="C827" s="34" t="s">
        <v>92</v>
      </c>
      <c r="D827" s="33" t="s">
        <v>79</v>
      </c>
      <c r="E827" s="44" t="s">
        <v>15</v>
      </c>
      <c r="F827" s="35">
        <f t="shared" si="141"/>
        <v>43893</v>
      </c>
      <c r="G827" s="35">
        <f t="shared" si="142"/>
        <v>43914</v>
      </c>
      <c r="H827" s="35">
        <f>J827-15</f>
        <v>43921</v>
      </c>
      <c r="I827" s="35">
        <f t="shared" si="138"/>
        <v>43928</v>
      </c>
      <c r="J827" s="35">
        <v>43936</v>
      </c>
      <c r="K827" s="36" t="s">
        <v>69</v>
      </c>
      <c r="L827" s="37">
        <f t="shared" si="139"/>
        <v>113765</v>
      </c>
      <c r="M827" s="43">
        <v>113765</v>
      </c>
      <c r="N827" s="39"/>
      <c r="O827" s="34" t="s">
        <v>140</v>
      </c>
    </row>
    <row r="828" spans="1:256" s="41" customFormat="1" ht="24">
      <c r="A828" s="32">
        <v>506</v>
      </c>
      <c r="B828" s="33" t="s">
        <v>569</v>
      </c>
      <c r="C828" s="42" t="s">
        <v>92</v>
      </c>
      <c r="D828" s="33" t="s">
        <v>79</v>
      </c>
      <c r="E828" s="44" t="s">
        <v>15</v>
      </c>
      <c r="F828" s="35">
        <f t="shared" si="141"/>
        <v>43893</v>
      </c>
      <c r="G828" s="35">
        <f t="shared" si="142"/>
        <v>43914</v>
      </c>
      <c r="H828" s="35">
        <f>J828-15</f>
        <v>43921</v>
      </c>
      <c r="I828" s="35">
        <f t="shared" si="138"/>
        <v>43928</v>
      </c>
      <c r="J828" s="35">
        <v>43936</v>
      </c>
      <c r="K828" s="36" t="s">
        <v>69</v>
      </c>
      <c r="L828" s="37">
        <f t="shared" si="139"/>
        <v>50000</v>
      </c>
      <c r="M828" s="45">
        <v>50000</v>
      </c>
      <c r="N828" s="39"/>
      <c r="O828" s="34" t="s">
        <v>269</v>
      </c>
    </row>
    <row r="829" spans="1:256" s="41" customFormat="1" ht="21">
      <c r="A829" s="32">
        <v>588</v>
      </c>
      <c r="B829" s="33" t="s">
        <v>314</v>
      </c>
      <c r="C829" s="34" t="s">
        <v>92</v>
      </c>
      <c r="D829" s="33" t="s">
        <v>142</v>
      </c>
      <c r="E829" s="44" t="s">
        <v>15</v>
      </c>
      <c r="F829" s="35">
        <f t="shared" si="141"/>
        <v>43895</v>
      </c>
      <c r="G829" s="35">
        <f t="shared" si="142"/>
        <v>43916</v>
      </c>
      <c r="H829" s="35">
        <f>J829-13</f>
        <v>43923</v>
      </c>
      <c r="I829" s="35">
        <f t="shared" si="138"/>
        <v>43930</v>
      </c>
      <c r="J829" s="35">
        <v>43936</v>
      </c>
      <c r="K829" s="36" t="s">
        <v>69</v>
      </c>
      <c r="L829" s="37">
        <f t="shared" si="139"/>
        <v>120000</v>
      </c>
      <c r="M829" s="38">
        <v>120000</v>
      </c>
      <c r="N829" s="39"/>
      <c r="O829" s="40" t="s">
        <v>208</v>
      </c>
    </row>
    <row r="830" spans="1:256" s="41" customFormat="1" ht="12.75">
      <c r="A830" s="32">
        <v>637</v>
      </c>
      <c r="B830" s="33" t="s">
        <v>323</v>
      </c>
      <c r="C830" s="42" t="s">
        <v>92</v>
      </c>
      <c r="D830" s="33" t="s">
        <v>142</v>
      </c>
      <c r="E830" s="44" t="s">
        <v>15</v>
      </c>
      <c r="F830" s="35">
        <f t="shared" si="141"/>
        <v>43893</v>
      </c>
      <c r="G830" s="35">
        <f t="shared" si="142"/>
        <v>43914</v>
      </c>
      <c r="H830" s="35">
        <f>J830-15</f>
        <v>43921</v>
      </c>
      <c r="I830" s="35">
        <f t="shared" si="138"/>
        <v>43928</v>
      </c>
      <c r="J830" s="35">
        <v>43936</v>
      </c>
      <c r="K830" s="36" t="s">
        <v>69</v>
      </c>
      <c r="L830" s="37">
        <f t="shared" si="139"/>
        <v>30000</v>
      </c>
      <c r="M830" s="38">
        <v>30000</v>
      </c>
      <c r="N830" s="39"/>
      <c r="O830" s="40" t="s">
        <v>228</v>
      </c>
    </row>
    <row r="831" spans="1:256" s="41" customFormat="1" ht="21">
      <c r="A831" s="32">
        <v>638</v>
      </c>
      <c r="B831" s="33" t="s">
        <v>324</v>
      </c>
      <c r="C831" s="34" t="s">
        <v>92</v>
      </c>
      <c r="D831" s="33" t="s">
        <v>142</v>
      </c>
      <c r="E831" s="44" t="s">
        <v>15</v>
      </c>
      <c r="F831" s="35">
        <f t="shared" si="141"/>
        <v>43893</v>
      </c>
      <c r="G831" s="35">
        <f t="shared" si="142"/>
        <v>43914</v>
      </c>
      <c r="H831" s="35">
        <f>J831-15</f>
        <v>43921</v>
      </c>
      <c r="I831" s="35">
        <f t="shared" si="138"/>
        <v>43928</v>
      </c>
      <c r="J831" s="35">
        <v>43936</v>
      </c>
      <c r="K831" s="36" t="s">
        <v>69</v>
      </c>
      <c r="L831" s="37">
        <f t="shared" si="139"/>
        <v>160000</v>
      </c>
      <c r="M831" s="38">
        <v>160000</v>
      </c>
      <c r="N831" s="39"/>
      <c r="O831" s="40" t="s">
        <v>176</v>
      </c>
    </row>
    <row r="832" spans="1:256" s="41" customFormat="1" ht="12.75">
      <c r="A832" s="32">
        <v>673</v>
      </c>
      <c r="B832" s="33" t="s">
        <v>370</v>
      </c>
      <c r="C832" s="34" t="s">
        <v>92</v>
      </c>
      <c r="D832" s="33" t="s">
        <v>128</v>
      </c>
      <c r="E832" s="44" t="s">
        <v>15</v>
      </c>
      <c r="F832" s="35">
        <f t="shared" si="141"/>
        <v>43893</v>
      </c>
      <c r="G832" s="35">
        <f t="shared" si="142"/>
        <v>43914</v>
      </c>
      <c r="H832" s="35">
        <f>J832-15</f>
        <v>43921</v>
      </c>
      <c r="I832" s="35">
        <f t="shared" si="138"/>
        <v>43928</v>
      </c>
      <c r="J832" s="35">
        <v>43936</v>
      </c>
      <c r="K832" s="36" t="s">
        <v>69</v>
      </c>
      <c r="L832" s="37">
        <f t="shared" si="139"/>
        <v>11600</v>
      </c>
      <c r="M832" s="38">
        <v>11600</v>
      </c>
      <c r="N832" s="39"/>
      <c r="O832" s="40" t="s">
        <v>134</v>
      </c>
    </row>
    <row r="833" spans="1:15" s="41" customFormat="1" ht="12.75">
      <c r="A833" s="32">
        <v>684</v>
      </c>
      <c r="B833" s="33" t="s">
        <v>371</v>
      </c>
      <c r="C833" s="34" t="s">
        <v>92</v>
      </c>
      <c r="D833" s="33" t="s">
        <v>128</v>
      </c>
      <c r="E833" s="44" t="s">
        <v>15</v>
      </c>
      <c r="F833" s="35">
        <f t="shared" si="141"/>
        <v>43893</v>
      </c>
      <c r="G833" s="35">
        <f t="shared" si="142"/>
        <v>43914</v>
      </c>
      <c r="H833" s="35">
        <f>J833-15</f>
        <v>43921</v>
      </c>
      <c r="I833" s="35">
        <f t="shared" si="138"/>
        <v>43928</v>
      </c>
      <c r="J833" s="35">
        <v>43936</v>
      </c>
      <c r="K833" s="36" t="s">
        <v>69</v>
      </c>
      <c r="L833" s="37">
        <f t="shared" si="139"/>
        <v>242175</v>
      </c>
      <c r="M833" s="38">
        <v>242175</v>
      </c>
      <c r="N833" s="39"/>
      <c r="O833" s="40" t="s">
        <v>133</v>
      </c>
    </row>
    <row r="834" spans="1:15" s="41" customFormat="1" ht="12.75">
      <c r="A834" s="32">
        <v>695</v>
      </c>
      <c r="B834" s="33" t="s">
        <v>372</v>
      </c>
      <c r="C834" s="34" t="s">
        <v>92</v>
      </c>
      <c r="D834" s="33" t="s">
        <v>128</v>
      </c>
      <c r="E834" s="44" t="s">
        <v>15</v>
      </c>
      <c r="F834" s="35">
        <f t="shared" si="141"/>
        <v>43893</v>
      </c>
      <c r="G834" s="35">
        <f t="shared" si="142"/>
        <v>43914</v>
      </c>
      <c r="H834" s="35">
        <f>J834-15</f>
        <v>43921</v>
      </c>
      <c r="I834" s="35">
        <f t="shared" si="138"/>
        <v>43928</v>
      </c>
      <c r="J834" s="35">
        <v>43936</v>
      </c>
      <c r="K834" s="36" t="s">
        <v>69</v>
      </c>
      <c r="L834" s="37">
        <f t="shared" si="139"/>
        <v>39060</v>
      </c>
      <c r="M834" s="38">
        <v>39060</v>
      </c>
      <c r="N834" s="39"/>
      <c r="O834" s="40" t="s">
        <v>252</v>
      </c>
    </row>
    <row r="835" spans="1:15" s="41" customFormat="1" ht="21">
      <c r="A835" s="32">
        <v>728</v>
      </c>
      <c r="B835" s="33" t="s">
        <v>388</v>
      </c>
      <c r="C835" s="42" t="s">
        <v>92</v>
      </c>
      <c r="D835" s="33" t="s">
        <v>169</v>
      </c>
      <c r="E835" s="44" t="s">
        <v>28</v>
      </c>
      <c r="F835" s="35">
        <f>H835-7</f>
        <v>43916</v>
      </c>
      <c r="G835" s="33" t="str">
        <f>IF(E835="","",IF((OR(E835=data_validation!A$1,E835=data_validation!A$2)),"Indicate Date","N/A"))</f>
        <v>N/A</v>
      </c>
      <c r="H835" s="35">
        <f>J835-13</f>
        <v>43923</v>
      </c>
      <c r="I835" s="35">
        <f t="shared" si="138"/>
        <v>43930</v>
      </c>
      <c r="J835" s="35">
        <v>43936</v>
      </c>
      <c r="K835" s="36" t="s">
        <v>69</v>
      </c>
      <c r="L835" s="37">
        <f t="shared" si="139"/>
        <v>46000</v>
      </c>
      <c r="M835" s="43">
        <v>46000</v>
      </c>
      <c r="N835" s="39"/>
      <c r="O835" s="40" t="s">
        <v>177</v>
      </c>
    </row>
    <row r="836" spans="1:15" s="41" customFormat="1" ht="18">
      <c r="A836" s="32">
        <v>738</v>
      </c>
      <c r="B836" s="33" t="s">
        <v>390</v>
      </c>
      <c r="C836" s="42" t="s">
        <v>92</v>
      </c>
      <c r="D836" s="33" t="s">
        <v>169</v>
      </c>
      <c r="E836" s="44" t="s">
        <v>28</v>
      </c>
      <c r="F836" s="35">
        <f>H836-7</f>
        <v>43914</v>
      </c>
      <c r="G836" s="33" t="str">
        <f>IF(E836="","",IF((OR(E836=data_validation!A$1,E836=data_validation!A$2)),"Indicate Date","N/A"))</f>
        <v>N/A</v>
      </c>
      <c r="H836" s="35">
        <f t="shared" ref="H836:H857" si="143">J836-15</f>
        <v>43921</v>
      </c>
      <c r="I836" s="35">
        <f t="shared" si="138"/>
        <v>43928</v>
      </c>
      <c r="J836" s="35">
        <v>43936</v>
      </c>
      <c r="K836" s="36" t="s">
        <v>69</v>
      </c>
      <c r="L836" s="37">
        <f t="shared" si="139"/>
        <v>2040</v>
      </c>
      <c r="M836" s="43">
        <v>2040</v>
      </c>
      <c r="N836" s="39"/>
      <c r="O836" s="40" t="s">
        <v>180</v>
      </c>
    </row>
    <row r="837" spans="1:15" s="41" customFormat="1" ht="18">
      <c r="A837" s="32">
        <v>758</v>
      </c>
      <c r="B837" s="33" t="s">
        <v>393</v>
      </c>
      <c r="C837" s="42" t="s">
        <v>92</v>
      </c>
      <c r="D837" s="33" t="s">
        <v>169</v>
      </c>
      <c r="E837" s="44" t="s">
        <v>28</v>
      </c>
      <c r="F837" s="35">
        <f>H837-7</f>
        <v>43914</v>
      </c>
      <c r="G837" s="33" t="str">
        <f>IF(E837="","",IF((OR(E837=data_validation!A$1,E837=data_validation!A$2)),"Indicate Date","N/A"))</f>
        <v>N/A</v>
      </c>
      <c r="H837" s="35">
        <f t="shared" si="143"/>
        <v>43921</v>
      </c>
      <c r="I837" s="35">
        <f t="shared" si="138"/>
        <v>43928</v>
      </c>
      <c r="J837" s="35">
        <v>43936</v>
      </c>
      <c r="K837" s="36" t="s">
        <v>69</v>
      </c>
      <c r="L837" s="37">
        <f t="shared" si="139"/>
        <v>20000</v>
      </c>
      <c r="M837" s="43">
        <v>20000</v>
      </c>
      <c r="N837" s="39"/>
      <c r="O837" s="40" t="s">
        <v>174</v>
      </c>
    </row>
    <row r="838" spans="1:15" s="41" customFormat="1" ht="18">
      <c r="A838" s="32">
        <v>772</v>
      </c>
      <c r="B838" s="33" t="s">
        <v>395</v>
      </c>
      <c r="C838" s="42" t="s">
        <v>92</v>
      </c>
      <c r="D838" s="33" t="s">
        <v>169</v>
      </c>
      <c r="E838" s="44" t="s">
        <v>28</v>
      </c>
      <c r="F838" s="35">
        <f>H838-7</f>
        <v>43914</v>
      </c>
      <c r="G838" s="33" t="str">
        <f>IF(E838="","",IF((OR(E838=data_validation!A$1,E838=data_validation!A$2)),"Indicate Date","N/A"))</f>
        <v>N/A</v>
      </c>
      <c r="H838" s="35">
        <f t="shared" si="143"/>
        <v>43921</v>
      </c>
      <c r="I838" s="35">
        <f t="shared" si="138"/>
        <v>43928</v>
      </c>
      <c r="J838" s="35">
        <v>43936</v>
      </c>
      <c r="K838" s="36" t="s">
        <v>69</v>
      </c>
      <c r="L838" s="37">
        <f t="shared" si="139"/>
        <v>2080</v>
      </c>
      <c r="M838" s="43">
        <v>2080</v>
      </c>
      <c r="N838" s="39"/>
      <c r="O838" s="40" t="s">
        <v>173</v>
      </c>
    </row>
    <row r="839" spans="1:15" s="41" customFormat="1" ht="12.75">
      <c r="A839" s="32">
        <v>970</v>
      </c>
      <c r="B839" s="33" t="s">
        <v>573</v>
      </c>
      <c r="C839" s="34" t="s">
        <v>92</v>
      </c>
      <c r="D839" s="33" t="s">
        <v>183</v>
      </c>
      <c r="E839" s="44" t="s">
        <v>15</v>
      </c>
      <c r="F839" s="35">
        <f t="shared" ref="F839:F844" si="144">G839-21</f>
        <v>43893</v>
      </c>
      <c r="G839" s="35">
        <f t="shared" ref="G839:G844" si="145">H839-7</f>
        <v>43914</v>
      </c>
      <c r="H839" s="35">
        <f t="shared" si="143"/>
        <v>43921</v>
      </c>
      <c r="I839" s="35">
        <f t="shared" si="138"/>
        <v>43928</v>
      </c>
      <c r="J839" s="35">
        <v>43936</v>
      </c>
      <c r="K839" s="36" t="s">
        <v>69</v>
      </c>
      <c r="L839" s="37">
        <f t="shared" si="139"/>
        <v>109700</v>
      </c>
      <c r="M839" s="38">
        <v>109700</v>
      </c>
      <c r="N839" s="39"/>
      <c r="O839" s="40" t="s">
        <v>189</v>
      </c>
    </row>
    <row r="840" spans="1:15" s="41" customFormat="1" ht="12.75">
      <c r="A840" s="32">
        <v>989</v>
      </c>
      <c r="B840" s="33" t="s">
        <v>575</v>
      </c>
      <c r="C840" s="42" t="s">
        <v>92</v>
      </c>
      <c r="D840" s="33" t="s">
        <v>183</v>
      </c>
      <c r="E840" s="44" t="s">
        <v>15</v>
      </c>
      <c r="F840" s="35">
        <f t="shared" si="144"/>
        <v>43893</v>
      </c>
      <c r="G840" s="35">
        <f t="shared" si="145"/>
        <v>43914</v>
      </c>
      <c r="H840" s="35">
        <f t="shared" si="143"/>
        <v>43921</v>
      </c>
      <c r="I840" s="35">
        <f t="shared" si="138"/>
        <v>43928</v>
      </c>
      <c r="J840" s="35">
        <v>43936</v>
      </c>
      <c r="K840" s="36" t="s">
        <v>69</v>
      </c>
      <c r="L840" s="37">
        <f t="shared" si="139"/>
        <v>19600</v>
      </c>
      <c r="M840" s="43">
        <v>19600</v>
      </c>
      <c r="N840" s="39"/>
      <c r="O840" s="40" t="s">
        <v>258</v>
      </c>
    </row>
    <row r="841" spans="1:15" s="41" customFormat="1" ht="21">
      <c r="A841" s="32">
        <v>1004</v>
      </c>
      <c r="B841" s="33" t="s">
        <v>577</v>
      </c>
      <c r="C841" s="34" t="s">
        <v>92</v>
      </c>
      <c r="D841" s="33" t="s">
        <v>183</v>
      </c>
      <c r="E841" s="44" t="s">
        <v>15</v>
      </c>
      <c r="F841" s="35">
        <f t="shared" si="144"/>
        <v>43893</v>
      </c>
      <c r="G841" s="35">
        <f t="shared" si="145"/>
        <v>43914</v>
      </c>
      <c r="H841" s="35">
        <f t="shared" si="143"/>
        <v>43921</v>
      </c>
      <c r="I841" s="35">
        <f t="shared" si="138"/>
        <v>43928</v>
      </c>
      <c r="J841" s="35">
        <v>43936</v>
      </c>
      <c r="K841" s="36" t="s">
        <v>69</v>
      </c>
      <c r="L841" s="37">
        <f t="shared" si="139"/>
        <v>65000</v>
      </c>
      <c r="M841" s="38">
        <v>65000</v>
      </c>
      <c r="N841" s="39"/>
      <c r="O841" s="40" t="s">
        <v>185</v>
      </c>
    </row>
    <row r="842" spans="1:15" s="41" customFormat="1" ht="21">
      <c r="A842" s="32">
        <v>1009</v>
      </c>
      <c r="B842" s="33" t="s">
        <v>578</v>
      </c>
      <c r="C842" s="42" t="s">
        <v>92</v>
      </c>
      <c r="D842" s="33" t="s">
        <v>183</v>
      </c>
      <c r="E842" s="44" t="s">
        <v>15</v>
      </c>
      <c r="F842" s="35">
        <f t="shared" si="144"/>
        <v>43893</v>
      </c>
      <c r="G842" s="35">
        <f t="shared" si="145"/>
        <v>43914</v>
      </c>
      <c r="H842" s="35">
        <f t="shared" si="143"/>
        <v>43921</v>
      </c>
      <c r="I842" s="35">
        <f t="shared" si="138"/>
        <v>43928</v>
      </c>
      <c r="J842" s="35">
        <v>43936</v>
      </c>
      <c r="K842" s="36" t="s">
        <v>69</v>
      </c>
      <c r="L842" s="37">
        <f t="shared" si="139"/>
        <v>12000</v>
      </c>
      <c r="M842" s="43">
        <v>12000</v>
      </c>
      <c r="N842" s="39"/>
      <c r="O842" s="40" t="s">
        <v>186</v>
      </c>
    </row>
    <row r="843" spans="1:15" s="41" customFormat="1" ht="12.75">
      <c r="A843" s="32">
        <v>1025</v>
      </c>
      <c r="B843" s="33" t="s">
        <v>579</v>
      </c>
      <c r="C843" s="42" t="s">
        <v>92</v>
      </c>
      <c r="D843" s="33" t="s">
        <v>183</v>
      </c>
      <c r="E843" s="44" t="s">
        <v>15</v>
      </c>
      <c r="F843" s="35">
        <f t="shared" si="144"/>
        <v>43893</v>
      </c>
      <c r="G843" s="35">
        <f t="shared" si="145"/>
        <v>43914</v>
      </c>
      <c r="H843" s="35">
        <f t="shared" si="143"/>
        <v>43921</v>
      </c>
      <c r="I843" s="35">
        <f t="shared" si="138"/>
        <v>43928</v>
      </c>
      <c r="J843" s="35">
        <v>43936</v>
      </c>
      <c r="K843" s="36" t="s">
        <v>69</v>
      </c>
      <c r="L843" s="37">
        <f t="shared" si="139"/>
        <v>36985</v>
      </c>
      <c r="M843" s="43">
        <v>36985</v>
      </c>
      <c r="N843" s="39"/>
      <c r="O843" s="40" t="s">
        <v>191</v>
      </c>
    </row>
    <row r="844" spans="1:15" s="41" customFormat="1" ht="12.75">
      <c r="A844" s="32">
        <v>1115</v>
      </c>
      <c r="B844" s="33" t="s">
        <v>441</v>
      </c>
      <c r="C844" s="34" t="s">
        <v>92</v>
      </c>
      <c r="D844" s="33" t="s">
        <v>163</v>
      </c>
      <c r="E844" s="44" t="s">
        <v>15</v>
      </c>
      <c r="F844" s="35">
        <f t="shared" si="144"/>
        <v>43893</v>
      </c>
      <c r="G844" s="35">
        <f t="shared" si="145"/>
        <v>43914</v>
      </c>
      <c r="H844" s="35">
        <f t="shared" si="143"/>
        <v>43921</v>
      </c>
      <c r="I844" s="35">
        <f t="shared" si="138"/>
        <v>43928</v>
      </c>
      <c r="J844" s="35">
        <v>43936</v>
      </c>
      <c r="K844" s="36" t="s">
        <v>69</v>
      </c>
      <c r="L844" s="37">
        <f t="shared" si="139"/>
        <v>43600</v>
      </c>
      <c r="M844" s="38">
        <v>43600</v>
      </c>
      <c r="N844" s="39"/>
      <c r="O844" s="40" t="s">
        <v>166</v>
      </c>
    </row>
    <row r="845" spans="1:15" s="41" customFormat="1" ht="12.75">
      <c r="A845" s="32">
        <v>1134</v>
      </c>
      <c r="B845" s="33" t="s">
        <v>443</v>
      </c>
      <c r="C845" s="42" t="s">
        <v>92</v>
      </c>
      <c r="D845" s="33" t="s">
        <v>163</v>
      </c>
      <c r="E845" s="44" t="s">
        <v>15</v>
      </c>
      <c r="F845" s="35">
        <f t="shared" ref="F845:F855" si="146">H845-7</f>
        <v>43914</v>
      </c>
      <c r="G845" s="33" t="str">
        <f>IF(E845="","",IF((OR(E845=data_validation!A$1,E845=data_validation!A$2)),"Indicate Date","N/A"))</f>
        <v>Indicate Date</v>
      </c>
      <c r="H845" s="35">
        <f t="shared" si="143"/>
        <v>43921</v>
      </c>
      <c r="I845" s="35">
        <f t="shared" si="138"/>
        <v>43928</v>
      </c>
      <c r="J845" s="35">
        <v>43936</v>
      </c>
      <c r="K845" s="36" t="s">
        <v>69</v>
      </c>
      <c r="L845" s="37">
        <f t="shared" si="139"/>
        <v>107800</v>
      </c>
      <c r="M845" s="43">
        <v>107800</v>
      </c>
      <c r="N845" s="39"/>
      <c r="O845" s="40" t="s">
        <v>165</v>
      </c>
    </row>
    <row r="846" spans="1:15" s="41" customFormat="1" ht="21">
      <c r="A846" s="32">
        <v>1169</v>
      </c>
      <c r="B846" s="33" t="s">
        <v>511</v>
      </c>
      <c r="C846" s="42" t="s">
        <v>92</v>
      </c>
      <c r="D846" s="33" t="s">
        <v>163</v>
      </c>
      <c r="E846" s="44" t="s">
        <v>15</v>
      </c>
      <c r="F846" s="35">
        <f t="shared" si="146"/>
        <v>43914</v>
      </c>
      <c r="G846" s="33" t="str">
        <f>IF(E846="","",IF((OR(E846=data_validation!A$1,E846=data_validation!A$2)),"Indicate Date","N/A"))</f>
        <v>Indicate Date</v>
      </c>
      <c r="H846" s="35">
        <f t="shared" si="143"/>
        <v>43921</v>
      </c>
      <c r="I846" s="35">
        <f t="shared" si="138"/>
        <v>43928</v>
      </c>
      <c r="J846" s="35">
        <v>43936</v>
      </c>
      <c r="K846" s="36" t="s">
        <v>69</v>
      </c>
      <c r="L846" s="37">
        <f t="shared" si="139"/>
        <v>281160</v>
      </c>
      <c r="M846" s="43">
        <v>281160</v>
      </c>
      <c r="N846" s="39"/>
      <c r="O846" s="40" t="s">
        <v>512</v>
      </c>
    </row>
    <row r="847" spans="1:15" s="41" customFormat="1" ht="12.75">
      <c r="A847" s="32">
        <v>1175</v>
      </c>
      <c r="B847" s="33" t="s">
        <v>513</v>
      </c>
      <c r="C847" s="42" t="s">
        <v>92</v>
      </c>
      <c r="D847" s="33" t="s">
        <v>163</v>
      </c>
      <c r="E847" s="44" t="s">
        <v>15</v>
      </c>
      <c r="F847" s="35">
        <f t="shared" si="146"/>
        <v>43914</v>
      </c>
      <c r="G847" s="33" t="str">
        <f>IF(E847="","",IF((OR(E847=data_validation!A$1,E847=data_validation!A$2)),"Indicate Date","N/A"))</f>
        <v>Indicate Date</v>
      </c>
      <c r="H847" s="35">
        <f t="shared" si="143"/>
        <v>43921</v>
      </c>
      <c r="I847" s="35">
        <f t="shared" si="138"/>
        <v>43928</v>
      </c>
      <c r="J847" s="35">
        <v>43936</v>
      </c>
      <c r="K847" s="36" t="s">
        <v>69</v>
      </c>
      <c r="L847" s="37">
        <f t="shared" si="139"/>
        <v>13000</v>
      </c>
      <c r="M847" s="43">
        <v>13000</v>
      </c>
      <c r="N847" s="39"/>
      <c r="O847" s="40" t="s">
        <v>514</v>
      </c>
    </row>
    <row r="848" spans="1:15" s="41" customFormat="1" ht="12.75">
      <c r="A848" s="32">
        <v>1180</v>
      </c>
      <c r="B848" s="33" t="s">
        <v>517</v>
      </c>
      <c r="C848" s="42" t="s">
        <v>92</v>
      </c>
      <c r="D848" s="33" t="s">
        <v>163</v>
      </c>
      <c r="E848" s="44" t="s">
        <v>15</v>
      </c>
      <c r="F848" s="35">
        <f t="shared" si="146"/>
        <v>43914</v>
      </c>
      <c r="G848" s="33" t="str">
        <f>IF(E848="","",IF((OR(E848=data_validation!A$1,E848=data_validation!A$2)),"Indicate Date","N/A"))</f>
        <v>Indicate Date</v>
      </c>
      <c r="H848" s="35">
        <f t="shared" si="143"/>
        <v>43921</v>
      </c>
      <c r="I848" s="35">
        <f t="shared" si="138"/>
        <v>43928</v>
      </c>
      <c r="J848" s="35">
        <v>43936</v>
      </c>
      <c r="K848" s="36" t="s">
        <v>69</v>
      </c>
      <c r="L848" s="37">
        <f t="shared" si="139"/>
        <v>16500</v>
      </c>
      <c r="M848" s="43">
        <v>16500</v>
      </c>
      <c r="N848" s="39"/>
      <c r="O848" s="40" t="s">
        <v>518</v>
      </c>
    </row>
    <row r="849" spans="1:256" s="41" customFormat="1" ht="12.75">
      <c r="A849" s="32">
        <v>1189</v>
      </c>
      <c r="B849" s="33" t="s">
        <v>521</v>
      </c>
      <c r="C849" s="42" t="s">
        <v>92</v>
      </c>
      <c r="D849" s="33" t="s">
        <v>163</v>
      </c>
      <c r="E849" s="44" t="s">
        <v>15</v>
      </c>
      <c r="F849" s="35">
        <f t="shared" si="146"/>
        <v>43914</v>
      </c>
      <c r="G849" s="33" t="str">
        <f>IF(E849="","",IF((OR(E849=data_validation!A$1,E849=data_validation!A$2)),"Indicate Date","N/A"))</f>
        <v>Indicate Date</v>
      </c>
      <c r="H849" s="35">
        <f t="shared" si="143"/>
        <v>43921</v>
      </c>
      <c r="I849" s="35">
        <f t="shared" si="138"/>
        <v>43928</v>
      </c>
      <c r="J849" s="35">
        <v>43936</v>
      </c>
      <c r="K849" s="36" t="s">
        <v>69</v>
      </c>
      <c r="L849" s="37">
        <f t="shared" si="139"/>
        <v>251200</v>
      </c>
      <c r="M849" s="43">
        <f>251175+25</f>
        <v>251200</v>
      </c>
      <c r="N849" s="39"/>
      <c r="O849" s="40" t="s">
        <v>522</v>
      </c>
    </row>
    <row r="850" spans="1:256" s="41" customFormat="1" ht="12.75">
      <c r="A850" s="32">
        <v>1205</v>
      </c>
      <c r="B850" s="33" t="s">
        <v>525</v>
      </c>
      <c r="C850" s="42" t="s">
        <v>92</v>
      </c>
      <c r="D850" s="33" t="s">
        <v>163</v>
      </c>
      <c r="E850" s="44" t="s">
        <v>15</v>
      </c>
      <c r="F850" s="35">
        <f t="shared" si="146"/>
        <v>43914</v>
      </c>
      <c r="G850" s="33" t="str">
        <f>IF(E850="","",IF((OR(E850=data_validation!A$1,E850=data_validation!A$2)),"Indicate Date","N/A"))</f>
        <v>Indicate Date</v>
      </c>
      <c r="H850" s="35">
        <f t="shared" si="143"/>
        <v>43921</v>
      </c>
      <c r="I850" s="35">
        <f t="shared" si="138"/>
        <v>43928</v>
      </c>
      <c r="J850" s="35">
        <v>43936</v>
      </c>
      <c r="K850" s="36" t="s">
        <v>69</v>
      </c>
      <c r="L850" s="37">
        <f t="shared" si="139"/>
        <v>23600</v>
      </c>
      <c r="M850" s="43">
        <v>23600</v>
      </c>
      <c r="N850" s="39"/>
      <c r="O850" s="40" t="s">
        <v>526</v>
      </c>
    </row>
    <row r="851" spans="1:256" s="41" customFormat="1" ht="12.75">
      <c r="A851" s="32">
        <v>1222</v>
      </c>
      <c r="B851" s="33" t="s">
        <v>534</v>
      </c>
      <c r="C851" s="42" t="s">
        <v>92</v>
      </c>
      <c r="D851" s="33" t="s">
        <v>163</v>
      </c>
      <c r="E851" s="44" t="s">
        <v>15</v>
      </c>
      <c r="F851" s="35">
        <f t="shared" si="146"/>
        <v>43914</v>
      </c>
      <c r="G851" s="33" t="str">
        <f>IF(E851="","",IF((OR(E851=data_validation!A$1,E851=data_validation!A$2)),"Indicate Date","N/A"))</f>
        <v>Indicate Date</v>
      </c>
      <c r="H851" s="35">
        <f t="shared" si="143"/>
        <v>43921</v>
      </c>
      <c r="I851" s="35">
        <f t="shared" si="138"/>
        <v>43928</v>
      </c>
      <c r="J851" s="35">
        <v>43936</v>
      </c>
      <c r="K851" s="36" t="s">
        <v>69</v>
      </c>
      <c r="L851" s="37">
        <f t="shared" si="139"/>
        <v>20450</v>
      </c>
      <c r="M851" s="43">
        <v>20450</v>
      </c>
      <c r="N851" s="39"/>
      <c r="O851" s="40" t="s">
        <v>535</v>
      </c>
    </row>
    <row r="852" spans="1:256" s="41" customFormat="1" ht="12.75">
      <c r="A852" s="32">
        <v>1237</v>
      </c>
      <c r="B852" s="33" t="s">
        <v>538</v>
      </c>
      <c r="C852" s="42" t="s">
        <v>92</v>
      </c>
      <c r="D852" s="33" t="s">
        <v>163</v>
      </c>
      <c r="E852" s="44" t="s">
        <v>15</v>
      </c>
      <c r="F852" s="35">
        <f t="shared" si="146"/>
        <v>43914</v>
      </c>
      <c r="G852" s="33" t="str">
        <f>IF(E852="","",IF((OR(E852=data_validation!A$1,E852=data_validation!A$2)),"Indicate Date","N/A"))</f>
        <v>Indicate Date</v>
      </c>
      <c r="H852" s="35">
        <f t="shared" si="143"/>
        <v>43921</v>
      </c>
      <c r="I852" s="35">
        <f t="shared" si="138"/>
        <v>43928</v>
      </c>
      <c r="J852" s="35">
        <v>43936</v>
      </c>
      <c r="K852" s="36" t="s">
        <v>69</v>
      </c>
      <c r="L852" s="37">
        <f t="shared" si="139"/>
        <v>32550</v>
      </c>
      <c r="M852" s="43">
        <v>32550</v>
      </c>
      <c r="N852" s="39"/>
      <c r="O852" s="40" t="s">
        <v>539</v>
      </c>
    </row>
    <row r="853" spans="1:256" s="41" customFormat="1" ht="18">
      <c r="A853" s="32">
        <v>1435</v>
      </c>
      <c r="B853" s="33" t="s">
        <v>481</v>
      </c>
      <c r="C853" s="42" t="s">
        <v>92</v>
      </c>
      <c r="D853" s="33" t="s">
        <v>192</v>
      </c>
      <c r="E853" s="44" t="s">
        <v>28</v>
      </c>
      <c r="F853" s="35">
        <f t="shared" si="146"/>
        <v>43914</v>
      </c>
      <c r="G853" s="33" t="str">
        <f>IF(E853="","",IF((OR(E853=data_validation!A$1,E853=data_validation!A$2)),"Indicate Date","N/A"))</f>
        <v>N/A</v>
      </c>
      <c r="H853" s="35">
        <f t="shared" si="143"/>
        <v>43921</v>
      </c>
      <c r="I853" s="35">
        <f t="shared" si="138"/>
        <v>43928</v>
      </c>
      <c r="J853" s="35">
        <v>43936</v>
      </c>
      <c r="K853" s="36" t="s">
        <v>69</v>
      </c>
      <c r="L853" s="37">
        <f t="shared" si="139"/>
        <v>60000</v>
      </c>
      <c r="M853" s="43">
        <v>60000</v>
      </c>
      <c r="N853" s="39"/>
      <c r="O853" s="40" t="s">
        <v>480</v>
      </c>
    </row>
    <row r="854" spans="1:256" s="41" customFormat="1" ht="18">
      <c r="A854" s="32">
        <v>1455</v>
      </c>
      <c r="B854" s="33" t="s">
        <v>482</v>
      </c>
      <c r="C854" s="42" t="s">
        <v>92</v>
      </c>
      <c r="D854" s="33" t="s">
        <v>192</v>
      </c>
      <c r="E854" s="44" t="s">
        <v>28</v>
      </c>
      <c r="F854" s="35">
        <f t="shared" si="146"/>
        <v>43914</v>
      </c>
      <c r="G854" s="33" t="str">
        <f>IF(E854="","",IF((OR(E854=data_validation!A$1,E854=data_validation!A$2)),"Indicate Date","N/A"))</f>
        <v>N/A</v>
      </c>
      <c r="H854" s="35">
        <f t="shared" si="143"/>
        <v>43921</v>
      </c>
      <c r="I854" s="35">
        <f t="shared" si="138"/>
        <v>43928</v>
      </c>
      <c r="J854" s="35">
        <v>43936</v>
      </c>
      <c r="K854" s="36" t="s">
        <v>69</v>
      </c>
      <c r="L854" s="37">
        <f t="shared" si="139"/>
        <v>12005</v>
      </c>
      <c r="M854" s="43">
        <v>12005</v>
      </c>
      <c r="N854" s="39"/>
      <c r="O854" s="40" t="s">
        <v>275</v>
      </c>
    </row>
    <row r="855" spans="1:256" s="41" customFormat="1" ht="18">
      <c r="A855" s="32">
        <v>377</v>
      </c>
      <c r="B855" s="33" t="s">
        <v>424</v>
      </c>
      <c r="C855" s="42" t="s">
        <v>92</v>
      </c>
      <c r="D855" s="33" t="s">
        <v>105</v>
      </c>
      <c r="E855" s="44" t="s">
        <v>28</v>
      </c>
      <c r="F855" s="35">
        <f t="shared" si="146"/>
        <v>43944</v>
      </c>
      <c r="G855" s="33" t="str">
        <f>IF(E855="","",IF((OR(E855=data_validation!A$1,E855=data_validation!A$2)),"Indicate Date","N/A"))</f>
        <v>N/A</v>
      </c>
      <c r="H855" s="35">
        <f t="shared" si="143"/>
        <v>43951</v>
      </c>
      <c r="I855" s="35">
        <f t="shared" si="138"/>
        <v>43958</v>
      </c>
      <c r="J855" s="35">
        <v>43966</v>
      </c>
      <c r="K855" s="36" t="s">
        <v>69</v>
      </c>
      <c r="L855" s="37">
        <f t="shared" si="139"/>
        <v>4000</v>
      </c>
      <c r="M855" s="43">
        <v>4000</v>
      </c>
      <c r="N855" s="39"/>
      <c r="O855" s="40" t="s">
        <v>215</v>
      </c>
    </row>
    <row r="856" spans="1:256" s="41" customFormat="1" ht="12.75">
      <c r="A856" s="32">
        <v>672</v>
      </c>
      <c r="B856" s="33" t="s">
        <v>368</v>
      </c>
      <c r="C856" s="34" t="s">
        <v>92</v>
      </c>
      <c r="D856" s="33" t="s">
        <v>128</v>
      </c>
      <c r="E856" s="44" t="s">
        <v>15</v>
      </c>
      <c r="F856" s="35">
        <f>G856-21</f>
        <v>43923</v>
      </c>
      <c r="G856" s="35">
        <f>H856-7</f>
        <v>43944</v>
      </c>
      <c r="H856" s="35">
        <f t="shared" si="143"/>
        <v>43951</v>
      </c>
      <c r="I856" s="35">
        <f t="shared" si="138"/>
        <v>43958</v>
      </c>
      <c r="J856" s="35">
        <v>43966</v>
      </c>
      <c r="K856" s="36" t="s">
        <v>69</v>
      </c>
      <c r="L856" s="37">
        <f t="shared" si="139"/>
        <v>1500</v>
      </c>
      <c r="M856" s="38">
        <v>1500</v>
      </c>
      <c r="N856" s="39"/>
      <c r="O856" s="40" t="s">
        <v>369</v>
      </c>
    </row>
    <row r="857" spans="1:256" s="41" customFormat="1" ht="21">
      <c r="A857" s="32">
        <v>935</v>
      </c>
      <c r="B857" s="33" t="s">
        <v>334</v>
      </c>
      <c r="C857" s="42" t="s">
        <v>92</v>
      </c>
      <c r="D857" s="33" t="s">
        <v>147</v>
      </c>
      <c r="E857" s="44" t="s">
        <v>28</v>
      </c>
      <c r="F857" s="35">
        <f>H857-7</f>
        <v>43961</v>
      </c>
      <c r="G857" s="33" t="str">
        <f>IF(E857="","",IF((OR(E857=data_validation!A$1,E857=data_validation!A$2)),"Indicate Date","N/A"))</f>
        <v>N/A</v>
      </c>
      <c r="H857" s="35">
        <f t="shared" si="143"/>
        <v>43968</v>
      </c>
      <c r="I857" s="35">
        <f t="shared" ref="I857:I922" si="147">H857+7</f>
        <v>43975</v>
      </c>
      <c r="J857" s="35">
        <v>43983</v>
      </c>
      <c r="K857" s="36" t="s">
        <v>69</v>
      </c>
      <c r="L857" s="37">
        <f t="shared" ref="L857:L922" si="148">SUM(M857:N857)</f>
        <v>35000</v>
      </c>
      <c r="M857" s="43">
        <f>32490+2510</f>
        <v>35000</v>
      </c>
      <c r="N857" s="39"/>
      <c r="O857" s="40" t="s">
        <v>232</v>
      </c>
    </row>
    <row r="858" spans="1:256" s="41" customFormat="1" ht="18">
      <c r="A858" s="32">
        <v>1456</v>
      </c>
      <c r="B858" s="33" t="s">
        <v>482</v>
      </c>
      <c r="C858" s="42" t="s">
        <v>92</v>
      </c>
      <c r="D858" s="33" t="s">
        <v>192</v>
      </c>
      <c r="E858" s="44" t="s">
        <v>28</v>
      </c>
      <c r="F858" s="35">
        <f>H858-7</f>
        <v>43977</v>
      </c>
      <c r="G858" s="33" t="str">
        <f>IF(E858="","",IF((OR(E858=data_validation!A$1,E858=data_validation!A$2)),"Indicate Date","N/A"))</f>
        <v>N/A</v>
      </c>
      <c r="H858" s="35">
        <f>J858-13</f>
        <v>43984</v>
      </c>
      <c r="I858" s="35">
        <f t="shared" si="147"/>
        <v>43991</v>
      </c>
      <c r="J858" s="35">
        <v>43997</v>
      </c>
      <c r="K858" s="36" t="s">
        <v>69</v>
      </c>
      <c r="L858" s="37">
        <f t="shared" si="148"/>
        <v>7203</v>
      </c>
      <c r="M858" s="43">
        <v>7203</v>
      </c>
      <c r="N858" s="39"/>
      <c r="O858" s="40" t="s">
        <v>275</v>
      </c>
    </row>
    <row r="859" spans="1:256" s="128" customFormat="1" ht="15.75">
      <c r="B859" s="129"/>
      <c r="C859" s="147" t="s">
        <v>792</v>
      </c>
      <c r="D859" s="129"/>
      <c r="E859" s="130"/>
      <c r="F859" s="131"/>
      <c r="G859" s="131"/>
      <c r="H859" s="131"/>
      <c r="I859" s="131"/>
      <c r="J859" s="131"/>
      <c r="K859" s="129"/>
      <c r="L859" s="132"/>
      <c r="M859" s="148"/>
      <c r="N859" s="148"/>
      <c r="O859" s="150">
        <f>SUM(M765:N858)</f>
        <v>9903211.8500000015</v>
      </c>
    </row>
    <row r="860" spans="1:256" s="41" customFormat="1" ht="21" hidden="1">
      <c r="A860" s="32">
        <v>565</v>
      </c>
      <c r="B860" s="33" t="s">
        <v>400</v>
      </c>
      <c r="C860" s="34" t="s">
        <v>404</v>
      </c>
      <c r="D860" s="33" t="s">
        <v>156</v>
      </c>
      <c r="E860" s="44" t="s">
        <v>15</v>
      </c>
      <c r="F860" s="35">
        <f>G860-21</f>
        <v>43895</v>
      </c>
      <c r="G860" s="35">
        <f>H860-7</f>
        <v>43916</v>
      </c>
      <c r="H860" s="35">
        <f>J860-13</f>
        <v>43923</v>
      </c>
      <c r="I860" s="35">
        <f t="shared" si="147"/>
        <v>43930</v>
      </c>
      <c r="J860" s="35">
        <v>43936</v>
      </c>
      <c r="K860" s="36" t="s">
        <v>69</v>
      </c>
      <c r="L860" s="37">
        <f t="shared" si="148"/>
        <v>150000</v>
      </c>
      <c r="M860" s="38"/>
      <c r="N860" s="39">
        <v>150000</v>
      </c>
      <c r="O860" s="40" t="s">
        <v>405</v>
      </c>
    </row>
    <row r="861" spans="1:256" s="41" customFormat="1" ht="21">
      <c r="A861" s="32">
        <v>1587</v>
      </c>
      <c r="B861" s="33" t="s">
        <v>696</v>
      </c>
      <c r="C861" s="42" t="s">
        <v>698</v>
      </c>
      <c r="D861" s="33" t="s">
        <v>446</v>
      </c>
      <c r="E861" s="44" t="s">
        <v>15</v>
      </c>
      <c r="F861" s="35">
        <f>G861-21</f>
        <v>43802</v>
      </c>
      <c r="G861" s="35">
        <f>H861-7</f>
        <v>43823</v>
      </c>
      <c r="H861" s="35">
        <f>J861-15</f>
        <v>43830</v>
      </c>
      <c r="I861" s="35">
        <f t="shared" si="147"/>
        <v>43837</v>
      </c>
      <c r="J861" s="35">
        <v>43845</v>
      </c>
      <c r="K861" s="36" t="s">
        <v>69</v>
      </c>
      <c r="L861" s="37">
        <f t="shared" si="148"/>
        <v>8000</v>
      </c>
      <c r="M861" s="45">
        <v>8000</v>
      </c>
      <c r="N861" s="45"/>
      <c r="O861" s="40" t="s">
        <v>697</v>
      </c>
    </row>
    <row r="862" spans="1:256" s="80" customFormat="1" ht="21">
      <c r="A862" s="32">
        <v>1614</v>
      </c>
      <c r="B862" s="33" t="s">
        <v>701</v>
      </c>
      <c r="C862" s="42" t="s">
        <v>698</v>
      </c>
      <c r="D862" s="33" t="s">
        <v>446</v>
      </c>
      <c r="E862" s="44" t="s">
        <v>15</v>
      </c>
      <c r="F862" s="35">
        <f>G862-21</f>
        <v>43802</v>
      </c>
      <c r="G862" s="35">
        <f>H862-7</f>
        <v>43823</v>
      </c>
      <c r="H862" s="35">
        <f>J862-15</f>
        <v>43830</v>
      </c>
      <c r="I862" s="35">
        <f t="shared" si="147"/>
        <v>43837</v>
      </c>
      <c r="J862" s="35">
        <v>43845</v>
      </c>
      <c r="K862" s="36" t="s">
        <v>69</v>
      </c>
      <c r="L862" s="37">
        <f t="shared" si="148"/>
        <v>3499283</v>
      </c>
      <c r="M862" s="45">
        <v>3499283</v>
      </c>
      <c r="N862" s="45"/>
      <c r="O862" s="40" t="s">
        <v>702</v>
      </c>
      <c r="P862" s="41"/>
      <c r="Q862" s="41"/>
      <c r="R862" s="41"/>
      <c r="S862" s="41"/>
      <c r="T862" s="41"/>
      <c r="U862" s="41"/>
      <c r="V862" s="41"/>
      <c r="W862" s="41"/>
      <c r="X862" s="41"/>
      <c r="Y862" s="41"/>
      <c r="Z862" s="41"/>
      <c r="AA862" s="41"/>
      <c r="AB862" s="41"/>
      <c r="AC862" s="41"/>
      <c r="AD862" s="41"/>
      <c r="AE862" s="41"/>
      <c r="AF862" s="41"/>
      <c r="AG862" s="41"/>
      <c r="AH862" s="41"/>
      <c r="AI862" s="41"/>
      <c r="AJ862" s="41"/>
      <c r="AK862" s="41"/>
      <c r="AL862" s="41"/>
      <c r="AM862" s="41"/>
      <c r="AN862" s="41"/>
      <c r="AO862" s="41"/>
      <c r="AP862" s="41"/>
      <c r="AQ862" s="41"/>
      <c r="AR862" s="41"/>
      <c r="AS862" s="41"/>
      <c r="AT862" s="41"/>
      <c r="AU862" s="41"/>
      <c r="AV862" s="41"/>
      <c r="AW862" s="41"/>
      <c r="AX862" s="41"/>
      <c r="AY862" s="41"/>
      <c r="AZ862" s="41"/>
      <c r="BA862" s="41"/>
      <c r="BB862" s="41"/>
      <c r="BC862" s="41"/>
      <c r="BD862" s="41"/>
      <c r="BE862" s="41"/>
      <c r="BF862" s="41"/>
      <c r="BG862" s="41"/>
      <c r="BH862" s="41"/>
      <c r="BI862" s="41"/>
      <c r="BJ862" s="41"/>
      <c r="BK862" s="41"/>
      <c r="BL862" s="41"/>
      <c r="BM862" s="41"/>
      <c r="BN862" s="41"/>
      <c r="BO862" s="41"/>
      <c r="BP862" s="41"/>
      <c r="BQ862" s="41"/>
      <c r="BR862" s="41"/>
      <c r="BS862" s="41"/>
      <c r="BT862" s="41"/>
      <c r="BU862" s="41"/>
      <c r="BV862" s="41"/>
      <c r="BW862" s="41"/>
      <c r="BX862" s="41"/>
      <c r="BY862" s="41"/>
      <c r="BZ862" s="41"/>
      <c r="CA862" s="41"/>
      <c r="CB862" s="41"/>
      <c r="CC862" s="41"/>
      <c r="CD862" s="41"/>
      <c r="CE862" s="41"/>
      <c r="CF862" s="41"/>
      <c r="CG862" s="41"/>
      <c r="CH862" s="41"/>
      <c r="CI862" s="41"/>
      <c r="CJ862" s="41"/>
      <c r="CK862" s="41"/>
      <c r="CL862" s="41"/>
      <c r="CM862" s="41"/>
      <c r="CN862" s="41"/>
      <c r="CO862" s="41"/>
      <c r="CP862" s="41"/>
      <c r="CQ862" s="41"/>
      <c r="CR862" s="41"/>
      <c r="CS862" s="41"/>
      <c r="CT862" s="41"/>
      <c r="CU862" s="41"/>
      <c r="CV862" s="41"/>
      <c r="CW862" s="41"/>
      <c r="CX862" s="41"/>
      <c r="CY862" s="41"/>
      <c r="CZ862" s="41"/>
      <c r="DA862" s="41"/>
      <c r="DB862" s="41"/>
      <c r="DC862" s="41"/>
      <c r="DD862" s="41"/>
      <c r="DE862" s="41"/>
      <c r="DF862" s="41"/>
      <c r="DG862" s="41"/>
      <c r="DH862" s="41"/>
      <c r="DI862" s="41"/>
      <c r="DJ862" s="41"/>
      <c r="DK862" s="41"/>
      <c r="DL862" s="41"/>
      <c r="DM862" s="41"/>
      <c r="DN862" s="41"/>
      <c r="DO862" s="41"/>
      <c r="DP862" s="41"/>
      <c r="DQ862" s="41"/>
      <c r="DR862" s="41"/>
      <c r="DS862" s="41"/>
      <c r="DT862" s="41"/>
      <c r="DU862" s="41"/>
      <c r="DV862" s="41"/>
      <c r="DW862" s="41"/>
      <c r="DX862" s="41"/>
      <c r="DY862" s="41"/>
      <c r="DZ862" s="41"/>
      <c r="EA862" s="41"/>
      <c r="EB862" s="41"/>
      <c r="EC862" s="41"/>
      <c r="ED862" s="41"/>
      <c r="EE862" s="41"/>
      <c r="EF862" s="41"/>
      <c r="EG862" s="41"/>
      <c r="EH862" s="41"/>
      <c r="EI862" s="41"/>
      <c r="EJ862" s="41"/>
      <c r="EK862" s="41"/>
      <c r="EL862" s="41"/>
      <c r="EM862" s="41"/>
      <c r="EN862" s="41"/>
      <c r="EO862" s="41"/>
      <c r="EP862" s="41"/>
      <c r="EQ862" s="41"/>
      <c r="ER862" s="41"/>
      <c r="ES862" s="41"/>
      <c r="ET862" s="41"/>
      <c r="EU862" s="41"/>
      <c r="EV862" s="41"/>
      <c r="EW862" s="41"/>
      <c r="EX862" s="41"/>
      <c r="EY862" s="41"/>
      <c r="EZ862" s="41"/>
      <c r="FA862" s="41"/>
      <c r="FB862" s="41"/>
      <c r="FC862" s="41"/>
      <c r="FD862" s="41"/>
      <c r="FE862" s="41"/>
      <c r="FF862" s="41"/>
      <c r="FG862" s="41"/>
      <c r="FH862" s="41"/>
      <c r="FI862" s="41"/>
      <c r="FJ862" s="41"/>
      <c r="FK862" s="41"/>
      <c r="FL862" s="41"/>
      <c r="FM862" s="41"/>
      <c r="FN862" s="41"/>
      <c r="FO862" s="41"/>
      <c r="FP862" s="41"/>
      <c r="FQ862" s="41"/>
      <c r="FR862" s="41"/>
      <c r="FS862" s="41"/>
      <c r="FT862" s="41"/>
      <c r="FU862" s="41"/>
      <c r="FV862" s="41"/>
      <c r="FW862" s="41"/>
      <c r="FX862" s="41"/>
      <c r="FY862" s="41"/>
      <c r="FZ862" s="41"/>
      <c r="GA862" s="41"/>
      <c r="GB862" s="41"/>
      <c r="GC862" s="41"/>
      <c r="GD862" s="41"/>
      <c r="GE862" s="41"/>
      <c r="GF862" s="41"/>
      <c r="GG862" s="41"/>
      <c r="GH862" s="41"/>
      <c r="GI862" s="41"/>
      <c r="GJ862" s="41"/>
      <c r="GK862" s="41"/>
      <c r="GL862" s="41"/>
      <c r="GM862" s="41"/>
      <c r="GN862" s="41"/>
      <c r="GO862" s="41"/>
      <c r="GP862" s="41"/>
      <c r="GQ862" s="41"/>
      <c r="GR862" s="41"/>
      <c r="GS862" s="41"/>
      <c r="GT862" s="41"/>
      <c r="GU862" s="41"/>
      <c r="GV862" s="41"/>
      <c r="GW862" s="41"/>
      <c r="GX862" s="41"/>
      <c r="GY862" s="41"/>
      <c r="GZ862" s="41"/>
      <c r="HA862" s="41"/>
      <c r="HB862" s="41"/>
      <c r="HC862" s="41"/>
      <c r="HD862" s="41"/>
      <c r="HE862" s="41"/>
      <c r="HF862" s="41"/>
      <c r="HG862" s="41"/>
      <c r="HH862" s="41"/>
      <c r="HI862" s="41"/>
      <c r="HJ862" s="41"/>
      <c r="HK862" s="41"/>
      <c r="HL862" s="41"/>
      <c r="HM862" s="41"/>
      <c r="HN862" s="41"/>
      <c r="HO862" s="41"/>
      <c r="HP862" s="41"/>
      <c r="HQ862" s="41"/>
      <c r="HR862" s="41"/>
      <c r="HS862" s="41"/>
      <c r="HT862" s="41"/>
      <c r="HU862" s="41"/>
      <c r="HV862" s="41"/>
      <c r="HW862" s="41"/>
      <c r="HX862" s="41"/>
      <c r="HY862" s="41"/>
      <c r="HZ862" s="41"/>
      <c r="IA862" s="41"/>
      <c r="IB862" s="41"/>
      <c r="IC862" s="41"/>
      <c r="ID862" s="41"/>
      <c r="IE862" s="41"/>
      <c r="IF862" s="41"/>
      <c r="IG862" s="41"/>
      <c r="IH862" s="41"/>
      <c r="II862" s="41"/>
      <c r="IJ862" s="41"/>
      <c r="IK862" s="41"/>
      <c r="IL862" s="41"/>
      <c r="IM862" s="41"/>
      <c r="IN862" s="41"/>
      <c r="IO862" s="41"/>
      <c r="IP862" s="41"/>
      <c r="IQ862" s="41"/>
      <c r="IR862" s="41"/>
      <c r="IS862" s="41"/>
      <c r="IT862" s="41"/>
      <c r="IU862" s="41"/>
      <c r="IV862" s="41"/>
    </row>
    <row r="863" spans="1:256" s="80" customFormat="1" ht="21">
      <c r="A863" s="32">
        <v>1588</v>
      </c>
      <c r="B863" s="33" t="s">
        <v>696</v>
      </c>
      <c r="C863" s="42" t="s">
        <v>698</v>
      </c>
      <c r="D863" s="33" t="s">
        <v>446</v>
      </c>
      <c r="E863" s="44" t="s">
        <v>15</v>
      </c>
      <c r="F863" s="35">
        <f>G863-21</f>
        <v>43893</v>
      </c>
      <c r="G863" s="35">
        <f>H863-7</f>
        <v>43914</v>
      </c>
      <c r="H863" s="35">
        <f>J863-15</f>
        <v>43921</v>
      </c>
      <c r="I863" s="35">
        <f t="shared" si="147"/>
        <v>43928</v>
      </c>
      <c r="J863" s="35">
        <v>43936</v>
      </c>
      <c r="K863" s="36" t="s">
        <v>69</v>
      </c>
      <c r="L863" s="37">
        <f t="shared" si="148"/>
        <v>6500</v>
      </c>
      <c r="M863" s="45">
        <v>6500</v>
      </c>
      <c r="N863" s="45"/>
      <c r="O863" s="40" t="s">
        <v>697</v>
      </c>
      <c r="P863" s="41"/>
      <c r="Q863" s="41"/>
      <c r="R863" s="41"/>
      <c r="S863" s="41"/>
      <c r="T863" s="41"/>
      <c r="U863" s="41"/>
      <c r="V863" s="41"/>
      <c r="W863" s="41"/>
      <c r="X863" s="41"/>
      <c r="Y863" s="41"/>
      <c r="Z863" s="41"/>
      <c r="AA863" s="41"/>
      <c r="AB863" s="41"/>
      <c r="AC863" s="41"/>
      <c r="AD863" s="41"/>
      <c r="AE863" s="41"/>
      <c r="AF863" s="41"/>
      <c r="AG863" s="41"/>
      <c r="AH863" s="41"/>
      <c r="AI863" s="41"/>
      <c r="AJ863" s="41"/>
      <c r="AK863" s="41"/>
      <c r="AL863" s="41"/>
      <c r="AM863" s="41"/>
      <c r="AN863" s="41"/>
      <c r="AO863" s="41"/>
      <c r="AP863" s="41"/>
      <c r="AQ863" s="41"/>
      <c r="AR863" s="41"/>
      <c r="AS863" s="41"/>
      <c r="AT863" s="41"/>
      <c r="AU863" s="41"/>
      <c r="AV863" s="41"/>
      <c r="AW863" s="41"/>
      <c r="AX863" s="41"/>
      <c r="AY863" s="41"/>
      <c r="AZ863" s="41"/>
      <c r="BA863" s="41"/>
      <c r="BB863" s="41"/>
      <c r="BC863" s="41"/>
      <c r="BD863" s="41"/>
      <c r="BE863" s="41"/>
      <c r="BF863" s="41"/>
      <c r="BG863" s="41"/>
      <c r="BH863" s="41"/>
      <c r="BI863" s="41"/>
      <c r="BJ863" s="41"/>
      <c r="BK863" s="41"/>
      <c r="BL863" s="41"/>
      <c r="BM863" s="41"/>
      <c r="BN863" s="41"/>
      <c r="BO863" s="41"/>
      <c r="BP863" s="41"/>
      <c r="BQ863" s="41"/>
      <c r="BR863" s="41"/>
      <c r="BS863" s="41"/>
      <c r="BT863" s="41"/>
      <c r="BU863" s="41"/>
      <c r="BV863" s="41"/>
      <c r="BW863" s="41"/>
      <c r="BX863" s="41"/>
      <c r="BY863" s="41"/>
      <c r="BZ863" s="41"/>
      <c r="CA863" s="41"/>
      <c r="CB863" s="41"/>
      <c r="CC863" s="41"/>
      <c r="CD863" s="41"/>
      <c r="CE863" s="41"/>
      <c r="CF863" s="41"/>
      <c r="CG863" s="41"/>
      <c r="CH863" s="41"/>
      <c r="CI863" s="41"/>
      <c r="CJ863" s="41"/>
      <c r="CK863" s="41"/>
      <c r="CL863" s="41"/>
      <c r="CM863" s="41"/>
      <c r="CN863" s="41"/>
      <c r="CO863" s="41"/>
      <c r="CP863" s="41"/>
      <c r="CQ863" s="41"/>
      <c r="CR863" s="41"/>
      <c r="CS863" s="41"/>
      <c r="CT863" s="41"/>
      <c r="CU863" s="41"/>
      <c r="CV863" s="41"/>
      <c r="CW863" s="41"/>
      <c r="CX863" s="41"/>
      <c r="CY863" s="41"/>
      <c r="CZ863" s="41"/>
      <c r="DA863" s="41"/>
      <c r="DB863" s="41"/>
      <c r="DC863" s="41"/>
      <c r="DD863" s="41"/>
      <c r="DE863" s="41"/>
      <c r="DF863" s="41"/>
      <c r="DG863" s="41"/>
      <c r="DH863" s="41"/>
      <c r="DI863" s="41"/>
      <c r="DJ863" s="41"/>
      <c r="DK863" s="41"/>
      <c r="DL863" s="41"/>
      <c r="DM863" s="41"/>
      <c r="DN863" s="41"/>
      <c r="DO863" s="41"/>
      <c r="DP863" s="41"/>
      <c r="DQ863" s="41"/>
      <c r="DR863" s="41"/>
      <c r="DS863" s="41"/>
      <c r="DT863" s="41"/>
      <c r="DU863" s="41"/>
      <c r="DV863" s="41"/>
      <c r="DW863" s="41"/>
      <c r="DX863" s="41"/>
      <c r="DY863" s="41"/>
      <c r="DZ863" s="41"/>
      <c r="EA863" s="41"/>
      <c r="EB863" s="41"/>
      <c r="EC863" s="41"/>
      <c r="ED863" s="41"/>
      <c r="EE863" s="41"/>
      <c r="EF863" s="41"/>
      <c r="EG863" s="41"/>
      <c r="EH863" s="41"/>
      <c r="EI863" s="41"/>
      <c r="EJ863" s="41"/>
      <c r="EK863" s="41"/>
      <c r="EL863" s="41"/>
      <c r="EM863" s="41"/>
      <c r="EN863" s="41"/>
      <c r="EO863" s="41"/>
      <c r="EP863" s="41"/>
      <c r="EQ863" s="41"/>
      <c r="ER863" s="41"/>
      <c r="ES863" s="41"/>
      <c r="ET863" s="41"/>
      <c r="EU863" s="41"/>
      <c r="EV863" s="41"/>
      <c r="EW863" s="41"/>
      <c r="EX863" s="41"/>
      <c r="EY863" s="41"/>
      <c r="EZ863" s="41"/>
      <c r="FA863" s="41"/>
      <c r="FB863" s="41"/>
      <c r="FC863" s="41"/>
      <c r="FD863" s="41"/>
      <c r="FE863" s="41"/>
      <c r="FF863" s="41"/>
      <c r="FG863" s="41"/>
      <c r="FH863" s="41"/>
      <c r="FI863" s="41"/>
      <c r="FJ863" s="41"/>
      <c r="FK863" s="41"/>
      <c r="FL863" s="41"/>
      <c r="FM863" s="41"/>
      <c r="FN863" s="41"/>
      <c r="FO863" s="41"/>
      <c r="FP863" s="41"/>
      <c r="FQ863" s="41"/>
      <c r="FR863" s="41"/>
      <c r="FS863" s="41"/>
      <c r="FT863" s="41"/>
      <c r="FU863" s="41"/>
      <c r="FV863" s="41"/>
      <c r="FW863" s="41"/>
      <c r="FX863" s="41"/>
      <c r="FY863" s="41"/>
      <c r="FZ863" s="41"/>
      <c r="GA863" s="41"/>
      <c r="GB863" s="41"/>
      <c r="GC863" s="41"/>
      <c r="GD863" s="41"/>
      <c r="GE863" s="41"/>
      <c r="GF863" s="41"/>
      <c r="GG863" s="41"/>
      <c r="GH863" s="41"/>
      <c r="GI863" s="41"/>
      <c r="GJ863" s="41"/>
      <c r="GK863" s="41"/>
      <c r="GL863" s="41"/>
      <c r="GM863" s="41"/>
      <c r="GN863" s="41"/>
      <c r="GO863" s="41"/>
      <c r="GP863" s="41"/>
      <c r="GQ863" s="41"/>
      <c r="GR863" s="41"/>
      <c r="GS863" s="41"/>
      <c r="GT863" s="41"/>
      <c r="GU863" s="41"/>
      <c r="GV863" s="41"/>
      <c r="GW863" s="41"/>
      <c r="GX863" s="41"/>
      <c r="GY863" s="41"/>
      <c r="GZ863" s="41"/>
      <c r="HA863" s="41"/>
      <c r="HB863" s="41"/>
      <c r="HC863" s="41"/>
      <c r="HD863" s="41"/>
      <c r="HE863" s="41"/>
      <c r="HF863" s="41"/>
      <c r="HG863" s="41"/>
      <c r="HH863" s="41"/>
      <c r="HI863" s="41"/>
      <c r="HJ863" s="41"/>
      <c r="HK863" s="41"/>
      <c r="HL863" s="41"/>
      <c r="HM863" s="41"/>
      <c r="HN863" s="41"/>
      <c r="HO863" s="41"/>
      <c r="HP863" s="41"/>
      <c r="HQ863" s="41"/>
      <c r="HR863" s="41"/>
      <c r="HS863" s="41"/>
      <c r="HT863" s="41"/>
      <c r="HU863" s="41"/>
      <c r="HV863" s="41"/>
      <c r="HW863" s="41"/>
      <c r="HX863" s="41"/>
      <c r="HY863" s="41"/>
      <c r="HZ863" s="41"/>
      <c r="IA863" s="41"/>
      <c r="IB863" s="41"/>
      <c r="IC863" s="41"/>
      <c r="ID863" s="41"/>
      <c r="IE863" s="41"/>
      <c r="IF863" s="41"/>
      <c r="IG863" s="41"/>
      <c r="IH863" s="41"/>
      <c r="II863" s="41"/>
      <c r="IJ863" s="41"/>
      <c r="IK863" s="41"/>
      <c r="IL863" s="41"/>
      <c r="IM863" s="41"/>
      <c r="IN863" s="41"/>
      <c r="IO863" s="41"/>
      <c r="IP863" s="41"/>
      <c r="IQ863" s="41"/>
      <c r="IR863" s="41"/>
      <c r="IS863" s="41"/>
      <c r="IT863" s="41"/>
      <c r="IU863" s="41"/>
      <c r="IV863" s="41"/>
    </row>
    <row r="864" spans="1:256" s="65" customFormat="1" ht="21">
      <c r="A864" s="32">
        <v>1615</v>
      </c>
      <c r="B864" s="33" t="s">
        <v>701</v>
      </c>
      <c r="C864" s="42" t="s">
        <v>698</v>
      </c>
      <c r="D864" s="33" t="s">
        <v>446</v>
      </c>
      <c r="E864" s="44" t="s">
        <v>15</v>
      </c>
      <c r="F864" s="35">
        <f>G864-21</f>
        <v>43893</v>
      </c>
      <c r="G864" s="35">
        <f>H864-7</f>
        <v>43914</v>
      </c>
      <c r="H864" s="35">
        <f>J864-15</f>
        <v>43921</v>
      </c>
      <c r="I864" s="35">
        <f t="shared" si="147"/>
        <v>43928</v>
      </c>
      <c r="J864" s="35">
        <v>43936</v>
      </c>
      <c r="K864" s="36" t="s">
        <v>69</v>
      </c>
      <c r="L864" s="37">
        <f t="shared" si="148"/>
        <v>3429683</v>
      </c>
      <c r="M864" s="45">
        <v>3429683</v>
      </c>
      <c r="N864" s="45"/>
      <c r="O864" s="40" t="s">
        <v>702</v>
      </c>
      <c r="P864" s="41"/>
      <c r="Q864" s="41"/>
      <c r="R864" s="41"/>
      <c r="S864" s="41"/>
      <c r="T864" s="41"/>
      <c r="U864" s="41"/>
      <c r="V864" s="41"/>
      <c r="W864" s="41"/>
      <c r="X864" s="41"/>
      <c r="Y864" s="41"/>
      <c r="Z864" s="41"/>
      <c r="AA864" s="41"/>
      <c r="AB864" s="41"/>
      <c r="AC864" s="41"/>
      <c r="AD864" s="41"/>
      <c r="AE864" s="41"/>
      <c r="AF864" s="41"/>
      <c r="AG864" s="41"/>
      <c r="AH864" s="41"/>
      <c r="AI864" s="41"/>
      <c r="AJ864" s="41"/>
      <c r="AK864" s="41"/>
      <c r="AL864" s="41"/>
      <c r="AM864" s="41"/>
      <c r="AN864" s="41"/>
      <c r="AO864" s="41"/>
      <c r="AP864" s="41"/>
      <c r="AQ864" s="41"/>
      <c r="AR864" s="41"/>
      <c r="AS864" s="41"/>
      <c r="AT864" s="41"/>
      <c r="AU864" s="41"/>
      <c r="AV864" s="41"/>
      <c r="AW864" s="41"/>
      <c r="AX864" s="41"/>
      <c r="AY864" s="41"/>
      <c r="AZ864" s="41"/>
      <c r="BA864" s="41"/>
      <c r="BB864" s="41"/>
      <c r="BC864" s="41"/>
      <c r="BD864" s="41"/>
      <c r="BE864" s="41"/>
      <c r="BF864" s="41"/>
      <c r="BG864" s="41"/>
      <c r="BH864" s="41"/>
      <c r="BI864" s="41"/>
      <c r="BJ864" s="41"/>
      <c r="BK864" s="41"/>
      <c r="BL864" s="41"/>
      <c r="BM864" s="41"/>
      <c r="BN864" s="41"/>
      <c r="BO864" s="41"/>
      <c r="BP864" s="41"/>
      <c r="BQ864" s="41"/>
      <c r="BR864" s="41"/>
      <c r="BS864" s="41"/>
      <c r="BT864" s="41"/>
      <c r="BU864" s="41"/>
      <c r="BV864" s="41"/>
      <c r="BW864" s="41"/>
      <c r="BX864" s="41"/>
      <c r="BY864" s="41"/>
      <c r="BZ864" s="41"/>
      <c r="CA864" s="41"/>
      <c r="CB864" s="41"/>
      <c r="CC864" s="41"/>
      <c r="CD864" s="41"/>
      <c r="CE864" s="41"/>
      <c r="CF864" s="41"/>
      <c r="CG864" s="41"/>
      <c r="CH864" s="41"/>
      <c r="CI864" s="41"/>
      <c r="CJ864" s="41"/>
      <c r="CK864" s="41"/>
      <c r="CL864" s="41"/>
      <c r="CM864" s="41"/>
      <c r="CN864" s="41"/>
      <c r="CO864" s="41"/>
      <c r="CP864" s="41"/>
      <c r="CQ864" s="41"/>
      <c r="CR864" s="41"/>
      <c r="CS864" s="41"/>
      <c r="CT864" s="41"/>
      <c r="CU864" s="41"/>
      <c r="CV864" s="41"/>
      <c r="CW864" s="41"/>
      <c r="CX864" s="41"/>
      <c r="CY864" s="41"/>
      <c r="CZ864" s="41"/>
      <c r="DA864" s="41"/>
      <c r="DB864" s="41"/>
      <c r="DC864" s="41"/>
      <c r="DD864" s="41"/>
      <c r="DE864" s="41"/>
      <c r="DF864" s="41"/>
      <c r="DG864" s="41"/>
      <c r="DH864" s="41"/>
      <c r="DI864" s="41"/>
      <c r="DJ864" s="41"/>
      <c r="DK864" s="41"/>
      <c r="DL864" s="41"/>
      <c r="DM864" s="41"/>
      <c r="DN864" s="41"/>
      <c r="DO864" s="41"/>
      <c r="DP864" s="41"/>
      <c r="DQ864" s="41"/>
      <c r="DR864" s="41"/>
      <c r="DS864" s="41"/>
      <c r="DT864" s="41"/>
      <c r="DU864" s="41"/>
      <c r="DV864" s="41"/>
      <c r="DW864" s="41"/>
      <c r="DX864" s="41"/>
      <c r="DY864" s="41"/>
      <c r="DZ864" s="41"/>
      <c r="EA864" s="41"/>
      <c r="EB864" s="41"/>
      <c r="EC864" s="41"/>
      <c r="ED864" s="41"/>
      <c r="EE864" s="41"/>
      <c r="EF864" s="41"/>
      <c r="EG864" s="41"/>
      <c r="EH864" s="41"/>
      <c r="EI864" s="41"/>
      <c r="EJ864" s="41"/>
      <c r="EK864" s="41"/>
      <c r="EL864" s="41"/>
      <c r="EM864" s="41"/>
      <c r="EN864" s="41"/>
      <c r="EO864" s="41"/>
      <c r="EP864" s="41"/>
      <c r="EQ864" s="41"/>
      <c r="ER864" s="41"/>
      <c r="ES864" s="41"/>
      <c r="ET864" s="41"/>
      <c r="EU864" s="41"/>
      <c r="EV864" s="41"/>
      <c r="EW864" s="41"/>
      <c r="EX864" s="41"/>
      <c r="EY864" s="41"/>
      <c r="EZ864" s="41"/>
      <c r="FA864" s="41"/>
      <c r="FB864" s="41"/>
      <c r="FC864" s="41"/>
      <c r="FD864" s="41"/>
      <c r="FE864" s="41"/>
      <c r="FF864" s="41"/>
      <c r="FG864" s="41"/>
      <c r="FH864" s="41"/>
      <c r="FI864" s="41"/>
      <c r="FJ864" s="41"/>
      <c r="FK864" s="41"/>
      <c r="FL864" s="41"/>
      <c r="FM864" s="41"/>
      <c r="FN864" s="41"/>
      <c r="FO864" s="41"/>
      <c r="FP864" s="41"/>
      <c r="FQ864" s="41"/>
      <c r="FR864" s="41"/>
      <c r="FS864" s="41"/>
      <c r="FT864" s="41"/>
      <c r="FU864" s="41"/>
      <c r="FV864" s="41"/>
      <c r="FW864" s="41"/>
      <c r="FX864" s="41"/>
      <c r="FY864" s="41"/>
      <c r="FZ864" s="41"/>
      <c r="GA864" s="41"/>
      <c r="GB864" s="41"/>
      <c r="GC864" s="41"/>
      <c r="GD864" s="41"/>
      <c r="GE864" s="41"/>
      <c r="GF864" s="41"/>
      <c r="GG864" s="41"/>
      <c r="GH864" s="41"/>
      <c r="GI864" s="41"/>
      <c r="GJ864" s="41"/>
      <c r="GK864" s="41"/>
      <c r="GL864" s="41"/>
      <c r="GM864" s="41"/>
      <c r="GN864" s="41"/>
      <c r="GO864" s="41"/>
      <c r="GP864" s="41"/>
      <c r="GQ864" s="41"/>
      <c r="GR864" s="41"/>
      <c r="GS864" s="41"/>
      <c r="GT864" s="41"/>
      <c r="GU864" s="41"/>
      <c r="GV864" s="41"/>
      <c r="GW864" s="41"/>
      <c r="GX864" s="41"/>
      <c r="GY864" s="41"/>
      <c r="GZ864" s="41"/>
      <c r="HA864" s="41"/>
      <c r="HB864" s="41"/>
      <c r="HC864" s="41"/>
      <c r="HD864" s="41"/>
      <c r="HE864" s="41"/>
      <c r="HF864" s="41"/>
      <c r="HG864" s="41"/>
      <c r="HH864" s="41"/>
      <c r="HI864" s="41"/>
      <c r="HJ864" s="41"/>
      <c r="HK864" s="41"/>
      <c r="HL864" s="41"/>
      <c r="HM864" s="41"/>
      <c r="HN864" s="41"/>
      <c r="HO864" s="41"/>
      <c r="HP864" s="41"/>
      <c r="HQ864" s="41"/>
      <c r="HR864" s="41"/>
      <c r="HS864" s="41"/>
      <c r="HT864" s="41"/>
      <c r="HU864" s="41"/>
      <c r="HV864" s="41"/>
      <c r="HW864" s="41"/>
      <c r="HX864" s="41"/>
      <c r="HY864" s="41"/>
      <c r="HZ864" s="41"/>
      <c r="IA864" s="41"/>
      <c r="IB864" s="41"/>
      <c r="IC864" s="41"/>
      <c r="ID864" s="41"/>
      <c r="IE864" s="41"/>
      <c r="IF864" s="41"/>
      <c r="IG864" s="41"/>
      <c r="IH864" s="41"/>
      <c r="II864" s="41"/>
      <c r="IJ864" s="41"/>
      <c r="IK864" s="41"/>
      <c r="IL864" s="41"/>
      <c r="IM864" s="41"/>
      <c r="IN864" s="41"/>
      <c r="IO864" s="41"/>
      <c r="IP864" s="41"/>
      <c r="IQ864" s="41"/>
      <c r="IR864" s="41"/>
      <c r="IS864" s="41"/>
      <c r="IT864" s="41"/>
      <c r="IU864" s="41"/>
      <c r="IV864" s="41"/>
    </row>
    <row r="865" spans="1:256" s="128" customFormat="1" ht="15.75">
      <c r="B865" s="129"/>
      <c r="C865" s="147" t="s">
        <v>793</v>
      </c>
      <c r="D865" s="129"/>
      <c r="E865" s="130"/>
      <c r="F865" s="131"/>
      <c r="G865" s="131"/>
      <c r="H865" s="131"/>
      <c r="I865" s="131"/>
      <c r="J865" s="131"/>
      <c r="K865" s="129"/>
      <c r="L865" s="132"/>
      <c r="M865" s="148"/>
      <c r="N865" s="148"/>
      <c r="O865" s="150">
        <f>SUM(M861:N864)</f>
        <v>6943466</v>
      </c>
    </row>
    <row r="866" spans="1:256" s="80" customFormat="1" ht="21">
      <c r="A866" s="32">
        <v>41</v>
      </c>
      <c r="B866" s="33" t="s">
        <v>349</v>
      </c>
      <c r="C866" s="42" t="s">
        <v>116</v>
      </c>
      <c r="D866" s="33" t="s">
        <v>98</v>
      </c>
      <c r="E866" s="44" t="s">
        <v>28</v>
      </c>
      <c r="F866" s="35">
        <f t="shared" ref="F866:F888" si="149">H866-7</f>
        <v>43825</v>
      </c>
      <c r="G866" s="33" t="str">
        <f>IF(E866="","",IF((OR(E866=data_validation!A$1,E866=data_validation!A$2)),"Indicate Date","N/A"))</f>
        <v>N/A</v>
      </c>
      <c r="H866" s="35">
        <f>J866-13</f>
        <v>43832</v>
      </c>
      <c r="I866" s="35">
        <f t="shared" si="147"/>
        <v>43839</v>
      </c>
      <c r="J866" s="35">
        <v>43845</v>
      </c>
      <c r="K866" s="36" t="s">
        <v>69</v>
      </c>
      <c r="L866" s="37">
        <f t="shared" si="148"/>
        <v>112500</v>
      </c>
      <c r="M866" s="43">
        <v>112500</v>
      </c>
      <c r="N866" s="39"/>
      <c r="O866" s="40" t="s">
        <v>208</v>
      </c>
      <c r="P866" s="41"/>
      <c r="Q866" s="41"/>
      <c r="R866" s="41"/>
      <c r="S866" s="41"/>
      <c r="T866" s="41"/>
      <c r="U866" s="41"/>
      <c r="V866" s="41"/>
      <c r="W866" s="41"/>
      <c r="X866" s="41"/>
      <c r="Y866" s="41"/>
      <c r="Z866" s="41"/>
      <c r="AA866" s="41"/>
      <c r="AB866" s="41"/>
      <c r="AC866" s="41"/>
      <c r="AD866" s="41"/>
      <c r="AE866" s="41"/>
      <c r="AF866" s="41"/>
      <c r="AG866" s="41"/>
      <c r="AH866" s="41"/>
      <c r="AI866" s="41"/>
      <c r="AJ866" s="41"/>
      <c r="AK866" s="41"/>
      <c r="AL866" s="41"/>
      <c r="AM866" s="41"/>
      <c r="AN866" s="41"/>
      <c r="AO866" s="41"/>
      <c r="AP866" s="41"/>
      <c r="AQ866" s="41"/>
      <c r="AR866" s="41"/>
      <c r="AS866" s="41"/>
      <c r="AT866" s="41"/>
      <c r="AU866" s="41"/>
      <c r="AV866" s="41"/>
      <c r="AW866" s="41"/>
      <c r="AX866" s="41"/>
      <c r="AY866" s="41"/>
      <c r="AZ866" s="41"/>
      <c r="BA866" s="41"/>
      <c r="BB866" s="41"/>
      <c r="BC866" s="41"/>
      <c r="BD866" s="41"/>
      <c r="BE866" s="41"/>
      <c r="BF866" s="41"/>
      <c r="BG866" s="41"/>
      <c r="BH866" s="41"/>
      <c r="BI866" s="41"/>
      <c r="BJ866" s="41"/>
      <c r="BK866" s="41"/>
      <c r="BL866" s="41"/>
      <c r="BM866" s="41"/>
      <c r="BN866" s="41"/>
      <c r="BO866" s="41"/>
      <c r="BP866" s="41"/>
      <c r="BQ866" s="41"/>
      <c r="BR866" s="41"/>
      <c r="BS866" s="41"/>
      <c r="BT866" s="41"/>
      <c r="BU866" s="41"/>
      <c r="BV866" s="41"/>
      <c r="BW866" s="41"/>
      <c r="BX866" s="41"/>
      <c r="BY866" s="41"/>
      <c r="BZ866" s="41"/>
      <c r="CA866" s="41"/>
      <c r="CB866" s="41"/>
      <c r="CC866" s="41"/>
      <c r="CD866" s="41"/>
      <c r="CE866" s="41"/>
      <c r="CF866" s="41"/>
      <c r="CG866" s="41"/>
      <c r="CH866" s="41"/>
      <c r="CI866" s="41"/>
      <c r="CJ866" s="41"/>
      <c r="CK866" s="41"/>
      <c r="CL866" s="41"/>
      <c r="CM866" s="41"/>
      <c r="CN866" s="41"/>
      <c r="CO866" s="41"/>
      <c r="CP866" s="41"/>
      <c r="CQ866" s="41"/>
      <c r="CR866" s="41"/>
      <c r="CS866" s="41"/>
      <c r="CT866" s="41"/>
      <c r="CU866" s="41"/>
      <c r="CV866" s="41"/>
      <c r="CW866" s="41"/>
      <c r="CX866" s="41"/>
      <c r="CY866" s="41"/>
      <c r="CZ866" s="41"/>
      <c r="DA866" s="41"/>
      <c r="DB866" s="41"/>
      <c r="DC866" s="41"/>
      <c r="DD866" s="41"/>
      <c r="DE866" s="41"/>
      <c r="DF866" s="41"/>
      <c r="DG866" s="41"/>
      <c r="DH866" s="41"/>
      <c r="DI866" s="41"/>
      <c r="DJ866" s="41"/>
      <c r="DK866" s="41"/>
      <c r="DL866" s="41"/>
      <c r="DM866" s="41"/>
      <c r="DN866" s="41"/>
      <c r="DO866" s="41"/>
      <c r="DP866" s="41"/>
      <c r="DQ866" s="41"/>
      <c r="DR866" s="41"/>
      <c r="DS866" s="41"/>
      <c r="DT866" s="41"/>
      <c r="DU866" s="41"/>
      <c r="DV866" s="41"/>
      <c r="DW866" s="41"/>
      <c r="DX866" s="41"/>
      <c r="DY866" s="41"/>
      <c r="DZ866" s="41"/>
      <c r="EA866" s="41"/>
      <c r="EB866" s="41"/>
      <c r="EC866" s="41"/>
      <c r="ED866" s="41"/>
      <c r="EE866" s="41"/>
      <c r="EF866" s="41"/>
      <c r="EG866" s="41"/>
      <c r="EH866" s="41"/>
      <c r="EI866" s="41"/>
      <c r="EJ866" s="41"/>
      <c r="EK866" s="41"/>
      <c r="EL866" s="41"/>
      <c r="EM866" s="41"/>
      <c r="EN866" s="41"/>
      <c r="EO866" s="41"/>
      <c r="EP866" s="41"/>
      <c r="EQ866" s="41"/>
      <c r="ER866" s="41"/>
      <c r="ES866" s="41"/>
      <c r="ET866" s="41"/>
      <c r="EU866" s="41"/>
      <c r="EV866" s="41"/>
      <c r="EW866" s="41"/>
      <c r="EX866" s="41"/>
      <c r="EY866" s="41"/>
      <c r="EZ866" s="41"/>
      <c r="FA866" s="41"/>
      <c r="FB866" s="41"/>
      <c r="FC866" s="41"/>
      <c r="FD866" s="41"/>
      <c r="FE866" s="41"/>
      <c r="FF866" s="41"/>
      <c r="FG866" s="41"/>
      <c r="FH866" s="41"/>
      <c r="FI866" s="41"/>
      <c r="FJ866" s="41"/>
      <c r="FK866" s="41"/>
      <c r="FL866" s="41"/>
      <c r="FM866" s="41"/>
      <c r="FN866" s="41"/>
      <c r="FO866" s="41"/>
      <c r="FP866" s="41"/>
      <c r="FQ866" s="41"/>
      <c r="FR866" s="41"/>
      <c r="FS866" s="41"/>
      <c r="FT866" s="41"/>
      <c r="FU866" s="41"/>
      <c r="FV866" s="41"/>
      <c r="FW866" s="41"/>
      <c r="FX866" s="41"/>
      <c r="FY866" s="41"/>
      <c r="FZ866" s="41"/>
      <c r="GA866" s="41"/>
      <c r="GB866" s="41"/>
      <c r="GC866" s="41"/>
      <c r="GD866" s="41"/>
      <c r="GE866" s="41"/>
      <c r="GF866" s="41"/>
      <c r="GG866" s="41"/>
      <c r="GH866" s="41"/>
      <c r="GI866" s="41"/>
      <c r="GJ866" s="41"/>
      <c r="GK866" s="41"/>
      <c r="GL866" s="41"/>
      <c r="GM866" s="41"/>
      <c r="GN866" s="41"/>
      <c r="GO866" s="41"/>
      <c r="GP866" s="41"/>
      <c r="GQ866" s="41"/>
      <c r="GR866" s="41"/>
      <c r="GS866" s="41"/>
      <c r="GT866" s="41"/>
      <c r="GU866" s="41"/>
      <c r="GV866" s="41"/>
      <c r="GW866" s="41"/>
      <c r="GX866" s="41"/>
      <c r="GY866" s="41"/>
      <c r="GZ866" s="41"/>
      <c r="HA866" s="41"/>
      <c r="HB866" s="41"/>
      <c r="HC866" s="41"/>
      <c r="HD866" s="41"/>
      <c r="HE866" s="41"/>
      <c r="HF866" s="41"/>
      <c r="HG866" s="41"/>
      <c r="HH866" s="41"/>
      <c r="HI866" s="41"/>
      <c r="HJ866" s="41"/>
      <c r="HK866" s="41"/>
      <c r="HL866" s="41"/>
      <c r="HM866" s="41"/>
      <c r="HN866" s="41"/>
      <c r="HO866" s="41"/>
      <c r="HP866" s="41"/>
      <c r="HQ866" s="41"/>
      <c r="HR866" s="41"/>
      <c r="HS866" s="41"/>
      <c r="HT866" s="41"/>
      <c r="HU866" s="41"/>
      <c r="HV866" s="41"/>
      <c r="HW866" s="41"/>
      <c r="HX866" s="41"/>
      <c r="HY866" s="41"/>
      <c r="HZ866" s="41"/>
      <c r="IA866" s="41"/>
      <c r="IB866" s="41"/>
      <c r="IC866" s="41"/>
      <c r="ID866" s="41"/>
      <c r="IE866" s="41"/>
      <c r="IF866" s="41"/>
      <c r="IG866" s="41"/>
      <c r="IH866" s="41"/>
      <c r="II866" s="41"/>
      <c r="IJ866" s="41"/>
      <c r="IK866" s="41"/>
      <c r="IL866" s="41"/>
      <c r="IM866" s="41"/>
      <c r="IN866" s="41"/>
      <c r="IO866" s="41"/>
      <c r="IP866" s="41"/>
      <c r="IQ866" s="41"/>
      <c r="IR866" s="41"/>
      <c r="IS866" s="41"/>
      <c r="IT866" s="41"/>
      <c r="IU866" s="41"/>
      <c r="IV866" s="41"/>
    </row>
    <row r="867" spans="1:256" s="80" customFormat="1" ht="18">
      <c r="A867" s="32">
        <v>57</v>
      </c>
      <c r="B867" s="33" t="s">
        <v>352</v>
      </c>
      <c r="C867" s="42" t="s">
        <v>116</v>
      </c>
      <c r="D867" s="33" t="s">
        <v>98</v>
      </c>
      <c r="E867" s="44" t="s">
        <v>28</v>
      </c>
      <c r="F867" s="35">
        <f t="shared" si="149"/>
        <v>43825</v>
      </c>
      <c r="G867" s="33" t="str">
        <f>IF(E867="","",IF((OR(E867=data_validation!A$1,E867=data_validation!A$2)),"Indicate Date","N/A"))</f>
        <v>N/A</v>
      </c>
      <c r="H867" s="35">
        <f>J867-13</f>
        <v>43832</v>
      </c>
      <c r="I867" s="35">
        <f t="shared" si="147"/>
        <v>43839</v>
      </c>
      <c r="J867" s="35">
        <v>43845</v>
      </c>
      <c r="K867" s="36" t="s">
        <v>69</v>
      </c>
      <c r="L867" s="37">
        <f t="shared" si="148"/>
        <v>3000</v>
      </c>
      <c r="M867" s="43">
        <v>3000</v>
      </c>
      <c r="N867" s="39"/>
      <c r="O867" s="40" t="s">
        <v>100</v>
      </c>
      <c r="P867" s="41"/>
      <c r="Q867" s="41"/>
      <c r="R867" s="41"/>
      <c r="S867" s="41"/>
      <c r="T867" s="41"/>
      <c r="U867" s="41"/>
      <c r="V867" s="41"/>
      <c r="W867" s="41"/>
      <c r="X867" s="41"/>
      <c r="Y867" s="41"/>
      <c r="Z867" s="41"/>
      <c r="AA867" s="41"/>
      <c r="AB867" s="41"/>
      <c r="AC867" s="41"/>
      <c r="AD867" s="41"/>
      <c r="AE867" s="41"/>
      <c r="AF867" s="41"/>
      <c r="AG867" s="41"/>
      <c r="AH867" s="41"/>
      <c r="AI867" s="41"/>
      <c r="AJ867" s="41"/>
      <c r="AK867" s="41"/>
      <c r="AL867" s="41"/>
      <c r="AM867" s="41"/>
      <c r="AN867" s="41"/>
      <c r="AO867" s="41"/>
      <c r="AP867" s="41"/>
      <c r="AQ867" s="41"/>
      <c r="AR867" s="41"/>
      <c r="AS867" s="41"/>
      <c r="AT867" s="41"/>
      <c r="AU867" s="41"/>
      <c r="AV867" s="41"/>
      <c r="AW867" s="41"/>
      <c r="AX867" s="41"/>
      <c r="AY867" s="41"/>
      <c r="AZ867" s="41"/>
      <c r="BA867" s="41"/>
      <c r="BB867" s="41"/>
      <c r="BC867" s="41"/>
      <c r="BD867" s="41"/>
      <c r="BE867" s="41"/>
      <c r="BF867" s="41"/>
      <c r="BG867" s="41"/>
      <c r="BH867" s="41"/>
      <c r="BI867" s="41"/>
      <c r="BJ867" s="41"/>
      <c r="BK867" s="41"/>
      <c r="BL867" s="41"/>
      <c r="BM867" s="41"/>
      <c r="BN867" s="41"/>
      <c r="BO867" s="41"/>
      <c r="BP867" s="41"/>
      <c r="BQ867" s="41"/>
      <c r="BR867" s="41"/>
      <c r="BS867" s="41"/>
      <c r="BT867" s="41"/>
      <c r="BU867" s="41"/>
      <c r="BV867" s="41"/>
      <c r="BW867" s="41"/>
      <c r="BX867" s="41"/>
      <c r="BY867" s="41"/>
      <c r="BZ867" s="41"/>
      <c r="CA867" s="41"/>
      <c r="CB867" s="41"/>
      <c r="CC867" s="41"/>
      <c r="CD867" s="41"/>
      <c r="CE867" s="41"/>
      <c r="CF867" s="41"/>
      <c r="CG867" s="41"/>
      <c r="CH867" s="41"/>
      <c r="CI867" s="41"/>
      <c r="CJ867" s="41"/>
      <c r="CK867" s="41"/>
      <c r="CL867" s="41"/>
      <c r="CM867" s="41"/>
      <c r="CN867" s="41"/>
      <c r="CO867" s="41"/>
      <c r="CP867" s="41"/>
      <c r="CQ867" s="41"/>
      <c r="CR867" s="41"/>
      <c r="CS867" s="41"/>
      <c r="CT867" s="41"/>
      <c r="CU867" s="41"/>
      <c r="CV867" s="41"/>
      <c r="CW867" s="41"/>
      <c r="CX867" s="41"/>
      <c r="CY867" s="41"/>
      <c r="CZ867" s="41"/>
      <c r="DA867" s="41"/>
      <c r="DB867" s="41"/>
      <c r="DC867" s="41"/>
      <c r="DD867" s="41"/>
      <c r="DE867" s="41"/>
      <c r="DF867" s="41"/>
      <c r="DG867" s="41"/>
      <c r="DH867" s="41"/>
      <c r="DI867" s="41"/>
      <c r="DJ867" s="41"/>
      <c r="DK867" s="41"/>
      <c r="DL867" s="41"/>
      <c r="DM867" s="41"/>
      <c r="DN867" s="41"/>
      <c r="DO867" s="41"/>
      <c r="DP867" s="41"/>
      <c r="DQ867" s="41"/>
      <c r="DR867" s="41"/>
      <c r="DS867" s="41"/>
      <c r="DT867" s="41"/>
      <c r="DU867" s="41"/>
      <c r="DV867" s="41"/>
      <c r="DW867" s="41"/>
      <c r="DX867" s="41"/>
      <c r="DY867" s="41"/>
      <c r="DZ867" s="41"/>
      <c r="EA867" s="41"/>
      <c r="EB867" s="41"/>
      <c r="EC867" s="41"/>
      <c r="ED867" s="41"/>
      <c r="EE867" s="41"/>
      <c r="EF867" s="41"/>
      <c r="EG867" s="41"/>
      <c r="EH867" s="41"/>
      <c r="EI867" s="41"/>
      <c r="EJ867" s="41"/>
      <c r="EK867" s="41"/>
      <c r="EL867" s="41"/>
      <c r="EM867" s="41"/>
      <c r="EN867" s="41"/>
      <c r="EO867" s="41"/>
      <c r="EP867" s="41"/>
      <c r="EQ867" s="41"/>
      <c r="ER867" s="41"/>
      <c r="ES867" s="41"/>
      <c r="ET867" s="41"/>
      <c r="EU867" s="41"/>
      <c r="EV867" s="41"/>
      <c r="EW867" s="41"/>
      <c r="EX867" s="41"/>
      <c r="EY867" s="41"/>
      <c r="EZ867" s="41"/>
      <c r="FA867" s="41"/>
      <c r="FB867" s="41"/>
      <c r="FC867" s="41"/>
      <c r="FD867" s="41"/>
      <c r="FE867" s="41"/>
      <c r="FF867" s="41"/>
      <c r="FG867" s="41"/>
      <c r="FH867" s="41"/>
      <c r="FI867" s="41"/>
      <c r="FJ867" s="41"/>
      <c r="FK867" s="41"/>
      <c r="FL867" s="41"/>
      <c r="FM867" s="41"/>
      <c r="FN867" s="41"/>
      <c r="FO867" s="41"/>
      <c r="FP867" s="41"/>
      <c r="FQ867" s="41"/>
      <c r="FR867" s="41"/>
      <c r="FS867" s="41"/>
      <c r="FT867" s="41"/>
      <c r="FU867" s="41"/>
      <c r="FV867" s="41"/>
      <c r="FW867" s="41"/>
      <c r="FX867" s="41"/>
      <c r="FY867" s="41"/>
      <c r="FZ867" s="41"/>
      <c r="GA867" s="41"/>
      <c r="GB867" s="41"/>
      <c r="GC867" s="41"/>
      <c r="GD867" s="41"/>
      <c r="GE867" s="41"/>
      <c r="GF867" s="41"/>
      <c r="GG867" s="41"/>
      <c r="GH867" s="41"/>
      <c r="GI867" s="41"/>
      <c r="GJ867" s="41"/>
      <c r="GK867" s="41"/>
      <c r="GL867" s="41"/>
      <c r="GM867" s="41"/>
      <c r="GN867" s="41"/>
      <c r="GO867" s="41"/>
      <c r="GP867" s="41"/>
      <c r="GQ867" s="41"/>
      <c r="GR867" s="41"/>
      <c r="GS867" s="41"/>
      <c r="GT867" s="41"/>
      <c r="GU867" s="41"/>
      <c r="GV867" s="41"/>
      <c r="GW867" s="41"/>
      <c r="GX867" s="41"/>
      <c r="GY867" s="41"/>
      <c r="GZ867" s="41"/>
      <c r="HA867" s="41"/>
      <c r="HB867" s="41"/>
      <c r="HC867" s="41"/>
      <c r="HD867" s="41"/>
      <c r="HE867" s="41"/>
      <c r="HF867" s="41"/>
      <c r="HG867" s="41"/>
      <c r="HH867" s="41"/>
      <c r="HI867" s="41"/>
      <c r="HJ867" s="41"/>
      <c r="HK867" s="41"/>
      <c r="HL867" s="41"/>
      <c r="HM867" s="41"/>
      <c r="HN867" s="41"/>
      <c r="HO867" s="41"/>
      <c r="HP867" s="41"/>
      <c r="HQ867" s="41"/>
      <c r="HR867" s="41"/>
      <c r="HS867" s="41"/>
      <c r="HT867" s="41"/>
      <c r="HU867" s="41"/>
      <c r="HV867" s="41"/>
      <c r="HW867" s="41"/>
      <c r="HX867" s="41"/>
      <c r="HY867" s="41"/>
      <c r="HZ867" s="41"/>
      <c r="IA867" s="41"/>
      <c r="IB867" s="41"/>
      <c r="IC867" s="41"/>
      <c r="ID867" s="41"/>
      <c r="IE867" s="41"/>
      <c r="IF867" s="41"/>
      <c r="IG867" s="41"/>
      <c r="IH867" s="41"/>
      <c r="II867" s="41"/>
      <c r="IJ867" s="41"/>
      <c r="IK867" s="41"/>
      <c r="IL867" s="41"/>
      <c r="IM867" s="41"/>
      <c r="IN867" s="41"/>
      <c r="IO867" s="41"/>
      <c r="IP867" s="41"/>
      <c r="IQ867" s="41"/>
      <c r="IR867" s="41"/>
      <c r="IS867" s="41"/>
      <c r="IT867" s="41"/>
      <c r="IU867" s="41"/>
      <c r="IV867" s="41"/>
    </row>
    <row r="868" spans="1:256" s="41" customFormat="1" ht="21">
      <c r="A868" s="32">
        <v>169</v>
      </c>
      <c r="B868" s="33" t="s">
        <v>377</v>
      </c>
      <c r="C868" s="42" t="s">
        <v>116</v>
      </c>
      <c r="D868" s="33" t="s">
        <v>144</v>
      </c>
      <c r="E868" s="44" t="s">
        <v>28</v>
      </c>
      <c r="F868" s="35">
        <f t="shared" si="149"/>
        <v>43825</v>
      </c>
      <c r="G868" s="33" t="str">
        <f>IF(E868="","",IF((OR(E868=data_validation!A$1,E868=data_validation!A$2)),"Indicate Date","N/A"))</f>
        <v>N/A</v>
      </c>
      <c r="H868" s="35">
        <f>J868-13</f>
        <v>43832</v>
      </c>
      <c r="I868" s="35">
        <f t="shared" si="147"/>
        <v>43839</v>
      </c>
      <c r="J868" s="35">
        <v>43845</v>
      </c>
      <c r="K868" s="36" t="s">
        <v>69</v>
      </c>
      <c r="L868" s="37">
        <f t="shared" si="148"/>
        <v>10830</v>
      </c>
      <c r="M868" s="43">
        <v>10830</v>
      </c>
      <c r="N868" s="39"/>
      <c r="O868" s="40" t="s">
        <v>248</v>
      </c>
    </row>
    <row r="869" spans="1:256" s="41" customFormat="1" ht="18">
      <c r="A869" s="32">
        <v>174</v>
      </c>
      <c r="B869" s="33" t="s">
        <v>378</v>
      </c>
      <c r="C869" s="34" t="s">
        <v>116</v>
      </c>
      <c r="D869" s="33" t="s">
        <v>144</v>
      </c>
      <c r="E869" s="44" t="s">
        <v>28</v>
      </c>
      <c r="F869" s="35">
        <f t="shared" si="149"/>
        <v>43825</v>
      </c>
      <c r="G869" s="33" t="str">
        <f>IF(E869="","",IF((OR(E869=data_validation!A$1,E869=data_validation!A$2)),"Indicate Date","N/A"))</f>
        <v>N/A</v>
      </c>
      <c r="H869" s="35">
        <f>J869-13</f>
        <v>43832</v>
      </c>
      <c r="I869" s="35">
        <f t="shared" si="147"/>
        <v>43839</v>
      </c>
      <c r="J869" s="35">
        <v>43845</v>
      </c>
      <c r="K869" s="36" t="s">
        <v>69</v>
      </c>
      <c r="L869" s="37">
        <f t="shared" si="148"/>
        <v>96000</v>
      </c>
      <c r="M869" s="38">
        <v>96000</v>
      </c>
      <c r="N869" s="39"/>
      <c r="O869" s="40" t="s">
        <v>249</v>
      </c>
    </row>
    <row r="870" spans="1:256" s="41" customFormat="1" ht="21">
      <c r="A870" s="32">
        <v>182</v>
      </c>
      <c r="B870" s="33" t="s">
        <v>380</v>
      </c>
      <c r="C870" s="34" t="s">
        <v>116</v>
      </c>
      <c r="D870" s="33" t="s">
        <v>144</v>
      </c>
      <c r="E870" s="44" t="s">
        <v>28</v>
      </c>
      <c r="F870" s="35">
        <f t="shared" si="149"/>
        <v>43825</v>
      </c>
      <c r="G870" s="33" t="str">
        <f>IF(E870="","",IF((OR(E870=data_validation!A$1,E870=data_validation!A$2)),"Indicate Date","N/A"))</f>
        <v>N/A</v>
      </c>
      <c r="H870" s="35">
        <f>J870-13</f>
        <v>43832</v>
      </c>
      <c r="I870" s="35">
        <f t="shared" si="147"/>
        <v>43839</v>
      </c>
      <c r="J870" s="35">
        <v>43845</v>
      </c>
      <c r="K870" s="36" t="s">
        <v>69</v>
      </c>
      <c r="L870" s="37">
        <f t="shared" si="148"/>
        <v>5000</v>
      </c>
      <c r="M870" s="38">
        <v>5000</v>
      </c>
      <c r="N870" s="39"/>
      <c r="O870" s="40" t="s">
        <v>251</v>
      </c>
    </row>
    <row r="871" spans="1:256" s="41" customFormat="1" ht="18">
      <c r="A871" s="32">
        <v>450</v>
      </c>
      <c r="B871" s="33" t="s">
        <v>564</v>
      </c>
      <c r="C871" s="42" t="s">
        <v>116</v>
      </c>
      <c r="D871" s="33" t="s">
        <v>79</v>
      </c>
      <c r="E871" s="44" t="s">
        <v>28</v>
      </c>
      <c r="F871" s="35">
        <f t="shared" si="149"/>
        <v>43823</v>
      </c>
      <c r="G871" s="33" t="str">
        <f>IF(E871="","",IF((OR(E871=data_validation!A$1,E871=data_validation!A$2)),"Indicate Date","N/A"))</f>
        <v>N/A</v>
      </c>
      <c r="H871" s="35">
        <f>J871-15</f>
        <v>43830</v>
      </c>
      <c r="I871" s="35">
        <f t="shared" si="147"/>
        <v>43837</v>
      </c>
      <c r="J871" s="35">
        <v>43845</v>
      </c>
      <c r="K871" s="36" t="s">
        <v>69</v>
      </c>
      <c r="L871" s="37">
        <f t="shared" si="148"/>
        <v>1600</v>
      </c>
      <c r="M871" s="43">
        <v>1600</v>
      </c>
      <c r="N871" s="39"/>
      <c r="O871" s="34" t="s">
        <v>138</v>
      </c>
    </row>
    <row r="872" spans="1:256" s="41" customFormat="1" ht="21">
      <c r="A872" s="32">
        <v>553</v>
      </c>
      <c r="B872" s="33" t="s">
        <v>400</v>
      </c>
      <c r="C872" s="42" t="s">
        <v>116</v>
      </c>
      <c r="D872" s="33" t="s">
        <v>156</v>
      </c>
      <c r="E872" s="44" t="s">
        <v>28</v>
      </c>
      <c r="F872" s="35">
        <f t="shared" si="149"/>
        <v>43823</v>
      </c>
      <c r="G872" s="33" t="str">
        <f>IF(E872="","",IF((OR(E872=data_validation!A$1,E872=data_validation!A$2)),"Indicate Date","N/A"))</f>
        <v>N/A</v>
      </c>
      <c r="H872" s="35">
        <f>J872-15</f>
        <v>43830</v>
      </c>
      <c r="I872" s="35">
        <f t="shared" si="147"/>
        <v>43837</v>
      </c>
      <c r="J872" s="35">
        <v>43845</v>
      </c>
      <c r="K872" s="36" t="s">
        <v>69</v>
      </c>
      <c r="L872" s="37">
        <f t="shared" si="148"/>
        <v>92500</v>
      </c>
      <c r="M872" s="43">
        <v>92500</v>
      </c>
      <c r="N872" s="39"/>
      <c r="O872" s="40" t="s">
        <v>257</v>
      </c>
    </row>
    <row r="873" spans="1:256" s="41" customFormat="1" ht="18">
      <c r="A873" s="32">
        <v>689</v>
      </c>
      <c r="B873" s="33" t="s">
        <v>371</v>
      </c>
      <c r="C873" s="34" t="s">
        <v>116</v>
      </c>
      <c r="D873" s="33" t="s">
        <v>128</v>
      </c>
      <c r="E873" s="44" t="s">
        <v>28</v>
      </c>
      <c r="F873" s="35">
        <f t="shared" si="149"/>
        <v>43823</v>
      </c>
      <c r="G873" s="33" t="str">
        <f>IF(E873="","",IF((OR(E873=data_validation!A$1,E873=data_validation!A$2)),"Indicate Date","N/A"))</f>
        <v>N/A</v>
      </c>
      <c r="H873" s="35">
        <f>J873-15</f>
        <v>43830</v>
      </c>
      <c r="I873" s="35">
        <f t="shared" si="147"/>
        <v>43837</v>
      </c>
      <c r="J873" s="35">
        <v>43845</v>
      </c>
      <c r="K873" s="36" t="s">
        <v>69</v>
      </c>
      <c r="L873" s="37">
        <f t="shared" si="148"/>
        <v>800</v>
      </c>
      <c r="M873" s="38">
        <v>800</v>
      </c>
      <c r="N873" s="39"/>
      <c r="O873" s="40" t="s">
        <v>133</v>
      </c>
    </row>
    <row r="874" spans="1:256" s="41" customFormat="1" ht="18">
      <c r="A874" s="32">
        <v>777</v>
      </c>
      <c r="B874" s="33" t="s">
        <v>395</v>
      </c>
      <c r="C874" s="42" t="s">
        <v>116</v>
      </c>
      <c r="D874" s="33" t="s">
        <v>169</v>
      </c>
      <c r="E874" s="44" t="s">
        <v>28</v>
      </c>
      <c r="F874" s="35">
        <f t="shared" si="149"/>
        <v>43823</v>
      </c>
      <c r="G874" s="33" t="str">
        <f>IF(E874="","",IF((OR(E874=data_validation!A$1,E874=data_validation!A$2)),"Indicate Date","N/A"))</f>
        <v>N/A</v>
      </c>
      <c r="H874" s="35">
        <f>J874-15</f>
        <v>43830</v>
      </c>
      <c r="I874" s="35">
        <f t="shared" si="147"/>
        <v>43837</v>
      </c>
      <c r="J874" s="35">
        <v>43845</v>
      </c>
      <c r="K874" s="36" t="s">
        <v>69</v>
      </c>
      <c r="L874" s="37">
        <f t="shared" si="148"/>
        <v>19250</v>
      </c>
      <c r="M874" s="43">
        <v>19250</v>
      </c>
      <c r="N874" s="39"/>
      <c r="O874" s="40" t="s">
        <v>173</v>
      </c>
    </row>
    <row r="875" spans="1:256" s="41" customFormat="1" ht="21">
      <c r="A875" s="32">
        <v>873</v>
      </c>
      <c r="B875" s="33" t="s">
        <v>338</v>
      </c>
      <c r="C875" s="42" t="s">
        <v>116</v>
      </c>
      <c r="D875" s="33" t="s">
        <v>147</v>
      </c>
      <c r="E875" s="44" t="s">
        <v>28</v>
      </c>
      <c r="F875" s="35">
        <f t="shared" si="149"/>
        <v>43825</v>
      </c>
      <c r="G875" s="33" t="str">
        <f>IF(E875="","",IF((OR(E875=data_validation!A$1,E875=data_validation!A$2)),"Indicate Date","N/A"))</f>
        <v>N/A</v>
      </c>
      <c r="H875" s="35">
        <f>J875-13</f>
        <v>43832</v>
      </c>
      <c r="I875" s="35">
        <f t="shared" si="147"/>
        <v>43839</v>
      </c>
      <c r="J875" s="35">
        <v>43845</v>
      </c>
      <c r="K875" s="36" t="s">
        <v>69</v>
      </c>
      <c r="L875" s="37">
        <f t="shared" si="148"/>
        <v>4000</v>
      </c>
      <c r="M875" s="43">
        <v>4000</v>
      </c>
      <c r="N875" s="39"/>
      <c r="O875" s="40" t="s">
        <v>235</v>
      </c>
    </row>
    <row r="876" spans="1:256" s="41" customFormat="1" ht="21">
      <c r="A876" s="32">
        <v>881</v>
      </c>
      <c r="B876" s="33" t="s">
        <v>339</v>
      </c>
      <c r="C876" s="42" t="s">
        <v>116</v>
      </c>
      <c r="D876" s="33" t="s">
        <v>147</v>
      </c>
      <c r="E876" s="44" t="s">
        <v>28</v>
      </c>
      <c r="F876" s="35">
        <f t="shared" si="149"/>
        <v>43825</v>
      </c>
      <c r="G876" s="33" t="str">
        <f>IF(E876="","",IF((OR(E876=data_validation!A$1,E876=data_validation!A$2)),"Indicate Date","N/A"))</f>
        <v>N/A</v>
      </c>
      <c r="H876" s="35">
        <f>J876-13</f>
        <v>43832</v>
      </c>
      <c r="I876" s="35">
        <f t="shared" si="147"/>
        <v>43839</v>
      </c>
      <c r="J876" s="35">
        <v>43845</v>
      </c>
      <c r="K876" s="36" t="s">
        <v>69</v>
      </c>
      <c r="L876" s="37">
        <f t="shared" si="148"/>
        <v>59000</v>
      </c>
      <c r="M876" s="43">
        <v>59000</v>
      </c>
      <c r="N876" s="39"/>
      <c r="O876" s="40" t="s">
        <v>234</v>
      </c>
    </row>
    <row r="877" spans="1:256" s="41" customFormat="1" ht="21">
      <c r="A877" s="32">
        <v>892</v>
      </c>
      <c r="B877" s="33" t="s">
        <v>342</v>
      </c>
      <c r="C877" s="42" t="s">
        <v>116</v>
      </c>
      <c r="D877" s="33" t="s">
        <v>147</v>
      </c>
      <c r="E877" s="44" t="s">
        <v>28</v>
      </c>
      <c r="F877" s="35">
        <f t="shared" si="149"/>
        <v>43825</v>
      </c>
      <c r="G877" s="33" t="str">
        <f>IF(E877="","",IF((OR(E877=data_validation!A$1,E877=data_validation!A$2)),"Indicate Date","N/A"))</f>
        <v>N/A</v>
      </c>
      <c r="H877" s="35">
        <f>J877-13</f>
        <v>43832</v>
      </c>
      <c r="I877" s="35">
        <f t="shared" si="147"/>
        <v>43839</v>
      </c>
      <c r="J877" s="35">
        <v>43845</v>
      </c>
      <c r="K877" s="36" t="s">
        <v>69</v>
      </c>
      <c r="L877" s="37">
        <f t="shared" si="148"/>
        <v>45000</v>
      </c>
      <c r="M877" s="43">
        <v>45000</v>
      </c>
      <c r="N877" s="39"/>
      <c r="O877" s="40" t="s">
        <v>236</v>
      </c>
    </row>
    <row r="878" spans="1:256" s="41" customFormat="1" ht="21">
      <c r="A878" s="32">
        <v>909</v>
      </c>
      <c r="B878" s="33" t="s">
        <v>346</v>
      </c>
      <c r="C878" s="34" t="s">
        <v>116</v>
      </c>
      <c r="D878" s="33" t="s">
        <v>147</v>
      </c>
      <c r="E878" s="44" t="s">
        <v>28</v>
      </c>
      <c r="F878" s="35">
        <f t="shared" si="149"/>
        <v>43825</v>
      </c>
      <c r="G878" s="33" t="str">
        <f>IF(E878="","",IF((OR(E878=data_validation!A$1,E878=data_validation!A$2)),"Indicate Date","N/A"))</f>
        <v>N/A</v>
      </c>
      <c r="H878" s="35">
        <f>J878-13</f>
        <v>43832</v>
      </c>
      <c r="I878" s="35">
        <f t="shared" si="147"/>
        <v>43839</v>
      </c>
      <c r="J878" s="35">
        <v>43845</v>
      </c>
      <c r="K878" s="36" t="s">
        <v>69</v>
      </c>
      <c r="L878" s="37">
        <f t="shared" si="148"/>
        <v>10000</v>
      </c>
      <c r="M878" s="38">
        <v>10000</v>
      </c>
      <c r="N878" s="39"/>
      <c r="O878" s="40" t="s">
        <v>151</v>
      </c>
    </row>
    <row r="879" spans="1:256" s="41" customFormat="1" ht="21">
      <c r="A879" s="32">
        <v>1166</v>
      </c>
      <c r="B879" s="33" t="s">
        <v>507</v>
      </c>
      <c r="C879" s="42" t="s">
        <v>116</v>
      </c>
      <c r="D879" s="33" t="s">
        <v>163</v>
      </c>
      <c r="E879" s="44" t="s">
        <v>28</v>
      </c>
      <c r="F879" s="35">
        <f t="shared" si="149"/>
        <v>43823</v>
      </c>
      <c r="G879" s="33" t="str">
        <f>IF(E879="","",IF((OR(E879=data_validation!A$1,E879=data_validation!A$2)),"Indicate Date","N/A"))</f>
        <v>N/A</v>
      </c>
      <c r="H879" s="35">
        <f>J879-15</f>
        <v>43830</v>
      </c>
      <c r="I879" s="35">
        <f t="shared" si="147"/>
        <v>43837</v>
      </c>
      <c r="J879" s="35">
        <v>43845</v>
      </c>
      <c r="K879" s="36" t="s">
        <v>69</v>
      </c>
      <c r="L879" s="37">
        <f t="shared" si="148"/>
        <v>20000</v>
      </c>
      <c r="M879" s="43">
        <v>20000</v>
      </c>
      <c r="N879" s="39"/>
      <c r="O879" s="40" t="s">
        <v>508</v>
      </c>
    </row>
    <row r="880" spans="1:256" s="41" customFormat="1" ht="18">
      <c r="A880" s="32">
        <v>1372</v>
      </c>
      <c r="B880" s="33" t="s">
        <v>470</v>
      </c>
      <c r="C880" s="42" t="s">
        <v>116</v>
      </c>
      <c r="D880" s="33" t="s">
        <v>192</v>
      </c>
      <c r="E880" s="44" t="s">
        <v>28</v>
      </c>
      <c r="F880" s="35">
        <f t="shared" si="149"/>
        <v>43825</v>
      </c>
      <c r="G880" s="33" t="str">
        <f>IF(E880="","",IF((OR(E880=data_validation!A$1,E880=data_validation!A$2)),"Indicate Date","N/A"))</f>
        <v>N/A</v>
      </c>
      <c r="H880" s="35">
        <f>J880-13</f>
        <v>43832</v>
      </c>
      <c r="I880" s="35">
        <f t="shared" si="147"/>
        <v>43839</v>
      </c>
      <c r="J880" s="35">
        <v>43845</v>
      </c>
      <c r="K880" s="36" t="s">
        <v>69</v>
      </c>
      <c r="L880" s="37">
        <f t="shared" si="148"/>
        <v>5000</v>
      </c>
      <c r="M880" s="43">
        <v>5000</v>
      </c>
      <c r="N880" s="39"/>
      <c r="O880" s="40" t="s">
        <v>208</v>
      </c>
    </row>
    <row r="881" spans="1:15" s="41" customFormat="1" ht="18">
      <c r="A881" s="32">
        <v>1405</v>
      </c>
      <c r="B881" s="33" t="s">
        <v>474</v>
      </c>
      <c r="C881" s="42" t="s">
        <v>116</v>
      </c>
      <c r="D881" s="33" t="s">
        <v>192</v>
      </c>
      <c r="E881" s="44" t="s">
        <v>28</v>
      </c>
      <c r="F881" s="35">
        <f t="shared" si="149"/>
        <v>43825</v>
      </c>
      <c r="G881" s="33" t="str">
        <f>IF(E881="","",IF((OR(E881=data_validation!A$1,E881=data_validation!A$2)),"Indicate Date","N/A"))</f>
        <v>N/A</v>
      </c>
      <c r="H881" s="35">
        <f>J881-13</f>
        <v>43832</v>
      </c>
      <c r="I881" s="35">
        <f t="shared" si="147"/>
        <v>43839</v>
      </c>
      <c r="J881" s="35">
        <v>43845</v>
      </c>
      <c r="K881" s="36" t="s">
        <v>69</v>
      </c>
      <c r="L881" s="37">
        <f t="shared" si="148"/>
        <v>161000</v>
      </c>
      <c r="M881" s="43">
        <v>161000</v>
      </c>
      <c r="N881" s="39"/>
      <c r="O881" s="40" t="s">
        <v>194</v>
      </c>
    </row>
    <row r="882" spans="1:15" s="41" customFormat="1" ht="18">
      <c r="A882" s="32">
        <v>1447</v>
      </c>
      <c r="B882" s="33" t="s">
        <v>481</v>
      </c>
      <c r="C882" s="42" t="s">
        <v>116</v>
      </c>
      <c r="D882" s="33" t="s">
        <v>192</v>
      </c>
      <c r="E882" s="44" t="s">
        <v>28</v>
      </c>
      <c r="F882" s="35">
        <f t="shared" si="149"/>
        <v>43823</v>
      </c>
      <c r="G882" s="33" t="str">
        <f>IF(E882="","",IF((OR(E882=data_validation!A$1,E882=data_validation!A$2)),"Indicate Date","N/A"))</f>
        <v>N/A</v>
      </c>
      <c r="H882" s="35">
        <f t="shared" ref="H882:H889" si="150">J882-15</f>
        <v>43830</v>
      </c>
      <c r="I882" s="35">
        <f t="shared" si="147"/>
        <v>43837</v>
      </c>
      <c r="J882" s="35">
        <v>43845</v>
      </c>
      <c r="K882" s="36" t="s">
        <v>69</v>
      </c>
      <c r="L882" s="37">
        <f t="shared" si="148"/>
        <v>256000</v>
      </c>
      <c r="M882" s="43">
        <v>256000</v>
      </c>
      <c r="N882" s="39"/>
      <c r="O882" s="40" t="s">
        <v>480</v>
      </c>
    </row>
    <row r="883" spans="1:15" s="41" customFormat="1" ht="18">
      <c r="A883" s="32">
        <v>1464</v>
      </c>
      <c r="B883" s="33" t="s">
        <v>482</v>
      </c>
      <c r="C883" s="42" t="s">
        <v>116</v>
      </c>
      <c r="D883" s="33" t="s">
        <v>192</v>
      </c>
      <c r="E883" s="44" t="s">
        <v>28</v>
      </c>
      <c r="F883" s="35">
        <f t="shared" si="149"/>
        <v>43823</v>
      </c>
      <c r="G883" s="33" t="str">
        <f>IF(E883="","",IF((OR(E883=data_validation!A$1,E883=data_validation!A$2)),"Indicate Date","N/A"))</f>
        <v>N/A</v>
      </c>
      <c r="H883" s="35">
        <f t="shared" si="150"/>
        <v>43830</v>
      </c>
      <c r="I883" s="35">
        <f t="shared" si="147"/>
        <v>43837</v>
      </c>
      <c r="J883" s="35">
        <v>43845</v>
      </c>
      <c r="K883" s="36" t="s">
        <v>69</v>
      </c>
      <c r="L883" s="37">
        <f t="shared" si="148"/>
        <v>62136</v>
      </c>
      <c r="M883" s="43">
        <v>62136</v>
      </c>
      <c r="N883" s="39"/>
      <c r="O883" s="40" t="s">
        <v>275</v>
      </c>
    </row>
    <row r="884" spans="1:15" s="41" customFormat="1" ht="21">
      <c r="A884" s="32">
        <v>1489</v>
      </c>
      <c r="B884" s="33" t="s">
        <v>486</v>
      </c>
      <c r="C884" s="42" t="s">
        <v>116</v>
      </c>
      <c r="D884" s="33" t="s">
        <v>192</v>
      </c>
      <c r="E884" s="44" t="s">
        <v>28</v>
      </c>
      <c r="F884" s="35">
        <f t="shared" si="149"/>
        <v>43823</v>
      </c>
      <c r="G884" s="33" t="str">
        <f>IF(E884="","",IF((OR(E884=data_validation!A$1,E884=data_validation!A$2)),"Indicate Date","N/A"))</f>
        <v>N/A</v>
      </c>
      <c r="H884" s="35">
        <f t="shared" si="150"/>
        <v>43830</v>
      </c>
      <c r="I884" s="35">
        <f t="shared" si="147"/>
        <v>43837</v>
      </c>
      <c r="J884" s="35">
        <v>43845</v>
      </c>
      <c r="K884" s="36" t="s">
        <v>69</v>
      </c>
      <c r="L884" s="37">
        <f t="shared" si="148"/>
        <v>170000</v>
      </c>
      <c r="M884" s="43">
        <v>170000</v>
      </c>
      <c r="N884" s="39"/>
      <c r="O884" s="40" t="s">
        <v>487</v>
      </c>
    </row>
    <row r="885" spans="1:15" s="41" customFormat="1" ht="21">
      <c r="A885" s="32">
        <v>933</v>
      </c>
      <c r="B885" s="33" t="s">
        <v>334</v>
      </c>
      <c r="C885" s="42" t="s">
        <v>116</v>
      </c>
      <c r="D885" s="33" t="s">
        <v>147</v>
      </c>
      <c r="E885" s="44" t="s">
        <v>28</v>
      </c>
      <c r="F885" s="35">
        <f t="shared" si="149"/>
        <v>43840</v>
      </c>
      <c r="G885" s="33" t="str">
        <f>IF(E885="","",IF((OR(E885=data_validation!A$1,E885=data_validation!A$2)),"Indicate Date","N/A"))</f>
        <v>N/A</v>
      </c>
      <c r="H885" s="35">
        <f t="shared" si="150"/>
        <v>43847</v>
      </c>
      <c r="I885" s="35">
        <f t="shared" si="147"/>
        <v>43854</v>
      </c>
      <c r="J885" s="35">
        <v>43862</v>
      </c>
      <c r="K885" s="36" t="s">
        <v>69</v>
      </c>
      <c r="L885" s="37">
        <f t="shared" si="148"/>
        <v>59160</v>
      </c>
      <c r="M885" s="43">
        <f>45360+13800</f>
        <v>59160</v>
      </c>
      <c r="N885" s="39"/>
      <c r="O885" s="40" t="s">
        <v>231</v>
      </c>
    </row>
    <row r="886" spans="1:15" s="41" customFormat="1" ht="18">
      <c r="A886" s="32">
        <v>399</v>
      </c>
      <c r="B886" s="33" t="s">
        <v>558</v>
      </c>
      <c r="C886" s="42" t="s">
        <v>116</v>
      </c>
      <c r="D886" s="33" t="s">
        <v>105</v>
      </c>
      <c r="E886" s="44" t="s">
        <v>28</v>
      </c>
      <c r="F886" s="35">
        <f t="shared" si="149"/>
        <v>43854</v>
      </c>
      <c r="G886" s="33" t="str">
        <f>IF(E886="","",IF((OR(E886=data_validation!A$1,E886=data_validation!A$2)),"Indicate Date","N/A"))</f>
        <v>N/A</v>
      </c>
      <c r="H886" s="35">
        <f t="shared" si="150"/>
        <v>43861</v>
      </c>
      <c r="I886" s="35">
        <f t="shared" si="147"/>
        <v>43868</v>
      </c>
      <c r="J886" s="35">
        <v>43876</v>
      </c>
      <c r="K886" s="36" t="s">
        <v>69</v>
      </c>
      <c r="L886" s="37">
        <f t="shared" si="148"/>
        <v>3200</v>
      </c>
      <c r="M886" s="43">
        <v>3200</v>
      </c>
      <c r="N886" s="39"/>
      <c r="O886" s="40" t="s">
        <v>106</v>
      </c>
    </row>
    <row r="887" spans="1:15" s="41" customFormat="1" ht="21">
      <c r="A887" s="32">
        <v>13</v>
      </c>
      <c r="B887" s="33" t="s">
        <v>356</v>
      </c>
      <c r="C887" s="42" t="s">
        <v>116</v>
      </c>
      <c r="D887" s="33" t="s">
        <v>115</v>
      </c>
      <c r="E887" s="44" t="s">
        <v>28</v>
      </c>
      <c r="F887" s="35">
        <f t="shared" si="149"/>
        <v>43914</v>
      </c>
      <c r="G887" s="33" t="str">
        <f>IF(E887="","",IF((OR(E887=data_validation!A$1,E887=data_validation!A$2)),"Indicate Date","N/A"))</f>
        <v>N/A</v>
      </c>
      <c r="H887" s="35">
        <f t="shared" si="150"/>
        <v>43921</v>
      </c>
      <c r="I887" s="35">
        <f t="shared" si="147"/>
        <v>43928</v>
      </c>
      <c r="J887" s="35">
        <v>43936</v>
      </c>
      <c r="K887" s="36" t="s">
        <v>69</v>
      </c>
      <c r="L887" s="37">
        <f t="shared" si="148"/>
        <v>1250</v>
      </c>
      <c r="M887" s="43">
        <v>1250</v>
      </c>
      <c r="N887" s="39"/>
      <c r="O887" s="40" t="s">
        <v>208</v>
      </c>
    </row>
    <row r="888" spans="1:15" s="41" customFormat="1" ht="21">
      <c r="A888" s="32">
        <v>42</v>
      </c>
      <c r="B888" s="33" t="s">
        <v>349</v>
      </c>
      <c r="C888" s="42" t="s">
        <v>116</v>
      </c>
      <c r="D888" s="33" t="s">
        <v>98</v>
      </c>
      <c r="E888" s="44" t="s">
        <v>28</v>
      </c>
      <c r="F888" s="35">
        <f t="shared" si="149"/>
        <v>43914</v>
      </c>
      <c r="G888" s="33" t="str">
        <f>IF(E888="","",IF((OR(E888=data_validation!A$1,E888=data_validation!A$2)),"Indicate Date","N/A"))</f>
        <v>N/A</v>
      </c>
      <c r="H888" s="35">
        <f t="shared" si="150"/>
        <v>43921</v>
      </c>
      <c r="I888" s="35">
        <f t="shared" si="147"/>
        <v>43928</v>
      </c>
      <c r="J888" s="35">
        <v>43936</v>
      </c>
      <c r="K888" s="36" t="s">
        <v>69</v>
      </c>
      <c r="L888" s="37">
        <f t="shared" si="148"/>
        <v>112500</v>
      </c>
      <c r="M888" s="43">
        <v>112500</v>
      </c>
      <c r="N888" s="39"/>
      <c r="O888" s="40" t="s">
        <v>208</v>
      </c>
    </row>
    <row r="889" spans="1:15" s="41" customFormat="1" ht="12.75">
      <c r="A889" s="32">
        <v>119</v>
      </c>
      <c r="B889" s="33" t="s">
        <v>290</v>
      </c>
      <c r="C889" s="42" t="s">
        <v>116</v>
      </c>
      <c r="D889" s="33" t="s">
        <v>117</v>
      </c>
      <c r="E889" s="44" t="s">
        <v>15</v>
      </c>
      <c r="F889" s="35">
        <f>G889-21</f>
        <v>43893</v>
      </c>
      <c r="G889" s="35">
        <f>H889-7</f>
        <v>43914</v>
      </c>
      <c r="H889" s="35">
        <f t="shared" si="150"/>
        <v>43921</v>
      </c>
      <c r="I889" s="35">
        <f t="shared" si="147"/>
        <v>43928</v>
      </c>
      <c r="J889" s="35">
        <v>43936</v>
      </c>
      <c r="K889" s="36" t="s">
        <v>69</v>
      </c>
      <c r="L889" s="37">
        <f t="shared" si="148"/>
        <v>1000</v>
      </c>
      <c r="M889" s="43">
        <v>1000</v>
      </c>
      <c r="N889" s="39"/>
      <c r="O889" s="40" t="s">
        <v>208</v>
      </c>
    </row>
    <row r="890" spans="1:15" s="41" customFormat="1" ht="18">
      <c r="A890" s="32">
        <v>175</v>
      </c>
      <c r="B890" s="33" t="s">
        <v>378</v>
      </c>
      <c r="C890" s="34" t="s">
        <v>116</v>
      </c>
      <c r="D890" s="33" t="s">
        <v>144</v>
      </c>
      <c r="E890" s="44" t="s">
        <v>28</v>
      </c>
      <c r="F890" s="35">
        <f t="shared" ref="F890:F904" si="151">H890-7</f>
        <v>43916</v>
      </c>
      <c r="G890" s="33" t="str">
        <f>IF(E890="","",IF((OR(E890=data_validation!A$1,E890=data_validation!A$2)),"Indicate Date","N/A"))</f>
        <v>N/A</v>
      </c>
      <c r="H890" s="35">
        <f>J890-13</f>
        <v>43923</v>
      </c>
      <c r="I890" s="35">
        <f t="shared" si="147"/>
        <v>43930</v>
      </c>
      <c r="J890" s="35">
        <v>43936</v>
      </c>
      <c r="K890" s="36" t="s">
        <v>69</v>
      </c>
      <c r="L890" s="37">
        <f t="shared" si="148"/>
        <v>96000</v>
      </c>
      <c r="M890" s="38">
        <v>96000</v>
      </c>
      <c r="N890" s="39"/>
      <c r="O890" s="40" t="s">
        <v>249</v>
      </c>
    </row>
    <row r="891" spans="1:15" s="41" customFormat="1" ht="18">
      <c r="A891" s="32">
        <v>279</v>
      </c>
      <c r="B891" s="33" t="s">
        <v>282</v>
      </c>
      <c r="C891" s="42" t="s">
        <v>116</v>
      </c>
      <c r="D891" s="33" t="s">
        <v>158</v>
      </c>
      <c r="E891" s="44" t="s">
        <v>28</v>
      </c>
      <c r="F891" s="35">
        <f t="shared" si="151"/>
        <v>43914</v>
      </c>
      <c r="G891" s="33" t="str">
        <f>IF(E891="","",IF((OR(E891=data_validation!A$1,E891=data_validation!A$2)),"Indicate Date","N/A"))</f>
        <v>N/A</v>
      </c>
      <c r="H891" s="35">
        <f>J891-15</f>
        <v>43921</v>
      </c>
      <c r="I891" s="35">
        <f t="shared" si="147"/>
        <v>43928</v>
      </c>
      <c r="J891" s="35">
        <v>43936</v>
      </c>
      <c r="K891" s="36" t="s">
        <v>69</v>
      </c>
      <c r="L891" s="37">
        <f t="shared" si="148"/>
        <v>2500</v>
      </c>
      <c r="M891" s="43">
        <v>2500</v>
      </c>
      <c r="N891" s="39"/>
      <c r="O891" s="40" t="s">
        <v>162</v>
      </c>
    </row>
    <row r="892" spans="1:15" s="41" customFormat="1" ht="21">
      <c r="A892" s="32">
        <v>554</v>
      </c>
      <c r="B892" s="33" t="s">
        <v>400</v>
      </c>
      <c r="C892" s="42" t="s">
        <v>116</v>
      </c>
      <c r="D892" s="33" t="s">
        <v>156</v>
      </c>
      <c r="E892" s="44" t="s">
        <v>28</v>
      </c>
      <c r="F892" s="35">
        <f t="shared" si="151"/>
        <v>43914</v>
      </c>
      <c r="G892" s="33" t="str">
        <f>IF(E892="","",IF((OR(E892=data_validation!A$1,E892=data_validation!A$2)),"Indicate Date","N/A"))</f>
        <v>N/A</v>
      </c>
      <c r="H892" s="35">
        <f>J892-15</f>
        <v>43921</v>
      </c>
      <c r="I892" s="35">
        <f t="shared" si="147"/>
        <v>43928</v>
      </c>
      <c r="J892" s="35">
        <v>43936</v>
      </c>
      <c r="K892" s="36" t="s">
        <v>69</v>
      </c>
      <c r="L892" s="37">
        <f t="shared" si="148"/>
        <v>92500</v>
      </c>
      <c r="M892" s="43">
        <v>92500</v>
      </c>
      <c r="N892" s="39"/>
      <c r="O892" s="40" t="s">
        <v>257</v>
      </c>
    </row>
    <row r="893" spans="1:15" s="41" customFormat="1" ht="18">
      <c r="A893" s="32">
        <v>690</v>
      </c>
      <c r="B893" s="33" t="s">
        <v>371</v>
      </c>
      <c r="C893" s="34" t="s">
        <v>116</v>
      </c>
      <c r="D893" s="33" t="s">
        <v>128</v>
      </c>
      <c r="E893" s="44" t="s">
        <v>28</v>
      </c>
      <c r="F893" s="35">
        <f t="shared" si="151"/>
        <v>43914</v>
      </c>
      <c r="G893" s="33" t="str">
        <f>IF(E893="","",IF((OR(E893=data_validation!A$1,E893=data_validation!A$2)),"Indicate Date","N/A"))</f>
        <v>N/A</v>
      </c>
      <c r="H893" s="35">
        <f>J893-15</f>
        <v>43921</v>
      </c>
      <c r="I893" s="35">
        <f t="shared" si="147"/>
        <v>43928</v>
      </c>
      <c r="J893" s="35">
        <v>43936</v>
      </c>
      <c r="K893" s="36" t="s">
        <v>69</v>
      </c>
      <c r="L893" s="37">
        <f t="shared" si="148"/>
        <v>2000</v>
      </c>
      <c r="M893" s="38">
        <v>2000</v>
      </c>
      <c r="N893" s="39"/>
      <c r="O893" s="40" t="s">
        <v>133</v>
      </c>
    </row>
    <row r="894" spans="1:15" s="41" customFormat="1" ht="18">
      <c r="A894" s="32">
        <v>741</v>
      </c>
      <c r="B894" s="33" t="s">
        <v>390</v>
      </c>
      <c r="C894" s="42" t="s">
        <v>116</v>
      </c>
      <c r="D894" s="33" t="s">
        <v>169</v>
      </c>
      <c r="E894" s="44" t="s">
        <v>28</v>
      </c>
      <c r="F894" s="35">
        <f t="shared" si="151"/>
        <v>43914</v>
      </c>
      <c r="G894" s="33" t="str">
        <f>IF(E894="","",IF((OR(E894=data_validation!A$1,E894=data_validation!A$2)),"Indicate Date","N/A"))</f>
        <v>N/A</v>
      </c>
      <c r="H894" s="35">
        <f>J894-15</f>
        <v>43921</v>
      </c>
      <c r="I894" s="35">
        <f t="shared" si="147"/>
        <v>43928</v>
      </c>
      <c r="J894" s="35">
        <v>43936</v>
      </c>
      <c r="K894" s="36" t="s">
        <v>69</v>
      </c>
      <c r="L894" s="37">
        <f t="shared" si="148"/>
        <v>1500</v>
      </c>
      <c r="M894" s="43">
        <v>1500</v>
      </c>
      <c r="N894" s="39"/>
      <c r="O894" s="40" t="s">
        <v>180</v>
      </c>
    </row>
    <row r="895" spans="1:15" s="41" customFormat="1" ht="18">
      <c r="A895" s="32">
        <v>778</v>
      </c>
      <c r="B895" s="33" t="s">
        <v>395</v>
      </c>
      <c r="C895" s="42" t="s">
        <v>116</v>
      </c>
      <c r="D895" s="33" t="s">
        <v>169</v>
      </c>
      <c r="E895" s="44" t="s">
        <v>28</v>
      </c>
      <c r="F895" s="35">
        <f t="shared" si="151"/>
        <v>43914</v>
      </c>
      <c r="G895" s="33" t="str">
        <f>IF(E895="","",IF((OR(E895=data_validation!A$1,E895=data_validation!A$2)),"Indicate Date","N/A"))</f>
        <v>N/A</v>
      </c>
      <c r="H895" s="35">
        <f>J895-15</f>
        <v>43921</v>
      </c>
      <c r="I895" s="35">
        <f t="shared" si="147"/>
        <v>43928</v>
      </c>
      <c r="J895" s="35">
        <v>43936</v>
      </c>
      <c r="K895" s="36" t="s">
        <v>69</v>
      </c>
      <c r="L895" s="37">
        <f t="shared" si="148"/>
        <v>23250</v>
      </c>
      <c r="M895" s="43">
        <v>23250</v>
      </c>
      <c r="N895" s="39"/>
      <c r="O895" s="40" t="s">
        <v>173</v>
      </c>
    </row>
    <row r="896" spans="1:15" s="41" customFormat="1" ht="21">
      <c r="A896" s="32">
        <v>884</v>
      </c>
      <c r="B896" s="33" t="s">
        <v>340</v>
      </c>
      <c r="C896" s="42" t="s">
        <v>116</v>
      </c>
      <c r="D896" s="33" t="s">
        <v>147</v>
      </c>
      <c r="E896" s="44" t="s">
        <v>28</v>
      </c>
      <c r="F896" s="35">
        <f t="shared" si="151"/>
        <v>43916</v>
      </c>
      <c r="G896" s="33" t="str">
        <f>IF(E896="","",IF((OR(E896=data_validation!A$1,E896=data_validation!A$2)),"Indicate Date","N/A"))</f>
        <v>N/A</v>
      </c>
      <c r="H896" s="35">
        <f>J896-13</f>
        <v>43923</v>
      </c>
      <c r="I896" s="35">
        <f t="shared" si="147"/>
        <v>43930</v>
      </c>
      <c r="J896" s="35">
        <v>43936</v>
      </c>
      <c r="K896" s="36" t="s">
        <v>69</v>
      </c>
      <c r="L896" s="37">
        <f t="shared" si="148"/>
        <v>26000</v>
      </c>
      <c r="M896" s="43">
        <v>26000</v>
      </c>
      <c r="N896" s="39"/>
      <c r="O896" s="40" t="s">
        <v>341</v>
      </c>
    </row>
    <row r="897" spans="1:15" s="41" customFormat="1" ht="18">
      <c r="A897" s="32">
        <v>1122</v>
      </c>
      <c r="B897" s="33" t="s">
        <v>442</v>
      </c>
      <c r="C897" s="42" t="s">
        <v>116</v>
      </c>
      <c r="D897" s="33" t="s">
        <v>163</v>
      </c>
      <c r="E897" s="44" t="s">
        <v>28</v>
      </c>
      <c r="F897" s="35">
        <f t="shared" si="151"/>
        <v>43914</v>
      </c>
      <c r="G897" s="33" t="str">
        <f>IF(E897="","",IF((OR(E897=data_validation!A$1,E897=data_validation!A$2)),"Indicate Date","N/A"))</f>
        <v>N/A</v>
      </c>
      <c r="H897" s="35">
        <f>J897-15</f>
        <v>43921</v>
      </c>
      <c r="I897" s="35">
        <f t="shared" si="147"/>
        <v>43928</v>
      </c>
      <c r="J897" s="35">
        <v>43936</v>
      </c>
      <c r="K897" s="36" t="s">
        <v>69</v>
      </c>
      <c r="L897" s="37">
        <f t="shared" si="148"/>
        <v>5000</v>
      </c>
      <c r="M897" s="43">
        <v>5000</v>
      </c>
      <c r="N897" s="39"/>
      <c r="O897" s="40" t="s">
        <v>167</v>
      </c>
    </row>
    <row r="898" spans="1:15" s="41" customFormat="1" ht="18">
      <c r="A898" s="32">
        <v>1191</v>
      </c>
      <c r="B898" s="33" t="s">
        <v>521</v>
      </c>
      <c r="C898" s="42" t="s">
        <v>116</v>
      </c>
      <c r="D898" s="33" t="s">
        <v>163</v>
      </c>
      <c r="E898" s="44" t="s">
        <v>28</v>
      </c>
      <c r="F898" s="35">
        <f t="shared" si="151"/>
        <v>43914</v>
      </c>
      <c r="G898" s="33" t="str">
        <f>IF(E898="","",IF((OR(E898=data_validation!A$1,E898=data_validation!A$2)),"Indicate Date","N/A"))</f>
        <v>N/A</v>
      </c>
      <c r="H898" s="35">
        <f>J898-15</f>
        <v>43921</v>
      </c>
      <c r="I898" s="35">
        <f t="shared" si="147"/>
        <v>43928</v>
      </c>
      <c r="J898" s="35">
        <v>43936</v>
      </c>
      <c r="K898" s="36" t="s">
        <v>69</v>
      </c>
      <c r="L898" s="37">
        <f t="shared" si="148"/>
        <v>10000</v>
      </c>
      <c r="M898" s="43">
        <v>10000</v>
      </c>
      <c r="N898" s="39"/>
      <c r="O898" s="40" t="s">
        <v>522</v>
      </c>
    </row>
    <row r="899" spans="1:15" s="41" customFormat="1" ht="21">
      <c r="A899" s="32">
        <v>1198</v>
      </c>
      <c r="B899" s="33" t="s">
        <v>523</v>
      </c>
      <c r="C899" s="42" t="s">
        <v>116</v>
      </c>
      <c r="D899" s="33" t="s">
        <v>163</v>
      </c>
      <c r="E899" s="44" t="s">
        <v>28</v>
      </c>
      <c r="F899" s="35">
        <f t="shared" si="151"/>
        <v>43914</v>
      </c>
      <c r="G899" s="33" t="str">
        <f>IF(E899="","",IF((OR(E899=data_validation!A$1,E899=data_validation!A$2)),"Indicate Date","N/A"))</f>
        <v>N/A</v>
      </c>
      <c r="H899" s="35">
        <f>J899-15</f>
        <v>43921</v>
      </c>
      <c r="I899" s="35">
        <f t="shared" si="147"/>
        <v>43928</v>
      </c>
      <c r="J899" s="35">
        <v>43936</v>
      </c>
      <c r="K899" s="36" t="s">
        <v>69</v>
      </c>
      <c r="L899" s="37">
        <f t="shared" si="148"/>
        <v>50000</v>
      </c>
      <c r="M899" s="43">
        <v>50000</v>
      </c>
      <c r="N899" s="39"/>
      <c r="O899" s="40" t="s">
        <v>524</v>
      </c>
    </row>
    <row r="900" spans="1:15" s="41" customFormat="1" ht="21" hidden="1">
      <c r="A900" s="32">
        <v>879</v>
      </c>
      <c r="B900" s="33" t="s">
        <v>339</v>
      </c>
      <c r="C900" s="34" t="s">
        <v>124</v>
      </c>
      <c r="D900" s="33" t="s">
        <v>147</v>
      </c>
      <c r="E900" s="44" t="s">
        <v>28</v>
      </c>
      <c r="F900" s="35">
        <f t="shared" si="151"/>
        <v>43825</v>
      </c>
      <c r="G900" s="33" t="str">
        <f>IF(E900="","",IF((OR(E900=data_validation!A$1,E900=data_validation!A$2)),"Indicate Date","N/A"))</f>
        <v>N/A</v>
      </c>
      <c r="H900" s="35">
        <f>J900-13</f>
        <v>43832</v>
      </c>
      <c r="I900" s="35">
        <f t="shared" si="147"/>
        <v>43839</v>
      </c>
      <c r="J900" s="35">
        <v>43845</v>
      </c>
      <c r="K900" s="36" t="s">
        <v>69</v>
      </c>
      <c r="L900" s="37">
        <f t="shared" si="148"/>
        <v>97500</v>
      </c>
      <c r="M900" s="38">
        <v>97500</v>
      </c>
      <c r="N900" s="39"/>
      <c r="O900" s="40" t="s">
        <v>234</v>
      </c>
    </row>
    <row r="901" spans="1:15" s="41" customFormat="1" ht="21" hidden="1">
      <c r="A901" s="32">
        <v>934</v>
      </c>
      <c r="B901" s="33" t="s">
        <v>334</v>
      </c>
      <c r="C901" s="42" t="s">
        <v>124</v>
      </c>
      <c r="D901" s="33" t="s">
        <v>147</v>
      </c>
      <c r="E901" s="44" t="s">
        <v>28</v>
      </c>
      <c r="F901" s="35">
        <f t="shared" si="151"/>
        <v>43840</v>
      </c>
      <c r="G901" s="33" t="str">
        <f>IF(E901="","",IF((OR(E901=data_validation!A$1,E901=data_validation!A$2)),"Indicate Date","N/A"))</f>
        <v>N/A</v>
      </c>
      <c r="H901" s="35">
        <f>J901-15</f>
        <v>43847</v>
      </c>
      <c r="I901" s="35">
        <f t="shared" si="147"/>
        <v>43854</v>
      </c>
      <c r="J901" s="35">
        <v>43862</v>
      </c>
      <c r="K901" s="36" t="s">
        <v>69</v>
      </c>
      <c r="L901" s="37">
        <f t="shared" si="148"/>
        <v>600000</v>
      </c>
      <c r="M901" s="43">
        <v>600000</v>
      </c>
      <c r="N901" s="39"/>
      <c r="O901" s="40" t="s">
        <v>231</v>
      </c>
    </row>
    <row r="902" spans="1:15" s="41" customFormat="1" ht="21" hidden="1">
      <c r="A902" s="32">
        <v>557</v>
      </c>
      <c r="B902" s="33" t="s">
        <v>400</v>
      </c>
      <c r="C902" s="42" t="s">
        <v>152</v>
      </c>
      <c r="D902" s="33" t="s">
        <v>156</v>
      </c>
      <c r="E902" s="44" t="s">
        <v>28</v>
      </c>
      <c r="F902" s="35">
        <f t="shared" si="151"/>
        <v>43823</v>
      </c>
      <c r="G902" s="33" t="str">
        <f>IF(E902="","",IF((OR(E902=data_validation!A$1,E902=data_validation!A$2)),"Indicate Date","N/A"))</f>
        <v>N/A</v>
      </c>
      <c r="H902" s="35">
        <f>J902-15</f>
        <v>43830</v>
      </c>
      <c r="I902" s="35">
        <f t="shared" si="147"/>
        <v>43837</v>
      </c>
      <c r="J902" s="35">
        <v>43845</v>
      </c>
      <c r="K902" s="36" t="s">
        <v>69</v>
      </c>
      <c r="L902" s="37">
        <f t="shared" si="148"/>
        <v>17500</v>
      </c>
      <c r="M902" s="43">
        <v>17500</v>
      </c>
      <c r="N902" s="39"/>
      <c r="O902" s="40" t="s">
        <v>257</v>
      </c>
    </row>
    <row r="903" spans="1:15" s="41" customFormat="1" ht="21" hidden="1">
      <c r="A903" s="32">
        <v>845</v>
      </c>
      <c r="B903" s="33" t="s">
        <v>348</v>
      </c>
      <c r="C903" s="42" t="s">
        <v>152</v>
      </c>
      <c r="D903" s="33" t="s">
        <v>147</v>
      </c>
      <c r="E903" s="44" t="s">
        <v>28</v>
      </c>
      <c r="F903" s="35">
        <f t="shared" si="151"/>
        <v>43825</v>
      </c>
      <c r="G903" s="33" t="str">
        <f>IF(E903="","",IF((OR(E903=data_validation!A$1,E903=data_validation!A$2)),"Indicate Date","N/A"))</f>
        <v>N/A</v>
      </c>
      <c r="H903" s="35">
        <f>J903-13</f>
        <v>43832</v>
      </c>
      <c r="I903" s="35">
        <f t="shared" si="147"/>
        <v>43839</v>
      </c>
      <c r="J903" s="35">
        <v>43845</v>
      </c>
      <c r="K903" s="36" t="s">
        <v>69</v>
      </c>
      <c r="L903" s="37">
        <f t="shared" si="148"/>
        <v>40000</v>
      </c>
      <c r="M903" s="38">
        <v>40000</v>
      </c>
      <c r="N903" s="39"/>
      <c r="O903" s="40" t="s">
        <v>238</v>
      </c>
    </row>
    <row r="904" spans="1:15" s="41" customFormat="1" ht="18" hidden="1">
      <c r="A904" s="32">
        <v>968</v>
      </c>
      <c r="B904" s="33" t="s">
        <v>572</v>
      </c>
      <c r="C904" s="42" t="s">
        <v>152</v>
      </c>
      <c r="D904" s="33" t="s">
        <v>183</v>
      </c>
      <c r="E904" s="44" t="s">
        <v>28</v>
      </c>
      <c r="F904" s="35">
        <f t="shared" si="151"/>
        <v>43825</v>
      </c>
      <c r="G904" s="33" t="str">
        <f>IF(E904="","",IF((OR(E904=data_validation!A$1,E904=data_validation!A$2)),"Indicate Date","N/A"))</f>
        <v>N/A</v>
      </c>
      <c r="H904" s="35">
        <f>J904-13</f>
        <v>43832</v>
      </c>
      <c r="I904" s="35">
        <f t="shared" si="147"/>
        <v>43839</v>
      </c>
      <c r="J904" s="35">
        <v>43845</v>
      </c>
      <c r="K904" s="36" t="s">
        <v>69</v>
      </c>
      <c r="L904" s="37">
        <f t="shared" si="148"/>
        <v>3000</v>
      </c>
      <c r="M904" s="43">
        <v>3000</v>
      </c>
      <c r="N904" s="39"/>
      <c r="O904" s="40" t="s">
        <v>188</v>
      </c>
    </row>
    <row r="905" spans="1:15" s="41" customFormat="1" ht="18" hidden="1">
      <c r="A905" s="32">
        <v>1110</v>
      </c>
      <c r="B905" s="33" t="s">
        <v>543</v>
      </c>
      <c r="C905" s="42" t="s">
        <v>152</v>
      </c>
      <c r="D905" s="33" t="s">
        <v>163</v>
      </c>
      <c r="E905" s="44" t="s">
        <v>28</v>
      </c>
      <c r="F905" s="35">
        <f>G905-21</f>
        <v>43804</v>
      </c>
      <c r="G905" s="35">
        <f>H905-7</f>
        <v>43825</v>
      </c>
      <c r="H905" s="35">
        <f>J905-13</f>
        <v>43832</v>
      </c>
      <c r="I905" s="35">
        <f t="shared" si="147"/>
        <v>43839</v>
      </c>
      <c r="J905" s="35">
        <v>43845</v>
      </c>
      <c r="K905" s="36" t="s">
        <v>69</v>
      </c>
      <c r="L905" s="37">
        <f t="shared" si="148"/>
        <v>30000</v>
      </c>
      <c r="M905" s="45">
        <v>30000</v>
      </c>
      <c r="N905" s="45"/>
      <c r="O905" s="40" t="s">
        <v>544</v>
      </c>
    </row>
    <row r="906" spans="1:15" s="41" customFormat="1" ht="21" hidden="1">
      <c r="A906" s="32">
        <v>559</v>
      </c>
      <c r="B906" s="33" t="s">
        <v>400</v>
      </c>
      <c r="C906" s="42" t="s">
        <v>152</v>
      </c>
      <c r="D906" s="33" t="s">
        <v>156</v>
      </c>
      <c r="E906" s="44" t="s">
        <v>28</v>
      </c>
      <c r="F906" s="35">
        <f>H906-7</f>
        <v>43914</v>
      </c>
      <c r="G906" s="33" t="str">
        <f>IF(E906="","",IF((OR(E906=data_validation!A$1,E906=data_validation!A$2)),"Indicate Date","N/A"))</f>
        <v>N/A</v>
      </c>
      <c r="H906" s="35">
        <f>J906-15</f>
        <v>43921</v>
      </c>
      <c r="I906" s="35">
        <f t="shared" si="147"/>
        <v>43928</v>
      </c>
      <c r="J906" s="35">
        <v>43936</v>
      </c>
      <c r="K906" s="36" t="s">
        <v>69</v>
      </c>
      <c r="L906" s="37">
        <f t="shared" si="148"/>
        <v>17500</v>
      </c>
      <c r="M906" s="43">
        <v>17500</v>
      </c>
      <c r="N906" s="39"/>
      <c r="O906" s="40" t="s">
        <v>257</v>
      </c>
    </row>
    <row r="907" spans="1:15" s="41" customFormat="1" ht="18" hidden="1">
      <c r="A907" s="32">
        <v>759</v>
      </c>
      <c r="B907" s="33" t="s">
        <v>393</v>
      </c>
      <c r="C907" s="42" t="s">
        <v>152</v>
      </c>
      <c r="D907" s="33" t="s">
        <v>169</v>
      </c>
      <c r="E907" s="44" t="s">
        <v>28</v>
      </c>
      <c r="F907" s="35">
        <f>H907-7</f>
        <v>43914</v>
      </c>
      <c r="G907" s="33" t="str">
        <f>IF(E907="","",IF((OR(E907=data_validation!A$1,E907=data_validation!A$2)),"Indicate Date","N/A"))</f>
        <v>N/A</v>
      </c>
      <c r="H907" s="35">
        <f>J907-15</f>
        <v>43921</v>
      </c>
      <c r="I907" s="35">
        <f t="shared" si="147"/>
        <v>43928</v>
      </c>
      <c r="J907" s="35">
        <v>43936</v>
      </c>
      <c r="K907" s="36" t="s">
        <v>69</v>
      </c>
      <c r="L907" s="37">
        <f t="shared" si="148"/>
        <v>1500</v>
      </c>
      <c r="M907" s="43">
        <v>1500</v>
      </c>
      <c r="N907" s="39"/>
      <c r="O907" s="40" t="s">
        <v>174</v>
      </c>
    </row>
    <row r="908" spans="1:15" s="41" customFormat="1" ht="21" hidden="1">
      <c r="A908" s="32">
        <v>846</v>
      </c>
      <c r="B908" s="33" t="s">
        <v>348</v>
      </c>
      <c r="C908" s="42" t="s">
        <v>152</v>
      </c>
      <c r="D908" s="33" t="s">
        <v>147</v>
      </c>
      <c r="E908" s="44" t="s">
        <v>28</v>
      </c>
      <c r="F908" s="35">
        <f>H908-7</f>
        <v>43914</v>
      </c>
      <c r="G908" s="33" t="str">
        <f>IF(E908="","",IF((OR(E908=data_validation!A$1,E908=data_validation!A$2)),"Indicate Date","N/A"))</f>
        <v>N/A</v>
      </c>
      <c r="H908" s="35">
        <f>J908-15</f>
        <v>43921</v>
      </c>
      <c r="I908" s="35">
        <f t="shared" si="147"/>
        <v>43928</v>
      </c>
      <c r="J908" s="35">
        <v>43936</v>
      </c>
      <c r="K908" s="36" t="s">
        <v>69</v>
      </c>
      <c r="L908" s="37">
        <f t="shared" si="148"/>
        <v>25000</v>
      </c>
      <c r="M908" s="38">
        <v>25000</v>
      </c>
      <c r="N908" s="39"/>
      <c r="O908" s="40" t="s">
        <v>238</v>
      </c>
    </row>
    <row r="909" spans="1:15" s="41" customFormat="1" ht="24" hidden="1">
      <c r="A909" s="32">
        <v>76</v>
      </c>
      <c r="B909" s="33" t="s">
        <v>354</v>
      </c>
      <c r="C909" s="42" t="s">
        <v>91</v>
      </c>
      <c r="D909" s="33" t="s">
        <v>90</v>
      </c>
      <c r="E909" s="44" t="s">
        <v>15</v>
      </c>
      <c r="F909" s="35">
        <f>G909-21</f>
        <v>43804</v>
      </c>
      <c r="G909" s="35">
        <f>H909-7</f>
        <v>43825</v>
      </c>
      <c r="H909" s="35">
        <f>J909-13</f>
        <v>43832</v>
      </c>
      <c r="I909" s="35">
        <f t="shared" si="147"/>
        <v>43839</v>
      </c>
      <c r="J909" s="35">
        <v>43845</v>
      </c>
      <c r="K909" s="36" t="s">
        <v>69</v>
      </c>
      <c r="L909" s="37">
        <f t="shared" si="148"/>
        <v>75000</v>
      </c>
      <c r="M909" s="43">
        <v>75000</v>
      </c>
      <c r="N909" s="39"/>
      <c r="O909" s="40" t="s">
        <v>208</v>
      </c>
    </row>
    <row r="910" spans="1:15" s="41" customFormat="1" ht="24" hidden="1">
      <c r="A910" s="32">
        <v>253</v>
      </c>
      <c r="B910" s="33" t="s">
        <v>279</v>
      </c>
      <c r="C910" s="42" t="s">
        <v>91</v>
      </c>
      <c r="D910" s="33" t="s">
        <v>158</v>
      </c>
      <c r="E910" s="44" t="s">
        <v>28</v>
      </c>
      <c r="F910" s="35">
        <f>H910-7</f>
        <v>43823</v>
      </c>
      <c r="G910" s="33" t="str">
        <f>IF(E910="","",IF((OR(E910=data_validation!A$1,E910=data_validation!A$2)),"Indicate Date","N/A"))</f>
        <v>N/A</v>
      </c>
      <c r="H910" s="35">
        <f>J910-15</f>
        <v>43830</v>
      </c>
      <c r="I910" s="35">
        <f t="shared" si="147"/>
        <v>43837</v>
      </c>
      <c r="J910" s="35">
        <v>43845</v>
      </c>
      <c r="K910" s="36" t="s">
        <v>69</v>
      </c>
      <c r="L910" s="37">
        <f t="shared" si="148"/>
        <v>60000</v>
      </c>
      <c r="M910" s="43">
        <v>60000</v>
      </c>
      <c r="N910" s="39"/>
      <c r="O910" s="40" t="s">
        <v>160</v>
      </c>
    </row>
    <row r="911" spans="1:15" s="41" customFormat="1" ht="24" hidden="1">
      <c r="A911" s="32">
        <v>713</v>
      </c>
      <c r="B911" s="33" t="s">
        <v>383</v>
      </c>
      <c r="C911" s="42" t="s">
        <v>91</v>
      </c>
      <c r="D911" s="33" t="s">
        <v>169</v>
      </c>
      <c r="E911" s="44" t="s">
        <v>28</v>
      </c>
      <c r="F911" s="35">
        <f>H911-7</f>
        <v>43823</v>
      </c>
      <c r="G911" s="33" t="str">
        <f>IF(E911="","",IF((OR(E911=data_validation!A$1,E911=data_validation!A$2)),"Indicate Date","N/A"))</f>
        <v>N/A</v>
      </c>
      <c r="H911" s="35">
        <f>J911-15</f>
        <v>43830</v>
      </c>
      <c r="I911" s="35">
        <f t="shared" si="147"/>
        <v>43837</v>
      </c>
      <c r="J911" s="35">
        <v>43845</v>
      </c>
      <c r="K911" s="36" t="s">
        <v>69</v>
      </c>
      <c r="L911" s="37">
        <f t="shared" si="148"/>
        <v>60000</v>
      </c>
      <c r="M911" s="43">
        <v>60000</v>
      </c>
      <c r="N911" s="39"/>
      <c r="O911" s="40" t="s">
        <v>208</v>
      </c>
    </row>
    <row r="912" spans="1:15" s="41" customFormat="1" ht="24" hidden="1">
      <c r="A912" s="32">
        <v>77</v>
      </c>
      <c r="B912" s="33" t="s">
        <v>354</v>
      </c>
      <c r="C912" s="42" t="s">
        <v>91</v>
      </c>
      <c r="D912" s="33" t="s">
        <v>90</v>
      </c>
      <c r="E912" s="44" t="s">
        <v>15</v>
      </c>
      <c r="F912" s="35">
        <f>G912-21</f>
        <v>43893</v>
      </c>
      <c r="G912" s="35">
        <f>H912-7</f>
        <v>43914</v>
      </c>
      <c r="H912" s="35">
        <f>J912-15</f>
        <v>43921</v>
      </c>
      <c r="I912" s="35">
        <f t="shared" si="147"/>
        <v>43928</v>
      </c>
      <c r="J912" s="35">
        <v>43936</v>
      </c>
      <c r="K912" s="36" t="s">
        <v>69</v>
      </c>
      <c r="L912" s="37">
        <f t="shared" si="148"/>
        <v>75000</v>
      </c>
      <c r="M912" s="43">
        <v>75000</v>
      </c>
      <c r="N912" s="39"/>
      <c r="O912" s="40" t="s">
        <v>208</v>
      </c>
    </row>
    <row r="913" spans="1:15" s="41" customFormat="1" ht="24" hidden="1">
      <c r="A913" s="32">
        <v>254</v>
      </c>
      <c r="B913" s="33" t="s">
        <v>279</v>
      </c>
      <c r="C913" s="42" t="s">
        <v>91</v>
      </c>
      <c r="D913" s="33" t="s">
        <v>158</v>
      </c>
      <c r="E913" s="44" t="s">
        <v>28</v>
      </c>
      <c r="F913" s="35">
        <f t="shared" ref="F913:F944" si="152">H913-7</f>
        <v>43914</v>
      </c>
      <c r="G913" s="33" t="str">
        <f>IF(E913="","",IF((OR(E913=data_validation!A$1,E913=data_validation!A$2)),"Indicate Date","N/A"))</f>
        <v>N/A</v>
      </c>
      <c r="H913" s="35">
        <f>J913-15</f>
        <v>43921</v>
      </c>
      <c r="I913" s="35">
        <f t="shared" si="147"/>
        <v>43928</v>
      </c>
      <c r="J913" s="35">
        <v>43936</v>
      </c>
      <c r="K913" s="36" t="s">
        <v>69</v>
      </c>
      <c r="L913" s="37">
        <f t="shared" si="148"/>
        <v>60000</v>
      </c>
      <c r="M913" s="43">
        <v>60000</v>
      </c>
      <c r="N913" s="39"/>
      <c r="O913" s="40" t="s">
        <v>160</v>
      </c>
    </row>
    <row r="914" spans="1:15" s="41" customFormat="1" ht="18" hidden="1">
      <c r="A914" s="32">
        <v>133</v>
      </c>
      <c r="B914" s="33" t="s">
        <v>373</v>
      </c>
      <c r="C914" s="42" t="s">
        <v>87</v>
      </c>
      <c r="D914" s="33" t="s">
        <v>144</v>
      </c>
      <c r="E914" s="44" t="s">
        <v>28</v>
      </c>
      <c r="F914" s="35">
        <f t="shared" si="152"/>
        <v>43825</v>
      </c>
      <c r="G914" s="33" t="str">
        <f>IF(E914="","",IF((OR(E914=data_validation!A$1,E914=data_validation!A$2)),"Indicate Date","N/A"))</f>
        <v>N/A</v>
      </c>
      <c r="H914" s="35">
        <f t="shared" ref="H914:H919" si="153">J914-13</f>
        <v>43832</v>
      </c>
      <c r="I914" s="35">
        <f t="shared" si="147"/>
        <v>43839</v>
      </c>
      <c r="J914" s="35">
        <v>43845</v>
      </c>
      <c r="K914" s="36" t="s">
        <v>69</v>
      </c>
      <c r="L914" s="37">
        <f t="shared" si="148"/>
        <v>10000</v>
      </c>
      <c r="M914" s="43">
        <v>10000</v>
      </c>
      <c r="N914" s="39"/>
      <c r="O914" s="40" t="s">
        <v>208</v>
      </c>
    </row>
    <row r="915" spans="1:15" s="41" customFormat="1" ht="18" hidden="1">
      <c r="A915" s="32">
        <v>195</v>
      </c>
      <c r="B915" s="33" t="s">
        <v>288</v>
      </c>
      <c r="C915" s="42" t="s">
        <v>87</v>
      </c>
      <c r="D915" s="33" t="s">
        <v>93</v>
      </c>
      <c r="E915" s="44" t="s">
        <v>28</v>
      </c>
      <c r="F915" s="35">
        <f t="shared" si="152"/>
        <v>43825</v>
      </c>
      <c r="G915" s="33" t="str">
        <f>IF(E915="","",IF((OR(E915=data_validation!A$1,E915=data_validation!A$2)),"Indicate Date","N/A"))</f>
        <v>N/A</v>
      </c>
      <c r="H915" s="35">
        <f t="shared" si="153"/>
        <v>43832</v>
      </c>
      <c r="I915" s="35">
        <f t="shared" si="147"/>
        <v>43839</v>
      </c>
      <c r="J915" s="35">
        <v>43845</v>
      </c>
      <c r="K915" s="36" t="s">
        <v>69</v>
      </c>
      <c r="L915" s="37">
        <f t="shared" si="148"/>
        <v>1800</v>
      </c>
      <c r="M915" s="43">
        <v>1800</v>
      </c>
      <c r="N915" s="39"/>
      <c r="O915" s="40" t="s">
        <v>266</v>
      </c>
    </row>
    <row r="916" spans="1:15" s="41" customFormat="1" ht="18" hidden="1">
      <c r="A916" s="32">
        <v>301</v>
      </c>
      <c r="B916" s="33" t="s">
        <v>433</v>
      </c>
      <c r="C916" s="42" t="s">
        <v>87</v>
      </c>
      <c r="D916" s="33" t="s">
        <v>434</v>
      </c>
      <c r="E916" s="44" t="s">
        <v>28</v>
      </c>
      <c r="F916" s="35">
        <f t="shared" si="152"/>
        <v>43825</v>
      </c>
      <c r="G916" s="33" t="str">
        <f>IF(E916="","",IF((OR(E916=data_validation!A$1,E916=data_validation!A$2)),"Indicate Date","N/A"))</f>
        <v>N/A</v>
      </c>
      <c r="H916" s="35">
        <f t="shared" si="153"/>
        <v>43832</v>
      </c>
      <c r="I916" s="35">
        <f t="shared" si="147"/>
        <v>43839</v>
      </c>
      <c r="J916" s="35">
        <v>43845</v>
      </c>
      <c r="K916" s="36" t="s">
        <v>69</v>
      </c>
      <c r="L916" s="37">
        <f t="shared" si="148"/>
        <v>9000</v>
      </c>
      <c r="M916" s="43">
        <v>9000</v>
      </c>
      <c r="N916" s="39"/>
      <c r="O916" s="40" t="s">
        <v>208</v>
      </c>
    </row>
    <row r="917" spans="1:15" s="41" customFormat="1" ht="21" hidden="1">
      <c r="A917" s="32">
        <v>596</v>
      </c>
      <c r="B917" s="33" t="s">
        <v>314</v>
      </c>
      <c r="C917" s="42" t="s">
        <v>87</v>
      </c>
      <c r="D917" s="33" t="s">
        <v>142</v>
      </c>
      <c r="E917" s="44" t="s">
        <v>28</v>
      </c>
      <c r="F917" s="35">
        <f t="shared" si="152"/>
        <v>43825</v>
      </c>
      <c r="G917" s="33" t="str">
        <f>IF(E917="","",IF((OR(E917=data_validation!A$1,E917=data_validation!A$2)),"Indicate Date","N/A"))</f>
        <v>N/A</v>
      </c>
      <c r="H917" s="35">
        <f t="shared" si="153"/>
        <v>43832</v>
      </c>
      <c r="I917" s="35">
        <f t="shared" si="147"/>
        <v>43839</v>
      </c>
      <c r="J917" s="35">
        <v>43845</v>
      </c>
      <c r="K917" s="36" t="s">
        <v>69</v>
      </c>
      <c r="L917" s="37">
        <f t="shared" si="148"/>
        <v>30000</v>
      </c>
      <c r="M917" s="43">
        <v>30000</v>
      </c>
      <c r="N917" s="39"/>
      <c r="O917" s="40" t="s">
        <v>208</v>
      </c>
    </row>
    <row r="918" spans="1:15" s="41" customFormat="1" ht="21" hidden="1">
      <c r="A918" s="32">
        <v>800</v>
      </c>
      <c r="B918" s="33" t="s">
        <v>326</v>
      </c>
      <c r="C918" s="42" t="s">
        <v>87</v>
      </c>
      <c r="D918" s="33" t="s">
        <v>147</v>
      </c>
      <c r="E918" s="44" t="s">
        <v>28</v>
      </c>
      <c r="F918" s="35">
        <f t="shared" si="152"/>
        <v>43825</v>
      </c>
      <c r="G918" s="33" t="str">
        <f>IF(E918="","",IF((OR(E918=data_validation!A$1,E918=data_validation!A$2)),"Indicate Date","N/A"))</f>
        <v>N/A</v>
      </c>
      <c r="H918" s="35">
        <f t="shared" si="153"/>
        <v>43832</v>
      </c>
      <c r="I918" s="35">
        <f t="shared" si="147"/>
        <v>43839</v>
      </c>
      <c r="J918" s="35">
        <v>43845</v>
      </c>
      <c r="K918" s="36" t="s">
        <v>69</v>
      </c>
      <c r="L918" s="37">
        <f t="shared" si="148"/>
        <v>5000</v>
      </c>
      <c r="M918" s="43">
        <v>5000</v>
      </c>
      <c r="N918" s="39"/>
      <c r="O918" s="40" t="s">
        <v>208</v>
      </c>
    </row>
    <row r="919" spans="1:15" s="41" customFormat="1" ht="21" hidden="1">
      <c r="A919" s="32">
        <v>946</v>
      </c>
      <c r="B919" s="33" t="s">
        <v>570</v>
      </c>
      <c r="C919" s="42" t="s">
        <v>87</v>
      </c>
      <c r="D919" s="33" t="s">
        <v>183</v>
      </c>
      <c r="E919" s="44" t="s">
        <v>28</v>
      </c>
      <c r="F919" s="35">
        <f t="shared" si="152"/>
        <v>43825</v>
      </c>
      <c r="G919" s="33" t="str">
        <f>IF(E919="","",IF((OR(E919=data_validation!A$1,E919=data_validation!A$2)),"Indicate Date","N/A"))</f>
        <v>N/A</v>
      </c>
      <c r="H919" s="35">
        <f t="shared" si="153"/>
        <v>43832</v>
      </c>
      <c r="I919" s="35">
        <f t="shared" si="147"/>
        <v>43839</v>
      </c>
      <c r="J919" s="35">
        <v>43845</v>
      </c>
      <c r="K919" s="36" t="s">
        <v>69</v>
      </c>
      <c r="L919" s="37">
        <f t="shared" si="148"/>
        <v>3000</v>
      </c>
      <c r="M919" s="43">
        <v>3000</v>
      </c>
      <c r="N919" s="39"/>
      <c r="O919" s="40" t="s">
        <v>208</v>
      </c>
    </row>
    <row r="920" spans="1:15" s="41" customFormat="1" ht="18" hidden="1">
      <c r="A920" s="32">
        <v>1363</v>
      </c>
      <c r="B920" s="33" t="s">
        <v>470</v>
      </c>
      <c r="C920" s="42" t="s">
        <v>87</v>
      </c>
      <c r="D920" s="33" t="s">
        <v>192</v>
      </c>
      <c r="E920" s="44" t="s">
        <v>28</v>
      </c>
      <c r="F920" s="35">
        <f t="shared" si="152"/>
        <v>43823</v>
      </c>
      <c r="G920" s="33" t="str">
        <f>IF(E920="","",IF((OR(E920=data_validation!A$1,E920=data_validation!A$2)),"Indicate Date","N/A"))</f>
        <v>N/A</v>
      </c>
      <c r="H920" s="35">
        <f>J920-15</f>
        <v>43830</v>
      </c>
      <c r="I920" s="35">
        <f t="shared" si="147"/>
        <v>43837</v>
      </c>
      <c r="J920" s="35">
        <v>43845</v>
      </c>
      <c r="K920" s="36" t="s">
        <v>69</v>
      </c>
      <c r="L920" s="37">
        <f t="shared" si="148"/>
        <v>20000</v>
      </c>
      <c r="M920" s="43">
        <v>20000</v>
      </c>
      <c r="N920" s="39"/>
      <c r="O920" s="40" t="s">
        <v>208</v>
      </c>
    </row>
    <row r="921" spans="1:15" s="41" customFormat="1" ht="18" hidden="1">
      <c r="A921" s="32">
        <v>1424</v>
      </c>
      <c r="B921" s="33" t="s">
        <v>476</v>
      </c>
      <c r="C921" s="42" t="s">
        <v>87</v>
      </c>
      <c r="D921" s="33" t="s">
        <v>192</v>
      </c>
      <c r="E921" s="44" t="s">
        <v>28</v>
      </c>
      <c r="F921" s="35">
        <f t="shared" si="152"/>
        <v>43825</v>
      </c>
      <c r="G921" s="33" t="str">
        <f>IF(E921="","",IF((OR(E921=data_validation!A$1,E921=data_validation!A$2)),"Indicate Date","N/A"))</f>
        <v>N/A</v>
      </c>
      <c r="H921" s="35">
        <f>J921-13</f>
        <v>43832</v>
      </c>
      <c r="I921" s="35">
        <f t="shared" si="147"/>
        <v>43839</v>
      </c>
      <c r="J921" s="35">
        <v>43845</v>
      </c>
      <c r="K921" s="36" t="s">
        <v>69</v>
      </c>
      <c r="L921" s="37">
        <f t="shared" si="148"/>
        <v>50000</v>
      </c>
      <c r="M921" s="43">
        <v>50000</v>
      </c>
      <c r="N921" s="39"/>
      <c r="O921" s="40" t="s">
        <v>195</v>
      </c>
    </row>
    <row r="922" spans="1:15" s="41" customFormat="1" ht="21" hidden="1">
      <c r="A922" s="32">
        <v>1526</v>
      </c>
      <c r="B922" s="33" t="s">
        <v>502</v>
      </c>
      <c r="C922" s="42" t="s">
        <v>87</v>
      </c>
      <c r="D922" s="33" t="s">
        <v>446</v>
      </c>
      <c r="E922" s="44" t="s">
        <v>28</v>
      </c>
      <c r="F922" s="35">
        <f t="shared" si="152"/>
        <v>43823</v>
      </c>
      <c r="G922" s="33" t="str">
        <f>IF(E922="","",IF((OR(E922=data_validation!A$1,E922=data_validation!A$2)),"Indicate Date","N/A"))</f>
        <v>N/A</v>
      </c>
      <c r="H922" s="35">
        <f t="shared" ref="H922:H933" si="154">J922-15</f>
        <v>43830</v>
      </c>
      <c r="I922" s="35">
        <f t="shared" si="147"/>
        <v>43837</v>
      </c>
      <c r="J922" s="35">
        <v>43845</v>
      </c>
      <c r="K922" s="36" t="s">
        <v>69</v>
      </c>
      <c r="L922" s="37">
        <f t="shared" si="148"/>
        <v>4500</v>
      </c>
      <c r="M922" s="43">
        <v>4500</v>
      </c>
      <c r="N922" s="39"/>
      <c r="O922" s="40" t="s">
        <v>208</v>
      </c>
    </row>
    <row r="923" spans="1:15" s="41" customFormat="1" ht="21" hidden="1">
      <c r="A923" s="32">
        <v>36</v>
      </c>
      <c r="B923" s="33" t="s">
        <v>349</v>
      </c>
      <c r="C923" s="42" t="s">
        <v>87</v>
      </c>
      <c r="D923" s="33" t="s">
        <v>98</v>
      </c>
      <c r="E923" s="44" t="s">
        <v>28</v>
      </c>
      <c r="F923" s="35">
        <f t="shared" si="152"/>
        <v>43914</v>
      </c>
      <c r="G923" s="33" t="str">
        <f>IF(E923="","",IF((OR(E923=data_validation!A$1,E923=data_validation!A$2)),"Indicate Date","N/A"))</f>
        <v>N/A</v>
      </c>
      <c r="H923" s="35">
        <f t="shared" si="154"/>
        <v>43921</v>
      </c>
      <c r="I923" s="35">
        <f t="shared" ref="I923:I986" si="155">H923+7</f>
        <v>43928</v>
      </c>
      <c r="J923" s="35">
        <v>43936</v>
      </c>
      <c r="K923" s="36" t="s">
        <v>69</v>
      </c>
      <c r="L923" s="37">
        <f t="shared" ref="L923:L986" si="156">SUM(M923:N923)</f>
        <v>10000</v>
      </c>
      <c r="M923" s="43">
        <v>10000</v>
      </c>
      <c r="N923" s="39"/>
      <c r="O923" s="40" t="s">
        <v>208</v>
      </c>
    </row>
    <row r="924" spans="1:15" s="41" customFormat="1" ht="18" hidden="1">
      <c r="A924" s="32">
        <v>196</v>
      </c>
      <c r="B924" s="33" t="s">
        <v>288</v>
      </c>
      <c r="C924" s="42" t="s">
        <v>87</v>
      </c>
      <c r="D924" s="33" t="s">
        <v>93</v>
      </c>
      <c r="E924" s="44" t="s">
        <v>28</v>
      </c>
      <c r="F924" s="35">
        <f t="shared" si="152"/>
        <v>43914</v>
      </c>
      <c r="G924" s="33" t="str">
        <f>IF(E924="","",IF((OR(E924=data_validation!A$1,E924=data_validation!A$2)),"Indicate Date","N/A"))</f>
        <v>N/A</v>
      </c>
      <c r="H924" s="35">
        <f t="shared" si="154"/>
        <v>43921</v>
      </c>
      <c r="I924" s="35">
        <f t="shared" si="155"/>
        <v>43928</v>
      </c>
      <c r="J924" s="35">
        <v>43936</v>
      </c>
      <c r="K924" s="36" t="s">
        <v>69</v>
      </c>
      <c r="L924" s="37">
        <f t="shared" si="156"/>
        <v>1800</v>
      </c>
      <c r="M924" s="43">
        <v>1800</v>
      </c>
      <c r="N924" s="39"/>
      <c r="O924" s="40" t="s">
        <v>266</v>
      </c>
    </row>
    <row r="925" spans="1:15" s="41" customFormat="1" ht="18" hidden="1">
      <c r="A925" s="32">
        <v>302</v>
      </c>
      <c r="B925" s="33" t="s">
        <v>433</v>
      </c>
      <c r="C925" s="42" t="s">
        <v>87</v>
      </c>
      <c r="D925" s="33" t="s">
        <v>434</v>
      </c>
      <c r="E925" s="44" t="s">
        <v>28</v>
      </c>
      <c r="F925" s="35">
        <f t="shared" si="152"/>
        <v>43914</v>
      </c>
      <c r="G925" s="33" t="str">
        <f>IF(E925="","",IF((OR(E925=data_validation!A$1,E925=data_validation!A$2)),"Indicate Date","N/A"))</f>
        <v>N/A</v>
      </c>
      <c r="H925" s="35">
        <f t="shared" si="154"/>
        <v>43921</v>
      </c>
      <c r="I925" s="35">
        <f t="shared" si="155"/>
        <v>43928</v>
      </c>
      <c r="J925" s="35">
        <v>43936</v>
      </c>
      <c r="K925" s="36" t="s">
        <v>69</v>
      </c>
      <c r="L925" s="37">
        <f t="shared" si="156"/>
        <v>9000</v>
      </c>
      <c r="M925" s="43">
        <v>9000</v>
      </c>
      <c r="N925" s="39"/>
      <c r="O925" s="40" t="s">
        <v>208</v>
      </c>
    </row>
    <row r="926" spans="1:15" s="41" customFormat="1" ht="21" hidden="1">
      <c r="A926" s="32">
        <v>597</v>
      </c>
      <c r="B926" s="33" t="s">
        <v>314</v>
      </c>
      <c r="C926" s="42" t="s">
        <v>87</v>
      </c>
      <c r="D926" s="33" t="s">
        <v>142</v>
      </c>
      <c r="E926" s="44" t="s">
        <v>28</v>
      </c>
      <c r="F926" s="35">
        <f t="shared" si="152"/>
        <v>43914</v>
      </c>
      <c r="G926" s="33" t="str">
        <f>IF(E926="","",IF((OR(E926=data_validation!A$1,E926=data_validation!A$2)),"Indicate Date","N/A"))</f>
        <v>N/A</v>
      </c>
      <c r="H926" s="35">
        <f t="shared" si="154"/>
        <v>43921</v>
      </c>
      <c r="I926" s="35">
        <f t="shared" si="155"/>
        <v>43928</v>
      </c>
      <c r="J926" s="35">
        <v>43936</v>
      </c>
      <c r="K926" s="36" t="s">
        <v>69</v>
      </c>
      <c r="L926" s="37">
        <f t="shared" si="156"/>
        <v>30000</v>
      </c>
      <c r="M926" s="43">
        <v>30000</v>
      </c>
      <c r="N926" s="39"/>
      <c r="O926" s="40" t="s">
        <v>208</v>
      </c>
    </row>
    <row r="927" spans="1:15" s="41" customFormat="1" ht="21" hidden="1">
      <c r="A927" s="32">
        <v>801</v>
      </c>
      <c r="B927" s="33" t="s">
        <v>326</v>
      </c>
      <c r="C927" s="42" t="s">
        <v>87</v>
      </c>
      <c r="D927" s="33" t="s">
        <v>147</v>
      </c>
      <c r="E927" s="44" t="s">
        <v>28</v>
      </c>
      <c r="F927" s="35">
        <f t="shared" si="152"/>
        <v>43914</v>
      </c>
      <c r="G927" s="33" t="str">
        <f>IF(E927="","",IF((OR(E927=data_validation!A$1,E927=data_validation!A$2)),"Indicate Date","N/A"))</f>
        <v>N/A</v>
      </c>
      <c r="H927" s="35">
        <f t="shared" si="154"/>
        <v>43921</v>
      </c>
      <c r="I927" s="35">
        <f t="shared" si="155"/>
        <v>43928</v>
      </c>
      <c r="J927" s="35">
        <v>43936</v>
      </c>
      <c r="K927" s="36" t="s">
        <v>69</v>
      </c>
      <c r="L927" s="37">
        <f t="shared" si="156"/>
        <v>5000</v>
      </c>
      <c r="M927" s="43">
        <v>5000</v>
      </c>
      <c r="N927" s="39"/>
      <c r="O927" s="40" t="s">
        <v>208</v>
      </c>
    </row>
    <row r="928" spans="1:15" s="41" customFormat="1" ht="21" hidden="1">
      <c r="A928" s="32">
        <v>947</v>
      </c>
      <c r="B928" s="33" t="s">
        <v>570</v>
      </c>
      <c r="C928" s="42" t="s">
        <v>87</v>
      </c>
      <c r="D928" s="33" t="s">
        <v>183</v>
      </c>
      <c r="E928" s="44" t="s">
        <v>28</v>
      </c>
      <c r="F928" s="35">
        <f t="shared" si="152"/>
        <v>43914</v>
      </c>
      <c r="G928" s="33" t="str">
        <f>IF(E928="","",IF((OR(E928=data_validation!A$1,E928=data_validation!A$2)),"Indicate Date","N/A"))</f>
        <v>N/A</v>
      </c>
      <c r="H928" s="35">
        <f t="shared" si="154"/>
        <v>43921</v>
      </c>
      <c r="I928" s="35">
        <f t="shared" si="155"/>
        <v>43928</v>
      </c>
      <c r="J928" s="35">
        <v>43936</v>
      </c>
      <c r="K928" s="36" t="s">
        <v>69</v>
      </c>
      <c r="L928" s="37">
        <f t="shared" si="156"/>
        <v>3000</v>
      </c>
      <c r="M928" s="43">
        <v>3000</v>
      </c>
      <c r="N928" s="39"/>
      <c r="O928" s="40" t="s">
        <v>208</v>
      </c>
    </row>
    <row r="929" spans="1:15" s="41" customFormat="1" ht="21" hidden="1">
      <c r="A929" s="32">
        <v>1255</v>
      </c>
      <c r="B929" s="33" t="s">
        <v>435</v>
      </c>
      <c r="C929" s="34" t="s">
        <v>87</v>
      </c>
      <c r="D929" s="33" t="s">
        <v>163</v>
      </c>
      <c r="E929" s="44" t="s">
        <v>28</v>
      </c>
      <c r="F929" s="35">
        <f t="shared" si="152"/>
        <v>43914</v>
      </c>
      <c r="G929" s="33" t="str">
        <f>IF(E929="","",IF((OR(E929=data_validation!A$1,E929=data_validation!A$2)),"Indicate Date","N/A"))</f>
        <v>N/A</v>
      </c>
      <c r="H929" s="35">
        <f t="shared" si="154"/>
        <v>43921</v>
      </c>
      <c r="I929" s="35">
        <f t="shared" si="155"/>
        <v>43928</v>
      </c>
      <c r="J929" s="35">
        <v>43936</v>
      </c>
      <c r="K929" s="36" t="s">
        <v>69</v>
      </c>
      <c r="L929" s="37">
        <f t="shared" si="156"/>
        <v>5000</v>
      </c>
      <c r="M929" s="38">
        <v>5000</v>
      </c>
      <c r="N929" s="39"/>
      <c r="O929" s="40" t="s">
        <v>208</v>
      </c>
    </row>
    <row r="930" spans="1:15" s="41" customFormat="1" ht="21" hidden="1">
      <c r="A930" s="32">
        <v>1527</v>
      </c>
      <c r="B930" s="33" t="s">
        <v>502</v>
      </c>
      <c r="C930" s="42" t="s">
        <v>87</v>
      </c>
      <c r="D930" s="33" t="s">
        <v>446</v>
      </c>
      <c r="E930" s="44" t="s">
        <v>28</v>
      </c>
      <c r="F930" s="35">
        <f t="shared" si="152"/>
        <v>43914</v>
      </c>
      <c r="G930" s="33" t="str">
        <f>IF(E930="","",IF((OR(E930=data_validation!A$1,E930=data_validation!A$2)),"Indicate Date","N/A"))</f>
        <v>N/A</v>
      </c>
      <c r="H930" s="35">
        <f t="shared" si="154"/>
        <v>43921</v>
      </c>
      <c r="I930" s="35">
        <f t="shared" si="155"/>
        <v>43928</v>
      </c>
      <c r="J930" s="35">
        <v>43936</v>
      </c>
      <c r="K930" s="36" t="s">
        <v>69</v>
      </c>
      <c r="L930" s="37">
        <f t="shared" si="156"/>
        <v>4500</v>
      </c>
      <c r="M930" s="43">
        <v>4500</v>
      </c>
      <c r="N930" s="39"/>
      <c r="O930" s="40" t="s">
        <v>208</v>
      </c>
    </row>
    <row r="931" spans="1:15" s="41" customFormat="1" ht="21" hidden="1">
      <c r="A931" s="32">
        <v>661</v>
      </c>
      <c r="B931" s="33" t="s">
        <v>365</v>
      </c>
      <c r="C931" s="42" t="s">
        <v>223</v>
      </c>
      <c r="D931" s="33" t="s">
        <v>128</v>
      </c>
      <c r="E931" s="44" t="s">
        <v>28</v>
      </c>
      <c r="F931" s="35">
        <f t="shared" si="152"/>
        <v>43914</v>
      </c>
      <c r="G931" s="33" t="str">
        <f>IF(E931="","",IF((OR(E931=data_validation!A$1,E931=data_validation!A$2)),"Indicate Date","N/A"))</f>
        <v>N/A</v>
      </c>
      <c r="H931" s="35">
        <f t="shared" si="154"/>
        <v>43921</v>
      </c>
      <c r="I931" s="35">
        <f t="shared" si="155"/>
        <v>43928</v>
      </c>
      <c r="J931" s="35">
        <v>43936</v>
      </c>
      <c r="K931" s="36" t="s">
        <v>69</v>
      </c>
      <c r="L931" s="37">
        <f t="shared" si="156"/>
        <v>100000</v>
      </c>
      <c r="M931" s="38">
        <v>100000</v>
      </c>
      <c r="N931" s="39"/>
      <c r="O931" s="40" t="s">
        <v>208</v>
      </c>
    </row>
    <row r="932" spans="1:15" s="41" customFormat="1" ht="18" hidden="1">
      <c r="A932" s="32">
        <v>92</v>
      </c>
      <c r="B932" s="33" t="s">
        <v>417</v>
      </c>
      <c r="C932" s="42" t="s">
        <v>83</v>
      </c>
      <c r="D932" s="33" t="s">
        <v>86</v>
      </c>
      <c r="E932" s="44" t="s">
        <v>28</v>
      </c>
      <c r="F932" s="35">
        <f t="shared" si="152"/>
        <v>43823</v>
      </c>
      <c r="G932" s="33" t="str">
        <f>IF(E932="","",IF((OR(E932=data_validation!A$1,E932=data_validation!A$2)),"Indicate Date","N/A"))</f>
        <v>N/A</v>
      </c>
      <c r="H932" s="35">
        <f t="shared" si="154"/>
        <v>43830</v>
      </c>
      <c r="I932" s="35">
        <f t="shared" si="155"/>
        <v>43837</v>
      </c>
      <c r="J932" s="35">
        <v>43845</v>
      </c>
      <c r="K932" s="36" t="s">
        <v>69</v>
      </c>
      <c r="L932" s="37">
        <f t="shared" si="156"/>
        <v>3391.62</v>
      </c>
      <c r="M932" s="43">
        <v>3391.62</v>
      </c>
      <c r="N932" s="39"/>
      <c r="O932" s="40" t="s">
        <v>208</v>
      </c>
    </row>
    <row r="933" spans="1:15" s="41" customFormat="1" ht="18" hidden="1">
      <c r="A933" s="32">
        <v>111</v>
      </c>
      <c r="B933" s="33" t="s">
        <v>290</v>
      </c>
      <c r="C933" s="42" t="s">
        <v>83</v>
      </c>
      <c r="D933" s="33" t="s">
        <v>117</v>
      </c>
      <c r="E933" s="44" t="s">
        <v>28</v>
      </c>
      <c r="F933" s="35">
        <f t="shared" si="152"/>
        <v>43823</v>
      </c>
      <c r="G933" s="33" t="str">
        <f>IF(E933="","",IF((OR(E933=data_validation!A$1,E933=data_validation!A$2)),"Indicate Date","N/A"))</f>
        <v>N/A</v>
      </c>
      <c r="H933" s="35">
        <f t="shared" si="154"/>
        <v>43830</v>
      </c>
      <c r="I933" s="35">
        <f t="shared" si="155"/>
        <v>43837</v>
      </c>
      <c r="J933" s="35">
        <v>43845</v>
      </c>
      <c r="K933" s="36" t="s">
        <v>69</v>
      </c>
      <c r="L933" s="37">
        <f t="shared" si="156"/>
        <v>10000</v>
      </c>
      <c r="M933" s="43">
        <v>10000</v>
      </c>
      <c r="N933" s="39"/>
      <c r="O933" s="40" t="s">
        <v>208</v>
      </c>
    </row>
    <row r="934" spans="1:15" s="41" customFormat="1" ht="18" hidden="1">
      <c r="A934" s="32">
        <v>131</v>
      </c>
      <c r="B934" s="33" t="s">
        <v>373</v>
      </c>
      <c r="C934" s="42" t="s">
        <v>83</v>
      </c>
      <c r="D934" s="33" t="s">
        <v>144</v>
      </c>
      <c r="E934" s="44" t="s">
        <v>28</v>
      </c>
      <c r="F934" s="35">
        <f t="shared" si="152"/>
        <v>43825</v>
      </c>
      <c r="G934" s="33" t="str">
        <f>IF(E934="","",IF((OR(E934=data_validation!A$1,E934=data_validation!A$2)),"Indicate Date","N/A"))</f>
        <v>N/A</v>
      </c>
      <c r="H934" s="35">
        <f>J934-13</f>
        <v>43832</v>
      </c>
      <c r="I934" s="35">
        <f t="shared" si="155"/>
        <v>43839</v>
      </c>
      <c r="J934" s="35">
        <v>43845</v>
      </c>
      <c r="K934" s="36" t="s">
        <v>69</v>
      </c>
      <c r="L934" s="37">
        <f t="shared" si="156"/>
        <v>10000</v>
      </c>
      <c r="M934" s="43">
        <v>10000</v>
      </c>
      <c r="N934" s="39"/>
      <c r="O934" s="40" t="s">
        <v>208</v>
      </c>
    </row>
    <row r="935" spans="1:15" s="41" customFormat="1" ht="18" hidden="1">
      <c r="A935" s="32">
        <v>191</v>
      </c>
      <c r="B935" s="33" t="s">
        <v>288</v>
      </c>
      <c r="C935" s="42" t="s">
        <v>83</v>
      </c>
      <c r="D935" s="33" t="s">
        <v>93</v>
      </c>
      <c r="E935" s="44" t="s">
        <v>28</v>
      </c>
      <c r="F935" s="35">
        <f t="shared" si="152"/>
        <v>43825</v>
      </c>
      <c r="G935" s="33" t="str">
        <f>IF(E935="","",IF((OR(E935=data_validation!A$1,E935=data_validation!A$2)),"Indicate Date","N/A"))</f>
        <v>N/A</v>
      </c>
      <c r="H935" s="35">
        <f>J935-13</f>
        <v>43832</v>
      </c>
      <c r="I935" s="35">
        <f t="shared" si="155"/>
        <v>43839</v>
      </c>
      <c r="J935" s="35">
        <v>43845</v>
      </c>
      <c r="K935" s="36" t="s">
        <v>69</v>
      </c>
      <c r="L935" s="37">
        <f t="shared" si="156"/>
        <v>2000</v>
      </c>
      <c r="M935" s="43">
        <v>2000</v>
      </c>
      <c r="N935" s="39"/>
      <c r="O935" s="40" t="s">
        <v>266</v>
      </c>
    </row>
    <row r="936" spans="1:15" s="41" customFormat="1" ht="18" hidden="1">
      <c r="A936" s="32">
        <v>206</v>
      </c>
      <c r="B936" s="33" t="s">
        <v>289</v>
      </c>
      <c r="C936" s="42" t="s">
        <v>83</v>
      </c>
      <c r="D936" s="33" t="s">
        <v>135</v>
      </c>
      <c r="E936" s="44" t="s">
        <v>28</v>
      </c>
      <c r="F936" s="35">
        <f t="shared" si="152"/>
        <v>43825</v>
      </c>
      <c r="G936" s="33" t="str">
        <f>IF(E936="","",IF((OR(E936=data_validation!A$1,E936=data_validation!A$2)),"Indicate Date","N/A"))</f>
        <v>N/A</v>
      </c>
      <c r="H936" s="35">
        <f>J936-13</f>
        <v>43832</v>
      </c>
      <c r="I936" s="35">
        <f t="shared" si="155"/>
        <v>43839</v>
      </c>
      <c r="J936" s="35">
        <v>43845</v>
      </c>
      <c r="K936" s="36" t="s">
        <v>69</v>
      </c>
      <c r="L936" s="37">
        <f t="shared" si="156"/>
        <v>10500</v>
      </c>
      <c r="M936" s="43">
        <v>10500</v>
      </c>
      <c r="N936" s="39"/>
      <c r="O936" s="40" t="s">
        <v>266</v>
      </c>
    </row>
    <row r="937" spans="1:15" s="41" customFormat="1" ht="18" hidden="1">
      <c r="A937" s="32">
        <v>238</v>
      </c>
      <c r="B937" s="33" t="s">
        <v>277</v>
      </c>
      <c r="C937" s="42" t="s">
        <v>83</v>
      </c>
      <c r="D937" s="33" t="s">
        <v>158</v>
      </c>
      <c r="E937" s="44" t="s">
        <v>28</v>
      </c>
      <c r="F937" s="35">
        <f t="shared" si="152"/>
        <v>43823</v>
      </c>
      <c r="G937" s="33" t="str">
        <f>IF(E937="","",IF((OR(E937=data_validation!A$1,E937=data_validation!A$2)),"Indicate Date","N/A"))</f>
        <v>N/A</v>
      </c>
      <c r="H937" s="35">
        <f>J937-15</f>
        <v>43830</v>
      </c>
      <c r="I937" s="35">
        <f t="shared" si="155"/>
        <v>43837</v>
      </c>
      <c r="J937" s="35">
        <v>43845</v>
      </c>
      <c r="K937" s="36" t="s">
        <v>69</v>
      </c>
      <c r="L937" s="37">
        <f t="shared" si="156"/>
        <v>25000</v>
      </c>
      <c r="M937" s="43">
        <v>25000</v>
      </c>
      <c r="N937" s="39"/>
      <c r="O937" s="40" t="s">
        <v>266</v>
      </c>
    </row>
    <row r="938" spans="1:15" s="41" customFormat="1" ht="18" hidden="1">
      <c r="A938" s="32">
        <v>293</v>
      </c>
      <c r="B938" s="33" t="s">
        <v>433</v>
      </c>
      <c r="C938" s="42" t="s">
        <v>83</v>
      </c>
      <c r="D938" s="33" t="s">
        <v>434</v>
      </c>
      <c r="E938" s="44" t="s">
        <v>28</v>
      </c>
      <c r="F938" s="35">
        <f t="shared" si="152"/>
        <v>43825</v>
      </c>
      <c r="G938" s="33" t="str">
        <f>IF(E938="","",IF((OR(E938=data_validation!A$1,E938=data_validation!A$2)),"Indicate Date","N/A"))</f>
        <v>N/A</v>
      </c>
      <c r="H938" s="35">
        <f>J938-13</f>
        <v>43832</v>
      </c>
      <c r="I938" s="35">
        <f t="shared" si="155"/>
        <v>43839</v>
      </c>
      <c r="J938" s="35">
        <v>43845</v>
      </c>
      <c r="K938" s="36" t="s">
        <v>69</v>
      </c>
      <c r="L938" s="37">
        <f t="shared" si="156"/>
        <v>15000</v>
      </c>
      <c r="M938" s="43">
        <v>15000</v>
      </c>
      <c r="N938" s="39"/>
      <c r="O938" s="40" t="s">
        <v>208</v>
      </c>
    </row>
    <row r="939" spans="1:15" s="41" customFormat="1" ht="18" hidden="1">
      <c r="A939" s="32">
        <v>315</v>
      </c>
      <c r="B939" s="33" t="s">
        <v>353</v>
      </c>
      <c r="C939" s="42" t="s">
        <v>83</v>
      </c>
      <c r="D939" s="33" t="s">
        <v>119</v>
      </c>
      <c r="E939" s="44" t="s">
        <v>28</v>
      </c>
      <c r="F939" s="35">
        <f t="shared" si="152"/>
        <v>43823</v>
      </c>
      <c r="G939" s="33" t="str">
        <f>IF(E939="","",IF((OR(E939=data_validation!A$1,E939=data_validation!A$2)),"Indicate Date","N/A"))</f>
        <v>N/A</v>
      </c>
      <c r="H939" s="35">
        <f>J939-15</f>
        <v>43830</v>
      </c>
      <c r="I939" s="35">
        <f t="shared" si="155"/>
        <v>43837</v>
      </c>
      <c r="J939" s="35">
        <v>43845</v>
      </c>
      <c r="K939" s="36" t="s">
        <v>69</v>
      </c>
      <c r="L939" s="37">
        <f t="shared" si="156"/>
        <v>600</v>
      </c>
      <c r="M939" s="43">
        <v>600</v>
      </c>
      <c r="N939" s="39"/>
      <c r="O939" s="40" t="s">
        <v>208</v>
      </c>
    </row>
    <row r="940" spans="1:15" s="41" customFormat="1" ht="21" hidden="1">
      <c r="A940" s="32">
        <v>533</v>
      </c>
      <c r="B940" s="33" t="s">
        <v>400</v>
      </c>
      <c r="C940" s="42" t="s">
        <v>83</v>
      </c>
      <c r="D940" s="33" t="s">
        <v>156</v>
      </c>
      <c r="E940" s="44" t="s">
        <v>28</v>
      </c>
      <c r="F940" s="35">
        <f t="shared" si="152"/>
        <v>43825</v>
      </c>
      <c r="G940" s="33" t="str">
        <f>IF(E940="","",IF((OR(E940=data_validation!A$1,E940=data_validation!A$2)),"Indicate Date","N/A"))</f>
        <v>N/A</v>
      </c>
      <c r="H940" s="35">
        <f>J940-13</f>
        <v>43832</v>
      </c>
      <c r="I940" s="35">
        <f t="shared" si="155"/>
        <v>43839</v>
      </c>
      <c r="J940" s="35">
        <v>43845</v>
      </c>
      <c r="K940" s="36" t="s">
        <v>69</v>
      </c>
      <c r="L940" s="37">
        <f t="shared" si="156"/>
        <v>25000</v>
      </c>
      <c r="M940" s="43">
        <v>25000</v>
      </c>
      <c r="N940" s="39"/>
      <c r="O940" s="40" t="s">
        <v>257</v>
      </c>
    </row>
    <row r="941" spans="1:15" s="41" customFormat="1" ht="21" hidden="1">
      <c r="A941" s="32">
        <v>599</v>
      </c>
      <c r="B941" s="33" t="s">
        <v>314</v>
      </c>
      <c r="C941" s="42" t="s">
        <v>83</v>
      </c>
      <c r="D941" s="33" t="s">
        <v>142</v>
      </c>
      <c r="E941" s="44" t="s">
        <v>28</v>
      </c>
      <c r="F941" s="35">
        <f t="shared" si="152"/>
        <v>43825</v>
      </c>
      <c r="G941" s="33" t="str">
        <f>IF(E941="","",IF((OR(E941=data_validation!A$1,E941=data_validation!A$2)),"Indicate Date","N/A"))</f>
        <v>N/A</v>
      </c>
      <c r="H941" s="35">
        <f>J941-13</f>
        <v>43832</v>
      </c>
      <c r="I941" s="35">
        <f t="shared" si="155"/>
        <v>43839</v>
      </c>
      <c r="J941" s="35">
        <v>43845</v>
      </c>
      <c r="K941" s="36" t="s">
        <v>69</v>
      </c>
      <c r="L941" s="37">
        <f t="shared" si="156"/>
        <v>120000</v>
      </c>
      <c r="M941" s="43">
        <v>120000</v>
      </c>
      <c r="N941" s="39"/>
      <c r="O941" s="40" t="s">
        <v>208</v>
      </c>
    </row>
    <row r="942" spans="1:15" s="41" customFormat="1" ht="21" hidden="1">
      <c r="A942" s="32">
        <v>708</v>
      </c>
      <c r="B942" s="33" t="s">
        <v>383</v>
      </c>
      <c r="C942" s="42" t="s">
        <v>83</v>
      </c>
      <c r="D942" s="33" t="s">
        <v>169</v>
      </c>
      <c r="E942" s="44" t="s">
        <v>28</v>
      </c>
      <c r="F942" s="35">
        <f t="shared" si="152"/>
        <v>43823</v>
      </c>
      <c r="G942" s="33" t="str">
        <f>IF(E942="","",IF((OR(E942=data_validation!A$1,E942=data_validation!A$2)),"Indicate Date","N/A"))</f>
        <v>N/A</v>
      </c>
      <c r="H942" s="35">
        <f>J942-15</f>
        <v>43830</v>
      </c>
      <c r="I942" s="35">
        <f t="shared" si="155"/>
        <v>43837</v>
      </c>
      <c r="J942" s="35">
        <v>43845</v>
      </c>
      <c r="K942" s="36" t="s">
        <v>69</v>
      </c>
      <c r="L942" s="37">
        <f t="shared" si="156"/>
        <v>12625</v>
      </c>
      <c r="M942" s="43">
        <v>12625</v>
      </c>
      <c r="N942" s="39"/>
      <c r="O942" s="40" t="s">
        <v>208</v>
      </c>
    </row>
    <row r="943" spans="1:15" s="41" customFormat="1" ht="21" hidden="1">
      <c r="A943" s="32">
        <v>797</v>
      </c>
      <c r="B943" s="33" t="s">
        <v>326</v>
      </c>
      <c r="C943" s="42" t="s">
        <v>83</v>
      </c>
      <c r="D943" s="33" t="s">
        <v>147</v>
      </c>
      <c r="E943" s="44" t="s">
        <v>28</v>
      </c>
      <c r="F943" s="35">
        <f t="shared" si="152"/>
        <v>43825</v>
      </c>
      <c r="G943" s="33" t="str">
        <f>IF(E943="","",IF((OR(E943=data_validation!A$1,E943=data_validation!A$2)),"Indicate Date","N/A"))</f>
        <v>N/A</v>
      </c>
      <c r="H943" s="35">
        <f>J943-13</f>
        <v>43832</v>
      </c>
      <c r="I943" s="35">
        <f t="shared" si="155"/>
        <v>43839</v>
      </c>
      <c r="J943" s="35">
        <v>43845</v>
      </c>
      <c r="K943" s="36" t="s">
        <v>69</v>
      </c>
      <c r="L943" s="37">
        <f t="shared" si="156"/>
        <v>25000</v>
      </c>
      <c r="M943" s="43">
        <v>25000</v>
      </c>
      <c r="N943" s="39"/>
      <c r="O943" s="40" t="s">
        <v>208</v>
      </c>
    </row>
    <row r="944" spans="1:15" s="41" customFormat="1" ht="21" hidden="1">
      <c r="A944" s="32">
        <v>869</v>
      </c>
      <c r="B944" s="33" t="s">
        <v>337</v>
      </c>
      <c r="C944" s="42" t="s">
        <v>83</v>
      </c>
      <c r="D944" s="33" t="s">
        <v>147</v>
      </c>
      <c r="E944" s="44" t="s">
        <v>28</v>
      </c>
      <c r="F944" s="35">
        <f t="shared" si="152"/>
        <v>43825</v>
      </c>
      <c r="G944" s="33" t="str">
        <f>IF(E944="","",IF((OR(E944=data_validation!A$1,E944=data_validation!A$2)),"Indicate Date","N/A"))</f>
        <v>N/A</v>
      </c>
      <c r="H944" s="35">
        <f>J944-13</f>
        <v>43832</v>
      </c>
      <c r="I944" s="35">
        <f t="shared" si="155"/>
        <v>43839</v>
      </c>
      <c r="J944" s="35">
        <v>43845</v>
      </c>
      <c r="K944" s="36" t="s">
        <v>69</v>
      </c>
      <c r="L944" s="37">
        <f t="shared" si="156"/>
        <v>80000</v>
      </c>
      <c r="M944" s="43">
        <v>80000</v>
      </c>
      <c r="N944" s="39"/>
      <c r="O944" s="40" t="s">
        <v>336</v>
      </c>
    </row>
    <row r="945" spans="1:15" s="41" customFormat="1" ht="21" hidden="1">
      <c r="A945" s="32">
        <v>953</v>
      </c>
      <c r="B945" s="33" t="s">
        <v>570</v>
      </c>
      <c r="C945" s="42" t="s">
        <v>83</v>
      </c>
      <c r="D945" s="33" t="s">
        <v>183</v>
      </c>
      <c r="E945" s="44" t="s">
        <v>28</v>
      </c>
      <c r="F945" s="35">
        <f t="shared" ref="F945:F976" si="157">H945-7</f>
        <v>43825</v>
      </c>
      <c r="G945" s="33" t="str">
        <f>IF(E945="","",IF((OR(E945=data_validation!A$1,E945=data_validation!A$2)),"Indicate Date","N/A"))</f>
        <v>N/A</v>
      </c>
      <c r="H945" s="35">
        <f>J945-13</f>
        <v>43832</v>
      </c>
      <c r="I945" s="35">
        <f t="shared" si="155"/>
        <v>43839</v>
      </c>
      <c r="J945" s="35">
        <v>43845</v>
      </c>
      <c r="K945" s="36" t="s">
        <v>69</v>
      </c>
      <c r="L945" s="37">
        <f t="shared" si="156"/>
        <v>25000</v>
      </c>
      <c r="M945" s="43">
        <v>25000</v>
      </c>
      <c r="N945" s="39"/>
      <c r="O945" s="40" t="s">
        <v>208</v>
      </c>
    </row>
    <row r="946" spans="1:15" s="41" customFormat="1" ht="18" hidden="1">
      <c r="A946" s="32">
        <v>1074</v>
      </c>
      <c r="B946" s="33" t="s">
        <v>296</v>
      </c>
      <c r="C946" s="42" t="s">
        <v>83</v>
      </c>
      <c r="D946" s="33" t="s">
        <v>125</v>
      </c>
      <c r="E946" s="44" t="s">
        <v>28</v>
      </c>
      <c r="F946" s="35">
        <f t="shared" si="157"/>
        <v>43825</v>
      </c>
      <c r="G946" s="33" t="str">
        <f>IF(E946="","",IF((OR(E946=data_validation!A$1,E946=data_validation!A$2)),"Indicate Date","N/A"))</f>
        <v>N/A</v>
      </c>
      <c r="H946" s="35">
        <f>J946-13</f>
        <v>43832</v>
      </c>
      <c r="I946" s="35">
        <f t="shared" si="155"/>
        <v>43839</v>
      </c>
      <c r="J946" s="35">
        <v>43845</v>
      </c>
      <c r="K946" s="36" t="s">
        <v>69</v>
      </c>
      <c r="L946" s="37">
        <f t="shared" si="156"/>
        <v>4100</v>
      </c>
      <c r="M946" s="43">
        <v>4100</v>
      </c>
      <c r="N946" s="39"/>
      <c r="O946" s="40" t="s">
        <v>261</v>
      </c>
    </row>
    <row r="947" spans="1:15" s="41" customFormat="1" ht="21" hidden="1">
      <c r="A947" s="32">
        <v>1251</v>
      </c>
      <c r="B947" s="33" t="s">
        <v>435</v>
      </c>
      <c r="C947" s="34" t="s">
        <v>83</v>
      </c>
      <c r="D947" s="33" t="s">
        <v>163</v>
      </c>
      <c r="E947" s="44" t="s">
        <v>28</v>
      </c>
      <c r="F947" s="35">
        <f t="shared" si="157"/>
        <v>43823</v>
      </c>
      <c r="G947" s="33" t="str">
        <f>IF(E947="","",IF((OR(E947=data_validation!A$1,E947=data_validation!A$2)),"Indicate Date","N/A"))</f>
        <v>N/A</v>
      </c>
      <c r="H947" s="35">
        <f>J947-15</f>
        <v>43830</v>
      </c>
      <c r="I947" s="35">
        <f t="shared" si="155"/>
        <v>43837</v>
      </c>
      <c r="J947" s="35">
        <v>43845</v>
      </c>
      <c r="K947" s="36" t="s">
        <v>69</v>
      </c>
      <c r="L947" s="37">
        <f t="shared" si="156"/>
        <v>100000</v>
      </c>
      <c r="M947" s="38">
        <v>100000</v>
      </c>
      <c r="N947" s="39"/>
      <c r="O947" s="40" t="s">
        <v>208</v>
      </c>
    </row>
    <row r="948" spans="1:15" s="41" customFormat="1" ht="18" hidden="1">
      <c r="A948" s="32">
        <v>1359</v>
      </c>
      <c r="B948" s="33" t="s">
        <v>470</v>
      </c>
      <c r="C948" s="42" t="s">
        <v>83</v>
      </c>
      <c r="D948" s="33" t="s">
        <v>192</v>
      </c>
      <c r="E948" s="44" t="s">
        <v>28</v>
      </c>
      <c r="F948" s="35">
        <f t="shared" si="157"/>
        <v>43825</v>
      </c>
      <c r="G948" s="33" t="str">
        <f>IF(E948="","",IF((OR(E948=data_validation!A$1,E948=data_validation!A$2)),"Indicate Date","N/A"))</f>
        <v>N/A</v>
      </c>
      <c r="H948" s="35">
        <f>J948-13</f>
        <v>43832</v>
      </c>
      <c r="I948" s="35">
        <f t="shared" si="155"/>
        <v>43839</v>
      </c>
      <c r="J948" s="35">
        <v>43845</v>
      </c>
      <c r="K948" s="36" t="s">
        <v>69</v>
      </c>
      <c r="L948" s="37">
        <f t="shared" si="156"/>
        <v>30000</v>
      </c>
      <c r="M948" s="43">
        <v>30000</v>
      </c>
      <c r="N948" s="39"/>
      <c r="O948" s="40" t="s">
        <v>208</v>
      </c>
    </row>
    <row r="949" spans="1:15" s="41" customFormat="1" ht="18" hidden="1">
      <c r="A949" s="32">
        <v>1423</v>
      </c>
      <c r="B949" s="33" t="s">
        <v>476</v>
      </c>
      <c r="C949" s="42" t="s">
        <v>83</v>
      </c>
      <c r="D949" s="33" t="s">
        <v>192</v>
      </c>
      <c r="E949" s="44" t="s">
        <v>28</v>
      </c>
      <c r="F949" s="35">
        <f t="shared" si="157"/>
        <v>43825</v>
      </c>
      <c r="G949" s="33" t="str">
        <f>IF(E949="","",IF((OR(E949=data_validation!A$1,E949=data_validation!A$2)),"Indicate Date","N/A"))</f>
        <v>N/A</v>
      </c>
      <c r="H949" s="35">
        <f>J949-13</f>
        <v>43832</v>
      </c>
      <c r="I949" s="35">
        <f t="shared" si="155"/>
        <v>43839</v>
      </c>
      <c r="J949" s="35">
        <v>43845</v>
      </c>
      <c r="K949" s="36" t="s">
        <v>69</v>
      </c>
      <c r="L949" s="37">
        <f t="shared" si="156"/>
        <v>50000</v>
      </c>
      <c r="M949" s="43">
        <v>50000</v>
      </c>
      <c r="N949" s="39"/>
      <c r="O949" s="40" t="s">
        <v>195</v>
      </c>
    </row>
    <row r="950" spans="1:15" s="41" customFormat="1" ht="18" hidden="1">
      <c r="A950" s="32">
        <v>1478</v>
      </c>
      <c r="B950" s="33" t="s">
        <v>483</v>
      </c>
      <c r="C950" s="42" t="s">
        <v>83</v>
      </c>
      <c r="D950" s="33" t="s">
        <v>192</v>
      </c>
      <c r="E950" s="44" t="s">
        <v>28</v>
      </c>
      <c r="F950" s="35">
        <f t="shared" si="157"/>
        <v>43825</v>
      </c>
      <c r="G950" s="33" t="str">
        <f>IF(E950="","",IF((OR(E950=data_validation!A$1,E950=data_validation!A$2)),"Indicate Date","N/A"))</f>
        <v>N/A</v>
      </c>
      <c r="H950" s="35">
        <f>J950-13</f>
        <v>43832</v>
      </c>
      <c r="I950" s="35">
        <f t="shared" si="155"/>
        <v>43839</v>
      </c>
      <c r="J950" s="35">
        <v>43845</v>
      </c>
      <c r="K950" s="36" t="s">
        <v>69</v>
      </c>
      <c r="L950" s="37">
        <f t="shared" si="156"/>
        <v>20000</v>
      </c>
      <c r="M950" s="43">
        <v>20000</v>
      </c>
      <c r="N950" s="39"/>
      <c r="O950" s="40" t="s">
        <v>484</v>
      </c>
    </row>
    <row r="951" spans="1:15" s="41" customFormat="1" ht="21" hidden="1">
      <c r="A951" s="32">
        <v>1522</v>
      </c>
      <c r="B951" s="33" t="s">
        <v>502</v>
      </c>
      <c r="C951" s="42" t="s">
        <v>83</v>
      </c>
      <c r="D951" s="33" t="s">
        <v>446</v>
      </c>
      <c r="E951" s="44" t="s">
        <v>28</v>
      </c>
      <c r="F951" s="35">
        <f t="shared" si="157"/>
        <v>43825</v>
      </c>
      <c r="G951" s="33" t="str">
        <f>IF(E951="","",IF((OR(E951=data_validation!A$1,E951=data_validation!A$2)),"Indicate Date","N/A"))</f>
        <v>N/A</v>
      </c>
      <c r="H951" s="35">
        <f>J951-13</f>
        <v>43832</v>
      </c>
      <c r="I951" s="35">
        <f t="shared" si="155"/>
        <v>43839</v>
      </c>
      <c r="J951" s="35">
        <v>43845</v>
      </c>
      <c r="K951" s="36" t="s">
        <v>69</v>
      </c>
      <c r="L951" s="37">
        <f t="shared" si="156"/>
        <v>90000</v>
      </c>
      <c r="M951" s="43">
        <v>90000</v>
      </c>
      <c r="N951" s="39"/>
      <c r="O951" s="40" t="s">
        <v>208</v>
      </c>
    </row>
    <row r="952" spans="1:15" s="41" customFormat="1" ht="21" hidden="1">
      <c r="A952" s="32">
        <v>11</v>
      </c>
      <c r="B952" s="33" t="s">
        <v>356</v>
      </c>
      <c r="C952" s="42" t="s">
        <v>83</v>
      </c>
      <c r="D952" s="33" t="s">
        <v>115</v>
      </c>
      <c r="E952" s="44" t="s">
        <v>28</v>
      </c>
      <c r="F952" s="35">
        <f t="shared" si="157"/>
        <v>43914</v>
      </c>
      <c r="G952" s="33" t="str">
        <f>IF(E952="","",IF((OR(E952=data_validation!A$1,E952=data_validation!A$2)),"Indicate Date","N/A"))</f>
        <v>N/A</v>
      </c>
      <c r="H952" s="35">
        <f>J952-15</f>
        <v>43921</v>
      </c>
      <c r="I952" s="35">
        <f t="shared" si="155"/>
        <v>43928</v>
      </c>
      <c r="J952" s="35">
        <v>43936</v>
      </c>
      <c r="K952" s="36" t="s">
        <v>69</v>
      </c>
      <c r="L952" s="37">
        <f t="shared" si="156"/>
        <v>10000</v>
      </c>
      <c r="M952" s="38">
        <v>10000</v>
      </c>
      <c r="N952" s="39"/>
      <c r="O952" s="40" t="s">
        <v>208</v>
      </c>
    </row>
    <row r="953" spans="1:15" s="41" customFormat="1" ht="21" hidden="1">
      <c r="A953" s="32">
        <v>37</v>
      </c>
      <c r="B953" s="33" t="s">
        <v>349</v>
      </c>
      <c r="C953" s="42" t="s">
        <v>83</v>
      </c>
      <c r="D953" s="33" t="s">
        <v>98</v>
      </c>
      <c r="E953" s="44" t="s">
        <v>28</v>
      </c>
      <c r="F953" s="35">
        <f t="shared" si="157"/>
        <v>43914</v>
      </c>
      <c r="G953" s="33" t="str">
        <f>IF(E953="","",IF((OR(E953=data_validation!A$1,E953=data_validation!A$2)),"Indicate Date","N/A"))</f>
        <v>N/A</v>
      </c>
      <c r="H953" s="35">
        <f>J953-15</f>
        <v>43921</v>
      </c>
      <c r="I953" s="35">
        <f t="shared" si="155"/>
        <v>43928</v>
      </c>
      <c r="J953" s="35">
        <v>43936</v>
      </c>
      <c r="K953" s="36" t="s">
        <v>69</v>
      </c>
      <c r="L953" s="37">
        <f t="shared" si="156"/>
        <v>10000</v>
      </c>
      <c r="M953" s="43">
        <v>10000</v>
      </c>
      <c r="N953" s="39"/>
      <c r="O953" s="40" t="s">
        <v>208</v>
      </c>
    </row>
    <row r="954" spans="1:15" s="41" customFormat="1" ht="18" hidden="1">
      <c r="A954" s="32">
        <v>112</v>
      </c>
      <c r="B954" s="33" t="s">
        <v>290</v>
      </c>
      <c r="C954" s="42" t="s">
        <v>83</v>
      </c>
      <c r="D954" s="33" t="s">
        <v>117</v>
      </c>
      <c r="E954" s="44" t="s">
        <v>28</v>
      </c>
      <c r="F954" s="35">
        <f t="shared" si="157"/>
        <v>43914</v>
      </c>
      <c r="G954" s="33" t="str">
        <f>IF(E954="","",IF((OR(E954=data_validation!A$1,E954=data_validation!A$2)),"Indicate Date","N/A"))</f>
        <v>N/A</v>
      </c>
      <c r="H954" s="35">
        <f>J954-15</f>
        <v>43921</v>
      </c>
      <c r="I954" s="35">
        <f t="shared" si="155"/>
        <v>43928</v>
      </c>
      <c r="J954" s="35">
        <v>43936</v>
      </c>
      <c r="K954" s="36" t="s">
        <v>69</v>
      </c>
      <c r="L954" s="37">
        <f t="shared" si="156"/>
        <v>13000</v>
      </c>
      <c r="M954" s="43">
        <v>13000</v>
      </c>
      <c r="N954" s="39"/>
      <c r="O954" s="40" t="s">
        <v>208</v>
      </c>
    </row>
    <row r="955" spans="1:15" s="41" customFormat="1" ht="18" hidden="1">
      <c r="A955" s="32">
        <v>132</v>
      </c>
      <c r="B955" s="33" t="s">
        <v>373</v>
      </c>
      <c r="C955" s="42" t="s">
        <v>83</v>
      </c>
      <c r="D955" s="33" t="s">
        <v>144</v>
      </c>
      <c r="E955" s="44" t="s">
        <v>28</v>
      </c>
      <c r="F955" s="35">
        <f t="shared" si="157"/>
        <v>43916</v>
      </c>
      <c r="G955" s="33" t="str">
        <f>IF(E955="","",IF((OR(E955=data_validation!A$1,E955=data_validation!A$2)),"Indicate Date","N/A"))</f>
        <v>N/A</v>
      </c>
      <c r="H955" s="35">
        <f>J955-13</f>
        <v>43923</v>
      </c>
      <c r="I955" s="35">
        <f t="shared" si="155"/>
        <v>43930</v>
      </c>
      <c r="J955" s="35">
        <v>43936</v>
      </c>
      <c r="K955" s="36" t="s">
        <v>69</v>
      </c>
      <c r="L955" s="37">
        <f t="shared" si="156"/>
        <v>15000</v>
      </c>
      <c r="M955" s="43">
        <v>15000</v>
      </c>
      <c r="N955" s="39"/>
      <c r="O955" s="40" t="s">
        <v>208</v>
      </c>
    </row>
    <row r="956" spans="1:15" s="41" customFormat="1" ht="18" hidden="1">
      <c r="A956" s="32">
        <v>192</v>
      </c>
      <c r="B956" s="33" t="s">
        <v>288</v>
      </c>
      <c r="C956" s="42" t="s">
        <v>83</v>
      </c>
      <c r="D956" s="33" t="s">
        <v>93</v>
      </c>
      <c r="E956" s="44" t="s">
        <v>28</v>
      </c>
      <c r="F956" s="35">
        <f t="shared" si="157"/>
        <v>43914</v>
      </c>
      <c r="G956" s="33" t="str">
        <f>IF(E956="","",IF((OR(E956=data_validation!A$1,E956=data_validation!A$2)),"Indicate Date","N/A"))</f>
        <v>N/A</v>
      </c>
      <c r="H956" s="35">
        <f t="shared" ref="H956:H961" si="158">J956-15</f>
        <v>43921</v>
      </c>
      <c r="I956" s="35">
        <f t="shared" si="155"/>
        <v>43928</v>
      </c>
      <c r="J956" s="35">
        <v>43936</v>
      </c>
      <c r="K956" s="36" t="s">
        <v>69</v>
      </c>
      <c r="L956" s="37">
        <f t="shared" si="156"/>
        <v>2000</v>
      </c>
      <c r="M956" s="43">
        <v>2000</v>
      </c>
      <c r="N956" s="39"/>
      <c r="O956" s="40" t="s">
        <v>266</v>
      </c>
    </row>
    <row r="957" spans="1:15" s="41" customFormat="1" ht="18" hidden="1">
      <c r="A957" s="32">
        <v>207</v>
      </c>
      <c r="B957" s="33" t="s">
        <v>289</v>
      </c>
      <c r="C957" s="42" t="s">
        <v>83</v>
      </c>
      <c r="D957" s="33" t="s">
        <v>135</v>
      </c>
      <c r="E957" s="44" t="s">
        <v>28</v>
      </c>
      <c r="F957" s="35">
        <f t="shared" si="157"/>
        <v>43914</v>
      </c>
      <c r="G957" s="33" t="str">
        <f>IF(E957="","",IF((OR(E957=data_validation!A$1,E957=data_validation!A$2)),"Indicate Date","N/A"))</f>
        <v>N/A</v>
      </c>
      <c r="H957" s="35">
        <f t="shared" si="158"/>
        <v>43921</v>
      </c>
      <c r="I957" s="35">
        <f t="shared" si="155"/>
        <v>43928</v>
      </c>
      <c r="J957" s="35">
        <v>43936</v>
      </c>
      <c r="K957" s="36" t="s">
        <v>69</v>
      </c>
      <c r="L957" s="37">
        <f t="shared" si="156"/>
        <v>10500</v>
      </c>
      <c r="M957" s="43">
        <v>10500</v>
      </c>
      <c r="N957" s="39"/>
      <c r="O957" s="40" t="s">
        <v>266</v>
      </c>
    </row>
    <row r="958" spans="1:15" s="41" customFormat="1" ht="18" hidden="1">
      <c r="A958" s="32">
        <v>294</v>
      </c>
      <c r="B958" s="33" t="s">
        <v>433</v>
      </c>
      <c r="C958" s="42" t="s">
        <v>83</v>
      </c>
      <c r="D958" s="33" t="s">
        <v>434</v>
      </c>
      <c r="E958" s="44" t="s">
        <v>28</v>
      </c>
      <c r="F958" s="35">
        <f t="shared" si="157"/>
        <v>43914</v>
      </c>
      <c r="G958" s="33" t="str">
        <f>IF(E958="","",IF((OR(E958=data_validation!A$1,E958=data_validation!A$2)),"Indicate Date","N/A"))</f>
        <v>N/A</v>
      </c>
      <c r="H958" s="35">
        <f t="shared" si="158"/>
        <v>43921</v>
      </c>
      <c r="I958" s="35">
        <f t="shared" si="155"/>
        <v>43928</v>
      </c>
      <c r="J958" s="35">
        <v>43936</v>
      </c>
      <c r="K958" s="36" t="s">
        <v>69</v>
      </c>
      <c r="L958" s="37">
        <f t="shared" si="156"/>
        <v>15000</v>
      </c>
      <c r="M958" s="43">
        <v>15000</v>
      </c>
      <c r="N958" s="39"/>
      <c r="O958" s="40" t="s">
        <v>208</v>
      </c>
    </row>
    <row r="959" spans="1:15" s="41" customFormat="1" ht="18" hidden="1">
      <c r="A959" s="32">
        <v>316</v>
      </c>
      <c r="B959" s="33" t="s">
        <v>353</v>
      </c>
      <c r="C959" s="42" t="s">
        <v>83</v>
      </c>
      <c r="D959" s="33" t="s">
        <v>119</v>
      </c>
      <c r="E959" s="44" t="s">
        <v>28</v>
      </c>
      <c r="F959" s="35">
        <f t="shared" si="157"/>
        <v>43914</v>
      </c>
      <c r="G959" s="33" t="str">
        <f>IF(E959="","",IF((OR(E959=data_validation!A$1,E959=data_validation!A$2)),"Indicate Date","N/A"))</f>
        <v>N/A</v>
      </c>
      <c r="H959" s="35">
        <f t="shared" si="158"/>
        <v>43921</v>
      </c>
      <c r="I959" s="35">
        <f t="shared" si="155"/>
        <v>43928</v>
      </c>
      <c r="J959" s="35">
        <v>43936</v>
      </c>
      <c r="K959" s="36" t="s">
        <v>69</v>
      </c>
      <c r="L959" s="37">
        <f t="shared" si="156"/>
        <v>600</v>
      </c>
      <c r="M959" s="43">
        <v>600</v>
      </c>
      <c r="N959" s="39"/>
      <c r="O959" s="40" t="s">
        <v>208</v>
      </c>
    </row>
    <row r="960" spans="1:15" s="41" customFormat="1" ht="21" hidden="1">
      <c r="A960" s="32">
        <v>534</v>
      </c>
      <c r="B960" s="33" t="s">
        <v>400</v>
      </c>
      <c r="C960" s="42" t="s">
        <v>83</v>
      </c>
      <c r="D960" s="33" t="s">
        <v>156</v>
      </c>
      <c r="E960" s="44" t="s">
        <v>28</v>
      </c>
      <c r="F960" s="35">
        <f t="shared" si="157"/>
        <v>43914</v>
      </c>
      <c r="G960" s="33" t="str">
        <f>IF(E960="","",IF((OR(E960=data_validation!A$1,E960=data_validation!A$2)),"Indicate Date","N/A"))</f>
        <v>N/A</v>
      </c>
      <c r="H960" s="35">
        <f t="shared" si="158"/>
        <v>43921</v>
      </c>
      <c r="I960" s="35">
        <f t="shared" si="155"/>
        <v>43928</v>
      </c>
      <c r="J960" s="35">
        <v>43936</v>
      </c>
      <c r="K960" s="36" t="s">
        <v>69</v>
      </c>
      <c r="L960" s="37">
        <f t="shared" si="156"/>
        <v>25000</v>
      </c>
      <c r="M960" s="43">
        <v>25000</v>
      </c>
      <c r="N960" s="39"/>
      <c r="O960" s="40" t="s">
        <v>257</v>
      </c>
    </row>
    <row r="961" spans="1:15" s="41" customFormat="1" ht="21" hidden="1">
      <c r="A961" s="32">
        <v>600</v>
      </c>
      <c r="B961" s="33" t="s">
        <v>314</v>
      </c>
      <c r="C961" s="42" t="s">
        <v>83</v>
      </c>
      <c r="D961" s="33" t="s">
        <v>142</v>
      </c>
      <c r="E961" s="44" t="s">
        <v>28</v>
      </c>
      <c r="F961" s="35">
        <f t="shared" si="157"/>
        <v>43914</v>
      </c>
      <c r="G961" s="33" t="str">
        <f>IF(E961="","",IF((OR(E961=data_validation!A$1,E961=data_validation!A$2)),"Indicate Date","N/A"))</f>
        <v>N/A</v>
      </c>
      <c r="H961" s="35">
        <f t="shared" si="158"/>
        <v>43921</v>
      </c>
      <c r="I961" s="35">
        <f t="shared" si="155"/>
        <v>43928</v>
      </c>
      <c r="J961" s="35">
        <v>43936</v>
      </c>
      <c r="K961" s="36" t="s">
        <v>69</v>
      </c>
      <c r="L961" s="37">
        <f t="shared" si="156"/>
        <v>90000</v>
      </c>
      <c r="M961" s="43">
        <v>90000</v>
      </c>
      <c r="N961" s="39"/>
      <c r="O961" s="40" t="s">
        <v>208</v>
      </c>
    </row>
    <row r="962" spans="1:15" s="41" customFormat="1" ht="21" hidden="1">
      <c r="A962" s="32">
        <v>659</v>
      </c>
      <c r="B962" s="33" t="s">
        <v>365</v>
      </c>
      <c r="C962" s="42" t="s">
        <v>83</v>
      </c>
      <c r="D962" s="33" t="s">
        <v>128</v>
      </c>
      <c r="E962" s="44" t="s">
        <v>28</v>
      </c>
      <c r="F962" s="35">
        <f t="shared" si="157"/>
        <v>43916</v>
      </c>
      <c r="G962" s="33" t="str">
        <f>IF(E962="","",IF((OR(E962=data_validation!A$1,E962=data_validation!A$2)),"Indicate Date","N/A"))</f>
        <v>N/A</v>
      </c>
      <c r="H962" s="35">
        <f>J962-13</f>
        <v>43923</v>
      </c>
      <c r="I962" s="35">
        <f t="shared" si="155"/>
        <v>43930</v>
      </c>
      <c r="J962" s="35">
        <v>43936</v>
      </c>
      <c r="K962" s="36" t="s">
        <v>69</v>
      </c>
      <c r="L962" s="37">
        <f t="shared" si="156"/>
        <v>15000</v>
      </c>
      <c r="M962" s="38">
        <v>15000</v>
      </c>
      <c r="N962" s="39"/>
      <c r="O962" s="40" t="s">
        <v>208</v>
      </c>
    </row>
    <row r="963" spans="1:15" s="41" customFormat="1" ht="21" hidden="1">
      <c r="A963" s="32">
        <v>709</v>
      </c>
      <c r="B963" s="33" t="s">
        <v>383</v>
      </c>
      <c r="C963" s="42" t="s">
        <v>83</v>
      </c>
      <c r="D963" s="33" t="s">
        <v>169</v>
      </c>
      <c r="E963" s="44" t="s">
        <v>28</v>
      </c>
      <c r="F963" s="35">
        <f t="shared" si="157"/>
        <v>43914</v>
      </c>
      <c r="G963" s="33" t="str">
        <f>IF(E963="","",IF((OR(E963=data_validation!A$1,E963=data_validation!A$2)),"Indicate Date","N/A"))</f>
        <v>N/A</v>
      </c>
      <c r="H963" s="35">
        <f t="shared" ref="H963:H969" si="159">J963-15</f>
        <v>43921</v>
      </c>
      <c r="I963" s="35">
        <f t="shared" si="155"/>
        <v>43928</v>
      </c>
      <c r="J963" s="35">
        <v>43936</v>
      </c>
      <c r="K963" s="36" t="s">
        <v>69</v>
      </c>
      <c r="L963" s="37">
        <f t="shared" si="156"/>
        <v>12625</v>
      </c>
      <c r="M963" s="43">
        <v>12625</v>
      </c>
      <c r="N963" s="39"/>
      <c r="O963" s="40" t="s">
        <v>208</v>
      </c>
    </row>
    <row r="964" spans="1:15" s="41" customFormat="1" ht="21" hidden="1">
      <c r="A964" s="32">
        <v>798</v>
      </c>
      <c r="B964" s="33" t="s">
        <v>326</v>
      </c>
      <c r="C964" s="42" t="s">
        <v>83</v>
      </c>
      <c r="D964" s="33" t="s">
        <v>147</v>
      </c>
      <c r="E964" s="44" t="s">
        <v>28</v>
      </c>
      <c r="F964" s="35">
        <f t="shared" si="157"/>
        <v>43914</v>
      </c>
      <c r="G964" s="33" t="str">
        <f>IF(E964="","",IF((OR(E964=data_validation!A$1,E964=data_validation!A$2)),"Indicate Date","N/A"))</f>
        <v>N/A</v>
      </c>
      <c r="H964" s="35">
        <f t="shared" si="159"/>
        <v>43921</v>
      </c>
      <c r="I964" s="35">
        <f t="shared" si="155"/>
        <v>43928</v>
      </c>
      <c r="J964" s="35">
        <v>43936</v>
      </c>
      <c r="K964" s="36" t="s">
        <v>69</v>
      </c>
      <c r="L964" s="37">
        <f t="shared" si="156"/>
        <v>10000</v>
      </c>
      <c r="M964" s="43">
        <v>10000</v>
      </c>
      <c r="N964" s="39"/>
      <c r="O964" s="40" t="s">
        <v>208</v>
      </c>
    </row>
    <row r="965" spans="1:15" s="41" customFormat="1" ht="21" hidden="1">
      <c r="A965" s="32">
        <v>954</v>
      </c>
      <c r="B965" s="33" t="s">
        <v>570</v>
      </c>
      <c r="C965" s="42" t="s">
        <v>83</v>
      </c>
      <c r="D965" s="33" t="s">
        <v>183</v>
      </c>
      <c r="E965" s="44" t="s">
        <v>28</v>
      </c>
      <c r="F965" s="35">
        <f t="shared" si="157"/>
        <v>43914</v>
      </c>
      <c r="G965" s="33" t="str">
        <f>IF(E965="","",IF((OR(E965=data_validation!A$1,E965=data_validation!A$2)),"Indicate Date","N/A"))</f>
        <v>N/A</v>
      </c>
      <c r="H965" s="35">
        <f t="shared" si="159"/>
        <v>43921</v>
      </c>
      <c r="I965" s="35">
        <f t="shared" si="155"/>
        <v>43928</v>
      </c>
      <c r="J965" s="35">
        <v>43936</v>
      </c>
      <c r="K965" s="36" t="s">
        <v>69</v>
      </c>
      <c r="L965" s="37">
        <f t="shared" si="156"/>
        <v>144247.6</v>
      </c>
      <c r="M965" s="43">
        <v>144247.6</v>
      </c>
      <c r="N965" s="39"/>
      <c r="O965" s="40" t="s">
        <v>208</v>
      </c>
    </row>
    <row r="966" spans="1:15" s="41" customFormat="1" ht="18" hidden="1">
      <c r="A966" s="32">
        <v>1360</v>
      </c>
      <c r="B966" s="33" t="s">
        <v>470</v>
      </c>
      <c r="C966" s="42" t="s">
        <v>83</v>
      </c>
      <c r="D966" s="33" t="s">
        <v>192</v>
      </c>
      <c r="E966" s="44" t="s">
        <v>28</v>
      </c>
      <c r="F966" s="35">
        <f t="shared" si="157"/>
        <v>43914</v>
      </c>
      <c r="G966" s="33" t="str">
        <f>IF(E966="","",IF((OR(E966=data_validation!A$1,E966=data_validation!A$2)),"Indicate Date","N/A"))</f>
        <v>N/A</v>
      </c>
      <c r="H966" s="35">
        <f t="shared" si="159"/>
        <v>43921</v>
      </c>
      <c r="I966" s="35">
        <f t="shared" si="155"/>
        <v>43928</v>
      </c>
      <c r="J966" s="35">
        <v>43936</v>
      </c>
      <c r="K966" s="36" t="s">
        <v>69</v>
      </c>
      <c r="L966" s="37">
        <f t="shared" si="156"/>
        <v>30000</v>
      </c>
      <c r="M966" s="43">
        <v>30000</v>
      </c>
      <c r="N966" s="39"/>
      <c r="O966" s="40" t="s">
        <v>208</v>
      </c>
    </row>
    <row r="967" spans="1:15" s="41" customFormat="1" ht="21" hidden="1">
      <c r="A967" s="32">
        <v>1523</v>
      </c>
      <c r="B967" s="33" t="s">
        <v>502</v>
      </c>
      <c r="C967" s="42" t="s">
        <v>83</v>
      </c>
      <c r="D967" s="33" t="s">
        <v>446</v>
      </c>
      <c r="E967" s="44" t="s">
        <v>28</v>
      </c>
      <c r="F967" s="35">
        <f t="shared" si="157"/>
        <v>43914</v>
      </c>
      <c r="G967" s="33" t="str">
        <f>IF(E967="","",IF((OR(E967=data_validation!A$1,E967=data_validation!A$2)),"Indicate Date","N/A"))</f>
        <v>N/A</v>
      </c>
      <c r="H967" s="35">
        <f t="shared" si="159"/>
        <v>43921</v>
      </c>
      <c r="I967" s="35">
        <f t="shared" si="155"/>
        <v>43928</v>
      </c>
      <c r="J967" s="35">
        <v>43936</v>
      </c>
      <c r="K967" s="36" t="s">
        <v>69</v>
      </c>
      <c r="L967" s="37">
        <f t="shared" si="156"/>
        <v>90000</v>
      </c>
      <c r="M967" s="43">
        <v>90000</v>
      </c>
      <c r="N967" s="39"/>
      <c r="O967" s="40" t="s">
        <v>208</v>
      </c>
    </row>
    <row r="968" spans="1:15" s="41" customFormat="1" ht="18" hidden="1">
      <c r="A968" s="32">
        <v>1151</v>
      </c>
      <c r="B968" s="33" t="s">
        <v>444</v>
      </c>
      <c r="C968" s="42" t="s">
        <v>83</v>
      </c>
      <c r="D968" s="33" t="s">
        <v>163</v>
      </c>
      <c r="E968" s="44" t="s">
        <v>28</v>
      </c>
      <c r="F968" s="35">
        <f t="shared" si="157"/>
        <v>43944</v>
      </c>
      <c r="G968" s="33" t="str">
        <f>IF(E968="","",IF((OR(E968=data_validation!A$1,E968=data_validation!A$2)),"Indicate Date","N/A"))</f>
        <v>N/A</v>
      </c>
      <c r="H968" s="35">
        <f t="shared" si="159"/>
        <v>43951</v>
      </c>
      <c r="I968" s="35">
        <f t="shared" si="155"/>
        <v>43958</v>
      </c>
      <c r="J968" s="35">
        <v>43966</v>
      </c>
      <c r="K968" s="36" t="s">
        <v>69</v>
      </c>
      <c r="L968" s="37">
        <f t="shared" si="156"/>
        <v>5000</v>
      </c>
      <c r="M968" s="43">
        <v>5000</v>
      </c>
      <c r="N968" s="39"/>
      <c r="O968" s="40" t="s">
        <v>255</v>
      </c>
    </row>
    <row r="969" spans="1:15" s="41" customFormat="1" ht="24" hidden="1">
      <c r="A969" s="32">
        <v>116</v>
      </c>
      <c r="B969" s="33" t="s">
        <v>290</v>
      </c>
      <c r="C969" s="42" t="s">
        <v>104</v>
      </c>
      <c r="D969" s="33" t="s">
        <v>117</v>
      </c>
      <c r="E969" s="44" t="s">
        <v>28</v>
      </c>
      <c r="F969" s="35">
        <f t="shared" si="157"/>
        <v>43823</v>
      </c>
      <c r="G969" s="33" t="str">
        <f>IF(E969="","",IF((OR(E969=data_validation!A$1,E969=data_validation!A$2)),"Indicate Date","N/A"))</f>
        <v>N/A</v>
      </c>
      <c r="H969" s="35">
        <f t="shared" si="159"/>
        <v>43830</v>
      </c>
      <c r="I969" s="35">
        <f t="shared" si="155"/>
        <v>43837</v>
      </c>
      <c r="J969" s="35">
        <v>43845</v>
      </c>
      <c r="K969" s="36" t="s">
        <v>69</v>
      </c>
      <c r="L969" s="37">
        <f t="shared" si="156"/>
        <v>5000</v>
      </c>
      <c r="M969" s="43">
        <v>5000</v>
      </c>
      <c r="N969" s="39"/>
      <c r="O969" s="40" t="s">
        <v>208</v>
      </c>
    </row>
    <row r="970" spans="1:15" s="41" customFormat="1" ht="24" hidden="1">
      <c r="A970" s="32">
        <v>134</v>
      </c>
      <c r="B970" s="33" t="s">
        <v>373</v>
      </c>
      <c r="C970" s="42" t="s">
        <v>104</v>
      </c>
      <c r="D970" s="33" t="s">
        <v>144</v>
      </c>
      <c r="E970" s="44" t="s">
        <v>28</v>
      </c>
      <c r="F970" s="35">
        <f t="shared" si="157"/>
        <v>43825</v>
      </c>
      <c r="G970" s="33" t="str">
        <f>IF(E970="","",IF((OR(E970=data_validation!A$1,E970=data_validation!A$2)),"Indicate Date","N/A"))</f>
        <v>N/A</v>
      </c>
      <c r="H970" s="35">
        <f>J970-13</f>
        <v>43832</v>
      </c>
      <c r="I970" s="35">
        <f t="shared" si="155"/>
        <v>43839</v>
      </c>
      <c r="J970" s="35">
        <v>43845</v>
      </c>
      <c r="K970" s="36" t="s">
        <v>69</v>
      </c>
      <c r="L970" s="37">
        <f t="shared" si="156"/>
        <v>5000</v>
      </c>
      <c r="M970" s="43">
        <v>5000</v>
      </c>
      <c r="N970" s="39"/>
      <c r="O970" s="40" t="s">
        <v>208</v>
      </c>
    </row>
    <row r="971" spans="1:15" s="41" customFormat="1" ht="24" hidden="1">
      <c r="A971" s="32">
        <v>806</v>
      </c>
      <c r="B971" s="33" t="s">
        <v>326</v>
      </c>
      <c r="C971" s="42" t="s">
        <v>104</v>
      </c>
      <c r="D971" s="33" t="s">
        <v>147</v>
      </c>
      <c r="E971" s="44" t="s">
        <v>28</v>
      </c>
      <c r="F971" s="35">
        <f t="shared" si="157"/>
        <v>43825</v>
      </c>
      <c r="G971" s="33" t="str">
        <f>IF(E971="","",IF((OR(E971=data_validation!A$1,E971=data_validation!A$2)),"Indicate Date","N/A"))</f>
        <v>N/A</v>
      </c>
      <c r="H971" s="35">
        <f>J971-13</f>
        <v>43832</v>
      </c>
      <c r="I971" s="35">
        <f t="shared" si="155"/>
        <v>43839</v>
      </c>
      <c r="J971" s="35">
        <v>43845</v>
      </c>
      <c r="K971" s="36" t="s">
        <v>69</v>
      </c>
      <c r="L971" s="37">
        <f t="shared" si="156"/>
        <v>10000</v>
      </c>
      <c r="M971" s="43">
        <v>10000</v>
      </c>
      <c r="N971" s="39"/>
      <c r="O971" s="40" t="s">
        <v>208</v>
      </c>
    </row>
    <row r="972" spans="1:15" s="41" customFormat="1" ht="24" hidden="1">
      <c r="A972" s="32">
        <v>1534</v>
      </c>
      <c r="B972" s="33" t="s">
        <v>502</v>
      </c>
      <c r="C972" s="42" t="s">
        <v>104</v>
      </c>
      <c r="D972" s="33" t="s">
        <v>446</v>
      </c>
      <c r="E972" s="44" t="s">
        <v>28</v>
      </c>
      <c r="F972" s="35">
        <f t="shared" si="157"/>
        <v>43823</v>
      </c>
      <c r="G972" s="33" t="str">
        <f>IF(E972="","",IF((OR(E972=data_validation!A$1,E972=data_validation!A$2)),"Indicate Date","N/A"))</f>
        <v>N/A</v>
      </c>
      <c r="H972" s="35">
        <f>J972-15</f>
        <v>43830</v>
      </c>
      <c r="I972" s="35">
        <f t="shared" si="155"/>
        <v>43837</v>
      </c>
      <c r="J972" s="35">
        <v>43845</v>
      </c>
      <c r="K972" s="36" t="s">
        <v>69</v>
      </c>
      <c r="L972" s="37">
        <f t="shared" si="156"/>
        <v>6000</v>
      </c>
      <c r="M972" s="43">
        <v>6000</v>
      </c>
      <c r="N972" s="39"/>
      <c r="O972" s="40" t="s">
        <v>208</v>
      </c>
    </row>
    <row r="973" spans="1:15" s="41" customFormat="1" ht="24" hidden="1">
      <c r="A973" s="32">
        <v>40</v>
      </c>
      <c r="B973" s="33" t="s">
        <v>349</v>
      </c>
      <c r="C973" s="42" t="s">
        <v>104</v>
      </c>
      <c r="D973" s="33" t="s">
        <v>98</v>
      </c>
      <c r="E973" s="44" t="s">
        <v>28</v>
      </c>
      <c r="F973" s="35">
        <f t="shared" si="157"/>
        <v>43914</v>
      </c>
      <c r="G973" s="33" t="str">
        <f>IF(E973="","",IF((OR(E973=data_validation!A$1,E973=data_validation!A$2)),"Indicate Date","N/A"))</f>
        <v>N/A</v>
      </c>
      <c r="H973" s="35">
        <f>J973-15</f>
        <v>43921</v>
      </c>
      <c r="I973" s="35">
        <f t="shared" si="155"/>
        <v>43928</v>
      </c>
      <c r="J973" s="35">
        <v>43936</v>
      </c>
      <c r="K973" s="36" t="s">
        <v>69</v>
      </c>
      <c r="L973" s="37">
        <f t="shared" si="156"/>
        <v>10000</v>
      </c>
      <c r="M973" s="43">
        <v>10000</v>
      </c>
      <c r="N973" s="39"/>
      <c r="O973" s="40" t="s">
        <v>208</v>
      </c>
    </row>
    <row r="974" spans="1:15" s="41" customFormat="1" ht="24" hidden="1">
      <c r="A974" s="32">
        <v>117</v>
      </c>
      <c r="B974" s="33" t="s">
        <v>290</v>
      </c>
      <c r="C974" s="42" t="s">
        <v>104</v>
      </c>
      <c r="D974" s="33" t="s">
        <v>117</v>
      </c>
      <c r="E974" s="44" t="s">
        <v>28</v>
      </c>
      <c r="F974" s="35">
        <f t="shared" si="157"/>
        <v>43914</v>
      </c>
      <c r="G974" s="33" t="str">
        <f>IF(E974="","",IF((OR(E974=data_validation!A$1,E974=data_validation!A$2)),"Indicate Date","N/A"))</f>
        <v>N/A</v>
      </c>
      <c r="H974" s="35">
        <f>J974-15</f>
        <v>43921</v>
      </c>
      <c r="I974" s="35">
        <f t="shared" si="155"/>
        <v>43928</v>
      </c>
      <c r="J974" s="35">
        <v>43936</v>
      </c>
      <c r="K974" s="36" t="s">
        <v>69</v>
      </c>
      <c r="L974" s="37">
        <f t="shared" si="156"/>
        <v>8000</v>
      </c>
      <c r="M974" s="43">
        <v>8000</v>
      </c>
      <c r="N974" s="39"/>
      <c r="O974" s="40" t="s">
        <v>208</v>
      </c>
    </row>
    <row r="975" spans="1:15" s="41" customFormat="1" ht="24" hidden="1">
      <c r="A975" s="32">
        <v>239</v>
      </c>
      <c r="B975" s="33" t="s">
        <v>277</v>
      </c>
      <c r="C975" s="42" t="s">
        <v>104</v>
      </c>
      <c r="D975" s="33" t="s">
        <v>158</v>
      </c>
      <c r="E975" s="44" t="s">
        <v>28</v>
      </c>
      <c r="F975" s="35">
        <f t="shared" si="157"/>
        <v>43914</v>
      </c>
      <c r="G975" s="33" t="str">
        <f>IF(E975="","",IF((OR(E975=data_validation!A$1,E975=data_validation!A$2)),"Indicate Date","N/A"))</f>
        <v>N/A</v>
      </c>
      <c r="H975" s="35">
        <f>J975-15</f>
        <v>43921</v>
      </c>
      <c r="I975" s="35">
        <f t="shared" si="155"/>
        <v>43928</v>
      </c>
      <c r="J975" s="35">
        <v>43936</v>
      </c>
      <c r="K975" s="36" t="s">
        <v>69</v>
      </c>
      <c r="L975" s="37">
        <f t="shared" si="156"/>
        <v>10000</v>
      </c>
      <c r="M975" s="43">
        <v>10000</v>
      </c>
      <c r="N975" s="39"/>
      <c r="O975" s="40" t="s">
        <v>266</v>
      </c>
    </row>
    <row r="976" spans="1:15" s="41" customFormat="1" ht="24" hidden="1">
      <c r="A976" s="32">
        <v>807</v>
      </c>
      <c r="B976" s="33" t="s">
        <v>326</v>
      </c>
      <c r="C976" s="42" t="s">
        <v>104</v>
      </c>
      <c r="D976" s="33" t="s">
        <v>147</v>
      </c>
      <c r="E976" s="44" t="s">
        <v>28</v>
      </c>
      <c r="F976" s="35">
        <f t="shared" si="157"/>
        <v>43916</v>
      </c>
      <c r="G976" s="33" t="str">
        <f>IF(E976="","",IF((OR(E976=data_validation!A$1,E976=data_validation!A$2)),"Indicate Date","N/A"))</f>
        <v>N/A</v>
      </c>
      <c r="H976" s="35">
        <f>J976-13</f>
        <v>43923</v>
      </c>
      <c r="I976" s="35">
        <f t="shared" si="155"/>
        <v>43930</v>
      </c>
      <c r="J976" s="35">
        <v>43936</v>
      </c>
      <c r="K976" s="36" t="s">
        <v>69</v>
      </c>
      <c r="L976" s="37">
        <f t="shared" si="156"/>
        <v>5000</v>
      </c>
      <c r="M976" s="43">
        <v>5000</v>
      </c>
      <c r="N976" s="39"/>
      <c r="O976" s="40" t="s">
        <v>208</v>
      </c>
    </row>
    <row r="977" spans="1:15" s="41" customFormat="1" ht="24" hidden="1">
      <c r="A977" s="32">
        <v>1535</v>
      </c>
      <c r="B977" s="33" t="s">
        <v>502</v>
      </c>
      <c r="C977" s="42" t="s">
        <v>104</v>
      </c>
      <c r="D977" s="33" t="s">
        <v>446</v>
      </c>
      <c r="E977" s="44" t="s">
        <v>28</v>
      </c>
      <c r="F977" s="35">
        <f t="shared" ref="F977:F1012" si="160">H977-7</f>
        <v>43914</v>
      </c>
      <c r="G977" s="33" t="str">
        <f>IF(E977="","",IF((OR(E977=data_validation!A$1,E977=data_validation!A$2)),"Indicate Date","N/A"))</f>
        <v>N/A</v>
      </c>
      <c r="H977" s="35">
        <f>J977-15</f>
        <v>43921</v>
      </c>
      <c r="I977" s="35">
        <f t="shared" si="155"/>
        <v>43928</v>
      </c>
      <c r="J977" s="35">
        <v>43936</v>
      </c>
      <c r="K977" s="36" t="s">
        <v>69</v>
      </c>
      <c r="L977" s="37">
        <f t="shared" si="156"/>
        <v>6000</v>
      </c>
      <c r="M977" s="43">
        <v>6000</v>
      </c>
      <c r="N977" s="39"/>
      <c r="O977" s="40" t="s">
        <v>208</v>
      </c>
    </row>
    <row r="978" spans="1:15" s="41" customFormat="1" ht="24" hidden="1">
      <c r="A978" s="32">
        <v>210</v>
      </c>
      <c r="B978" s="33" t="s">
        <v>289</v>
      </c>
      <c r="C978" s="42" t="s">
        <v>118</v>
      </c>
      <c r="D978" s="33" t="s">
        <v>135</v>
      </c>
      <c r="E978" s="44" t="s">
        <v>28</v>
      </c>
      <c r="F978" s="35">
        <f t="shared" si="160"/>
        <v>43825</v>
      </c>
      <c r="G978" s="33" t="str">
        <f>IF(E978="","",IF((OR(E978=data_validation!A$1,E978=data_validation!A$2)),"Indicate Date","N/A"))</f>
        <v>N/A</v>
      </c>
      <c r="H978" s="35">
        <f>J978-13</f>
        <v>43832</v>
      </c>
      <c r="I978" s="35">
        <f t="shared" si="155"/>
        <v>43839</v>
      </c>
      <c r="J978" s="35">
        <v>43845</v>
      </c>
      <c r="K978" s="36" t="s">
        <v>69</v>
      </c>
      <c r="L978" s="37">
        <f t="shared" si="156"/>
        <v>30000</v>
      </c>
      <c r="M978" s="43">
        <v>30000</v>
      </c>
      <c r="N978" s="39"/>
      <c r="O978" s="40" t="s">
        <v>266</v>
      </c>
    </row>
    <row r="979" spans="1:15" s="41" customFormat="1" ht="24" hidden="1">
      <c r="A979" s="32">
        <v>297</v>
      </c>
      <c r="B979" s="33" t="s">
        <v>433</v>
      </c>
      <c r="C979" s="42" t="s">
        <v>118</v>
      </c>
      <c r="D979" s="33" t="s">
        <v>434</v>
      </c>
      <c r="E979" s="44" t="s">
        <v>28</v>
      </c>
      <c r="F979" s="35">
        <f t="shared" si="160"/>
        <v>43825</v>
      </c>
      <c r="G979" s="33" t="str">
        <f>IF(E979="","",IF((OR(E979=data_validation!A$1,E979=data_validation!A$2)),"Indicate Date","N/A"))</f>
        <v>N/A</v>
      </c>
      <c r="H979" s="35">
        <f>J979-13</f>
        <v>43832</v>
      </c>
      <c r="I979" s="35">
        <f t="shared" si="155"/>
        <v>43839</v>
      </c>
      <c r="J979" s="35">
        <v>43845</v>
      </c>
      <c r="K979" s="36" t="s">
        <v>69</v>
      </c>
      <c r="L979" s="37">
        <f t="shared" si="156"/>
        <v>60000</v>
      </c>
      <c r="M979" s="43">
        <v>60000</v>
      </c>
      <c r="N979" s="39"/>
      <c r="O979" s="40" t="s">
        <v>208</v>
      </c>
    </row>
    <row r="980" spans="1:15" s="41" customFormat="1" ht="24" hidden="1">
      <c r="A980" s="32">
        <v>319</v>
      </c>
      <c r="B980" s="33" t="s">
        <v>353</v>
      </c>
      <c r="C980" s="42" t="s">
        <v>118</v>
      </c>
      <c r="D980" s="33" t="s">
        <v>119</v>
      </c>
      <c r="E980" s="44" t="s">
        <v>28</v>
      </c>
      <c r="F980" s="35">
        <f t="shared" si="160"/>
        <v>43823</v>
      </c>
      <c r="G980" s="33" t="str">
        <f>IF(E980="","",IF((OR(E980=data_validation!A$1,E980=data_validation!A$2)),"Indicate Date","N/A"))</f>
        <v>N/A</v>
      </c>
      <c r="H980" s="35">
        <f>J980-15</f>
        <v>43830</v>
      </c>
      <c r="I980" s="35">
        <f t="shared" si="155"/>
        <v>43837</v>
      </c>
      <c r="J980" s="35">
        <v>43845</v>
      </c>
      <c r="K980" s="36" t="s">
        <v>69</v>
      </c>
      <c r="L980" s="37">
        <f t="shared" si="156"/>
        <v>1200</v>
      </c>
      <c r="M980" s="43">
        <v>1200</v>
      </c>
      <c r="N980" s="39"/>
      <c r="O980" s="40" t="s">
        <v>208</v>
      </c>
    </row>
    <row r="981" spans="1:15" s="41" customFormat="1" ht="24" hidden="1">
      <c r="A981" s="32">
        <v>537</v>
      </c>
      <c r="B981" s="33" t="s">
        <v>400</v>
      </c>
      <c r="C981" s="42" t="s">
        <v>118</v>
      </c>
      <c r="D981" s="33" t="s">
        <v>156</v>
      </c>
      <c r="E981" s="44" t="s">
        <v>28</v>
      </c>
      <c r="F981" s="35">
        <f t="shared" si="160"/>
        <v>43825</v>
      </c>
      <c r="G981" s="33" t="str">
        <f>IF(E981="","",IF((OR(E981=data_validation!A$1,E981=data_validation!A$2)),"Indicate Date","N/A"))</f>
        <v>N/A</v>
      </c>
      <c r="H981" s="35">
        <f>J981-13</f>
        <v>43832</v>
      </c>
      <c r="I981" s="35">
        <f t="shared" si="155"/>
        <v>43839</v>
      </c>
      <c r="J981" s="35">
        <v>43845</v>
      </c>
      <c r="K981" s="36" t="s">
        <v>69</v>
      </c>
      <c r="L981" s="37">
        <f t="shared" si="156"/>
        <v>50000</v>
      </c>
      <c r="M981" s="43">
        <v>50000</v>
      </c>
      <c r="N981" s="39"/>
      <c r="O981" s="40" t="s">
        <v>257</v>
      </c>
    </row>
    <row r="982" spans="1:15" s="41" customFormat="1" ht="24" hidden="1">
      <c r="A982" s="32">
        <v>645</v>
      </c>
      <c r="B982" s="33" t="s">
        <v>324</v>
      </c>
      <c r="C982" s="42" t="s">
        <v>118</v>
      </c>
      <c r="D982" s="33" t="s">
        <v>142</v>
      </c>
      <c r="E982" s="44" t="s">
        <v>28</v>
      </c>
      <c r="F982" s="35">
        <f t="shared" si="160"/>
        <v>43825</v>
      </c>
      <c r="G982" s="33" t="str">
        <f>IF(E982="","",IF((OR(E982=data_validation!A$1,E982=data_validation!A$2)),"Indicate Date","N/A"))</f>
        <v>N/A</v>
      </c>
      <c r="H982" s="35">
        <f>J982-13</f>
        <v>43832</v>
      </c>
      <c r="I982" s="35">
        <f t="shared" si="155"/>
        <v>43839</v>
      </c>
      <c r="J982" s="35">
        <v>43845</v>
      </c>
      <c r="K982" s="36" t="s">
        <v>69</v>
      </c>
      <c r="L982" s="37">
        <f t="shared" si="156"/>
        <v>180000</v>
      </c>
      <c r="M982" s="43">
        <v>180000</v>
      </c>
      <c r="N982" s="39"/>
      <c r="O982" s="40" t="s">
        <v>176</v>
      </c>
    </row>
    <row r="983" spans="1:15" s="41" customFormat="1" ht="24" hidden="1">
      <c r="A983" s="32">
        <v>787</v>
      </c>
      <c r="B983" s="33" t="s">
        <v>364</v>
      </c>
      <c r="C983" s="42" t="s">
        <v>118</v>
      </c>
      <c r="D983" s="33" t="s">
        <v>94</v>
      </c>
      <c r="E983" s="44" t="s">
        <v>28</v>
      </c>
      <c r="F983" s="35">
        <f t="shared" si="160"/>
        <v>43823</v>
      </c>
      <c r="G983" s="33" t="str">
        <f>IF(E983="","",IF((OR(E983=data_validation!A$1,E983=data_validation!A$2)),"Indicate Date","N/A"))</f>
        <v>N/A</v>
      </c>
      <c r="H983" s="35">
        <f>J983-15</f>
        <v>43830</v>
      </c>
      <c r="I983" s="35">
        <f t="shared" si="155"/>
        <v>43837</v>
      </c>
      <c r="J983" s="35">
        <v>43845</v>
      </c>
      <c r="K983" s="36" t="s">
        <v>69</v>
      </c>
      <c r="L983" s="37">
        <f t="shared" si="156"/>
        <v>5000</v>
      </c>
      <c r="M983" s="43">
        <v>5000</v>
      </c>
      <c r="N983" s="39"/>
      <c r="O983" s="40" t="s">
        <v>363</v>
      </c>
    </row>
    <row r="984" spans="1:15" s="41" customFormat="1" ht="24" hidden="1">
      <c r="A984" s="32">
        <v>803</v>
      </c>
      <c r="B984" s="33" t="s">
        <v>326</v>
      </c>
      <c r="C984" s="42" t="s">
        <v>118</v>
      </c>
      <c r="D984" s="33" t="s">
        <v>147</v>
      </c>
      <c r="E984" s="44" t="s">
        <v>28</v>
      </c>
      <c r="F984" s="35">
        <f t="shared" si="160"/>
        <v>43825</v>
      </c>
      <c r="G984" s="33" t="str">
        <f>IF(E984="","",IF((OR(E984=data_validation!A$1,E984=data_validation!A$2)),"Indicate Date","N/A"))</f>
        <v>N/A</v>
      </c>
      <c r="H984" s="35">
        <f>J984-13</f>
        <v>43832</v>
      </c>
      <c r="I984" s="35">
        <f t="shared" si="155"/>
        <v>43839</v>
      </c>
      <c r="J984" s="35">
        <v>43845</v>
      </c>
      <c r="K984" s="36" t="s">
        <v>69</v>
      </c>
      <c r="L984" s="37">
        <f t="shared" si="156"/>
        <v>15000</v>
      </c>
      <c r="M984" s="43">
        <v>15000</v>
      </c>
      <c r="N984" s="39"/>
      <c r="O984" s="40" t="s">
        <v>208</v>
      </c>
    </row>
    <row r="985" spans="1:15" s="41" customFormat="1" ht="24" hidden="1">
      <c r="A985" s="32">
        <v>949</v>
      </c>
      <c r="B985" s="33" t="s">
        <v>570</v>
      </c>
      <c r="C985" s="42" t="s">
        <v>118</v>
      </c>
      <c r="D985" s="33" t="s">
        <v>183</v>
      </c>
      <c r="E985" s="44" t="s">
        <v>28</v>
      </c>
      <c r="F985" s="35">
        <f t="shared" si="160"/>
        <v>43825</v>
      </c>
      <c r="G985" s="33" t="str">
        <f>IF(E985="","",IF((OR(E985=data_validation!A$1,E985=data_validation!A$2)),"Indicate Date","N/A"))</f>
        <v>N/A</v>
      </c>
      <c r="H985" s="35">
        <f>J985-13</f>
        <v>43832</v>
      </c>
      <c r="I985" s="35">
        <f t="shared" si="155"/>
        <v>43839</v>
      </c>
      <c r="J985" s="35">
        <v>43845</v>
      </c>
      <c r="K985" s="36" t="s">
        <v>69</v>
      </c>
      <c r="L985" s="37">
        <f t="shared" si="156"/>
        <v>99944.2</v>
      </c>
      <c r="M985" s="43">
        <v>99944.2</v>
      </c>
      <c r="N985" s="39"/>
      <c r="O985" s="40" t="s">
        <v>208</v>
      </c>
    </row>
    <row r="986" spans="1:15" s="41" customFormat="1" ht="24" hidden="1">
      <c r="A986" s="32">
        <v>1059</v>
      </c>
      <c r="B986" s="33" t="s">
        <v>297</v>
      </c>
      <c r="C986" s="42" t="s">
        <v>118</v>
      </c>
      <c r="D986" s="33" t="s">
        <v>298</v>
      </c>
      <c r="E986" s="44" t="s">
        <v>28</v>
      </c>
      <c r="F986" s="35">
        <f t="shared" si="160"/>
        <v>43825</v>
      </c>
      <c r="G986" s="33" t="str">
        <f>IF(E986="","",IF((OR(E986=data_validation!A$1,E986=data_validation!A$2)),"Indicate Date","N/A"))</f>
        <v>N/A</v>
      </c>
      <c r="H986" s="35">
        <f>J986-13</f>
        <v>43832</v>
      </c>
      <c r="I986" s="35">
        <f t="shared" si="155"/>
        <v>43839</v>
      </c>
      <c r="J986" s="35">
        <v>43845</v>
      </c>
      <c r="K986" s="36" t="s">
        <v>69</v>
      </c>
      <c r="L986" s="37">
        <f t="shared" si="156"/>
        <v>38409.5</v>
      </c>
      <c r="M986" s="43">
        <v>38409.5</v>
      </c>
      <c r="N986" s="39"/>
      <c r="O986" s="40" t="s">
        <v>268</v>
      </c>
    </row>
    <row r="987" spans="1:15" s="41" customFormat="1" ht="24" hidden="1">
      <c r="A987" s="32">
        <v>1070</v>
      </c>
      <c r="B987" s="33" t="s">
        <v>296</v>
      </c>
      <c r="C987" s="42" t="s">
        <v>118</v>
      </c>
      <c r="D987" s="33" t="s">
        <v>125</v>
      </c>
      <c r="E987" s="44" t="s">
        <v>28</v>
      </c>
      <c r="F987" s="35">
        <f t="shared" si="160"/>
        <v>43825</v>
      </c>
      <c r="G987" s="33" t="str">
        <f>IF(E987="","",IF((OR(E987=data_validation!A$1,E987=data_validation!A$2)),"Indicate Date","N/A"))</f>
        <v>N/A</v>
      </c>
      <c r="H987" s="35">
        <f>J987-13</f>
        <v>43832</v>
      </c>
      <c r="I987" s="35">
        <f t="shared" ref="I987:I1051" si="161">H987+7</f>
        <v>43839</v>
      </c>
      <c r="J987" s="35">
        <v>43845</v>
      </c>
      <c r="K987" s="36" t="s">
        <v>69</v>
      </c>
      <c r="L987" s="37">
        <f t="shared" ref="L987:L1051" si="162">SUM(M987:N987)</f>
        <v>30000</v>
      </c>
      <c r="M987" s="43">
        <v>30000</v>
      </c>
      <c r="N987" s="39"/>
      <c r="O987" s="40" t="s">
        <v>261</v>
      </c>
    </row>
    <row r="988" spans="1:15" s="41" customFormat="1" ht="24" hidden="1">
      <c r="A988" s="32">
        <v>1082</v>
      </c>
      <c r="B988" s="33" t="s">
        <v>295</v>
      </c>
      <c r="C988" s="42" t="s">
        <v>118</v>
      </c>
      <c r="D988" s="33" t="s">
        <v>120</v>
      </c>
      <c r="E988" s="44" t="s">
        <v>28</v>
      </c>
      <c r="F988" s="35">
        <f t="shared" si="160"/>
        <v>43825</v>
      </c>
      <c r="G988" s="33" t="str">
        <f>IF(E988="","",IF((OR(E988=data_validation!A$1,E988=data_validation!A$2)),"Indicate Date","N/A"))</f>
        <v>N/A</v>
      </c>
      <c r="H988" s="35">
        <f>J988-13</f>
        <v>43832</v>
      </c>
      <c r="I988" s="35">
        <f t="shared" si="161"/>
        <v>43839</v>
      </c>
      <c r="J988" s="35">
        <v>43845</v>
      </c>
      <c r="K988" s="36" t="s">
        <v>69</v>
      </c>
      <c r="L988" s="37">
        <f t="shared" si="162"/>
        <v>250</v>
      </c>
      <c r="M988" s="38">
        <v>250</v>
      </c>
      <c r="N988" s="39"/>
      <c r="O988" s="40" t="s">
        <v>229</v>
      </c>
    </row>
    <row r="989" spans="1:15" s="41" customFormat="1" ht="24" hidden="1">
      <c r="A989" s="32">
        <v>1364</v>
      </c>
      <c r="B989" s="33" t="s">
        <v>470</v>
      </c>
      <c r="C989" s="42" t="s">
        <v>118</v>
      </c>
      <c r="D989" s="33" t="s">
        <v>192</v>
      </c>
      <c r="E989" s="44" t="s">
        <v>28</v>
      </c>
      <c r="F989" s="35">
        <f t="shared" si="160"/>
        <v>43823</v>
      </c>
      <c r="G989" s="33" t="str">
        <f>IF(E989="","",IF((OR(E989=data_validation!A$1,E989=data_validation!A$2)),"Indicate Date","N/A"))</f>
        <v>N/A</v>
      </c>
      <c r="H989" s="35">
        <f>J989-15</f>
        <v>43830</v>
      </c>
      <c r="I989" s="35">
        <f t="shared" si="161"/>
        <v>43837</v>
      </c>
      <c r="J989" s="35">
        <v>43845</v>
      </c>
      <c r="K989" s="36" t="s">
        <v>69</v>
      </c>
      <c r="L989" s="37">
        <f t="shared" si="162"/>
        <v>162500</v>
      </c>
      <c r="M989" s="43">
        <v>162500</v>
      </c>
      <c r="N989" s="39"/>
      <c r="O989" s="40" t="s">
        <v>208</v>
      </c>
    </row>
    <row r="990" spans="1:15" s="41" customFormat="1" ht="24" hidden="1">
      <c r="A990" s="32">
        <v>1445</v>
      </c>
      <c r="B990" s="33" t="s">
        <v>481</v>
      </c>
      <c r="C990" s="42" t="s">
        <v>118</v>
      </c>
      <c r="D990" s="33" t="s">
        <v>192</v>
      </c>
      <c r="E990" s="44" t="s">
        <v>28</v>
      </c>
      <c r="F990" s="35">
        <f t="shared" si="160"/>
        <v>43825</v>
      </c>
      <c r="G990" s="33" t="str">
        <f>IF(E990="","",IF((OR(E990=data_validation!A$1,E990=data_validation!A$2)),"Indicate Date","N/A"))</f>
        <v>N/A</v>
      </c>
      <c r="H990" s="35">
        <f>J990-13</f>
        <v>43832</v>
      </c>
      <c r="I990" s="35">
        <f t="shared" si="161"/>
        <v>43839</v>
      </c>
      <c r="J990" s="35">
        <v>43845</v>
      </c>
      <c r="K990" s="36" t="s">
        <v>69</v>
      </c>
      <c r="L990" s="37">
        <f t="shared" si="162"/>
        <v>20000</v>
      </c>
      <c r="M990" s="43">
        <v>20000</v>
      </c>
      <c r="N990" s="39"/>
      <c r="O990" s="40" t="s">
        <v>480</v>
      </c>
    </row>
    <row r="991" spans="1:15" s="41" customFormat="1" ht="24" hidden="1">
      <c r="A991" s="32">
        <v>1479</v>
      </c>
      <c r="B991" s="33" t="s">
        <v>483</v>
      </c>
      <c r="C991" s="42" t="s">
        <v>118</v>
      </c>
      <c r="D991" s="33" t="s">
        <v>192</v>
      </c>
      <c r="E991" s="44" t="s">
        <v>28</v>
      </c>
      <c r="F991" s="35">
        <f t="shared" si="160"/>
        <v>43825</v>
      </c>
      <c r="G991" s="33" t="str">
        <f>IF(E991="","",IF((OR(E991=data_validation!A$1,E991=data_validation!A$2)),"Indicate Date","N/A"))</f>
        <v>N/A</v>
      </c>
      <c r="H991" s="35">
        <f>J991-13</f>
        <v>43832</v>
      </c>
      <c r="I991" s="35">
        <f t="shared" si="161"/>
        <v>43839</v>
      </c>
      <c r="J991" s="35">
        <v>43845</v>
      </c>
      <c r="K991" s="36" t="s">
        <v>69</v>
      </c>
      <c r="L991" s="37">
        <f t="shared" si="162"/>
        <v>10000</v>
      </c>
      <c r="M991" s="43">
        <v>10000</v>
      </c>
      <c r="N991" s="39"/>
      <c r="O991" s="40" t="s">
        <v>484</v>
      </c>
    </row>
    <row r="992" spans="1:15" s="41" customFormat="1" ht="24" hidden="1">
      <c r="A992" s="32">
        <v>1530</v>
      </c>
      <c r="B992" s="33" t="s">
        <v>502</v>
      </c>
      <c r="C992" s="42" t="s">
        <v>118</v>
      </c>
      <c r="D992" s="33" t="s">
        <v>446</v>
      </c>
      <c r="E992" s="44" t="s">
        <v>28</v>
      </c>
      <c r="F992" s="35">
        <f t="shared" si="160"/>
        <v>43825</v>
      </c>
      <c r="G992" s="33" t="str">
        <f>IF(E992="","",IF((OR(E992=data_validation!A$1,E992=data_validation!A$2)),"Indicate Date","N/A"))</f>
        <v>N/A</v>
      </c>
      <c r="H992" s="35">
        <f>J992-13</f>
        <v>43832</v>
      </c>
      <c r="I992" s="35">
        <f t="shared" si="161"/>
        <v>43839</v>
      </c>
      <c r="J992" s="35">
        <v>43845</v>
      </c>
      <c r="K992" s="36" t="s">
        <v>69</v>
      </c>
      <c r="L992" s="37">
        <f t="shared" si="162"/>
        <v>105000</v>
      </c>
      <c r="M992" s="43">
        <v>105000</v>
      </c>
      <c r="N992" s="39"/>
      <c r="O992" s="40" t="s">
        <v>208</v>
      </c>
    </row>
    <row r="993" spans="1:15" s="41" customFormat="1" ht="24" hidden="1">
      <c r="A993" s="32">
        <v>38</v>
      </c>
      <c r="B993" s="33" t="s">
        <v>349</v>
      </c>
      <c r="C993" s="42" t="s">
        <v>118</v>
      </c>
      <c r="D993" s="33" t="s">
        <v>98</v>
      </c>
      <c r="E993" s="44" t="s">
        <v>28</v>
      </c>
      <c r="F993" s="35">
        <f t="shared" si="160"/>
        <v>43914</v>
      </c>
      <c r="G993" s="33" t="str">
        <f>IF(E993="","",IF((OR(E993=data_validation!A$1,E993=data_validation!A$2)),"Indicate Date","N/A"))</f>
        <v>N/A</v>
      </c>
      <c r="H993" s="35">
        <f t="shared" ref="H993:H1012" si="163">J993-15</f>
        <v>43921</v>
      </c>
      <c r="I993" s="35">
        <f t="shared" si="161"/>
        <v>43928</v>
      </c>
      <c r="J993" s="35">
        <v>43936</v>
      </c>
      <c r="K993" s="36" t="s">
        <v>69</v>
      </c>
      <c r="L993" s="37">
        <f t="shared" si="162"/>
        <v>25000</v>
      </c>
      <c r="M993" s="43">
        <v>25000</v>
      </c>
      <c r="N993" s="39"/>
      <c r="O993" s="40" t="s">
        <v>208</v>
      </c>
    </row>
    <row r="994" spans="1:15" s="41" customFormat="1" ht="24" hidden="1">
      <c r="A994" s="32">
        <v>114</v>
      </c>
      <c r="B994" s="33" t="s">
        <v>290</v>
      </c>
      <c r="C994" s="42" t="s">
        <v>118</v>
      </c>
      <c r="D994" s="33" t="s">
        <v>117</v>
      </c>
      <c r="E994" s="44" t="s">
        <v>28</v>
      </c>
      <c r="F994" s="35">
        <f t="shared" si="160"/>
        <v>43914</v>
      </c>
      <c r="G994" s="33" t="str">
        <f>IF(E994="","",IF((OR(E994=data_validation!A$1,E994=data_validation!A$2)),"Indicate Date","N/A"))</f>
        <v>N/A</v>
      </c>
      <c r="H994" s="35">
        <f t="shared" si="163"/>
        <v>43921</v>
      </c>
      <c r="I994" s="35">
        <f t="shared" si="161"/>
        <v>43928</v>
      </c>
      <c r="J994" s="35">
        <v>43936</v>
      </c>
      <c r="K994" s="36" t="s">
        <v>69</v>
      </c>
      <c r="L994" s="37">
        <f t="shared" si="162"/>
        <v>3000</v>
      </c>
      <c r="M994" s="43">
        <v>3000</v>
      </c>
      <c r="N994" s="39"/>
      <c r="O994" s="40" t="s">
        <v>208</v>
      </c>
    </row>
    <row r="995" spans="1:15" s="41" customFormat="1" ht="24" hidden="1">
      <c r="A995" s="32">
        <v>211</v>
      </c>
      <c r="B995" s="33" t="s">
        <v>289</v>
      </c>
      <c r="C995" s="42" t="s">
        <v>118</v>
      </c>
      <c r="D995" s="33" t="s">
        <v>135</v>
      </c>
      <c r="E995" s="44" t="s">
        <v>28</v>
      </c>
      <c r="F995" s="35">
        <f t="shared" si="160"/>
        <v>43914</v>
      </c>
      <c r="G995" s="33" t="str">
        <f>IF(E995="","",IF((OR(E995=data_validation!A$1,E995=data_validation!A$2)),"Indicate Date","N/A"))</f>
        <v>N/A</v>
      </c>
      <c r="H995" s="35">
        <f t="shared" si="163"/>
        <v>43921</v>
      </c>
      <c r="I995" s="35">
        <f t="shared" si="161"/>
        <v>43928</v>
      </c>
      <c r="J995" s="35">
        <v>43936</v>
      </c>
      <c r="K995" s="36" t="s">
        <v>69</v>
      </c>
      <c r="L995" s="37">
        <f t="shared" si="162"/>
        <v>30000</v>
      </c>
      <c r="M995" s="43">
        <v>30000</v>
      </c>
      <c r="N995" s="39"/>
      <c r="O995" s="40" t="s">
        <v>266</v>
      </c>
    </row>
    <row r="996" spans="1:15" s="41" customFormat="1" ht="24" hidden="1">
      <c r="A996" s="32">
        <v>298</v>
      </c>
      <c r="B996" s="33" t="s">
        <v>433</v>
      </c>
      <c r="C996" s="42" t="s">
        <v>118</v>
      </c>
      <c r="D996" s="33" t="s">
        <v>434</v>
      </c>
      <c r="E996" s="44" t="s">
        <v>28</v>
      </c>
      <c r="F996" s="35">
        <f t="shared" si="160"/>
        <v>43914</v>
      </c>
      <c r="G996" s="33" t="str">
        <f>IF(E996="","",IF((OR(E996=data_validation!A$1,E996=data_validation!A$2)),"Indicate Date","N/A"))</f>
        <v>N/A</v>
      </c>
      <c r="H996" s="35">
        <f t="shared" si="163"/>
        <v>43921</v>
      </c>
      <c r="I996" s="35">
        <f t="shared" si="161"/>
        <v>43928</v>
      </c>
      <c r="J996" s="35">
        <v>43936</v>
      </c>
      <c r="K996" s="36" t="s">
        <v>69</v>
      </c>
      <c r="L996" s="37">
        <f t="shared" si="162"/>
        <v>60000</v>
      </c>
      <c r="M996" s="43">
        <v>60000</v>
      </c>
      <c r="N996" s="39"/>
      <c r="O996" s="40" t="s">
        <v>208</v>
      </c>
    </row>
    <row r="997" spans="1:15" s="41" customFormat="1" ht="24" hidden="1">
      <c r="A997" s="32">
        <v>320</v>
      </c>
      <c r="B997" s="33" t="s">
        <v>353</v>
      </c>
      <c r="C997" s="42" t="s">
        <v>118</v>
      </c>
      <c r="D997" s="33" t="s">
        <v>119</v>
      </c>
      <c r="E997" s="44" t="s">
        <v>28</v>
      </c>
      <c r="F997" s="35">
        <f t="shared" si="160"/>
        <v>43914</v>
      </c>
      <c r="G997" s="33" t="str">
        <f>IF(E997="","",IF((OR(E997=data_validation!A$1,E997=data_validation!A$2)),"Indicate Date","N/A"))</f>
        <v>N/A</v>
      </c>
      <c r="H997" s="35">
        <f t="shared" si="163"/>
        <v>43921</v>
      </c>
      <c r="I997" s="35">
        <f t="shared" si="161"/>
        <v>43928</v>
      </c>
      <c r="J997" s="35">
        <v>43936</v>
      </c>
      <c r="K997" s="36" t="s">
        <v>69</v>
      </c>
      <c r="L997" s="37">
        <f t="shared" si="162"/>
        <v>1200</v>
      </c>
      <c r="M997" s="43">
        <v>1200</v>
      </c>
      <c r="N997" s="39"/>
      <c r="O997" s="40" t="s">
        <v>208</v>
      </c>
    </row>
    <row r="998" spans="1:15" s="41" customFormat="1" ht="24" hidden="1">
      <c r="A998" s="32">
        <v>538</v>
      </c>
      <c r="B998" s="33" t="s">
        <v>400</v>
      </c>
      <c r="C998" s="42" t="s">
        <v>118</v>
      </c>
      <c r="D998" s="33" t="s">
        <v>156</v>
      </c>
      <c r="E998" s="44" t="s">
        <v>28</v>
      </c>
      <c r="F998" s="35">
        <f t="shared" si="160"/>
        <v>43914</v>
      </c>
      <c r="G998" s="33" t="str">
        <f>IF(E998="","",IF((OR(E998=data_validation!A$1,E998=data_validation!A$2)),"Indicate Date","N/A"))</f>
        <v>N/A</v>
      </c>
      <c r="H998" s="35">
        <f t="shared" si="163"/>
        <v>43921</v>
      </c>
      <c r="I998" s="35">
        <f t="shared" si="161"/>
        <v>43928</v>
      </c>
      <c r="J998" s="35">
        <v>43936</v>
      </c>
      <c r="K998" s="36" t="s">
        <v>69</v>
      </c>
      <c r="L998" s="37">
        <f t="shared" si="162"/>
        <v>50000</v>
      </c>
      <c r="M998" s="43">
        <v>50000</v>
      </c>
      <c r="N998" s="39"/>
      <c r="O998" s="40" t="s">
        <v>257</v>
      </c>
    </row>
    <row r="999" spans="1:15" s="41" customFormat="1" ht="24" hidden="1">
      <c r="A999" s="32">
        <v>646</v>
      </c>
      <c r="B999" s="33" t="s">
        <v>324</v>
      </c>
      <c r="C999" s="42" t="s">
        <v>118</v>
      </c>
      <c r="D999" s="33" t="s">
        <v>142</v>
      </c>
      <c r="E999" s="44" t="s">
        <v>28</v>
      </c>
      <c r="F999" s="35">
        <f t="shared" si="160"/>
        <v>43914</v>
      </c>
      <c r="G999" s="33" t="str">
        <f>IF(E999="","",IF((OR(E999=data_validation!A$1,E999=data_validation!A$2)),"Indicate Date","N/A"))</f>
        <v>N/A</v>
      </c>
      <c r="H999" s="35">
        <f t="shared" si="163"/>
        <v>43921</v>
      </c>
      <c r="I999" s="35">
        <f t="shared" si="161"/>
        <v>43928</v>
      </c>
      <c r="J999" s="35">
        <v>43936</v>
      </c>
      <c r="K999" s="36" t="s">
        <v>69</v>
      </c>
      <c r="L999" s="37">
        <f t="shared" si="162"/>
        <v>240000</v>
      </c>
      <c r="M999" s="43">
        <v>240000</v>
      </c>
      <c r="N999" s="39"/>
      <c r="O999" s="40" t="s">
        <v>176</v>
      </c>
    </row>
    <row r="1000" spans="1:15" s="41" customFormat="1" ht="24" hidden="1">
      <c r="A1000" s="32">
        <v>712</v>
      </c>
      <c r="B1000" s="33" t="s">
        <v>383</v>
      </c>
      <c r="C1000" s="42" t="s">
        <v>118</v>
      </c>
      <c r="D1000" s="33" t="s">
        <v>169</v>
      </c>
      <c r="E1000" s="44" t="s">
        <v>28</v>
      </c>
      <c r="F1000" s="35">
        <f t="shared" si="160"/>
        <v>43914</v>
      </c>
      <c r="G1000" s="33" t="str">
        <f>IF(E1000="","",IF((OR(E1000=data_validation!A$1,E1000=data_validation!A$2)),"Indicate Date","N/A"))</f>
        <v>N/A</v>
      </c>
      <c r="H1000" s="35">
        <f t="shared" si="163"/>
        <v>43921</v>
      </c>
      <c r="I1000" s="35">
        <f t="shared" si="161"/>
        <v>43928</v>
      </c>
      <c r="J1000" s="35">
        <v>43936</v>
      </c>
      <c r="K1000" s="36" t="s">
        <v>69</v>
      </c>
      <c r="L1000" s="37">
        <f t="shared" si="162"/>
        <v>10000</v>
      </c>
      <c r="M1000" s="43">
        <v>10000</v>
      </c>
      <c r="N1000" s="39"/>
      <c r="O1000" s="40" t="s">
        <v>208</v>
      </c>
    </row>
    <row r="1001" spans="1:15" s="41" customFormat="1" ht="24" hidden="1">
      <c r="A1001" s="32">
        <v>804</v>
      </c>
      <c r="B1001" s="33" t="s">
        <v>326</v>
      </c>
      <c r="C1001" s="42" t="s">
        <v>118</v>
      </c>
      <c r="D1001" s="33" t="s">
        <v>147</v>
      </c>
      <c r="E1001" s="44" t="s">
        <v>28</v>
      </c>
      <c r="F1001" s="35">
        <f t="shared" si="160"/>
        <v>43914</v>
      </c>
      <c r="G1001" s="33" t="str">
        <f>IF(E1001="","",IF((OR(E1001=data_validation!A$1,E1001=data_validation!A$2)),"Indicate Date","N/A"))</f>
        <v>N/A</v>
      </c>
      <c r="H1001" s="35">
        <f t="shared" si="163"/>
        <v>43921</v>
      </c>
      <c r="I1001" s="35">
        <f t="shared" si="161"/>
        <v>43928</v>
      </c>
      <c r="J1001" s="35">
        <v>43936</v>
      </c>
      <c r="K1001" s="36" t="s">
        <v>69</v>
      </c>
      <c r="L1001" s="37">
        <f t="shared" si="162"/>
        <v>15000</v>
      </c>
      <c r="M1001" s="43">
        <v>15000</v>
      </c>
      <c r="N1001" s="39"/>
      <c r="O1001" s="40" t="s">
        <v>208</v>
      </c>
    </row>
    <row r="1002" spans="1:15" s="41" customFormat="1" ht="24" hidden="1">
      <c r="A1002" s="32">
        <v>950</v>
      </c>
      <c r="B1002" s="33" t="s">
        <v>570</v>
      </c>
      <c r="C1002" s="42" t="s">
        <v>118</v>
      </c>
      <c r="D1002" s="33" t="s">
        <v>183</v>
      </c>
      <c r="E1002" s="44" t="s">
        <v>28</v>
      </c>
      <c r="F1002" s="35">
        <f t="shared" si="160"/>
        <v>43914</v>
      </c>
      <c r="G1002" s="33" t="str">
        <f>IF(E1002="","",IF((OR(E1002=data_validation!A$1,E1002=data_validation!A$2)),"Indicate Date","N/A"))</f>
        <v>N/A</v>
      </c>
      <c r="H1002" s="35">
        <f t="shared" si="163"/>
        <v>43921</v>
      </c>
      <c r="I1002" s="35">
        <f t="shared" si="161"/>
        <v>43928</v>
      </c>
      <c r="J1002" s="35">
        <v>43936</v>
      </c>
      <c r="K1002" s="36" t="s">
        <v>69</v>
      </c>
      <c r="L1002" s="37">
        <f t="shared" si="162"/>
        <v>276035.8</v>
      </c>
      <c r="M1002" s="43">
        <v>276035.8</v>
      </c>
      <c r="N1002" s="39"/>
      <c r="O1002" s="40" t="s">
        <v>208</v>
      </c>
    </row>
    <row r="1003" spans="1:15" s="41" customFormat="1" ht="24" hidden="1">
      <c r="A1003" s="32">
        <v>1060</v>
      </c>
      <c r="B1003" s="33" t="s">
        <v>297</v>
      </c>
      <c r="C1003" s="42" t="s">
        <v>118</v>
      </c>
      <c r="D1003" s="33" t="s">
        <v>298</v>
      </c>
      <c r="E1003" s="44" t="s">
        <v>28</v>
      </c>
      <c r="F1003" s="35">
        <f t="shared" si="160"/>
        <v>43914</v>
      </c>
      <c r="G1003" s="33" t="str">
        <f>IF(E1003="","",IF((OR(E1003=data_validation!A$1,E1003=data_validation!A$2)),"Indicate Date","N/A"))</f>
        <v>N/A</v>
      </c>
      <c r="H1003" s="35">
        <f t="shared" si="163"/>
        <v>43921</v>
      </c>
      <c r="I1003" s="35">
        <f t="shared" si="161"/>
        <v>43928</v>
      </c>
      <c r="J1003" s="35">
        <v>43936</v>
      </c>
      <c r="K1003" s="36" t="s">
        <v>69</v>
      </c>
      <c r="L1003" s="37">
        <f t="shared" si="162"/>
        <v>101590.5</v>
      </c>
      <c r="M1003" s="43">
        <v>101590.5</v>
      </c>
      <c r="N1003" s="39"/>
      <c r="O1003" s="40" t="s">
        <v>268</v>
      </c>
    </row>
    <row r="1004" spans="1:15" s="41" customFormat="1" ht="24" hidden="1">
      <c r="A1004" s="32">
        <v>1071</v>
      </c>
      <c r="B1004" s="33" t="s">
        <v>296</v>
      </c>
      <c r="C1004" s="42" t="s">
        <v>118</v>
      </c>
      <c r="D1004" s="33" t="s">
        <v>125</v>
      </c>
      <c r="E1004" s="44" t="s">
        <v>28</v>
      </c>
      <c r="F1004" s="35">
        <f t="shared" si="160"/>
        <v>43914</v>
      </c>
      <c r="G1004" s="33" t="str">
        <f>IF(E1004="","",IF((OR(E1004=data_validation!A$1,E1004=data_validation!A$2)),"Indicate Date","N/A"))</f>
        <v>N/A</v>
      </c>
      <c r="H1004" s="35">
        <f t="shared" si="163"/>
        <v>43921</v>
      </c>
      <c r="I1004" s="35">
        <f t="shared" si="161"/>
        <v>43928</v>
      </c>
      <c r="J1004" s="35">
        <v>43936</v>
      </c>
      <c r="K1004" s="36" t="s">
        <v>69</v>
      </c>
      <c r="L1004" s="37">
        <f t="shared" si="162"/>
        <v>30000</v>
      </c>
      <c r="M1004" s="43">
        <v>30000</v>
      </c>
      <c r="N1004" s="39"/>
      <c r="O1004" s="40" t="s">
        <v>261</v>
      </c>
    </row>
    <row r="1005" spans="1:15" s="41" customFormat="1" ht="24" hidden="1">
      <c r="A1005" s="32">
        <v>1083</v>
      </c>
      <c r="B1005" s="33" t="s">
        <v>295</v>
      </c>
      <c r="C1005" s="42" t="s">
        <v>118</v>
      </c>
      <c r="D1005" s="33" t="s">
        <v>120</v>
      </c>
      <c r="E1005" s="44" t="s">
        <v>28</v>
      </c>
      <c r="F1005" s="35">
        <f t="shared" si="160"/>
        <v>43914</v>
      </c>
      <c r="G1005" s="33" t="str">
        <f>IF(E1005="","",IF((OR(E1005=data_validation!A$1,E1005=data_validation!A$2)),"Indicate Date","N/A"))</f>
        <v>N/A</v>
      </c>
      <c r="H1005" s="35">
        <f t="shared" si="163"/>
        <v>43921</v>
      </c>
      <c r="I1005" s="35">
        <f t="shared" si="161"/>
        <v>43928</v>
      </c>
      <c r="J1005" s="35">
        <v>43936</v>
      </c>
      <c r="K1005" s="36" t="s">
        <v>69</v>
      </c>
      <c r="L1005" s="37">
        <f t="shared" si="162"/>
        <v>250</v>
      </c>
      <c r="M1005" s="38">
        <v>250</v>
      </c>
      <c r="N1005" s="39"/>
      <c r="O1005" s="40" t="s">
        <v>229</v>
      </c>
    </row>
    <row r="1006" spans="1:15" s="41" customFormat="1" ht="24" hidden="1">
      <c r="A1006" s="32">
        <v>1253</v>
      </c>
      <c r="B1006" s="33" t="s">
        <v>435</v>
      </c>
      <c r="C1006" s="34" t="s">
        <v>118</v>
      </c>
      <c r="D1006" s="33" t="s">
        <v>163</v>
      </c>
      <c r="E1006" s="44" t="s">
        <v>28</v>
      </c>
      <c r="F1006" s="35">
        <f t="shared" si="160"/>
        <v>43914</v>
      </c>
      <c r="G1006" s="33" t="str">
        <f>IF(E1006="","",IF((OR(E1006=data_validation!A$1,E1006=data_validation!A$2)),"Indicate Date","N/A"))</f>
        <v>N/A</v>
      </c>
      <c r="H1006" s="35">
        <f t="shared" si="163"/>
        <v>43921</v>
      </c>
      <c r="I1006" s="35">
        <f t="shared" si="161"/>
        <v>43928</v>
      </c>
      <c r="J1006" s="35">
        <v>43936</v>
      </c>
      <c r="K1006" s="36" t="s">
        <v>69</v>
      </c>
      <c r="L1006" s="37">
        <f t="shared" si="162"/>
        <v>50000</v>
      </c>
      <c r="M1006" s="38">
        <v>50000</v>
      </c>
      <c r="N1006" s="39"/>
      <c r="O1006" s="40" t="s">
        <v>208</v>
      </c>
    </row>
    <row r="1007" spans="1:15" s="41" customFormat="1" ht="24" hidden="1">
      <c r="A1007" s="32">
        <v>1365</v>
      </c>
      <c r="B1007" s="33" t="s">
        <v>470</v>
      </c>
      <c r="C1007" s="42" t="s">
        <v>118</v>
      </c>
      <c r="D1007" s="33" t="s">
        <v>192</v>
      </c>
      <c r="E1007" s="44" t="s">
        <v>28</v>
      </c>
      <c r="F1007" s="35">
        <f t="shared" si="160"/>
        <v>43914</v>
      </c>
      <c r="G1007" s="33" t="str">
        <f>IF(E1007="","",IF((OR(E1007=data_validation!A$1,E1007=data_validation!A$2)),"Indicate Date","N/A"))</f>
        <v>N/A</v>
      </c>
      <c r="H1007" s="35">
        <f t="shared" si="163"/>
        <v>43921</v>
      </c>
      <c r="I1007" s="35">
        <f t="shared" si="161"/>
        <v>43928</v>
      </c>
      <c r="J1007" s="35">
        <v>43936</v>
      </c>
      <c r="K1007" s="36" t="s">
        <v>69</v>
      </c>
      <c r="L1007" s="37">
        <f t="shared" si="162"/>
        <v>162500</v>
      </c>
      <c r="M1007" s="43">
        <v>162500</v>
      </c>
      <c r="N1007" s="39"/>
      <c r="O1007" s="40" t="s">
        <v>208</v>
      </c>
    </row>
    <row r="1008" spans="1:15" s="41" customFormat="1" ht="24" hidden="1">
      <c r="A1008" s="32">
        <v>1531</v>
      </c>
      <c r="B1008" s="33" t="s">
        <v>502</v>
      </c>
      <c r="C1008" s="42" t="s">
        <v>118</v>
      </c>
      <c r="D1008" s="33" t="s">
        <v>446</v>
      </c>
      <c r="E1008" s="44" t="s">
        <v>28</v>
      </c>
      <c r="F1008" s="35">
        <f t="shared" si="160"/>
        <v>43914</v>
      </c>
      <c r="G1008" s="33" t="str">
        <f>IF(E1008="","",IF((OR(E1008=data_validation!A$1,E1008=data_validation!A$2)),"Indicate Date","N/A"))</f>
        <v>N/A</v>
      </c>
      <c r="H1008" s="35">
        <f t="shared" si="163"/>
        <v>43921</v>
      </c>
      <c r="I1008" s="35">
        <f t="shared" si="161"/>
        <v>43928</v>
      </c>
      <c r="J1008" s="35">
        <v>43936</v>
      </c>
      <c r="K1008" s="36" t="s">
        <v>69</v>
      </c>
      <c r="L1008" s="37">
        <f t="shared" si="162"/>
        <v>105000</v>
      </c>
      <c r="M1008" s="43">
        <v>105000</v>
      </c>
      <c r="N1008" s="39"/>
      <c r="O1008" s="40" t="s">
        <v>208</v>
      </c>
    </row>
    <row r="1009" spans="1:256" s="41" customFormat="1" ht="24" hidden="1">
      <c r="A1009" s="32">
        <v>1664</v>
      </c>
      <c r="B1009" s="33" t="s">
        <v>583</v>
      </c>
      <c r="C1009" s="42" t="s">
        <v>118</v>
      </c>
      <c r="D1009" s="33" t="s">
        <v>584</v>
      </c>
      <c r="E1009" s="44" t="s">
        <v>28</v>
      </c>
      <c r="F1009" s="35">
        <f t="shared" si="160"/>
        <v>43914</v>
      </c>
      <c r="G1009" s="33" t="str">
        <f>IF(E1009="","",IF((OR(E1009=data_validation!A$1,E1009=data_validation!A$2)),"Indicate Date","N/A"))</f>
        <v>N/A</v>
      </c>
      <c r="H1009" s="35">
        <f t="shared" si="163"/>
        <v>43921</v>
      </c>
      <c r="I1009" s="35">
        <f t="shared" si="161"/>
        <v>43928</v>
      </c>
      <c r="J1009" s="35">
        <v>43936</v>
      </c>
      <c r="K1009" s="36" t="s">
        <v>69</v>
      </c>
      <c r="L1009" s="37">
        <f t="shared" si="162"/>
        <v>15000</v>
      </c>
      <c r="M1009" s="43">
        <v>15000</v>
      </c>
      <c r="N1009" s="39"/>
      <c r="O1009" s="40" t="s">
        <v>585</v>
      </c>
    </row>
    <row r="1010" spans="1:256" s="41" customFormat="1" ht="24" hidden="1">
      <c r="A1010" s="32">
        <v>1152</v>
      </c>
      <c r="B1010" s="33" t="s">
        <v>444</v>
      </c>
      <c r="C1010" s="42" t="s">
        <v>118</v>
      </c>
      <c r="D1010" s="33" t="s">
        <v>163</v>
      </c>
      <c r="E1010" s="44" t="s">
        <v>28</v>
      </c>
      <c r="F1010" s="35">
        <f t="shared" si="160"/>
        <v>43944</v>
      </c>
      <c r="G1010" s="33" t="str">
        <f>IF(E1010="","",IF((OR(E1010=data_validation!A$1,E1010=data_validation!A$2)),"Indicate Date","N/A"))</f>
        <v>N/A</v>
      </c>
      <c r="H1010" s="35">
        <f t="shared" si="163"/>
        <v>43951</v>
      </c>
      <c r="I1010" s="35">
        <f t="shared" si="161"/>
        <v>43958</v>
      </c>
      <c r="J1010" s="35">
        <v>43966</v>
      </c>
      <c r="K1010" s="36" t="s">
        <v>69</v>
      </c>
      <c r="L1010" s="37">
        <f t="shared" si="162"/>
        <v>5200</v>
      </c>
      <c r="M1010" s="43">
        <v>5200</v>
      </c>
      <c r="N1010" s="39"/>
      <c r="O1010" s="40" t="s">
        <v>255</v>
      </c>
    </row>
    <row r="1011" spans="1:256" s="128" customFormat="1" ht="15.75">
      <c r="B1011" s="129"/>
      <c r="C1011" s="147" t="s">
        <v>794</v>
      </c>
      <c r="D1011" s="129"/>
      <c r="E1011" s="130"/>
      <c r="F1011" s="131"/>
      <c r="G1011" s="131"/>
      <c r="H1011" s="131"/>
      <c r="I1011" s="131"/>
      <c r="J1011" s="131"/>
      <c r="K1011" s="129"/>
      <c r="L1011" s="132"/>
      <c r="M1011" s="148"/>
      <c r="N1011" s="148"/>
      <c r="O1011" s="150">
        <f>SUM(M866:N899)</f>
        <v>1619476</v>
      </c>
    </row>
    <row r="1012" spans="1:256" s="41" customFormat="1" ht="21">
      <c r="A1012" s="32">
        <v>623</v>
      </c>
      <c r="B1012" s="33" t="s">
        <v>321</v>
      </c>
      <c r="C1012" s="34" t="s">
        <v>224</v>
      </c>
      <c r="D1012" s="33" t="s">
        <v>142</v>
      </c>
      <c r="E1012" s="44" t="s">
        <v>28</v>
      </c>
      <c r="F1012" s="35">
        <f t="shared" si="160"/>
        <v>43914</v>
      </c>
      <c r="G1012" s="33" t="str">
        <f>IF(E1012="","",IF((OR(E1012=data_validation!A$1,E1012=data_validation!A$2)),"Indicate Date","N/A"))</f>
        <v>N/A</v>
      </c>
      <c r="H1012" s="35">
        <f t="shared" si="163"/>
        <v>43921</v>
      </c>
      <c r="I1012" s="35">
        <f t="shared" si="161"/>
        <v>43928</v>
      </c>
      <c r="J1012" s="35">
        <v>43936</v>
      </c>
      <c r="K1012" s="36" t="s">
        <v>69</v>
      </c>
      <c r="L1012" s="37">
        <f t="shared" si="162"/>
        <v>120000</v>
      </c>
      <c r="M1012" s="38">
        <v>120000</v>
      </c>
      <c r="N1012" s="39"/>
      <c r="O1012" s="40" t="s">
        <v>91</v>
      </c>
    </row>
    <row r="1013" spans="1:256" s="41" customFormat="1" ht="21">
      <c r="A1013" s="32">
        <v>867</v>
      </c>
      <c r="B1013" s="33" t="s">
        <v>337</v>
      </c>
      <c r="C1013" s="34" t="s">
        <v>150</v>
      </c>
      <c r="D1013" s="33" t="s">
        <v>147</v>
      </c>
      <c r="E1013" s="44" t="s">
        <v>15</v>
      </c>
      <c r="F1013" s="35">
        <f>G1013-21</f>
        <v>43804</v>
      </c>
      <c r="G1013" s="35">
        <f>H1013-7</f>
        <v>43825</v>
      </c>
      <c r="H1013" s="35">
        <f>J1013-13</f>
        <v>43832</v>
      </c>
      <c r="I1013" s="35">
        <f t="shared" si="161"/>
        <v>43839</v>
      </c>
      <c r="J1013" s="35">
        <v>43845</v>
      </c>
      <c r="K1013" s="36" t="s">
        <v>69</v>
      </c>
      <c r="L1013" s="37">
        <f t="shared" si="162"/>
        <v>814000</v>
      </c>
      <c r="M1013" s="38">
        <v>814000</v>
      </c>
      <c r="N1013" s="39"/>
      <c r="O1013" s="40" t="s">
        <v>336</v>
      </c>
    </row>
    <row r="1014" spans="1:256" s="41" customFormat="1" ht="21">
      <c r="A1014" s="32">
        <v>824</v>
      </c>
      <c r="B1014" s="33" t="s">
        <v>328</v>
      </c>
      <c r="C1014" s="34" t="s">
        <v>329</v>
      </c>
      <c r="D1014" s="33" t="s">
        <v>147</v>
      </c>
      <c r="E1014" s="44" t="s">
        <v>15</v>
      </c>
      <c r="F1014" s="35">
        <f>G1014-21</f>
        <v>43802</v>
      </c>
      <c r="G1014" s="35">
        <f>H1014-7</f>
        <v>43823</v>
      </c>
      <c r="H1014" s="35">
        <f>J1014-15</f>
        <v>43830</v>
      </c>
      <c r="I1014" s="35">
        <f t="shared" si="161"/>
        <v>43837</v>
      </c>
      <c r="J1014" s="35">
        <v>43845</v>
      </c>
      <c r="K1014" s="36" t="s">
        <v>69</v>
      </c>
      <c r="L1014" s="37">
        <f t="shared" si="162"/>
        <v>232500</v>
      </c>
      <c r="M1014" s="38"/>
      <c r="N1014" s="39">
        <f>9000+7500+7500+7500+50000+15000+100000+27000+9000</f>
        <v>232500</v>
      </c>
      <c r="O1014" s="40" t="s">
        <v>330</v>
      </c>
    </row>
    <row r="1015" spans="1:256" s="56" customFormat="1" ht="21" hidden="1">
      <c r="A1015" s="32">
        <v>1162</v>
      </c>
      <c r="B1015" s="33" t="s">
        <v>507</v>
      </c>
      <c r="C1015" s="42" t="s">
        <v>193</v>
      </c>
      <c r="D1015" s="33" t="s">
        <v>163</v>
      </c>
      <c r="E1015" s="44" t="s">
        <v>28</v>
      </c>
      <c r="F1015" s="35">
        <f>H1015-7</f>
        <v>43823</v>
      </c>
      <c r="G1015" s="33" t="str">
        <f>IF(E1015="","",IF((OR(E1015=data_validation!A$1,E1015=data_validation!A$2)),"Indicate Date","N/A"))</f>
        <v>N/A</v>
      </c>
      <c r="H1015" s="35">
        <f>J1015-15</f>
        <v>43830</v>
      </c>
      <c r="I1015" s="35">
        <f t="shared" si="161"/>
        <v>43837</v>
      </c>
      <c r="J1015" s="35">
        <v>43845</v>
      </c>
      <c r="K1015" s="36" t="s">
        <v>69</v>
      </c>
      <c r="L1015" s="37">
        <f t="shared" si="162"/>
        <v>15000</v>
      </c>
      <c r="M1015" s="43">
        <v>15000</v>
      </c>
      <c r="N1015" s="39"/>
      <c r="O1015" s="40" t="s">
        <v>508</v>
      </c>
      <c r="P1015" s="41"/>
      <c r="Q1015" s="41"/>
      <c r="R1015" s="41"/>
      <c r="S1015" s="41"/>
      <c r="T1015" s="41"/>
      <c r="U1015" s="41"/>
      <c r="V1015" s="41"/>
      <c r="W1015" s="41"/>
      <c r="X1015" s="41"/>
      <c r="Y1015" s="41"/>
      <c r="Z1015" s="41"/>
      <c r="AA1015" s="41"/>
      <c r="AB1015" s="41"/>
      <c r="AC1015" s="41"/>
      <c r="AD1015" s="41"/>
      <c r="AE1015" s="41"/>
      <c r="AF1015" s="41"/>
      <c r="AG1015" s="41"/>
      <c r="AH1015" s="41"/>
      <c r="AI1015" s="41"/>
      <c r="AJ1015" s="41"/>
      <c r="AK1015" s="41"/>
      <c r="AL1015" s="41"/>
      <c r="AM1015" s="41"/>
      <c r="AN1015" s="41"/>
      <c r="AO1015" s="41"/>
      <c r="AP1015" s="41"/>
      <c r="AQ1015" s="41"/>
      <c r="AR1015" s="41"/>
      <c r="AS1015" s="41"/>
      <c r="AT1015" s="41"/>
      <c r="AU1015" s="41"/>
      <c r="AV1015" s="41"/>
      <c r="AW1015" s="41"/>
      <c r="AX1015" s="41"/>
      <c r="AY1015" s="41"/>
      <c r="AZ1015" s="41"/>
      <c r="BA1015" s="41"/>
      <c r="BB1015" s="41"/>
      <c r="BC1015" s="41"/>
      <c r="BD1015" s="41"/>
      <c r="BE1015" s="41"/>
      <c r="BF1015" s="41"/>
      <c r="BG1015" s="41"/>
      <c r="BH1015" s="41"/>
      <c r="BI1015" s="41"/>
      <c r="BJ1015" s="41"/>
      <c r="BK1015" s="41"/>
      <c r="BL1015" s="41"/>
      <c r="BM1015" s="41"/>
      <c r="BN1015" s="41"/>
      <c r="BO1015" s="41"/>
      <c r="BP1015" s="41"/>
      <c r="BQ1015" s="41"/>
      <c r="BR1015" s="41"/>
      <c r="BS1015" s="41"/>
      <c r="BT1015" s="41"/>
      <c r="BU1015" s="41"/>
      <c r="BV1015" s="41"/>
      <c r="BW1015" s="41"/>
      <c r="BX1015" s="41"/>
      <c r="BY1015" s="41"/>
      <c r="BZ1015" s="41"/>
      <c r="CA1015" s="41"/>
      <c r="CB1015" s="41"/>
      <c r="CC1015" s="41"/>
      <c r="CD1015" s="41"/>
      <c r="CE1015" s="41"/>
      <c r="CF1015" s="41"/>
      <c r="CG1015" s="41"/>
      <c r="CH1015" s="41"/>
      <c r="CI1015" s="41"/>
      <c r="CJ1015" s="41"/>
      <c r="CK1015" s="41"/>
      <c r="CL1015" s="41"/>
      <c r="CM1015" s="41"/>
      <c r="CN1015" s="41"/>
      <c r="CO1015" s="41"/>
      <c r="CP1015" s="41"/>
      <c r="CQ1015" s="41"/>
      <c r="CR1015" s="41"/>
      <c r="CS1015" s="41"/>
      <c r="CT1015" s="41"/>
      <c r="CU1015" s="41"/>
      <c r="CV1015" s="41"/>
      <c r="CW1015" s="41"/>
      <c r="CX1015" s="41"/>
      <c r="CY1015" s="41"/>
      <c r="CZ1015" s="41"/>
      <c r="DA1015" s="41"/>
      <c r="DB1015" s="41"/>
      <c r="DC1015" s="41"/>
      <c r="DD1015" s="41"/>
      <c r="DE1015" s="41"/>
      <c r="DF1015" s="41"/>
      <c r="DG1015" s="41"/>
      <c r="DH1015" s="41"/>
      <c r="DI1015" s="41"/>
      <c r="DJ1015" s="41"/>
      <c r="DK1015" s="41"/>
      <c r="DL1015" s="41"/>
      <c r="DM1015" s="41"/>
      <c r="DN1015" s="41"/>
      <c r="DO1015" s="41"/>
      <c r="DP1015" s="41"/>
      <c r="DQ1015" s="41"/>
      <c r="DR1015" s="41"/>
      <c r="DS1015" s="41"/>
      <c r="DT1015" s="41"/>
      <c r="DU1015" s="41"/>
      <c r="DV1015" s="41"/>
      <c r="DW1015" s="41"/>
      <c r="DX1015" s="41"/>
      <c r="DY1015" s="41"/>
      <c r="DZ1015" s="41"/>
      <c r="EA1015" s="41"/>
      <c r="EB1015" s="41"/>
      <c r="EC1015" s="41"/>
      <c r="ED1015" s="41"/>
      <c r="EE1015" s="41"/>
      <c r="EF1015" s="41"/>
      <c r="EG1015" s="41"/>
      <c r="EH1015" s="41"/>
      <c r="EI1015" s="41"/>
      <c r="EJ1015" s="41"/>
      <c r="EK1015" s="41"/>
      <c r="EL1015" s="41"/>
      <c r="EM1015" s="41"/>
      <c r="EN1015" s="41"/>
      <c r="EO1015" s="41"/>
      <c r="EP1015" s="41"/>
      <c r="EQ1015" s="41"/>
      <c r="ER1015" s="41"/>
      <c r="ES1015" s="41"/>
      <c r="ET1015" s="41"/>
      <c r="EU1015" s="41"/>
      <c r="EV1015" s="41"/>
      <c r="EW1015" s="41"/>
      <c r="EX1015" s="41"/>
      <c r="EY1015" s="41"/>
      <c r="EZ1015" s="41"/>
      <c r="FA1015" s="41"/>
      <c r="FB1015" s="41"/>
      <c r="FC1015" s="41"/>
      <c r="FD1015" s="41"/>
      <c r="FE1015" s="41"/>
      <c r="FF1015" s="41"/>
      <c r="FG1015" s="41"/>
      <c r="FH1015" s="41"/>
      <c r="FI1015" s="41"/>
      <c r="FJ1015" s="41"/>
      <c r="FK1015" s="41"/>
      <c r="FL1015" s="41"/>
      <c r="FM1015" s="41"/>
      <c r="FN1015" s="41"/>
      <c r="FO1015" s="41"/>
      <c r="FP1015" s="41"/>
      <c r="FQ1015" s="41"/>
      <c r="FR1015" s="41"/>
      <c r="FS1015" s="41"/>
      <c r="FT1015" s="41"/>
      <c r="FU1015" s="41"/>
      <c r="FV1015" s="41"/>
      <c r="FW1015" s="41"/>
      <c r="FX1015" s="41"/>
      <c r="FY1015" s="41"/>
      <c r="FZ1015" s="41"/>
      <c r="GA1015" s="41"/>
      <c r="GB1015" s="41"/>
      <c r="GC1015" s="41"/>
      <c r="GD1015" s="41"/>
      <c r="GE1015" s="41"/>
      <c r="GF1015" s="41"/>
      <c r="GG1015" s="41"/>
      <c r="GH1015" s="41"/>
      <c r="GI1015" s="41"/>
      <c r="GJ1015" s="41"/>
      <c r="GK1015" s="41"/>
      <c r="GL1015" s="41"/>
      <c r="GM1015" s="41"/>
      <c r="GN1015" s="41"/>
      <c r="GO1015" s="41"/>
      <c r="GP1015" s="41"/>
      <c r="GQ1015" s="41"/>
      <c r="GR1015" s="41"/>
      <c r="GS1015" s="41"/>
      <c r="GT1015" s="41"/>
      <c r="GU1015" s="41"/>
      <c r="GV1015" s="41"/>
      <c r="GW1015" s="41"/>
      <c r="GX1015" s="41"/>
      <c r="GY1015" s="41"/>
      <c r="GZ1015" s="41"/>
      <c r="HA1015" s="41"/>
      <c r="HB1015" s="41"/>
      <c r="HC1015" s="41"/>
      <c r="HD1015" s="41"/>
      <c r="HE1015" s="41"/>
      <c r="HF1015" s="41"/>
      <c r="HG1015" s="41"/>
      <c r="HH1015" s="41"/>
      <c r="HI1015" s="41"/>
      <c r="HJ1015" s="41"/>
      <c r="HK1015" s="41"/>
      <c r="HL1015" s="41"/>
      <c r="HM1015" s="41"/>
      <c r="HN1015" s="41"/>
      <c r="HO1015" s="41"/>
      <c r="HP1015" s="41"/>
      <c r="HQ1015" s="41"/>
      <c r="HR1015" s="41"/>
      <c r="HS1015" s="41"/>
      <c r="HT1015" s="41"/>
      <c r="HU1015" s="41"/>
      <c r="HV1015" s="41"/>
      <c r="HW1015" s="41"/>
      <c r="HX1015" s="41"/>
      <c r="HY1015" s="41"/>
      <c r="HZ1015" s="41"/>
      <c r="IA1015" s="41"/>
      <c r="IB1015" s="41"/>
      <c r="IC1015" s="41"/>
      <c r="ID1015" s="41"/>
      <c r="IE1015" s="41"/>
      <c r="IF1015" s="41"/>
      <c r="IG1015" s="41"/>
      <c r="IH1015" s="41"/>
      <c r="II1015" s="41"/>
      <c r="IJ1015" s="41"/>
      <c r="IK1015" s="41"/>
      <c r="IL1015" s="41"/>
      <c r="IM1015" s="41"/>
      <c r="IN1015" s="41"/>
      <c r="IO1015" s="41"/>
      <c r="IP1015" s="41"/>
      <c r="IQ1015" s="41"/>
      <c r="IR1015" s="41"/>
      <c r="IS1015" s="41"/>
      <c r="IT1015" s="41"/>
      <c r="IU1015" s="41"/>
      <c r="IV1015" s="41"/>
    </row>
    <row r="1016" spans="1:256" s="41" customFormat="1" ht="18" hidden="1">
      <c r="A1016" s="32">
        <v>1373</v>
      </c>
      <c r="B1016" s="33" t="s">
        <v>470</v>
      </c>
      <c r="C1016" s="42" t="s">
        <v>193</v>
      </c>
      <c r="D1016" s="33" t="s">
        <v>192</v>
      </c>
      <c r="E1016" s="44" t="s">
        <v>28</v>
      </c>
      <c r="F1016" s="35">
        <f>H1016-7</f>
        <v>43825</v>
      </c>
      <c r="G1016" s="33" t="str">
        <f>IF(E1016="","",IF((OR(E1016=data_validation!A$1,E1016=data_validation!A$2)),"Indicate Date","N/A"))</f>
        <v>N/A</v>
      </c>
      <c r="H1016" s="35">
        <f>J1016-13</f>
        <v>43832</v>
      </c>
      <c r="I1016" s="35">
        <f t="shared" si="161"/>
        <v>43839</v>
      </c>
      <c r="J1016" s="35">
        <v>43845</v>
      </c>
      <c r="K1016" s="36" t="s">
        <v>69</v>
      </c>
      <c r="L1016" s="37">
        <f t="shared" si="162"/>
        <v>5000</v>
      </c>
      <c r="M1016" s="43">
        <v>5000</v>
      </c>
      <c r="N1016" s="39"/>
      <c r="O1016" s="40" t="s">
        <v>208</v>
      </c>
    </row>
    <row r="1017" spans="1:256" s="41" customFormat="1" ht="18" hidden="1">
      <c r="A1017" s="32">
        <v>1432</v>
      </c>
      <c r="B1017" s="33" t="s">
        <v>478</v>
      </c>
      <c r="C1017" s="42" t="s">
        <v>193</v>
      </c>
      <c r="D1017" s="33" t="s">
        <v>192</v>
      </c>
      <c r="E1017" s="44" t="s">
        <v>28</v>
      </c>
      <c r="F1017" s="35">
        <f>H1017-7</f>
        <v>43825</v>
      </c>
      <c r="G1017" s="33" t="str">
        <f>IF(E1017="","",IF((OR(E1017=data_validation!A$1,E1017=data_validation!A$2)),"Indicate Date","N/A"))</f>
        <v>N/A</v>
      </c>
      <c r="H1017" s="35">
        <f>J1017-13</f>
        <v>43832</v>
      </c>
      <c r="I1017" s="35">
        <f t="shared" si="161"/>
        <v>43839</v>
      </c>
      <c r="J1017" s="35">
        <v>43845</v>
      </c>
      <c r="K1017" s="36" t="s">
        <v>69</v>
      </c>
      <c r="L1017" s="37">
        <f t="shared" si="162"/>
        <v>80000</v>
      </c>
      <c r="M1017" s="43">
        <v>80000</v>
      </c>
      <c r="N1017" s="39"/>
      <c r="O1017" s="40" t="s">
        <v>274</v>
      </c>
    </row>
    <row r="1018" spans="1:256" s="41" customFormat="1" ht="21" hidden="1">
      <c r="A1018" s="32">
        <v>1163</v>
      </c>
      <c r="B1018" s="33" t="s">
        <v>507</v>
      </c>
      <c r="C1018" s="42" t="s">
        <v>193</v>
      </c>
      <c r="D1018" s="33" t="s">
        <v>163</v>
      </c>
      <c r="E1018" s="44" t="s">
        <v>28</v>
      </c>
      <c r="F1018" s="35">
        <f>H1018-7</f>
        <v>43914</v>
      </c>
      <c r="G1018" s="33" t="str">
        <f>IF(E1018="","",IF((OR(E1018=data_validation!A$1,E1018=data_validation!A$2)),"Indicate Date","N/A"))</f>
        <v>N/A</v>
      </c>
      <c r="H1018" s="35">
        <f>J1018-15</f>
        <v>43921</v>
      </c>
      <c r="I1018" s="35">
        <f t="shared" si="161"/>
        <v>43928</v>
      </c>
      <c r="J1018" s="35">
        <v>43936</v>
      </c>
      <c r="K1018" s="36" t="s">
        <v>69</v>
      </c>
      <c r="L1018" s="37">
        <f t="shared" si="162"/>
        <v>15000</v>
      </c>
      <c r="M1018" s="43">
        <v>15000</v>
      </c>
      <c r="N1018" s="39"/>
      <c r="O1018" s="40" t="s">
        <v>508</v>
      </c>
    </row>
    <row r="1019" spans="1:256" s="41" customFormat="1" ht="21">
      <c r="A1019" s="32">
        <v>570</v>
      </c>
      <c r="B1019" s="33" t="s">
        <v>406</v>
      </c>
      <c r="C1019" s="34" t="s">
        <v>97</v>
      </c>
      <c r="D1019" s="33" t="s">
        <v>156</v>
      </c>
      <c r="E1019" s="44" t="s">
        <v>15</v>
      </c>
      <c r="F1019" s="35">
        <f t="shared" ref="F1019:F1026" si="164">G1019-21</f>
        <v>43802</v>
      </c>
      <c r="G1019" s="35">
        <f t="shared" ref="G1019:G1026" si="165">H1019-7</f>
        <v>43823</v>
      </c>
      <c r="H1019" s="35">
        <f>J1019-15</f>
        <v>43830</v>
      </c>
      <c r="I1019" s="35">
        <f t="shared" si="161"/>
        <v>43837</v>
      </c>
      <c r="J1019" s="35">
        <v>43845</v>
      </c>
      <c r="K1019" s="36" t="s">
        <v>69</v>
      </c>
      <c r="L1019" s="37">
        <f t="shared" si="162"/>
        <v>611400</v>
      </c>
      <c r="M1019" s="38"/>
      <c r="N1019" s="39">
        <v>611400</v>
      </c>
      <c r="O1019" s="40" t="s">
        <v>405</v>
      </c>
    </row>
    <row r="1020" spans="1:256" s="41" customFormat="1" ht="21">
      <c r="A1020" s="32">
        <v>1561</v>
      </c>
      <c r="B1020" s="33" t="s">
        <v>493</v>
      </c>
      <c r="C1020" s="42" t="s">
        <v>97</v>
      </c>
      <c r="D1020" s="33" t="s">
        <v>192</v>
      </c>
      <c r="E1020" s="44" t="s">
        <v>15</v>
      </c>
      <c r="F1020" s="35">
        <f t="shared" si="164"/>
        <v>43802</v>
      </c>
      <c r="G1020" s="35">
        <f t="shared" si="165"/>
        <v>43823</v>
      </c>
      <c r="H1020" s="35">
        <f>J1020-15</f>
        <v>43830</v>
      </c>
      <c r="I1020" s="35">
        <f t="shared" si="161"/>
        <v>43837</v>
      </c>
      <c r="J1020" s="35">
        <v>43845</v>
      </c>
      <c r="K1020" s="36" t="s">
        <v>69</v>
      </c>
      <c r="L1020" s="37">
        <f t="shared" si="162"/>
        <v>20000</v>
      </c>
      <c r="M1020" s="45"/>
      <c r="N1020" s="39">
        <v>20000</v>
      </c>
      <c r="O1020" s="40" t="s">
        <v>491</v>
      </c>
    </row>
    <row r="1021" spans="1:256" s="41" customFormat="1" ht="21">
      <c r="A1021" s="32">
        <v>21</v>
      </c>
      <c r="B1021" s="33" t="s">
        <v>357</v>
      </c>
      <c r="C1021" s="42" t="s">
        <v>97</v>
      </c>
      <c r="D1021" s="33" t="s">
        <v>115</v>
      </c>
      <c r="E1021" s="44" t="s">
        <v>15</v>
      </c>
      <c r="F1021" s="35">
        <f t="shared" si="164"/>
        <v>43895</v>
      </c>
      <c r="G1021" s="35">
        <f t="shared" si="165"/>
        <v>43916</v>
      </c>
      <c r="H1021" s="35">
        <f>J1021-13</f>
        <v>43923</v>
      </c>
      <c r="I1021" s="35">
        <f t="shared" si="161"/>
        <v>43930</v>
      </c>
      <c r="J1021" s="35">
        <v>43936</v>
      </c>
      <c r="K1021" s="36" t="s">
        <v>69</v>
      </c>
      <c r="L1021" s="37">
        <f t="shared" si="162"/>
        <v>110000</v>
      </c>
      <c r="M1021" s="43"/>
      <c r="N1021" s="39">
        <v>110000</v>
      </c>
      <c r="O1021" s="40" t="s">
        <v>208</v>
      </c>
    </row>
    <row r="1022" spans="1:256" s="41" customFormat="1" ht="21">
      <c r="A1022" s="32">
        <v>418</v>
      </c>
      <c r="B1022" s="33" t="s">
        <v>560</v>
      </c>
      <c r="C1022" s="34" t="s">
        <v>97</v>
      </c>
      <c r="D1022" s="33" t="s">
        <v>79</v>
      </c>
      <c r="E1022" s="44" t="s">
        <v>15</v>
      </c>
      <c r="F1022" s="35">
        <f t="shared" si="164"/>
        <v>43895</v>
      </c>
      <c r="G1022" s="35">
        <f t="shared" si="165"/>
        <v>43916</v>
      </c>
      <c r="H1022" s="35">
        <f>J1022-13</f>
        <v>43923</v>
      </c>
      <c r="I1022" s="35">
        <f t="shared" si="161"/>
        <v>43930</v>
      </c>
      <c r="J1022" s="35">
        <v>43936</v>
      </c>
      <c r="K1022" s="36" t="s">
        <v>69</v>
      </c>
      <c r="L1022" s="37">
        <f t="shared" si="162"/>
        <v>20000</v>
      </c>
      <c r="M1022" s="43"/>
      <c r="N1022" s="39">
        <v>20000</v>
      </c>
      <c r="O1022" s="40" t="s">
        <v>554</v>
      </c>
    </row>
    <row r="1023" spans="1:256" s="41" customFormat="1" ht="21">
      <c r="A1023" s="32">
        <v>571</v>
      </c>
      <c r="B1023" s="33" t="s">
        <v>406</v>
      </c>
      <c r="C1023" s="34" t="s">
        <v>97</v>
      </c>
      <c r="D1023" s="33" t="s">
        <v>156</v>
      </c>
      <c r="E1023" s="44" t="s">
        <v>15</v>
      </c>
      <c r="F1023" s="35">
        <f t="shared" si="164"/>
        <v>43893</v>
      </c>
      <c r="G1023" s="35">
        <f t="shared" si="165"/>
        <v>43914</v>
      </c>
      <c r="H1023" s="35">
        <f>J1023-15</f>
        <v>43921</v>
      </c>
      <c r="I1023" s="35">
        <f t="shared" si="161"/>
        <v>43928</v>
      </c>
      <c r="J1023" s="35">
        <v>43936</v>
      </c>
      <c r="K1023" s="36" t="s">
        <v>69</v>
      </c>
      <c r="L1023" s="37">
        <f t="shared" si="162"/>
        <v>175000</v>
      </c>
      <c r="M1023" s="38"/>
      <c r="N1023" s="39">
        <v>175000</v>
      </c>
      <c r="O1023" s="40" t="s">
        <v>405</v>
      </c>
    </row>
    <row r="1024" spans="1:256" s="41" customFormat="1" ht="21">
      <c r="A1024" s="32">
        <v>959</v>
      </c>
      <c r="B1024" s="33" t="s">
        <v>571</v>
      </c>
      <c r="C1024" s="34" t="s">
        <v>97</v>
      </c>
      <c r="D1024" s="33" t="s">
        <v>183</v>
      </c>
      <c r="E1024" s="44" t="s">
        <v>15</v>
      </c>
      <c r="F1024" s="35">
        <f t="shared" si="164"/>
        <v>43893</v>
      </c>
      <c r="G1024" s="35">
        <f t="shared" si="165"/>
        <v>43914</v>
      </c>
      <c r="H1024" s="35">
        <f>J1024-15</f>
        <v>43921</v>
      </c>
      <c r="I1024" s="35">
        <f t="shared" si="161"/>
        <v>43928</v>
      </c>
      <c r="J1024" s="35">
        <v>43936</v>
      </c>
      <c r="K1024" s="36" t="s">
        <v>69</v>
      </c>
      <c r="L1024" s="37">
        <f t="shared" si="162"/>
        <v>1450000</v>
      </c>
      <c r="M1024" s="38"/>
      <c r="N1024" s="39">
        <v>1450000</v>
      </c>
      <c r="O1024" s="40" t="s">
        <v>208</v>
      </c>
    </row>
    <row r="1025" spans="1:15" s="41" customFormat="1" ht="21">
      <c r="A1025" s="32">
        <v>1263</v>
      </c>
      <c r="B1025" s="33" t="s">
        <v>436</v>
      </c>
      <c r="C1025" s="34" t="s">
        <v>97</v>
      </c>
      <c r="D1025" s="33" t="s">
        <v>163</v>
      </c>
      <c r="E1025" s="44" t="s">
        <v>15</v>
      </c>
      <c r="F1025" s="35">
        <f t="shared" si="164"/>
        <v>43893</v>
      </c>
      <c r="G1025" s="35">
        <f t="shared" si="165"/>
        <v>43914</v>
      </c>
      <c r="H1025" s="35">
        <f>J1025-15</f>
        <v>43921</v>
      </c>
      <c r="I1025" s="35">
        <f t="shared" si="161"/>
        <v>43928</v>
      </c>
      <c r="J1025" s="35">
        <v>43936</v>
      </c>
      <c r="K1025" s="36" t="s">
        <v>69</v>
      </c>
      <c r="L1025" s="37">
        <f t="shared" si="162"/>
        <v>315000</v>
      </c>
      <c r="M1025" s="38"/>
      <c r="N1025" s="39">
        <v>315000</v>
      </c>
      <c r="O1025" s="40" t="s">
        <v>416</v>
      </c>
    </row>
    <row r="1026" spans="1:15" s="41" customFormat="1" ht="21">
      <c r="A1026" s="32">
        <v>1562</v>
      </c>
      <c r="B1026" s="33" t="s">
        <v>493</v>
      </c>
      <c r="C1026" s="42" t="s">
        <v>97</v>
      </c>
      <c r="D1026" s="33" t="s">
        <v>192</v>
      </c>
      <c r="E1026" s="44" t="s">
        <v>15</v>
      </c>
      <c r="F1026" s="35">
        <f t="shared" si="164"/>
        <v>43893</v>
      </c>
      <c r="G1026" s="35">
        <f t="shared" si="165"/>
        <v>43914</v>
      </c>
      <c r="H1026" s="35">
        <f>J1026-15</f>
        <v>43921</v>
      </c>
      <c r="I1026" s="35">
        <f t="shared" si="161"/>
        <v>43928</v>
      </c>
      <c r="J1026" s="35">
        <v>43936</v>
      </c>
      <c r="K1026" s="36" t="s">
        <v>69</v>
      </c>
      <c r="L1026" s="37">
        <f t="shared" si="162"/>
        <v>80000</v>
      </c>
      <c r="M1026" s="45"/>
      <c r="N1026" s="39">
        <v>80000</v>
      </c>
      <c r="O1026" s="40" t="s">
        <v>491</v>
      </c>
    </row>
    <row r="1027" spans="1:15" s="41" customFormat="1" ht="18" hidden="1">
      <c r="A1027" s="32">
        <v>1438</v>
      </c>
      <c r="B1027" s="33" t="s">
        <v>481</v>
      </c>
      <c r="C1027" s="42" t="s">
        <v>178</v>
      </c>
      <c r="D1027" s="33" t="s">
        <v>192</v>
      </c>
      <c r="E1027" s="44" t="s">
        <v>28</v>
      </c>
      <c r="F1027" s="35">
        <f>H1027-7</f>
        <v>43825</v>
      </c>
      <c r="G1027" s="33" t="str">
        <f>IF(E1027="","",IF((OR(E1027=data_validation!A$1,E1027=data_validation!A$2)),"Indicate Date","N/A"))</f>
        <v>N/A</v>
      </c>
      <c r="H1027" s="35">
        <f>J1027-13</f>
        <v>43832</v>
      </c>
      <c r="I1027" s="35">
        <f t="shared" si="161"/>
        <v>43839</v>
      </c>
      <c r="J1027" s="35">
        <v>43845</v>
      </c>
      <c r="K1027" s="36" t="s">
        <v>69</v>
      </c>
      <c r="L1027" s="37">
        <f t="shared" si="162"/>
        <v>5000</v>
      </c>
      <c r="M1027" s="43">
        <v>5000</v>
      </c>
      <c r="N1027" s="39"/>
      <c r="O1027" s="40" t="s">
        <v>480</v>
      </c>
    </row>
    <row r="1028" spans="1:15" s="41" customFormat="1" ht="18" hidden="1">
      <c r="A1028" s="32">
        <v>1458</v>
      </c>
      <c r="B1028" s="33" t="s">
        <v>482</v>
      </c>
      <c r="C1028" s="42" t="s">
        <v>178</v>
      </c>
      <c r="D1028" s="33" t="s">
        <v>192</v>
      </c>
      <c r="E1028" s="44" t="s">
        <v>28</v>
      </c>
      <c r="F1028" s="35">
        <f>H1028-7</f>
        <v>43825</v>
      </c>
      <c r="G1028" s="33" t="str">
        <f>IF(E1028="","",IF((OR(E1028=data_validation!A$1,E1028=data_validation!A$2)),"Indicate Date","N/A"))</f>
        <v>N/A</v>
      </c>
      <c r="H1028" s="35">
        <f>J1028-13</f>
        <v>43832</v>
      </c>
      <c r="I1028" s="35">
        <f t="shared" si="161"/>
        <v>43839</v>
      </c>
      <c r="J1028" s="35">
        <v>43845</v>
      </c>
      <c r="K1028" s="36" t="s">
        <v>69</v>
      </c>
      <c r="L1028" s="37">
        <f t="shared" si="162"/>
        <v>4140</v>
      </c>
      <c r="M1028" s="43">
        <v>4140</v>
      </c>
      <c r="N1028" s="39"/>
      <c r="O1028" s="40" t="s">
        <v>275</v>
      </c>
    </row>
    <row r="1029" spans="1:15" s="41" customFormat="1" ht="21" hidden="1">
      <c r="A1029" s="32">
        <v>876</v>
      </c>
      <c r="B1029" s="33" t="s">
        <v>339</v>
      </c>
      <c r="C1029" s="34" t="s">
        <v>344</v>
      </c>
      <c r="D1029" s="33" t="s">
        <v>147</v>
      </c>
      <c r="E1029" s="44" t="s">
        <v>15</v>
      </c>
      <c r="F1029" s="35">
        <f>G1029-21</f>
        <v>43804</v>
      </c>
      <c r="G1029" s="35">
        <f>H1029-7</f>
        <v>43825</v>
      </c>
      <c r="H1029" s="35">
        <f>J1029-13</f>
        <v>43832</v>
      </c>
      <c r="I1029" s="35">
        <f t="shared" si="161"/>
        <v>43839</v>
      </c>
      <c r="J1029" s="35">
        <v>43845</v>
      </c>
      <c r="K1029" s="36" t="s">
        <v>69</v>
      </c>
      <c r="L1029" s="37">
        <f t="shared" si="162"/>
        <v>99050</v>
      </c>
      <c r="M1029" s="38">
        <v>99050</v>
      </c>
      <c r="N1029" s="39"/>
      <c r="O1029" s="40" t="s">
        <v>234</v>
      </c>
    </row>
    <row r="1030" spans="1:15" s="41" customFormat="1" ht="21" hidden="1">
      <c r="A1030" s="32">
        <v>883</v>
      </c>
      <c r="B1030" s="33" t="s">
        <v>340</v>
      </c>
      <c r="C1030" s="42" t="s">
        <v>344</v>
      </c>
      <c r="D1030" s="33" t="s">
        <v>147</v>
      </c>
      <c r="E1030" s="44" t="s">
        <v>15</v>
      </c>
      <c r="F1030" s="35">
        <f>G1030-21</f>
        <v>43804</v>
      </c>
      <c r="G1030" s="35">
        <f>H1030-7</f>
        <v>43825</v>
      </c>
      <c r="H1030" s="35">
        <f>J1030-13</f>
        <v>43832</v>
      </c>
      <c r="I1030" s="35">
        <f t="shared" si="161"/>
        <v>43839</v>
      </c>
      <c r="J1030" s="35">
        <v>43845</v>
      </c>
      <c r="K1030" s="36" t="s">
        <v>69</v>
      </c>
      <c r="L1030" s="37">
        <f t="shared" si="162"/>
        <v>50000</v>
      </c>
      <c r="M1030" s="43">
        <v>50000</v>
      </c>
      <c r="N1030" s="39"/>
      <c r="O1030" s="40" t="s">
        <v>341</v>
      </c>
    </row>
    <row r="1031" spans="1:15" s="41" customFormat="1" ht="18" hidden="1">
      <c r="A1031" s="32">
        <v>967</v>
      </c>
      <c r="B1031" s="33" t="s">
        <v>572</v>
      </c>
      <c r="C1031" s="42" t="s">
        <v>187</v>
      </c>
      <c r="D1031" s="33" t="s">
        <v>183</v>
      </c>
      <c r="E1031" s="44" t="s">
        <v>29</v>
      </c>
      <c r="F1031" s="46" t="e">
        <v>#REF!</v>
      </c>
      <c r="G1031" s="33" t="str">
        <f>IF(E1031="","",IF((OR(E1031=data_validation!A$1,E1031=data_validation!A$2)),"Indicate Date","N/A"))</f>
        <v>N/A</v>
      </c>
      <c r="H1031" s="35">
        <f>J1031-15</f>
        <v>43830</v>
      </c>
      <c r="I1031" s="35">
        <f t="shared" si="161"/>
        <v>43837</v>
      </c>
      <c r="J1031" s="35">
        <v>43845</v>
      </c>
      <c r="K1031" s="36" t="s">
        <v>69</v>
      </c>
      <c r="L1031" s="37">
        <f t="shared" si="162"/>
        <v>10000</v>
      </c>
      <c r="M1031" s="43">
        <v>10000</v>
      </c>
      <c r="N1031" s="39"/>
      <c r="O1031" s="40" t="s">
        <v>188</v>
      </c>
    </row>
    <row r="1032" spans="1:15" s="41" customFormat="1" ht="18" hidden="1">
      <c r="A1032" s="32">
        <v>987</v>
      </c>
      <c r="B1032" s="33" t="s">
        <v>574</v>
      </c>
      <c r="C1032" s="42" t="s">
        <v>187</v>
      </c>
      <c r="D1032" s="33" t="s">
        <v>183</v>
      </c>
      <c r="E1032" s="44" t="s">
        <v>29</v>
      </c>
      <c r="F1032" s="46" t="e">
        <v>#REF!</v>
      </c>
      <c r="G1032" s="33" t="str">
        <f>IF(E1032="","",IF((OR(E1032=data_validation!A$1,E1032=data_validation!A$2)),"Indicate Date","N/A"))</f>
        <v>N/A</v>
      </c>
      <c r="H1032" s="35">
        <f>J1032-13</f>
        <v>43832</v>
      </c>
      <c r="I1032" s="35">
        <f t="shared" si="161"/>
        <v>43839</v>
      </c>
      <c r="J1032" s="35">
        <v>43845</v>
      </c>
      <c r="K1032" s="36" t="s">
        <v>69</v>
      </c>
      <c r="L1032" s="37">
        <f t="shared" si="162"/>
        <v>25000</v>
      </c>
      <c r="M1032" s="43">
        <v>25000</v>
      </c>
      <c r="N1032" s="39"/>
      <c r="O1032" s="40" t="s">
        <v>190</v>
      </c>
    </row>
    <row r="1033" spans="1:15" s="41" customFormat="1" ht="21" hidden="1">
      <c r="A1033" s="32">
        <v>1022</v>
      </c>
      <c r="B1033" s="33" t="s">
        <v>578</v>
      </c>
      <c r="C1033" s="34" t="s">
        <v>187</v>
      </c>
      <c r="D1033" s="33" t="s">
        <v>183</v>
      </c>
      <c r="E1033" s="44" t="s">
        <v>29</v>
      </c>
      <c r="F1033" s="46" t="e">
        <v>#REF!</v>
      </c>
      <c r="G1033" s="33" t="str">
        <f>IF(E1033="","",IF((OR(E1033=data_validation!A$1,E1033=data_validation!A$2)),"Indicate Date","N/A"))</f>
        <v>N/A</v>
      </c>
      <c r="H1033" s="35">
        <f>J1033-13</f>
        <v>43923</v>
      </c>
      <c r="I1033" s="35">
        <f t="shared" si="161"/>
        <v>43930</v>
      </c>
      <c r="J1033" s="35">
        <v>43936</v>
      </c>
      <c r="K1033" s="36" t="s">
        <v>69</v>
      </c>
      <c r="L1033" s="37">
        <f t="shared" si="162"/>
        <v>20000</v>
      </c>
      <c r="M1033" s="38">
        <v>20000</v>
      </c>
      <c r="N1033" s="39"/>
      <c r="O1033" s="40" t="s">
        <v>186</v>
      </c>
    </row>
    <row r="1034" spans="1:15" s="41" customFormat="1" ht="21" hidden="1">
      <c r="A1034" s="32">
        <v>142</v>
      </c>
      <c r="B1034" s="33" t="s">
        <v>374</v>
      </c>
      <c r="C1034" s="42" t="s">
        <v>110</v>
      </c>
      <c r="D1034" s="33" t="s">
        <v>144</v>
      </c>
      <c r="E1034" s="44" t="s">
        <v>29</v>
      </c>
      <c r="F1034" s="46" t="e">
        <v>#REF!</v>
      </c>
      <c r="G1034" s="33" t="str">
        <f>IF(E1034="","",IF((OR(E1034=data_validation!A$1,E1034=data_validation!A$2)),"Indicate Date","N/A"))</f>
        <v>N/A</v>
      </c>
      <c r="H1034" s="35">
        <f>J1034-15</f>
        <v>43830</v>
      </c>
      <c r="I1034" s="35">
        <f t="shared" si="161"/>
        <v>43837</v>
      </c>
      <c r="J1034" s="35">
        <v>43845</v>
      </c>
      <c r="K1034" s="36" t="s">
        <v>69</v>
      </c>
      <c r="L1034" s="37">
        <f t="shared" si="162"/>
        <v>20000</v>
      </c>
      <c r="M1034" s="45">
        <v>20000</v>
      </c>
      <c r="N1034" s="39"/>
      <c r="O1034" s="40" t="s">
        <v>245</v>
      </c>
    </row>
    <row r="1035" spans="1:15" s="41" customFormat="1" ht="18" hidden="1">
      <c r="A1035" s="32">
        <v>156</v>
      </c>
      <c r="B1035" s="33" t="s">
        <v>376</v>
      </c>
      <c r="C1035" s="42" t="s">
        <v>110</v>
      </c>
      <c r="D1035" s="33" t="s">
        <v>144</v>
      </c>
      <c r="E1035" s="44" t="s">
        <v>29</v>
      </c>
      <c r="F1035" s="46" t="e">
        <v>#REF!</v>
      </c>
      <c r="G1035" s="33" t="str">
        <f>IF(E1035="","",IF((OR(E1035=data_validation!A$1,E1035=data_validation!A$2)),"Indicate Date","N/A"))</f>
        <v>N/A</v>
      </c>
      <c r="H1035" s="35">
        <f>J1035-15</f>
        <v>43830</v>
      </c>
      <c r="I1035" s="35">
        <f t="shared" si="161"/>
        <v>43837</v>
      </c>
      <c r="J1035" s="35">
        <v>43845</v>
      </c>
      <c r="K1035" s="36" t="s">
        <v>69</v>
      </c>
      <c r="L1035" s="37">
        <f t="shared" si="162"/>
        <v>10000</v>
      </c>
      <c r="M1035" s="45">
        <v>10000</v>
      </c>
      <c r="N1035" s="39"/>
      <c r="O1035" s="40" t="s">
        <v>247</v>
      </c>
    </row>
    <row r="1036" spans="1:15" s="41" customFormat="1" ht="21" hidden="1">
      <c r="A1036" s="32">
        <v>165</v>
      </c>
      <c r="B1036" s="33" t="s">
        <v>377</v>
      </c>
      <c r="C1036" s="42" t="s">
        <v>110</v>
      </c>
      <c r="D1036" s="33" t="s">
        <v>144</v>
      </c>
      <c r="E1036" s="44" t="s">
        <v>29</v>
      </c>
      <c r="F1036" s="46" t="e">
        <v>#REF!</v>
      </c>
      <c r="G1036" s="33" t="str">
        <f>IF(E1036="","",IF((OR(E1036=data_validation!A$1,E1036=data_validation!A$2)),"Indicate Date","N/A"))</f>
        <v>N/A</v>
      </c>
      <c r="H1036" s="35">
        <f>J1036-15</f>
        <v>43830</v>
      </c>
      <c r="I1036" s="35">
        <f t="shared" si="161"/>
        <v>43837</v>
      </c>
      <c r="J1036" s="35">
        <v>43845</v>
      </c>
      <c r="K1036" s="36" t="s">
        <v>69</v>
      </c>
      <c r="L1036" s="37">
        <f t="shared" si="162"/>
        <v>30000</v>
      </c>
      <c r="M1036" s="45">
        <v>30000</v>
      </c>
      <c r="N1036" s="39"/>
      <c r="O1036" s="40" t="s">
        <v>248</v>
      </c>
    </row>
    <row r="1037" spans="1:15" s="41" customFormat="1" ht="18" hidden="1">
      <c r="A1037" s="32">
        <v>280</v>
      </c>
      <c r="B1037" s="33" t="s">
        <v>282</v>
      </c>
      <c r="C1037" s="42" t="s">
        <v>110</v>
      </c>
      <c r="D1037" s="33" t="s">
        <v>158</v>
      </c>
      <c r="E1037" s="44" t="s">
        <v>29</v>
      </c>
      <c r="F1037" s="46" t="e">
        <v>#REF!</v>
      </c>
      <c r="G1037" s="33" t="str">
        <f>IF(E1037="","",IF((OR(E1037=data_validation!A$1,E1037=data_validation!A$2)),"Indicate Date","N/A"))</f>
        <v>N/A</v>
      </c>
      <c r="H1037" s="35">
        <f>J1037-15</f>
        <v>43830</v>
      </c>
      <c r="I1037" s="35">
        <f t="shared" si="161"/>
        <v>43837</v>
      </c>
      <c r="J1037" s="35">
        <v>43845</v>
      </c>
      <c r="K1037" s="36" t="s">
        <v>69</v>
      </c>
      <c r="L1037" s="37">
        <f t="shared" si="162"/>
        <v>10000</v>
      </c>
      <c r="M1037" s="45">
        <v>10000</v>
      </c>
      <c r="N1037" s="39"/>
      <c r="O1037" s="40" t="s">
        <v>162</v>
      </c>
    </row>
    <row r="1038" spans="1:15" s="41" customFormat="1" ht="18" hidden="1">
      <c r="A1038" s="32">
        <v>446</v>
      </c>
      <c r="B1038" s="33" t="s">
        <v>564</v>
      </c>
      <c r="C1038" s="34" t="s">
        <v>110</v>
      </c>
      <c r="D1038" s="33" t="s">
        <v>79</v>
      </c>
      <c r="E1038" s="44" t="s">
        <v>29</v>
      </c>
      <c r="F1038" s="46" t="e">
        <v>#REF!</v>
      </c>
      <c r="G1038" s="33" t="str">
        <f>IF(E1038="","",IF((OR(E1038=data_validation!A$1,E1038=data_validation!A$2)),"Indicate Date","N/A"))</f>
        <v>N/A</v>
      </c>
      <c r="H1038" s="35">
        <f>J1038-13</f>
        <v>43832</v>
      </c>
      <c r="I1038" s="35">
        <f t="shared" si="161"/>
        <v>43839</v>
      </c>
      <c r="J1038" s="35">
        <v>43845</v>
      </c>
      <c r="K1038" s="36" t="s">
        <v>69</v>
      </c>
      <c r="L1038" s="37">
        <f t="shared" si="162"/>
        <v>10000</v>
      </c>
      <c r="M1038" s="43">
        <v>10000</v>
      </c>
      <c r="N1038" s="39"/>
      <c r="O1038" s="34" t="s">
        <v>138</v>
      </c>
    </row>
    <row r="1039" spans="1:15" s="41" customFormat="1" ht="18" hidden="1">
      <c r="A1039" s="32">
        <v>503</v>
      </c>
      <c r="B1039" s="33" t="s">
        <v>568</v>
      </c>
      <c r="C1039" s="42" t="s">
        <v>110</v>
      </c>
      <c r="D1039" s="33" t="s">
        <v>79</v>
      </c>
      <c r="E1039" s="44" t="s">
        <v>29</v>
      </c>
      <c r="F1039" s="46" t="e">
        <v>#REF!</v>
      </c>
      <c r="G1039" s="33" t="str">
        <f>IF(E1039="","",IF((OR(E1039=data_validation!A$1,E1039=data_validation!A$2)),"Indicate Date","N/A"))</f>
        <v>N/A</v>
      </c>
      <c r="H1039" s="35">
        <f t="shared" ref="H1039:H1046" si="166">J1039-15</f>
        <v>43830</v>
      </c>
      <c r="I1039" s="35">
        <f t="shared" si="161"/>
        <v>43837</v>
      </c>
      <c r="J1039" s="35">
        <v>43845</v>
      </c>
      <c r="K1039" s="36" t="s">
        <v>69</v>
      </c>
      <c r="L1039" s="37">
        <f t="shared" si="162"/>
        <v>9000</v>
      </c>
      <c r="M1039" s="45">
        <v>9000</v>
      </c>
      <c r="N1039" s="39"/>
      <c r="O1039" s="34" t="s">
        <v>140</v>
      </c>
    </row>
    <row r="1040" spans="1:15" s="41" customFormat="1" ht="21" hidden="1">
      <c r="A1040" s="32">
        <v>558</v>
      </c>
      <c r="B1040" s="33" t="s">
        <v>400</v>
      </c>
      <c r="C1040" s="42" t="s">
        <v>110</v>
      </c>
      <c r="D1040" s="33" t="s">
        <v>156</v>
      </c>
      <c r="E1040" s="44" t="s">
        <v>29</v>
      </c>
      <c r="F1040" s="35">
        <f>H1040-7</f>
        <v>43823</v>
      </c>
      <c r="G1040" s="33" t="str">
        <f>IF(E1040="","",IF((OR(E1040=data_validation!A$1,E1040=data_validation!A$2)),"Indicate Date","N/A"))</f>
        <v>N/A</v>
      </c>
      <c r="H1040" s="35">
        <f t="shared" si="166"/>
        <v>43830</v>
      </c>
      <c r="I1040" s="35">
        <f t="shared" si="161"/>
        <v>43837</v>
      </c>
      <c r="J1040" s="35">
        <v>43845</v>
      </c>
      <c r="K1040" s="36" t="s">
        <v>69</v>
      </c>
      <c r="L1040" s="37">
        <f t="shared" si="162"/>
        <v>20000</v>
      </c>
      <c r="M1040" s="43">
        <v>20000</v>
      </c>
      <c r="N1040" s="39"/>
      <c r="O1040" s="40" t="s">
        <v>257</v>
      </c>
    </row>
    <row r="1041" spans="1:15" s="41" customFormat="1" ht="18" hidden="1">
      <c r="A1041" s="32">
        <v>760</v>
      </c>
      <c r="B1041" s="33" t="s">
        <v>393</v>
      </c>
      <c r="C1041" s="42" t="s">
        <v>110</v>
      </c>
      <c r="D1041" s="33" t="s">
        <v>169</v>
      </c>
      <c r="E1041" s="44" t="s">
        <v>29</v>
      </c>
      <c r="F1041" s="46" t="e">
        <v>#REF!</v>
      </c>
      <c r="G1041" s="33" t="str">
        <f>IF(E1041="","",IF((OR(E1041=data_validation!A$1,E1041=data_validation!A$2)),"Indicate Date","N/A"))</f>
        <v>N/A</v>
      </c>
      <c r="H1041" s="35">
        <f t="shared" si="166"/>
        <v>43830</v>
      </c>
      <c r="I1041" s="35">
        <f t="shared" si="161"/>
        <v>43837</v>
      </c>
      <c r="J1041" s="35">
        <v>43845</v>
      </c>
      <c r="K1041" s="36" t="s">
        <v>69</v>
      </c>
      <c r="L1041" s="37">
        <f t="shared" si="162"/>
        <v>6000</v>
      </c>
      <c r="M1041" s="45">
        <v>6000</v>
      </c>
      <c r="N1041" s="39"/>
      <c r="O1041" s="40" t="s">
        <v>174</v>
      </c>
    </row>
    <row r="1042" spans="1:15" s="41" customFormat="1" ht="18" hidden="1">
      <c r="A1042" s="32">
        <v>780</v>
      </c>
      <c r="B1042" s="33" t="s">
        <v>395</v>
      </c>
      <c r="C1042" s="42" t="s">
        <v>110</v>
      </c>
      <c r="D1042" s="33" t="s">
        <v>169</v>
      </c>
      <c r="E1042" s="44" t="s">
        <v>29</v>
      </c>
      <c r="F1042" s="46" t="e">
        <v>#REF!</v>
      </c>
      <c r="G1042" s="33" t="str">
        <f>IF(E1042="","",IF((OR(E1042=data_validation!A$1,E1042=data_validation!A$2)),"Indicate Date","N/A"))</f>
        <v>N/A</v>
      </c>
      <c r="H1042" s="35">
        <f t="shared" si="166"/>
        <v>43830</v>
      </c>
      <c r="I1042" s="35">
        <f t="shared" si="161"/>
        <v>43837</v>
      </c>
      <c r="J1042" s="35">
        <v>43845</v>
      </c>
      <c r="K1042" s="36" t="s">
        <v>69</v>
      </c>
      <c r="L1042" s="37">
        <f t="shared" si="162"/>
        <v>10000</v>
      </c>
      <c r="M1042" s="45">
        <v>10000</v>
      </c>
      <c r="N1042" s="39"/>
      <c r="O1042" s="40" t="s">
        <v>173</v>
      </c>
    </row>
    <row r="1043" spans="1:15" s="41" customFormat="1" ht="21" hidden="1">
      <c r="A1043" s="32">
        <v>849</v>
      </c>
      <c r="B1043" s="33" t="s">
        <v>348</v>
      </c>
      <c r="C1043" s="42" t="s">
        <v>110</v>
      </c>
      <c r="D1043" s="33" t="s">
        <v>147</v>
      </c>
      <c r="E1043" s="44" t="s">
        <v>29</v>
      </c>
      <c r="F1043" s="46" t="e">
        <v>#REF!</v>
      </c>
      <c r="G1043" s="33" t="str">
        <f>IF(E1043="","",IF((OR(E1043=data_validation!A$1,E1043=data_validation!A$2)),"Indicate Date","N/A"))</f>
        <v>N/A</v>
      </c>
      <c r="H1043" s="35">
        <f t="shared" si="166"/>
        <v>43830</v>
      </c>
      <c r="I1043" s="35">
        <f t="shared" si="161"/>
        <v>43837</v>
      </c>
      <c r="J1043" s="35">
        <v>43845</v>
      </c>
      <c r="K1043" s="36" t="s">
        <v>69</v>
      </c>
      <c r="L1043" s="37">
        <f t="shared" si="162"/>
        <v>18000</v>
      </c>
      <c r="M1043" s="43">
        <v>18000</v>
      </c>
      <c r="N1043" s="39"/>
      <c r="O1043" s="40" t="s">
        <v>238</v>
      </c>
    </row>
    <row r="1044" spans="1:15" s="41" customFormat="1" ht="21" hidden="1">
      <c r="A1044" s="32">
        <v>861</v>
      </c>
      <c r="B1044" s="33" t="s">
        <v>348</v>
      </c>
      <c r="C1044" s="42" t="s">
        <v>110</v>
      </c>
      <c r="D1044" s="33" t="s">
        <v>147</v>
      </c>
      <c r="E1044" s="44" t="s">
        <v>29</v>
      </c>
      <c r="F1044" s="46" t="e">
        <v>#REF!</v>
      </c>
      <c r="G1044" s="33" t="str">
        <f>IF(E1044="","",IF((OR(E1044=data_validation!A$1,E1044=data_validation!A$2)),"Indicate Date","N/A"))</f>
        <v>N/A</v>
      </c>
      <c r="H1044" s="35">
        <f t="shared" si="166"/>
        <v>43830</v>
      </c>
      <c r="I1044" s="35">
        <f t="shared" si="161"/>
        <v>43837</v>
      </c>
      <c r="J1044" s="35">
        <v>43845</v>
      </c>
      <c r="K1044" s="36" t="s">
        <v>69</v>
      </c>
      <c r="L1044" s="37">
        <f t="shared" si="162"/>
        <v>15000</v>
      </c>
      <c r="M1044" s="43">
        <v>15000</v>
      </c>
      <c r="N1044" s="39"/>
      <c r="O1044" s="40" t="s">
        <v>239</v>
      </c>
    </row>
    <row r="1045" spans="1:15" s="41" customFormat="1" ht="21" hidden="1">
      <c r="A1045" s="32">
        <v>893</v>
      </c>
      <c r="B1045" s="33" t="s">
        <v>342</v>
      </c>
      <c r="C1045" s="42" t="s">
        <v>110</v>
      </c>
      <c r="D1045" s="33" t="s">
        <v>147</v>
      </c>
      <c r="E1045" s="44" t="s">
        <v>29</v>
      </c>
      <c r="F1045" s="46" t="e">
        <v>#REF!</v>
      </c>
      <c r="G1045" s="33" t="str">
        <f>IF(E1045="","",IF((OR(E1045=data_validation!A$1,E1045=data_validation!A$2)),"Indicate Date","N/A"))</f>
        <v>N/A</v>
      </c>
      <c r="H1045" s="35">
        <f t="shared" si="166"/>
        <v>43830</v>
      </c>
      <c r="I1045" s="35">
        <f t="shared" si="161"/>
        <v>43837</v>
      </c>
      <c r="J1045" s="35">
        <v>43845</v>
      </c>
      <c r="K1045" s="36" t="s">
        <v>69</v>
      </c>
      <c r="L1045" s="37">
        <f t="shared" si="162"/>
        <v>5000</v>
      </c>
      <c r="M1045" s="43">
        <v>5000</v>
      </c>
      <c r="N1045" s="39"/>
      <c r="O1045" s="40" t="s">
        <v>236</v>
      </c>
    </row>
    <row r="1046" spans="1:15" s="41" customFormat="1" ht="21" hidden="1">
      <c r="A1046" s="32">
        <v>912</v>
      </c>
      <c r="B1046" s="33" t="s">
        <v>346</v>
      </c>
      <c r="C1046" s="42" t="s">
        <v>110</v>
      </c>
      <c r="D1046" s="33" t="s">
        <v>147</v>
      </c>
      <c r="E1046" s="44" t="s">
        <v>29</v>
      </c>
      <c r="F1046" s="46" t="e">
        <v>#REF!</v>
      </c>
      <c r="G1046" s="33" t="str">
        <f>IF(E1046="","",IF((OR(E1046=data_validation!A$1,E1046=data_validation!A$2)),"Indicate Date","N/A"))</f>
        <v>N/A</v>
      </c>
      <c r="H1046" s="35">
        <f t="shared" si="166"/>
        <v>43830</v>
      </c>
      <c r="I1046" s="35">
        <f t="shared" si="161"/>
        <v>43837</v>
      </c>
      <c r="J1046" s="35">
        <v>43845</v>
      </c>
      <c r="K1046" s="36" t="s">
        <v>69</v>
      </c>
      <c r="L1046" s="37">
        <f t="shared" si="162"/>
        <v>90000</v>
      </c>
      <c r="M1046" s="43">
        <v>90000</v>
      </c>
      <c r="N1046" s="39"/>
      <c r="O1046" s="40" t="s">
        <v>151</v>
      </c>
    </row>
    <row r="1047" spans="1:15" s="41" customFormat="1" ht="18" hidden="1">
      <c r="A1047" s="32">
        <v>1396</v>
      </c>
      <c r="B1047" s="33" t="s">
        <v>474</v>
      </c>
      <c r="C1047" s="42" t="s">
        <v>110</v>
      </c>
      <c r="D1047" s="33" t="s">
        <v>192</v>
      </c>
      <c r="E1047" s="44" t="s">
        <v>29</v>
      </c>
      <c r="F1047" s="35">
        <f>H1047-7</f>
        <v>43825</v>
      </c>
      <c r="G1047" s="33" t="str">
        <f>IF(E1047="","",IF((OR(E1047=data_validation!A$1,E1047=data_validation!A$2)),"Indicate Date","N/A"))</f>
        <v>N/A</v>
      </c>
      <c r="H1047" s="35">
        <f>J1047-13</f>
        <v>43832</v>
      </c>
      <c r="I1047" s="35">
        <f t="shared" si="161"/>
        <v>43839</v>
      </c>
      <c r="J1047" s="35">
        <v>43845</v>
      </c>
      <c r="K1047" s="36" t="s">
        <v>69</v>
      </c>
      <c r="L1047" s="37">
        <f t="shared" si="162"/>
        <v>32000</v>
      </c>
      <c r="M1047" s="43">
        <v>32000</v>
      </c>
      <c r="N1047" s="39"/>
      <c r="O1047" s="40" t="s">
        <v>194</v>
      </c>
    </row>
    <row r="1048" spans="1:15" s="41" customFormat="1" ht="18" hidden="1">
      <c r="A1048" s="32">
        <v>1428</v>
      </c>
      <c r="B1048" s="33" t="s">
        <v>476</v>
      </c>
      <c r="C1048" s="42" t="s">
        <v>110</v>
      </c>
      <c r="D1048" s="33" t="s">
        <v>192</v>
      </c>
      <c r="E1048" s="44" t="s">
        <v>29</v>
      </c>
      <c r="F1048" s="46" t="e">
        <v>#REF!</v>
      </c>
      <c r="G1048" s="33" t="str">
        <f>IF(E1048="","",IF((OR(E1048=data_validation!A$1,E1048=data_validation!A$2)),"Indicate Date","N/A"))</f>
        <v>N/A</v>
      </c>
      <c r="H1048" s="35">
        <f>J1048-13</f>
        <v>43832</v>
      </c>
      <c r="I1048" s="35">
        <f t="shared" si="161"/>
        <v>43839</v>
      </c>
      <c r="J1048" s="35">
        <v>43845</v>
      </c>
      <c r="K1048" s="36" t="s">
        <v>69</v>
      </c>
      <c r="L1048" s="37">
        <f t="shared" si="162"/>
        <v>5000</v>
      </c>
      <c r="M1048" s="43">
        <v>5000</v>
      </c>
      <c r="N1048" s="39"/>
      <c r="O1048" s="40" t="s">
        <v>195</v>
      </c>
    </row>
    <row r="1049" spans="1:15" s="41" customFormat="1" ht="18" hidden="1">
      <c r="A1049" s="32">
        <v>1449</v>
      </c>
      <c r="B1049" s="33" t="s">
        <v>481</v>
      </c>
      <c r="C1049" s="42" t="s">
        <v>110</v>
      </c>
      <c r="D1049" s="33" t="s">
        <v>192</v>
      </c>
      <c r="E1049" s="44" t="s">
        <v>29</v>
      </c>
      <c r="F1049" s="35">
        <f>H1049-7</f>
        <v>43825</v>
      </c>
      <c r="G1049" s="33" t="str">
        <f>IF(E1049="","",IF((OR(E1049=data_validation!A$1,E1049=data_validation!A$2)),"Indicate Date","N/A"))</f>
        <v>N/A</v>
      </c>
      <c r="H1049" s="35">
        <f>J1049-13</f>
        <v>43832</v>
      </c>
      <c r="I1049" s="35">
        <f t="shared" si="161"/>
        <v>43839</v>
      </c>
      <c r="J1049" s="35">
        <v>43845</v>
      </c>
      <c r="K1049" s="36" t="s">
        <v>69</v>
      </c>
      <c r="L1049" s="37">
        <f t="shared" si="162"/>
        <v>100000</v>
      </c>
      <c r="M1049" s="43">
        <v>100000</v>
      </c>
      <c r="N1049" s="39"/>
      <c r="O1049" s="40" t="s">
        <v>480</v>
      </c>
    </row>
    <row r="1050" spans="1:15" s="41" customFormat="1" ht="18" hidden="1">
      <c r="A1050" s="32">
        <v>1466</v>
      </c>
      <c r="B1050" s="33" t="s">
        <v>482</v>
      </c>
      <c r="C1050" s="42" t="s">
        <v>110</v>
      </c>
      <c r="D1050" s="33" t="s">
        <v>192</v>
      </c>
      <c r="E1050" s="44" t="s">
        <v>29</v>
      </c>
      <c r="F1050" s="35">
        <f>H1050-7</f>
        <v>43825</v>
      </c>
      <c r="G1050" s="33" t="str">
        <f>IF(E1050="","",IF((OR(E1050=data_validation!A$1,E1050=data_validation!A$2)),"Indicate Date","N/A"))</f>
        <v>N/A</v>
      </c>
      <c r="H1050" s="35">
        <f>J1050-13</f>
        <v>43832</v>
      </c>
      <c r="I1050" s="35">
        <f t="shared" si="161"/>
        <v>43839</v>
      </c>
      <c r="J1050" s="35">
        <v>43845</v>
      </c>
      <c r="K1050" s="36" t="s">
        <v>69</v>
      </c>
      <c r="L1050" s="37">
        <f t="shared" si="162"/>
        <v>53120</v>
      </c>
      <c r="M1050" s="43">
        <f>48620+4500</f>
        <v>53120</v>
      </c>
      <c r="N1050" s="39"/>
      <c r="O1050" s="40" t="s">
        <v>275</v>
      </c>
    </row>
    <row r="1051" spans="1:15" s="41" customFormat="1" ht="21" hidden="1">
      <c r="A1051" s="32">
        <v>1494</v>
      </c>
      <c r="B1051" s="33" t="s">
        <v>486</v>
      </c>
      <c r="C1051" s="42" t="s">
        <v>110</v>
      </c>
      <c r="D1051" s="33" t="s">
        <v>192</v>
      </c>
      <c r="E1051" s="44" t="s">
        <v>29</v>
      </c>
      <c r="F1051" s="35">
        <f>H1051-7</f>
        <v>43825</v>
      </c>
      <c r="G1051" s="33" t="str">
        <f>IF(E1051="","",IF((OR(E1051=data_validation!A$1,E1051=data_validation!A$2)),"Indicate Date","N/A"))</f>
        <v>N/A</v>
      </c>
      <c r="H1051" s="35">
        <f>J1051-13</f>
        <v>43832</v>
      </c>
      <c r="I1051" s="35">
        <f t="shared" si="161"/>
        <v>43839</v>
      </c>
      <c r="J1051" s="35">
        <v>43845</v>
      </c>
      <c r="K1051" s="36" t="s">
        <v>69</v>
      </c>
      <c r="L1051" s="37">
        <f t="shared" si="162"/>
        <v>50000</v>
      </c>
      <c r="M1051" s="43">
        <v>50000</v>
      </c>
      <c r="N1051" s="39"/>
      <c r="O1051" s="40" t="s">
        <v>487</v>
      </c>
    </row>
    <row r="1052" spans="1:15" s="41" customFormat="1" ht="18" hidden="1">
      <c r="A1052" s="32">
        <v>349</v>
      </c>
      <c r="B1052" s="33" t="s">
        <v>420</v>
      </c>
      <c r="C1052" s="42" t="s">
        <v>110</v>
      </c>
      <c r="D1052" s="33" t="s">
        <v>105</v>
      </c>
      <c r="E1052" s="44" t="s">
        <v>29</v>
      </c>
      <c r="F1052" s="35">
        <f>H1052-7</f>
        <v>43883</v>
      </c>
      <c r="G1052" s="33" t="str">
        <f>IF(E1052="","",IF((OR(E1052=data_validation!A$1,E1052=data_validation!A$2)),"Indicate Date","N/A"))</f>
        <v>N/A</v>
      </c>
      <c r="H1052" s="35">
        <f t="shared" ref="H1052:H1075" si="167">J1052-15</f>
        <v>43890</v>
      </c>
      <c r="I1052" s="35">
        <f t="shared" ref="I1052:I1092" si="168">H1052+7</f>
        <v>43897</v>
      </c>
      <c r="J1052" s="35">
        <v>43905</v>
      </c>
      <c r="K1052" s="36" t="s">
        <v>69</v>
      </c>
      <c r="L1052" s="37">
        <f t="shared" ref="L1052:L1092" si="169">SUM(M1052:N1052)</f>
        <v>2000</v>
      </c>
      <c r="M1052" s="43">
        <v>2000</v>
      </c>
      <c r="N1052" s="39"/>
      <c r="O1052" s="40" t="s">
        <v>214</v>
      </c>
    </row>
    <row r="1053" spans="1:15" s="41" customFormat="1" ht="21" hidden="1">
      <c r="A1053" s="32">
        <v>388</v>
      </c>
      <c r="B1053" s="33" t="s">
        <v>425</v>
      </c>
      <c r="C1053" s="42" t="s">
        <v>110</v>
      </c>
      <c r="D1053" s="33" t="s">
        <v>105</v>
      </c>
      <c r="E1053" s="44" t="s">
        <v>29</v>
      </c>
      <c r="F1053" s="35">
        <f>H1053-7</f>
        <v>43883</v>
      </c>
      <c r="G1053" s="33" t="str">
        <f>IF(E1053="","",IF((OR(E1053=data_validation!A$1,E1053=data_validation!A$2)),"Indicate Date","N/A"))</f>
        <v>N/A</v>
      </c>
      <c r="H1053" s="35">
        <f t="shared" si="167"/>
        <v>43890</v>
      </c>
      <c r="I1053" s="35">
        <f t="shared" si="168"/>
        <v>43897</v>
      </c>
      <c r="J1053" s="35">
        <v>43905</v>
      </c>
      <c r="K1053" s="36" t="s">
        <v>69</v>
      </c>
      <c r="L1053" s="37">
        <f t="shared" si="169"/>
        <v>3000</v>
      </c>
      <c r="M1053" s="43">
        <v>3000</v>
      </c>
      <c r="N1053" s="39"/>
      <c r="O1053" s="40" t="s">
        <v>109</v>
      </c>
    </row>
    <row r="1054" spans="1:15" s="41" customFormat="1" ht="21" hidden="1">
      <c r="A1054" s="32">
        <v>143</v>
      </c>
      <c r="B1054" s="33" t="s">
        <v>374</v>
      </c>
      <c r="C1054" s="42" t="s">
        <v>110</v>
      </c>
      <c r="D1054" s="33" t="s">
        <v>144</v>
      </c>
      <c r="E1054" s="44" t="s">
        <v>29</v>
      </c>
      <c r="F1054" s="46" t="e">
        <v>#REF!</v>
      </c>
      <c r="G1054" s="33" t="str">
        <f>IF(E1054="","",IF((OR(E1054=data_validation!A$1,E1054=data_validation!A$2)),"Indicate Date","N/A"))</f>
        <v>N/A</v>
      </c>
      <c r="H1054" s="35">
        <f t="shared" si="167"/>
        <v>43921</v>
      </c>
      <c r="I1054" s="35">
        <f t="shared" si="168"/>
        <v>43928</v>
      </c>
      <c r="J1054" s="35">
        <v>43936</v>
      </c>
      <c r="K1054" s="36" t="s">
        <v>69</v>
      </c>
      <c r="L1054" s="37">
        <f t="shared" si="169"/>
        <v>10000</v>
      </c>
      <c r="M1054" s="45">
        <v>10000</v>
      </c>
      <c r="N1054" s="39"/>
      <c r="O1054" s="40" t="s">
        <v>245</v>
      </c>
    </row>
    <row r="1055" spans="1:15" s="41" customFormat="1" ht="18" hidden="1">
      <c r="A1055" s="32">
        <v>157</v>
      </c>
      <c r="B1055" s="33" t="s">
        <v>376</v>
      </c>
      <c r="C1055" s="42" t="s">
        <v>110</v>
      </c>
      <c r="D1055" s="33" t="s">
        <v>144</v>
      </c>
      <c r="E1055" s="44" t="s">
        <v>29</v>
      </c>
      <c r="F1055" s="46" t="e">
        <v>#REF!</v>
      </c>
      <c r="G1055" s="33" t="str">
        <f>IF(E1055="","",IF((OR(E1055=data_validation!A$1,E1055=data_validation!A$2)),"Indicate Date","N/A"))</f>
        <v>N/A</v>
      </c>
      <c r="H1055" s="35">
        <f t="shared" si="167"/>
        <v>43921</v>
      </c>
      <c r="I1055" s="35">
        <f t="shared" si="168"/>
        <v>43928</v>
      </c>
      <c r="J1055" s="35">
        <v>43936</v>
      </c>
      <c r="K1055" s="36" t="s">
        <v>69</v>
      </c>
      <c r="L1055" s="37">
        <f t="shared" si="169"/>
        <v>10000</v>
      </c>
      <c r="M1055" s="45">
        <v>10000</v>
      </c>
      <c r="N1055" s="39"/>
      <c r="O1055" s="40" t="s">
        <v>247</v>
      </c>
    </row>
    <row r="1056" spans="1:15" s="41" customFormat="1" ht="21" hidden="1">
      <c r="A1056" s="32">
        <v>166</v>
      </c>
      <c r="B1056" s="33" t="s">
        <v>377</v>
      </c>
      <c r="C1056" s="42" t="s">
        <v>110</v>
      </c>
      <c r="D1056" s="33" t="s">
        <v>144</v>
      </c>
      <c r="E1056" s="44" t="s">
        <v>29</v>
      </c>
      <c r="F1056" s="46" t="e">
        <v>#REF!</v>
      </c>
      <c r="G1056" s="33" t="str">
        <f>IF(E1056="","",IF((OR(E1056=data_validation!A$1,E1056=data_validation!A$2)),"Indicate Date","N/A"))</f>
        <v>N/A</v>
      </c>
      <c r="H1056" s="35">
        <f t="shared" si="167"/>
        <v>43921</v>
      </c>
      <c r="I1056" s="35">
        <f t="shared" si="168"/>
        <v>43928</v>
      </c>
      <c r="J1056" s="35">
        <v>43936</v>
      </c>
      <c r="K1056" s="36" t="s">
        <v>69</v>
      </c>
      <c r="L1056" s="37">
        <f t="shared" si="169"/>
        <v>20000</v>
      </c>
      <c r="M1056" s="45">
        <v>20000</v>
      </c>
      <c r="N1056" s="39"/>
      <c r="O1056" s="40" t="s">
        <v>248</v>
      </c>
    </row>
    <row r="1057" spans="1:15" s="41" customFormat="1" ht="18" hidden="1">
      <c r="A1057" s="32">
        <v>281</v>
      </c>
      <c r="B1057" s="33" t="s">
        <v>282</v>
      </c>
      <c r="C1057" s="42" t="s">
        <v>110</v>
      </c>
      <c r="D1057" s="33" t="s">
        <v>158</v>
      </c>
      <c r="E1057" s="44" t="s">
        <v>29</v>
      </c>
      <c r="F1057" s="46" t="e">
        <v>#REF!</v>
      </c>
      <c r="G1057" s="33" t="str">
        <f>IF(E1057="","",IF((OR(E1057=data_validation!A$1,E1057=data_validation!A$2)),"Indicate Date","N/A"))</f>
        <v>N/A</v>
      </c>
      <c r="H1057" s="35">
        <f t="shared" si="167"/>
        <v>43921</v>
      </c>
      <c r="I1057" s="35">
        <f t="shared" si="168"/>
        <v>43928</v>
      </c>
      <c r="J1057" s="35">
        <v>43936</v>
      </c>
      <c r="K1057" s="36" t="s">
        <v>69</v>
      </c>
      <c r="L1057" s="37">
        <f t="shared" si="169"/>
        <v>30000</v>
      </c>
      <c r="M1057" s="45">
        <v>30000</v>
      </c>
      <c r="N1057" s="39"/>
      <c r="O1057" s="40" t="s">
        <v>162</v>
      </c>
    </row>
    <row r="1058" spans="1:15" s="41" customFormat="1" ht="24" hidden="1">
      <c r="A1058" s="32">
        <v>432</v>
      </c>
      <c r="B1058" s="33" t="s">
        <v>562</v>
      </c>
      <c r="C1058" s="42" t="s">
        <v>110</v>
      </c>
      <c r="D1058" s="33" t="s">
        <v>79</v>
      </c>
      <c r="E1058" s="44" t="s">
        <v>29</v>
      </c>
      <c r="F1058" s="46" t="e">
        <v>#REF!</v>
      </c>
      <c r="G1058" s="33" t="str">
        <f>IF(E1058="","",IF((OR(E1058=data_validation!A$1,E1058=data_validation!A$2)),"Indicate Date","N/A"))</f>
        <v>N/A</v>
      </c>
      <c r="H1058" s="35">
        <f t="shared" si="167"/>
        <v>43921</v>
      </c>
      <c r="I1058" s="35">
        <f t="shared" si="168"/>
        <v>43928</v>
      </c>
      <c r="J1058" s="35">
        <v>43936</v>
      </c>
      <c r="K1058" s="36" t="s">
        <v>69</v>
      </c>
      <c r="L1058" s="37">
        <f t="shared" si="169"/>
        <v>15000</v>
      </c>
      <c r="M1058" s="45">
        <v>15000</v>
      </c>
      <c r="N1058" s="39"/>
      <c r="O1058" s="34" t="s">
        <v>136</v>
      </c>
    </row>
    <row r="1059" spans="1:15" s="41" customFormat="1" ht="18" hidden="1">
      <c r="A1059" s="32">
        <v>437</v>
      </c>
      <c r="B1059" s="33" t="s">
        <v>563</v>
      </c>
      <c r="C1059" s="34" t="s">
        <v>110</v>
      </c>
      <c r="D1059" s="33" t="s">
        <v>79</v>
      </c>
      <c r="E1059" s="44" t="s">
        <v>29</v>
      </c>
      <c r="F1059" s="46" t="e">
        <v>#REF!</v>
      </c>
      <c r="G1059" s="33" t="str">
        <f>IF(E1059="","",IF((OR(E1059=data_validation!A$1,E1059=data_validation!A$2)),"Indicate Date","N/A"))</f>
        <v>N/A</v>
      </c>
      <c r="H1059" s="35">
        <f t="shared" si="167"/>
        <v>43921</v>
      </c>
      <c r="I1059" s="35">
        <f t="shared" si="168"/>
        <v>43928</v>
      </c>
      <c r="J1059" s="35">
        <v>43936</v>
      </c>
      <c r="K1059" s="36" t="s">
        <v>69</v>
      </c>
      <c r="L1059" s="37">
        <f t="shared" si="169"/>
        <v>10000</v>
      </c>
      <c r="M1059" s="43">
        <v>10000</v>
      </c>
      <c r="N1059" s="39"/>
      <c r="O1059" s="34" t="s">
        <v>137</v>
      </c>
    </row>
    <row r="1060" spans="1:15" s="41" customFormat="1" ht="18" hidden="1">
      <c r="A1060" s="32">
        <v>447</v>
      </c>
      <c r="B1060" s="33" t="s">
        <v>564</v>
      </c>
      <c r="C1060" s="34" t="s">
        <v>110</v>
      </c>
      <c r="D1060" s="33" t="s">
        <v>79</v>
      </c>
      <c r="E1060" s="44" t="s">
        <v>29</v>
      </c>
      <c r="F1060" s="46" t="e">
        <v>#REF!</v>
      </c>
      <c r="G1060" s="33" t="str">
        <f>IF(E1060="","",IF((OR(E1060=data_validation!A$1,E1060=data_validation!A$2)),"Indicate Date","N/A"))</f>
        <v>N/A</v>
      </c>
      <c r="H1060" s="35">
        <f t="shared" si="167"/>
        <v>43921</v>
      </c>
      <c r="I1060" s="35">
        <f t="shared" si="168"/>
        <v>43928</v>
      </c>
      <c r="J1060" s="35">
        <v>43936</v>
      </c>
      <c r="K1060" s="36" t="s">
        <v>69</v>
      </c>
      <c r="L1060" s="37">
        <f t="shared" si="169"/>
        <v>5000</v>
      </c>
      <c r="M1060" s="43">
        <v>5000</v>
      </c>
      <c r="N1060" s="39"/>
      <c r="O1060" s="34" t="s">
        <v>138</v>
      </c>
    </row>
    <row r="1061" spans="1:15" s="41" customFormat="1" ht="18" hidden="1">
      <c r="A1061" s="32">
        <v>465</v>
      </c>
      <c r="B1061" s="33" t="s">
        <v>565</v>
      </c>
      <c r="C1061" s="34" t="s">
        <v>110</v>
      </c>
      <c r="D1061" s="33" t="s">
        <v>79</v>
      </c>
      <c r="E1061" s="44" t="s">
        <v>29</v>
      </c>
      <c r="F1061" s="46" t="e">
        <v>#REF!</v>
      </c>
      <c r="G1061" s="33" t="str">
        <f>IF(E1061="","",IF((OR(E1061=data_validation!A$1,E1061=data_validation!A$2)),"Indicate Date","N/A"))</f>
        <v>N/A</v>
      </c>
      <c r="H1061" s="35">
        <f t="shared" si="167"/>
        <v>43921</v>
      </c>
      <c r="I1061" s="35">
        <f t="shared" si="168"/>
        <v>43928</v>
      </c>
      <c r="J1061" s="35">
        <v>43936</v>
      </c>
      <c r="K1061" s="36" t="s">
        <v>69</v>
      </c>
      <c r="L1061" s="37">
        <f t="shared" si="169"/>
        <v>5000</v>
      </c>
      <c r="M1061" s="43">
        <v>5000</v>
      </c>
      <c r="N1061" s="39"/>
      <c r="O1061" s="34" t="s">
        <v>139</v>
      </c>
    </row>
    <row r="1062" spans="1:15" s="41" customFormat="1" ht="18" hidden="1">
      <c r="A1062" s="32">
        <v>504</v>
      </c>
      <c r="B1062" s="33" t="s">
        <v>568</v>
      </c>
      <c r="C1062" s="42" t="s">
        <v>110</v>
      </c>
      <c r="D1062" s="33" t="s">
        <v>79</v>
      </c>
      <c r="E1062" s="44" t="s">
        <v>29</v>
      </c>
      <c r="F1062" s="46" t="e">
        <v>#REF!</v>
      </c>
      <c r="G1062" s="33" t="str">
        <f>IF(E1062="","",IF((OR(E1062=data_validation!A$1,E1062=data_validation!A$2)),"Indicate Date","N/A"))</f>
        <v>N/A</v>
      </c>
      <c r="H1062" s="35">
        <f t="shared" si="167"/>
        <v>43921</v>
      </c>
      <c r="I1062" s="35">
        <f t="shared" si="168"/>
        <v>43928</v>
      </c>
      <c r="J1062" s="35">
        <v>43936</v>
      </c>
      <c r="K1062" s="36" t="s">
        <v>69</v>
      </c>
      <c r="L1062" s="37">
        <f t="shared" si="169"/>
        <v>5000</v>
      </c>
      <c r="M1062" s="45">
        <v>5000</v>
      </c>
      <c r="N1062" s="39"/>
      <c r="O1062" s="34" t="s">
        <v>140</v>
      </c>
    </row>
    <row r="1063" spans="1:15" s="41" customFormat="1" ht="24" hidden="1">
      <c r="A1063" s="32">
        <v>514</v>
      </c>
      <c r="B1063" s="33" t="s">
        <v>569</v>
      </c>
      <c r="C1063" s="42" t="s">
        <v>110</v>
      </c>
      <c r="D1063" s="33" t="s">
        <v>79</v>
      </c>
      <c r="E1063" s="44" t="s">
        <v>29</v>
      </c>
      <c r="F1063" s="46" t="e">
        <v>#REF!</v>
      </c>
      <c r="G1063" s="33" t="str">
        <f>IF(E1063="","",IF((OR(E1063=data_validation!A$1,E1063=data_validation!A$2)),"Indicate Date","N/A"))</f>
        <v>N/A</v>
      </c>
      <c r="H1063" s="35">
        <f t="shared" si="167"/>
        <v>43921</v>
      </c>
      <c r="I1063" s="35">
        <f t="shared" si="168"/>
        <v>43928</v>
      </c>
      <c r="J1063" s="35">
        <v>43936</v>
      </c>
      <c r="K1063" s="36" t="s">
        <v>69</v>
      </c>
      <c r="L1063" s="37">
        <f t="shared" si="169"/>
        <v>95000</v>
      </c>
      <c r="M1063" s="45">
        <v>95000</v>
      </c>
      <c r="N1063" s="39"/>
      <c r="O1063" s="34" t="s">
        <v>269</v>
      </c>
    </row>
    <row r="1064" spans="1:15" s="41" customFormat="1" ht="21" hidden="1">
      <c r="A1064" s="32">
        <v>560</v>
      </c>
      <c r="B1064" s="33" t="s">
        <v>400</v>
      </c>
      <c r="C1064" s="42" t="s">
        <v>110</v>
      </c>
      <c r="D1064" s="33" t="s">
        <v>156</v>
      </c>
      <c r="E1064" s="44" t="s">
        <v>29</v>
      </c>
      <c r="F1064" s="35">
        <f>H1064-7</f>
        <v>43914</v>
      </c>
      <c r="G1064" s="33" t="str">
        <f>IF(E1064="","",IF((OR(E1064=data_validation!A$1,E1064=data_validation!A$2)),"Indicate Date","N/A"))</f>
        <v>N/A</v>
      </c>
      <c r="H1064" s="35">
        <f t="shared" si="167"/>
        <v>43921</v>
      </c>
      <c r="I1064" s="35">
        <f t="shared" si="168"/>
        <v>43928</v>
      </c>
      <c r="J1064" s="35">
        <v>43936</v>
      </c>
      <c r="K1064" s="36" t="s">
        <v>69</v>
      </c>
      <c r="L1064" s="37">
        <f t="shared" si="169"/>
        <v>20000</v>
      </c>
      <c r="M1064" s="43">
        <v>20000</v>
      </c>
      <c r="N1064" s="39"/>
      <c r="O1064" s="40" t="s">
        <v>257</v>
      </c>
    </row>
    <row r="1065" spans="1:15" s="41" customFormat="1" ht="18" hidden="1">
      <c r="A1065" s="32">
        <v>688</v>
      </c>
      <c r="B1065" s="33" t="s">
        <v>371</v>
      </c>
      <c r="C1065" s="42" t="s">
        <v>110</v>
      </c>
      <c r="D1065" s="33" t="s">
        <v>128</v>
      </c>
      <c r="E1065" s="44" t="s">
        <v>29</v>
      </c>
      <c r="F1065" s="46" t="e">
        <v>#REF!</v>
      </c>
      <c r="G1065" s="33" t="str">
        <f>IF(E1065="","",IF((OR(E1065=data_validation!A$1,E1065=data_validation!A$2)),"Indicate Date","N/A"))</f>
        <v>N/A</v>
      </c>
      <c r="H1065" s="35">
        <f t="shared" si="167"/>
        <v>43921</v>
      </c>
      <c r="I1065" s="35">
        <f t="shared" si="168"/>
        <v>43928</v>
      </c>
      <c r="J1065" s="35">
        <v>43936</v>
      </c>
      <c r="K1065" s="36" t="s">
        <v>69</v>
      </c>
      <c r="L1065" s="37">
        <f t="shared" si="169"/>
        <v>20000</v>
      </c>
      <c r="M1065" s="45">
        <v>20000</v>
      </c>
      <c r="N1065" s="39"/>
      <c r="O1065" s="40" t="s">
        <v>133</v>
      </c>
    </row>
    <row r="1066" spans="1:15" s="41" customFormat="1" ht="18" hidden="1">
      <c r="A1066" s="32">
        <v>740</v>
      </c>
      <c r="B1066" s="33" t="s">
        <v>390</v>
      </c>
      <c r="C1066" s="42" t="s">
        <v>110</v>
      </c>
      <c r="D1066" s="33" t="s">
        <v>169</v>
      </c>
      <c r="E1066" s="44" t="s">
        <v>29</v>
      </c>
      <c r="F1066" s="46" t="e">
        <v>#REF!</v>
      </c>
      <c r="G1066" s="33" t="str">
        <f>IF(E1066="","",IF((OR(E1066=data_validation!A$1,E1066=data_validation!A$2)),"Indicate Date","N/A"))</f>
        <v>N/A</v>
      </c>
      <c r="H1066" s="35">
        <f t="shared" si="167"/>
        <v>43921</v>
      </c>
      <c r="I1066" s="35">
        <f t="shared" si="168"/>
        <v>43928</v>
      </c>
      <c r="J1066" s="35">
        <v>43936</v>
      </c>
      <c r="K1066" s="36" t="s">
        <v>69</v>
      </c>
      <c r="L1066" s="37">
        <f t="shared" si="169"/>
        <v>3200</v>
      </c>
      <c r="M1066" s="45">
        <v>3200</v>
      </c>
      <c r="N1066" s="39"/>
      <c r="O1066" s="40" t="s">
        <v>180</v>
      </c>
    </row>
    <row r="1067" spans="1:15" s="41" customFormat="1" ht="18" hidden="1">
      <c r="A1067" s="32">
        <v>761</v>
      </c>
      <c r="B1067" s="33" t="s">
        <v>393</v>
      </c>
      <c r="C1067" s="42" t="s">
        <v>110</v>
      </c>
      <c r="D1067" s="33" t="s">
        <v>169</v>
      </c>
      <c r="E1067" s="44" t="s">
        <v>29</v>
      </c>
      <c r="F1067" s="46" t="e">
        <v>#REF!</v>
      </c>
      <c r="G1067" s="33" t="str">
        <f>IF(E1067="","",IF((OR(E1067=data_validation!A$1,E1067=data_validation!A$2)),"Indicate Date","N/A"))</f>
        <v>N/A</v>
      </c>
      <c r="H1067" s="35">
        <f t="shared" si="167"/>
        <v>43921</v>
      </c>
      <c r="I1067" s="35">
        <f t="shared" si="168"/>
        <v>43928</v>
      </c>
      <c r="J1067" s="35">
        <v>43936</v>
      </c>
      <c r="K1067" s="36" t="s">
        <v>69</v>
      </c>
      <c r="L1067" s="37">
        <f t="shared" si="169"/>
        <v>7000</v>
      </c>
      <c r="M1067" s="45">
        <v>7000</v>
      </c>
      <c r="N1067" s="39"/>
      <c r="O1067" s="40" t="s">
        <v>174</v>
      </c>
    </row>
    <row r="1068" spans="1:15" s="41" customFormat="1" ht="18" hidden="1">
      <c r="A1068" s="32">
        <v>767</v>
      </c>
      <c r="B1068" s="33" t="s">
        <v>394</v>
      </c>
      <c r="C1068" s="42" t="s">
        <v>110</v>
      </c>
      <c r="D1068" s="33" t="s">
        <v>169</v>
      </c>
      <c r="E1068" s="44" t="s">
        <v>29</v>
      </c>
      <c r="F1068" s="46" t="e">
        <v>#REF!</v>
      </c>
      <c r="G1068" s="33" t="str">
        <f>IF(E1068="","",IF((OR(E1068=data_validation!A$1,E1068=data_validation!A$2)),"Indicate Date","N/A"))</f>
        <v>N/A</v>
      </c>
      <c r="H1068" s="35">
        <f t="shared" si="167"/>
        <v>43921</v>
      </c>
      <c r="I1068" s="35">
        <f t="shared" si="168"/>
        <v>43928</v>
      </c>
      <c r="J1068" s="35">
        <v>43936</v>
      </c>
      <c r="K1068" s="36" t="s">
        <v>69</v>
      </c>
      <c r="L1068" s="37">
        <f t="shared" si="169"/>
        <v>15250</v>
      </c>
      <c r="M1068" s="45">
        <v>15250</v>
      </c>
      <c r="N1068" s="39"/>
      <c r="O1068" s="40" t="s">
        <v>181</v>
      </c>
    </row>
    <row r="1069" spans="1:15" s="41" customFormat="1" ht="21" hidden="1">
      <c r="A1069" s="32">
        <v>850</v>
      </c>
      <c r="B1069" s="33" t="s">
        <v>348</v>
      </c>
      <c r="C1069" s="42" t="s">
        <v>110</v>
      </c>
      <c r="D1069" s="33" t="s">
        <v>147</v>
      </c>
      <c r="E1069" s="44" t="s">
        <v>29</v>
      </c>
      <c r="F1069" s="46" t="e">
        <v>#REF!</v>
      </c>
      <c r="G1069" s="33" t="str">
        <f>IF(E1069="","",IF((OR(E1069=data_validation!A$1,E1069=data_validation!A$2)),"Indicate Date","N/A"))</f>
        <v>N/A</v>
      </c>
      <c r="H1069" s="35">
        <f t="shared" si="167"/>
        <v>43921</v>
      </c>
      <c r="I1069" s="35">
        <f t="shared" si="168"/>
        <v>43928</v>
      </c>
      <c r="J1069" s="35">
        <v>43936</v>
      </c>
      <c r="K1069" s="36" t="s">
        <v>69</v>
      </c>
      <c r="L1069" s="37">
        <f t="shared" si="169"/>
        <v>17000</v>
      </c>
      <c r="M1069" s="43">
        <v>17000</v>
      </c>
      <c r="N1069" s="39"/>
      <c r="O1069" s="40" t="s">
        <v>238</v>
      </c>
    </row>
    <row r="1070" spans="1:15" s="41" customFormat="1" ht="21" hidden="1">
      <c r="A1070" s="32">
        <v>862</v>
      </c>
      <c r="B1070" s="33" t="s">
        <v>348</v>
      </c>
      <c r="C1070" s="42" t="s">
        <v>110</v>
      </c>
      <c r="D1070" s="33" t="s">
        <v>147</v>
      </c>
      <c r="E1070" s="44" t="s">
        <v>29</v>
      </c>
      <c r="F1070" s="46" t="e">
        <v>#REF!</v>
      </c>
      <c r="G1070" s="33" t="str">
        <f>IF(E1070="","",IF((OR(E1070=data_validation!A$1,E1070=data_validation!A$2)),"Indicate Date","N/A"))</f>
        <v>N/A</v>
      </c>
      <c r="H1070" s="35">
        <f t="shared" si="167"/>
        <v>43921</v>
      </c>
      <c r="I1070" s="35">
        <f t="shared" si="168"/>
        <v>43928</v>
      </c>
      <c r="J1070" s="35">
        <v>43936</v>
      </c>
      <c r="K1070" s="36" t="s">
        <v>69</v>
      </c>
      <c r="L1070" s="37">
        <f t="shared" si="169"/>
        <v>15000</v>
      </c>
      <c r="M1070" s="43">
        <v>15000</v>
      </c>
      <c r="N1070" s="39"/>
      <c r="O1070" s="40" t="s">
        <v>239</v>
      </c>
    </row>
    <row r="1071" spans="1:15" s="41" customFormat="1" ht="21" hidden="1">
      <c r="A1071" s="32">
        <v>913</v>
      </c>
      <c r="B1071" s="33" t="s">
        <v>346</v>
      </c>
      <c r="C1071" s="42" t="s">
        <v>110</v>
      </c>
      <c r="D1071" s="33" t="s">
        <v>147</v>
      </c>
      <c r="E1071" s="44" t="s">
        <v>29</v>
      </c>
      <c r="F1071" s="46" t="e">
        <v>#REF!</v>
      </c>
      <c r="G1071" s="33" t="str">
        <f>IF(E1071="","",IF((OR(E1071=data_validation!A$1,E1071=data_validation!A$2)),"Indicate Date","N/A"))</f>
        <v>N/A</v>
      </c>
      <c r="H1071" s="35">
        <f t="shared" si="167"/>
        <v>43921</v>
      </c>
      <c r="I1071" s="35">
        <f t="shared" si="168"/>
        <v>43928</v>
      </c>
      <c r="J1071" s="35">
        <v>43936</v>
      </c>
      <c r="K1071" s="36" t="s">
        <v>69</v>
      </c>
      <c r="L1071" s="37">
        <f t="shared" si="169"/>
        <v>25000</v>
      </c>
      <c r="M1071" s="43">
        <v>25000</v>
      </c>
      <c r="N1071" s="39"/>
      <c r="O1071" s="40" t="s">
        <v>151</v>
      </c>
    </row>
    <row r="1072" spans="1:15" s="41" customFormat="1" ht="18" hidden="1">
      <c r="A1072" s="32">
        <v>1181</v>
      </c>
      <c r="B1072" s="33" t="s">
        <v>517</v>
      </c>
      <c r="C1072" s="42" t="s">
        <v>110</v>
      </c>
      <c r="D1072" s="33" t="s">
        <v>163</v>
      </c>
      <c r="E1072" s="44" t="s">
        <v>29</v>
      </c>
      <c r="F1072" s="35">
        <f t="shared" ref="F1072:F1077" si="170">H1072-7</f>
        <v>43914</v>
      </c>
      <c r="G1072" s="33" t="str">
        <f>IF(E1072="","",IF((OR(E1072=data_validation!A$1,E1072=data_validation!A$2)),"Indicate Date","N/A"))</f>
        <v>N/A</v>
      </c>
      <c r="H1072" s="35">
        <f t="shared" si="167"/>
        <v>43921</v>
      </c>
      <c r="I1072" s="35">
        <f t="shared" si="168"/>
        <v>43928</v>
      </c>
      <c r="J1072" s="35">
        <v>43936</v>
      </c>
      <c r="K1072" s="36" t="s">
        <v>69</v>
      </c>
      <c r="L1072" s="37">
        <f t="shared" si="169"/>
        <v>5000</v>
      </c>
      <c r="M1072" s="43">
        <v>5000</v>
      </c>
      <c r="N1072" s="39"/>
      <c r="O1072" s="40" t="s">
        <v>518</v>
      </c>
    </row>
    <row r="1073" spans="1:15" s="41" customFormat="1" ht="18" hidden="1">
      <c r="A1073" s="32">
        <v>1221</v>
      </c>
      <c r="B1073" s="33" t="s">
        <v>533</v>
      </c>
      <c r="C1073" s="42" t="s">
        <v>110</v>
      </c>
      <c r="D1073" s="33" t="s">
        <v>163</v>
      </c>
      <c r="E1073" s="44" t="s">
        <v>29</v>
      </c>
      <c r="F1073" s="35">
        <f t="shared" si="170"/>
        <v>43914</v>
      </c>
      <c r="G1073" s="33" t="str">
        <f>IF(E1073="","",IF((OR(E1073=data_validation!A$1,E1073=data_validation!A$2)),"Indicate Date","N/A"))</f>
        <v>N/A</v>
      </c>
      <c r="H1073" s="35">
        <f t="shared" si="167"/>
        <v>43921</v>
      </c>
      <c r="I1073" s="35">
        <f t="shared" si="168"/>
        <v>43928</v>
      </c>
      <c r="J1073" s="35">
        <v>43936</v>
      </c>
      <c r="K1073" s="36" t="s">
        <v>69</v>
      </c>
      <c r="L1073" s="37">
        <f t="shared" si="169"/>
        <v>10000</v>
      </c>
      <c r="M1073" s="43">
        <v>10000</v>
      </c>
      <c r="N1073" s="39"/>
      <c r="O1073" s="40" t="s">
        <v>532</v>
      </c>
    </row>
    <row r="1074" spans="1:15" s="41" customFormat="1" ht="18" hidden="1">
      <c r="A1074" s="32">
        <v>1397</v>
      </c>
      <c r="B1074" s="33" t="s">
        <v>474</v>
      </c>
      <c r="C1074" s="42" t="s">
        <v>110</v>
      </c>
      <c r="D1074" s="33" t="s">
        <v>192</v>
      </c>
      <c r="E1074" s="44" t="s">
        <v>29</v>
      </c>
      <c r="F1074" s="35">
        <f t="shared" si="170"/>
        <v>43914</v>
      </c>
      <c r="G1074" s="33" t="str">
        <f>IF(E1074="","",IF((OR(E1074=data_validation!A$1,E1074=data_validation!A$2)),"Indicate Date","N/A"))</f>
        <v>N/A</v>
      </c>
      <c r="H1074" s="35">
        <f t="shared" si="167"/>
        <v>43921</v>
      </c>
      <c r="I1074" s="35">
        <f t="shared" si="168"/>
        <v>43928</v>
      </c>
      <c r="J1074" s="35">
        <v>43936</v>
      </c>
      <c r="K1074" s="36" t="s">
        <v>69</v>
      </c>
      <c r="L1074" s="37">
        <f t="shared" si="169"/>
        <v>32000</v>
      </c>
      <c r="M1074" s="43">
        <v>32000</v>
      </c>
      <c r="N1074" s="39"/>
      <c r="O1074" s="40" t="s">
        <v>194</v>
      </c>
    </row>
    <row r="1075" spans="1:15" s="41" customFormat="1" ht="18" hidden="1">
      <c r="A1075" s="32">
        <v>1450</v>
      </c>
      <c r="B1075" s="33" t="s">
        <v>481</v>
      </c>
      <c r="C1075" s="42" t="s">
        <v>110</v>
      </c>
      <c r="D1075" s="33" t="s">
        <v>192</v>
      </c>
      <c r="E1075" s="44" t="s">
        <v>28</v>
      </c>
      <c r="F1075" s="35">
        <f t="shared" si="170"/>
        <v>43914</v>
      </c>
      <c r="G1075" s="33" t="str">
        <f>IF(E1075="","",IF((OR(E1075=data_validation!A$1,E1075=data_validation!A$2)),"Indicate Date","N/A"))</f>
        <v>N/A</v>
      </c>
      <c r="H1075" s="35">
        <f t="shared" si="167"/>
        <v>43921</v>
      </c>
      <c r="I1075" s="35">
        <f t="shared" si="168"/>
        <v>43928</v>
      </c>
      <c r="J1075" s="35">
        <v>43936</v>
      </c>
      <c r="K1075" s="36" t="s">
        <v>69</v>
      </c>
      <c r="L1075" s="37">
        <f t="shared" si="169"/>
        <v>30000</v>
      </c>
      <c r="M1075" s="43">
        <v>30000</v>
      </c>
      <c r="N1075" s="39"/>
      <c r="O1075" s="40" t="s">
        <v>480</v>
      </c>
    </row>
    <row r="1076" spans="1:15" s="41" customFormat="1" ht="21" hidden="1">
      <c r="A1076" s="32">
        <v>1495</v>
      </c>
      <c r="B1076" s="33" t="s">
        <v>486</v>
      </c>
      <c r="C1076" s="42" t="s">
        <v>110</v>
      </c>
      <c r="D1076" s="33" t="s">
        <v>192</v>
      </c>
      <c r="E1076" s="44" t="s">
        <v>29</v>
      </c>
      <c r="F1076" s="35">
        <f t="shared" si="170"/>
        <v>43916</v>
      </c>
      <c r="G1076" s="33" t="str">
        <f>IF(E1076="","",IF((OR(E1076=data_validation!A$1,E1076=data_validation!A$2)),"Indicate Date","N/A"))</f>
        <v>N/A</v>
      </c>
      <c r="H1076" s="35">
        <f>J1076-13</f>
        <v>43923</v>
      </c>
      <c r="I1076" s="35">
        <f t="shared" si="168"/>
        <v>43930</v>
      </c>
      <c r="J1076" s="35">
        <v>43936</v>
      </c>
      <c r="K1076" s="36" t="s">
        <v>69</v>
      </c>
      <c r="L1076" s="37">
        <f t="shared" si="169"/>
        <v>100000</v>
      </c>
      <c r="M1076" s="43">
        <v>100000</v>
      </c>
      <c r="N1076" s="39"/>
      <c r="O1076" s="40" t="s">
        <v>487</v>
      </c>
    </row>
    <row r="1077" spans="1:15" s="41" customFormat="1" ht="18" hidden="1">
      <c r="A1077" s="32">
        <v>368</v>
      </c>
      <c r="B1077" s="33" t="s">
        <v>422</v>
      </c>
      <c r="C1077" s="42" t="s">
        <v>110</v>
      </c>
      <c r="D1077" s="33" t="s">
        <v>105</v>
      </c>
      <c r="E1077" s="44" t="s">
        <v>29</v>
      </c>
      <c r="F1077" s="35">
        <f t="shared" si="170"/>
        <v>43944</v>
      </c>
      <c r="G1077" s="33" t="str">
        <f>IF(E1077="","",IF((OR(E1077=data_validation!A$1,E1077=data_validation!A$2)),"Indicate Date","N/A"))</f>
        <v>N/A</v>
      </c>
      <c r="H1077" s="35">
        <f>J1077-15</f>
        <v>43951</v>
      </c>
      <c r="I1077" s="35">
        <f t="shared" si="168"/>
        <v>43958</v>
      </c>
      <c r="J1077" s="35">
        <v>43966</v>
      </c>
      <c r="K1077" s="36" t="s">
        <v>69</v>
      </c>
      <c r="L1077" s="37">
        <f t="shared" si="169"/>
        <v>2500</v>
      </c>
      <c r="M1077" s="43">
        <v>2500</v>
      </c>
      <c r="N1077" s="39"/>
      <c r="O1077" s="40" t="s">
        <v>112</v>
      </c>
    </row>
    <row r="1078" spans="1:15" s="41" customFormat="1" ht="18" hidden="1">
      <c r="A1078" s="32">
        <v>1387</v>
      </c>
      <c r="B1078" s="33" t="s">
        <v>472</v>
      </c>
      <c r="C1078" s="34" t="s">
        <v>110</v>
      </c>
      <c r="D1078" s="33" t="s">
        <v>192</v>
      </c>
      <c r="E1078" s="44" t="s">
        <v>29</v>
      </c>
      <c r="F1078" s="46" t="e">
        <v>#REF!</v>
      </c>
      <c r="G1078" s="46" t="s">
        <v>822</v>
      </c>
      <c r="H1078" s="35">
        <f>J1078-15</f>
        <v>43951</v>
      </c>
      <c r="I1078" s="35">
        <f t="shared" si="168"/>
        <v>43958</v>
      </c>
      <c r="J1078" s="35">
        <v>43966</v>
      </c>
      <c r="K1078" s="36" t="s">
        <v>69</v>
      </c>
      <c r="L1078" s="37">
        <f t="shared" si="169"/>
        <v>15000</v>
      </c>
      <c r="M1078" s="38">
        <v>15000</v>
      </c>
      <c r="N1078" s="39"/>
      <c r="O1078" s="40" t="s">
        <v>473</v>
      </c>
    </row>
    <row r="1079" spans="1:15" s="144" customFormat="1" ht="18" hidden="1">
      <c r="A1079" s="32">
        <v>1864</v>
      </c>
      <c r="B1079" s="136" t="s">
        <v>767</v>
      </c>
      <c r="C1079" s="137" t="s">
        <v>110</v>
      </c>
      <c r="D1079" s="136" t="s">
        <v>192</v>
      </c>
      <c r="E1079" s="138" t="s">
        <v>29</v>
      </c>
      <c r="F1079" s="139">
        <f>G1079-21</f>
        <v>43802</v>
      </c>
      <c r="G1079" s="139">
        <f>H1079-7</f>
        <v>43823</v>
      </c>
      <c r="H1079" s="139">
        <f>J1079-15</f>
        <v>43830</v>
      </c>
      <c r="I1079" s="139">
        <f>H1079+7</f>
        <v>43837</v>
      </c>
      <c r="J1079" s="139">
        <v>43845</v>
      </c>
      <c r="K1079" s="140" t="s">
        <v>69</v>
      </c>
      <c r="L1079" s="141">
        <f>SUM(M1079:N1079)</f>
        <v>15000</v>
      </c>
      <c r="M1079" s="142">
        <v>15000</v>
      </c>
      <c r="N1079" s="142"/>
      <c r="O1079" s="143" t="s">
        <v>768</v>
      </c>
    </row>
    <row r="1080" spans="1:15" s="128" customFormat="1" ht="15.75">
      <c r="B1080" s="129"/>
      <c r="C1080" s="147" t="s">
        <v>795</v>
      </c>
      <c r="D1080" s="129"/>
      <c r="E1080" s="130"/>
      <c r="F1080" s="131"/>
      <c r="G1080" s="131"/>
      <c r="H1080" s="131"/>
      <c r="I1080" s="131"/>
      <c r="J1080" s="131"/>
      <c r="K1080" s="129"/>
      <c r="L1080" s="132"/>
      <c r="M1080" s="148"/>
      <c r="N1080" s="148"/>
      <c r="O1080" s="150">
        <f>SUM(M1019:N1026)</f>
        <v>2781400</v>
      </c>
    </row>
    <row r="1081" spans="1:15" s="41" customFormat="1" ht="12.75">
      <c r="A1081" s="32">
        <v>678</v>
      </c>
      <c r="B1081" s="33" t="s">
        <v>371</v>
      </c>
      <c r="C1081" s="34" t="s">
        <v>164</v>
      </c>
      <c r="D1081" s="33" t="s">
        <v>128</v>
      </c>
      <c r="E1081" s="44" t="s">
        <v>15</v>
      </c>
      <c r="F1081" s="35">
        <f>G1081-21</f>
        <v>43804</v>
      </c>
      <c r="G1081" s="35">
        <f>H1081-7</f>
        <v>43825</v>
      </c>
      <c r="H1081" s="35">
        <f>J1081-13</f>
        <v>43832</v>
      </c>
      <c r="I1081" s="35">
        <f t="shared" si="168"/>
        <v>43839</v>
      </c>
      <c r="J1081" s="35">
        <v>43845</v>
      </c>
      <c r="K1081" s="36" t="s">
        <v>69</v>
      </c>
      <c r="L1081" s="37">
        <f t="shared" si="169"/>
        <v>357700</v>
      </c>
      <c r="M1081" s="38">
        <v>357700</v>
      </c>
      <c r="N1081" s="39"/>
      <c r="O1081" s="40" t="s">
        <v>133</v>
      </c>
    </row>
    <row r="1082" spans="1:15" s="41" customFormat="1" ht="12.75">
      <c r="A1082" s="32">
        <v>691</v>
      </c>
      <c r="B1082" s="33" t="s">
        <v>372</v>
      </c>
      <c r="C1082" s="34" t="s">
        <v>164</v>
      </c>
      <c r="D1082" s="33" t="s">
        <v>128</v>
      </c>
      <c r="E1082" s="44" t="s">
        <v>15</v>
      </c>
      <c r="F1082" s="35">
        <f>G1082-21</f>
        <v>43804</v>
      </c>
      <c r="G1082" s="35">
        <f>H1082-7</f>
        <v>43825</v>
      </c>
      <c r="H1082" s="35">
        <f>J1082-13</f>
        <v>43832</v>
      </c>
      <c r="I1082" s="35">
        <f t="shared" si="168"/>
        <v>43839</v>
      </c>
      <c r="J1082" s="35">
        <v>43845</v>
      </c>
      <c r="K1082" s="36" t="s">
        <v>69</v>
      </c>
      <c r="L1082" s="37">
        <f t="shared" si="169"/>
        <v>107000</v>
      </c>
      <c r="M1082" s="38">
        <v>107000</v>
      </c>
      <c r="N1082" s="39"/>
      <c r="O1082" s="40" t="s">
        <v>252</v>
      </c>
    </row>
    <row r="1083" spans="1:15" s="41" customFormat="1" ht="12.75">
      <c r="A1083" s="32">
        <v>1129</v>
      </c>
      <c r="B1083" s="33" t="s">
        <v>443</v>
      </c>
      <c r="C1083" s="42" t="s">
        <v>164</v>
      </c>
      <c r="D1083" s="33" t="s">
        <v>163</v>
      </c>
      <c r="E1083" s="44" t="s">
        <v>15</v>
      </c>
      <c r="F1083" s="35">
        <f>H1083-7</f>
        <v>43825</v>
      </c>
      <c r="G1083" s="33" t="str">
        <f>IF(E1083="","",IF((OR(E1083=data_validation!A$1,E1083=data_validation!A$2)),"Indicate Date","N/A"))</f>
        <v>Indicate Date</v>
      </c>
      <c r="H1083" s="35">
        <f>J1083-13</f>
        <v>43832</v>
      </c>
      <c r="I1083" s="35">
        <f t="shared" si="168"/>
        <v>43839</v>
      </c>
      <c r="J1083" s="35">
        <v>43845</v>
      </c>
      <c r="K1083" s="36" t="s">
        <v>69</v>
      </c>
      <c r="L1083" s="37">
        <f t="shared" si="169"/>
        <v>175500</v>
      </c>
      <c r="M1083" s="43">
        <v>175500</v>
      </c>
      <c r="N1083" s="39"/>
      <c r="O1083" s="40" t="s">
        <v>165</v>
      </c>
    </row>
    <row r="1084" spans="1:15" s="41" customFormat="1" ht="12.75">
      <c r="A1084" s="32">
        <v>1206</v>
      </c>
      <c r="B1084" s="33" t="s">
        <v>527</v>
      </c>
      <c r="C1084" s="42" t="s">
        <v>164</v>
      </c>
      <c r="D1084" s="33" t="s">
        <v>163</v>
      </c>
      <c r="E1084" s="44" t="s">
        <v>15</v>
      </c>
      <c r="F1084" s="35">
        <f>H1084-7</f>
        <v>43823</v>
      </c>
      <c r="G1084" s="33" t="str">
        <f>IF(E1084="","",IF((OR(E1084=data_validation!A$1,E1084=data_validation!A$2)),"Indicate Date","N/A"))</f>
        <v>Indicate Date</v>
      </c>
      <c r="H1084" s="35">
        <f>J1084-15</f>
        <v>43830</v>
      </c>
      <c r="I1084" s="35">
        <f t="shared" si="168"/>
        <v>43837</v>
      </c>
      <c r="J1084" s="35">
        <v>43845</v>
      </c>
      <c r="K1084" s="36" t="s">
        <v>69</v>
      </c>
      <c r="L1084" s="37">
        <f t="shared" si="169"/>
        <v>308875</v>
      </c>
      <c r="M1084" s="43">
        <v>308875</v>
      </c>
      <c r="N1084" s="39"/>
      <c r="O1084" s="40" t="s">
        <v>528</v>
      </c>
    </row>
    <row r="1085" spans="1:15" s="41" customFormat="1" ht="12.75">
      <c r="A1085" s="32">
        <v>1210</v>
      </c>
      <c r="B1085" s="33" t="s">
        <v>529</v>
      </c>
      <c r="C1085" s="42" t="s">
        <v>164</v>
      </c>
      <c r="D1085" s="33" t="s">
        <v>163</v>
      </c>
      <c r="E1085" s="44" t="s">
        <v>15</v>
      </c>
      <c r="F1085" s="35">
        <f>H1085-7</f>
        <v>43823</v>
      </c>
      <c r="G1085" s="33" t="str">
        <f>IF(E1085="","",IF((OR(E1085=data_validation!A$1,E1085=data_validation!A$2)),"Indicate Date","N/A"))</f>
        <v>Indicate Date</v>
      </c>
      <c r="H1085" s="35">
        <f>J1085-15</f>
        <v>43830</v>
      </c>
      <c r="I1085" s="35">
        <f t="shared" si="168"/>
        <v>43837</v>
      </c>
      <c r="J1085" s="35">
        <v>43845</v>
      </c>
      <c r="K1085" s="36" t="s">
        <v>69</v>
      </c>
      <c r="L1085" s="37">
        <f t="shared" si="169"/>
        <v>75100</v>
      </c>
      <c r="M1085" s="43">
        <v>75100</v>
      </c>
      <c r="N1085" s="39"/>
      <c r="O1085" s="40" t="s">
        <v>530</v>
      </c>
    </row>
    <row r="1086" spans="1:15" s="41" customFormat="1" ht="12.75">
      <c r="A1086" s="32">
        <v>1225</v>
      </c>
      <c r="B1086" s="33" t="s">
        <v>541</v>
      </c>
      <c r="C1086" s="42" t="s">
        <v>164</v>
      </c>
      <c r="D1086" s="33" t="s">
        <v>163</v>
      </c>
      <c r="E1086" s="44" t="s">
        <v>15</v>
      </c>
      <c r="F1086" s="35">
        <f>H1086-7</f>
        <v>43823</v>
      </c>
      <c r="G1086" s="33" t="str">
        <f>IF(E1086="","",IF((OR(E1086=data_validation!A$1,E1086=data_validation!A$2)),"Indicate Date","N/A"))</f>
        <v>Indicate Date</v>
      </c>
      <c r="H1086" s="35">
        <f>J1086-15</f>
        <v>43830</v>
      </c>
      <c r="I1086" s="35">
        <f t="shared" si="168"/>
        <v>43837</v>
      </c>
      <c r="J1086" s="35">
        <v>43845</v>
      </c>
      <c r="K1086" s="36" t="s">
        <v>69</v>
      </c>
      <c r="L1086" s="37">
        <f t="shared" si="169"/>
        <v>264200</v>
      </c>
      <c r="M1086" s="43">
        <v>264200</v>
      </c>
      <c r="N1086" s="39"/>
      <c r="O1086" s="40" t="s">
        <v>542</v>
      </c>
    </row>
    <row r="1087" spans="1:15" s="41" customFormat="1" ht="12.75">
      <c r="A1087" s="32">
        <v>679</v>
      </c>
      <c r="B1087" s="33" t="s">
        <v>371</v>
      </c>
      <c r="C1087" s="34" t="s">
        <v>164</v>
      </c>
      <c r="D1087" s="33" t="s">
        <v>128</v>
      </c>
      <c r="E1087" s="44" t="s">
        <v>15</v>
      </c>
      <c r="F1087" s="35">
        <f>G1087-21</f>
        <v>43893</v>
      </c>
      <c r="G1087" s="35">
        <f>H1087-7</f>
        <v>43914</v>
      </c>
      <c r="H1087" s="35">
        <f>J1087-15</f>
        <v>43921</v>
      </c>
      <c r="I1087" s="35">
        <f t="shared" si="168"/>
        <v>43928</v>
      </c>
      <c r="J1087" s="35">
        <v>43936</v>
      </c>
      <c r="K1087" s="36" t="s">
        <v>69</v>
      </c>
      <c r="L1087" s="37">
        <f t="shared" si="169"/>
        <v>357700</v>
      </c>
      <c r="M1087" s="38">
        <v>357700</v>
      </c>
      <c r="N1087" s="39"/>
      <c r="O1087" s="40" t="s">
        <v>133</v>
      </c>
    </row>
    <row r="1088" spans="1:15" s="41" customFormat="1" ht="12.75">
      <c r="A1088" s="32">
        <v>692</v>
      </c>
      <c r="B1088" s="33" t="s">
        <v>372</v>
      </c>
      <c r="C1088" s="34" t="s">
        <v>164</v>
      </c>
      <c r="D1088" s="33" t="s">
        <v>128</v>
      </c>
      <c r="E1088" s="44" t="s">
        <v>15</v>
      </c>
      <c r="F1088" s="35">
        <f>G1088-21</f>
        <v>43895</v>
      </c>
      <c r="G1088" s="35">
        <f>H1088-7</f>
        <v>43916</v>
      </c>
      <c r="H1088" s="35">
        <f>J1088-13</f>
        <v>43923</v>
      </c>
      <c r="I1088" s="35">
        <f t="shared" si="168"/>
        <v>43930</v>
      </c>
      <c r="J1088" s="35">
        <v>43936</v>
      </c>
      <c r="K1088" s="36" t="s">
        <v>69</v>
      </c>
      <c r="L1088" s="37">
        <f t="shared" si="169"/>
        <v>107000</v>
      </c>
      <c r="M1088" s="38">
        <v>107000</v>
      </c>
      <c r="N1088" s="39"/>
      <c r="O1088" s="40" t="s">
        <v>252</v>
      </c>
    </row>
    <row r="1089" spans="1:15" s="41" customFormat="1" ht="12.75">
      <c r="A1089" s="32">
        <v>1130</v>
      </c>
      <c r="B1089" s="33" t="s">
        <v>443</v>
      </c>
      <c r="C1089" s="42" t="s">
        <v>164</v>
      </c>
      <c r="D1089" s="33" t="s">
        <v>163</v>
      </c>
      <c r="E1089" s="44" t="s">
        <v>15</v>
      </c>
      <c r="F1089" s="35">
        <f>H1089-7</f>
        <v>43914</v>
      </c>
      <c r="G1089" s="33" t="str">
        <f>IF(E1089="","",IF((OR(E1089=data_validation!A$1,E1089=data_validation!A$2)),"Indicate Date","N/A"))</f>
        <v>Indicate Date</v>
      </c>
      <c r="H1089" s="35">
        <f>J1089-15</f>
        <v>43921</v>
      </c>
      <c r="I1089" s="35">
        <f t="shared" si="168"/>
        <v>43928</v>
      </c>
      <c r="J1089" s="35">
        <v>43936</v>
      </c>
      <c r="K1089" s="36" t="s">
        <v>69</v>
      </c>
      <c r="L1089" s="37">
        <f t="shared" si="169"/>
        <v>175500</v>
      </c>
      <c r="M1089" s="43">
        <v>175500</v>
      </c>
      <c r="N1089" s="39"/>
      <c r="O1089" s="40" t="s">
        <v>165</v>
      </c>
    </row>
    <row r="1090" spans="1:15" s="41" customFormat="1" ht="12.75">
      <c r="A1090" s="32">
        <v>1207</v>
      </c>
      <c r="B1090" s="33" t="s">
        <v>527</v>
      </c>
      <c r="C1090" s="42" t="s">
        <v>164</v>
      </c>
      <c r="D1090" s="33" t="s">
        <v>163</v>
      </c>
      <c r="E1090" s="44" t="s">
        <v>15</v>
      </c>
      <c r="F1090" s="35">
        <f>H1090-7</f>
        <v>43914</v>
      </c>
      <c r="G1090" s="33" t="str">
        <f>IF(E1090="","",IF((OR(E1090=data_validation!A$1,E1090=data_validation!A$2)),"Indicate Date","N/A"))</f>
        <v>Indicate Date</v>
      </c>
      <c r="H1090" s="35">
        <f>J1090-15</f>
        <v>43921</v>
      </c>
      <c r="I1090" s="35">
        <f t="shared" si="168"/>
        <v>43928</v>
      </c>
      <c r="J1090" s="35">
        <v>43936</v>
      </c>
      <c r="K1090" s="36" t="s">
        <v>69</v>
      </c>
      <c r="L1090" s="37">
        <f t="shared" si="169"/>
        <v>286175</v>
      </c>
      <c r="M1090" s="43">
        <v>286175</v>
      </c>
      <c r="N1090" s="39"/>
      <c r="O1090" s="40" t="s">
        <v>528</v>
      </c>
    </row>
    <row r="1091" spans="1:15" s="41" customFormat="1" ht="12.75">
      <c r="A1091" s="32">
        <v>1211</v>
      </c>
      <c r="B1091" s="33" t="s">
        <v>529</v>
      </c>
      <c r="C1091" s="42" t="s">
        <v>164</v>
      </c>
      <c r="D1091" s="33" t="s">
        <v>163</v>
      </c>
      <c r="E1091" s="44" t="s">
        <v>15</v>
      </c>
      <c r="F1091" s="35">
        <f>H1091-7</f>
        <v>43914</v>
      </c>
      <c r="G1091" s="33" t="str">
        <f>IF(E1091="","",IF((OR(E1091=data_validation!A$1,E1091=data_validation!A$2)),"Indicate Date","N/A"))</f>
        <v>Indicate Date</v>
      </c>
      <c r="H1091" s="35">
        <f>J1091-15</f>
        <v>43921</v>
      </c>
      <c r="I1091" s="35">
        <f t="shared" si="168"/>
        <v>43928</v>
      </c>
      <c r="J1091" s="35">
        <v>43936</v>
      </c>
      <c r="K1091" s="36" t="s">
        <v>69</v>
      </c>
      <c r="L1091" s="37">
        <f t="shared" si="169"/>
        <v>75100</v>
      </c>
      <c r="M1091" s="43">
        <v>75100</v>
      </c>
      <c r="N1091" s="39"/>
      <c r="O1091" s="40" t="s">
        <v>530</v>
      </c>
    </row>
    <row r="1092" spans="1:15" s="41" customFormat="1" ht="12.75">
      <c r="A1092" s="32">
        <v>1226</v>
      </c>
      <c r="B1092" s="33" t="s">
        <v>541</v>
      </c>
      <c r="C1092" s="42" t="s">
        <v>164</v>
      </c>
      <c r="D1092" s="33" t="s">
        <v>163</v>
      </c>
      <c r="E1092" s="44" t="s">
        <v>15</v>
      </c>
      <c r="F1092" s="35">
        <f>H1092-7</f>
        <v>43914</v>
      </c>
      <c r="G1092" s="33" t="str">
        <f>IF(E1092="","",IF((OR(E1092=data_validation!A$1,E1092=data_validation!A$2)),"Indicate Date","N/A"))</f>
        <v>Indicate Date</v>
      </c>
      <c r="H1092" s="35">
        <f>J1092-15</f>
        <v>43921</v>
      </c>
      <c r="I1092" s="35">
        <f t="shared" si="168"/>
        <v>43928</v>
      </c>
      <c r="J1092" s="35">
        <v>43936</v>
      </c>
      <c r="K1092" s="36" t="s">
        <v>69</v>
      </c>
      <c r="L1092" s="37">
        <f t="shared" si="169"/>
        <v>251750</v>
      </c>
      <c r="M1092" s="43">
        <v>251750</v>
      </c>
      <c r="N1092" s="39"/>
      <c r="O1092" s="40" t="s">
        <v>542</v>
      </c>
    </row>
    <row r="1093" spans="1:15" s="128" customFormat="1" ht="15.75">
      <c r="B1093" s="129"/>
      <c r="C1093" s="147" t="s">
        <v>796</v>
      </c>
      <c r="D1093" s="129"/>
      <c r="E1093" s="130"/>
      <c r="F1093" s="131"/>
      <c r="G1093" s="131"/>
      <c r="H1093" s="131"/>
      <c r="I1093" s="131"/>
      <c r="J1093" s="131"/>
      <c r="K1093" s="129"/>
      <c r="L1093" s="132"/>
      <c r="M1093" s="148"/>
      <c r="N1093" s="148"/>
      <c r="O1093" s="150">
        <f>SUM(M1080:N1091)</f>
        <v>2289850</v>
      </c>
    </row>
    <row r="1094" spans="1:15" s="128" customFormat="1" ht="15.75">
      <c r="B1094" s="129"/>
      <c r="C1094" s="147" t="s">
        <v>799</v>
      </c>
      <c r="D1094" s="129"/>
      <c r="E1094" s="130"/>
      <c r="F1094" s="131"/>
      <c r="G1094" s="131"/>
      <c r="H1094" s="131"/>
      <c r="I1094" s="131"/>
      <c r="J1094" s="131"/>
      <c r="K1094" s="129"/>
      <c r="L1094" s="132"/>
      <c r="M1094" s="148"/>
      <c r="N1094" s="148"/>
      <c r="O1094" s="150">
        <f>O1093+O1080+O1011+O865+O859+O764+O742+O737+O669+O663+O649+O632+O550+O532+O497+O385+O364+O338+O333+O316+O312+O198+O193+O174+O121+O119+O108+O45+O22+O8</f>
        <v>260921508.19000003</v>
      </c>
    </row>
    <row r="1095" spans="1:15" s="65" customFormat="1" ht="12.75">
      <c r="A1095" s="59"/>
      <c r="B1095" s="62"/>
      <c r="C1095" s="62"/>
      <c r="D1095" s="62"/>
      <c r="E1095" s="62"/>
      <c r="F1095" s="62"/>
      <c r="G1095" s="62"/>
      <c r="H1095" s="62"/>
      <c r="I1095" s="62"/>
      <c r="J1095" s="62"/>
      <c r="K1095" s="62"/>
      <c r="L1095" s="62"/>
      <c r="M1095" s="108"/>
      <c r="N1095" s="62"/>
      <c r="O1095" s="62"/>
    </row>
    <row r="1096" spans="1:15" s="65" customFormat="1" ht="12.75">
      <c r="A1096" s="60"/>
      <c r="B1096" s="61" t="s">
        <v>206</v>
      </c>
      <c r="C1096" s="62"/>
      <c r="D1096" s="61" t="s">
        <v>199</v>
      </c>
      <c r="E1096" s="61"/>
      <c r="F1096" s="62"/>
      <c r="G1096" s="62"/>
      <c r="H1096" s="62"/>
      <c r="I1096" s="62"/>
      <c r="J1096" s="62"/>
      <c r="K1096" s="63" t="s">
        <v>203</v>
      </c>
      <c r="L1096" s="62"/>
      <c r="M1096" s="64"/>
      <c r="N1096" s="61" t="s">
        <v>800</v>
      </c>
      <c r="O1096" s="62"/>
    </row>
    <row r="1097" spans="1:15" s="65" customFormat="1" ht="12.75">
      <c r="A1097" s="60"/>
      <c r="B1097" s="62"/>
      <c r="C1097" s="62"/>
      <c r="D1097" s="62"/>
      <c r="E1097" s="62"/>
      <c r="F1097" s="62"/>
      <c r="G1097" s="62"/>
      <c r="H1097" s="62"/>
      <c r="I1097" s="62"/>
      <c r="J1097" s="62"/>
      <c r="K1097" s="62"/>
      <c r="L1097" s="62"/>
      <c r="M1097" s="64"/>
      <c r="N1097" s="62"/>
      <c r="O1097" s="62"/>
    </row>
    <row r="1098" spans="1:15" s="65" customFormat="1" ht="12.75">
      <c r="A1098" s="60"/>
      <c r="B1098" s="62"/>
      <c r="C1098" s="62"/>
      <c r="D1098" s="62"/>
      <c r="E1098" s="62"/>
      <c r="F1098" s="62"/>
      <c r="G1098" s="62"/>
      <c r="H1098" s="62"/>
      <c r="I1098" s="62"/>
      <c r="J1098" s="62"/>
      <c r="K1098" s="62"/>
      <c r="L1098" s="62"/>
      <c r="M1098" s="64"/>
      <c r="N1098" s="62"/>
      <c r="O1098" s="62"/>
    </row>
    <row r="1099" spans="1:15" s="65" customFormat="1" ht="12.75">
      <c r="A1099" s="60"/>
      <c r="B1099" s="62"/>
      <c r="C1099" s="62"/>
      <c r="D1099" s="62"/>
      <c r="E1099" s="62"/>
      <c r="F1099" s="62"/>
      <c r="G1099" s="62"/>
      <c r="H1099" s="62"/>
      <c r="I1099" s="62"/>
      <c r="J1099" s="62"/>
      <c r="K1099" s="62"/>
      <c r="L1099" s="62"/>
      <c r="M1099" s="64"/>
      <c r="N1099" s="62"/>
      <c r="O1099" s="62"/>
    </row>
    <row r="1100" spans="1:15" s="65" customFormat="1" ht="12.75">
      <c r="A1100" s="60"/>
      <c r="B1100" s="63" t="s">
        <v>200</v>
      </c>
      <c r="C1100" s="62"/>
      <c r="D1100" s="63" t="s">
        <v>207</v>
      </c>
      <c r="E1100" s="63"/>
      <c r="F1100" s="62"/>
      <c r="G1100" s="62"/>
      <c r="H1100" s="62"/>
      <c r="I1100" s="62"/>
      <c r="J1100" s="62"/>
      <c r="K1100" s="63" t="s">
        <v>204</v>
      </c>
      <c r="L1100" s="62"/>
      <c r="M1100" s="64"/>
      <c r="N1100" s="63" t="s">
        <v>204</v>
      </c>
      <c r="O1100" s="62"/>
    </row>
    <row r="1101" spans="1:15" s="65" customFormat="1" ht="12.75">
      <c r="A1101" s="60"/>
      <c r="B1101" s="61" t="s">
        <v>201</v>
      </c>
      <c r="C1101" s="62"/>
      <c r="D1101" s="61" t="s">
        <v>202</v>
      </c>
      <c r="E1101" s="61"/>
      <c r="F1101" s="62"/>
      <c r="G1101" s="62"/>
      <c r="H1101" s="62"/>
      <c r="I1101" s="62"/>
      <c r="J1101" s="62"/>
      <c r="K1101" s="61" t="s">
        <v>205</v>
      </c>
      <c r="L1101" s="62"/>
      <c r="M1101" s="64"/>
      <c r="N1101" s="61" t="s">
        <v>801</v>
      </c>
      <c r="O1101" s="62"/>
    </row>
    <row r="1102" spans="1:15" s="65" customFormat="1" ht="12.75">
      <c r="A1102" s="60"/>
      <c r="B1102" s="62"/>
      <c r="C1102" s="62"/>
      <c r="D1102" s="62"/>
      <c r="E1102" s="62"/>
      <c r="F1102" s="62"/>
      <c r="G1102" s="62"/>
      <c r="H1102" s="62"/>
      <c r="I1102" s="62"/>
      <c r="J1102" s="62"/>
      <c r="K1102" s="62"/>
      <c r="L1102" s="62"/>
      <c r="M1102" s="64"/>
      <c r="N1102" s="62"/>
      <c r="O1102" s="62"/>
    </row>
    <row r="1103" spans="1:15" s="65" customFormat="1" ht="12.75">
      <c r="A1103" s="60"/>
      <c r="B1103" s="62"/>
      <c r="C1103" s="62"/>
      <c r="D1103" s="62"/>
      <c r="E1103" s="62"/>
      <c r="F1103" s="62"/>
      <c r="G1103" s="62"/>
      <c r="H1103" s="62"/>
      <c r="I1103" s="62"/>
      <c r="J1103" s="62"/>
      <c r="K1103" s="62"/>
      <c r="L1103" s="62"/>
      <c r="M1103" s="64"/>
      <c r="N1103" s="62"/>
      <c r="O1103" s="62"/>
    </row>
    <row r="1104" spans="1:15" s="65" customFormat="1" ht="12.75">
      <c r="A1104" s="60"/>
      <c r="B1104" s="66" t="s">
        <v>590</v>
      </c>
      <c r="C1104" s="62"/>
      <c r="D1104" s="62"/>
      <c r="E1104" s="62"/>
      <c r="F1104" s="62"/>
      <c r="G1104" s="62"/>
      <c r="H1104" s="62"/>
      <c r="I1104" s="62"/>
      <c r="J1104" s="62"/>
      <c r="K1104" s="62"/>
      <c r="L1104" s="62"/>
      <c r="M1104" s="64"/>
      <c r="N1104" s="62"/>
      <c r="O1104" s="62"/>
    </row>
  </sheetData>
  <mergeCells count="9">
    <mergeCell ref="B1:O1"/>
    <mergeCell ref="B3:B4"/>
    <mergeCell ref="C3:C4"/>
    <mergeCell ref="D3:D4"/>
    <mergeCell ref="E3:E4"/>
    <mergeCell ref="F3:I3"/>
    <mergeCell ref="K3:K4"/>
    <mergeCell ref="L3:N3"/>
    <mergeCell ref="O3:O4"/>
  </mergeCells>
  <conditionalFormatting sqref="F526:F527 F530:F531 F535:F549 F557:F560 F563:F565 F1017:F1063 F1070:F1079 F666:F668 F671:F672 F674 F680 F877:F880 F883:F884 F864 F887:F888 F898 F904:F905 F1002:F1010 F944:F947 F949 F953:F954 F957:F958 F960 F962 F964:F967 F969 F972:F984 F986 F989:F993 F995:F996 F998:F999 F1014:F1015 F916:F923 F928:F931 F935 F858 F862 F682:F693 F722:F724 F750:F759 F761 F767 F199:F202 F206:F210 F771 F773:F780 F783:F784 F786:F787 F790 F792 F798:F799 F802 F806:F810 F814:F827 F829:F832 F835:F839 F841 F846:F847 F849 F590:F592 F594:F596 F598 F604:F607 F623 F625:F627 F631 F635:F637 F639 F641 F644:F648 F323:F332 F695:F720 F568:F588 F173 F334:F337 F339:F347 F551:F555 F650:F657 F664 F738:F739 F860 F866:F875 F1081:F1092 F661:F662 F727:F736">
    <cfRule type="cellIs" dxfId="1255" priority="1020" stopIfTrue="1" operator="equal">
      <formula>"Indicate Date"</formula>
    </cfRule>
  </conditionalFormatting>
  <conditionalFormatting sqref="F698:F701">
    <cfRule type="cellIs" dxfId="1254" priority="1019" stopIfTrue="1" operator="equal">
      <formula>"Indicate Date"</formula>
    </cfRule>
  </conditionalFormatting>
  <conditionalFormatting sqref="G698:G701">
    <cfRule type="cellIs" dxfId="1253" priority="1018" stopIfTrue="1" operator="equal">
      <formula>"Indicate Date"</formula>
    </cfRule>
  </conditionalFormatting>
  <conditionalFormatting sqref="F482">
    <cfRule type="cellIs" dxfId="1252" priority="1017" stopIfTrue="1" operator="equal">
      <formula>"Indicate Date"</formula>
    </cfRule>
  </conditionalFormatting>
  <conditionalFormatting sqref="F1043 F1063 F478 F521:F522 F483">
    <cfRule type="cellIs" dxfId="1251" priority="1016" stopIfTrue="1" operator="equal">
      <formula>"Indicate Date"</formula>
    </cfRule>
  </conditionalFormatting>
  <conditionalFormatting sqref="F827 F829">
    <cfRule type="cellIs" dxfId="1250" priority="1015" stopIfTrue="1" operator="equal">
      <formula>"Indicate Date"</formula>
    </cfRule>
  </conditionalFormatting>
  <conditionalFormatting sqref="F995 F1014 F1007 F1003:F1005 F200:F202 F604:F607 F206:F210">
    <cfRule type="cellIs" dxfId="1249" priority="1014" stopIfTrue="1" operator="equal">
      <formula>"Indicate Date"</formula>
    </cfRule>
  </conditionalFormatting>
  <conditionalFormatting sqref="G995 G1014 G1007 G1003:G1005 G200:G202 G604:G607 G206:G210">
    <cfRule type="cellIs" dxfId="1248" priority="1013" stopIfTrue="1" operator="equal">
      <formula>"Indicate Date"</formula>
    </cfRule>
  </conditionalFormatting>
  <conditionalFormatting sqref="F502:F505">
    <cfRule type="cellIs" dxfId="1247" priority="1011" stopIfTrue="1" operator="equal">
      <formula>"Indicate Date"</formula>
    </cfRule>
  </conditionalFormatting>
  <conditionalFormatting sqref="F528:F529">
    <cfRule type="cellIs" dxfId="1246" priority="1010" stopIfTrue="1" operator="equal">
      <formula>"Indicate Date"</formula>
    </cfRule>
  </conditionalFormatting>
  <conditionalFormatting sqref="F533">
    <cfRule type="cellIs" dxfId="1245" priority="1009" stopIfTrue="1" operator="equal">
      <formula>"Indicate Date"</formula>
    </cfRule>
  </conditionalFormatting>
  <conditionalFormatting sqref="F534">
    <cfRule type="cellIs" dxfId="1244" priority="1008" stopIfTrue="1" operator="equal">
      <formula>"Indicate Date"</formula>
    </cfRule>
  </conditionalFormatting>
  <conditionalFormatting sqref="F562">
    <cfRule type="cellIs" dxfId="1243" priority="1007" stopIfTrue="1" operator="equal">
      <formula>"Indicate Date"</formula>
    </cfRule>
  </conditionalFormatting>
  <conditionalFormatting sqref="F562">
    <cfRule type="cellIs" dxfId="1242" priority="1006" stopIfTrue="1" operator="equal">
      <formula>"Indicate Date"</formula>
    </cfRule>
  </conditionalFormatting>
  <conditionalFormatting sqref="F561">
    <cfRule type="cellIs" dxfId="1241" priority="1005" stopIfTrue="1" operator="equal">
      <formula>"Indicate Date"</formula>
    </cfRule>
  </conditionalFormatting>
  <conditionalFormatting sqref="F561">
    <cfRule type="cellIs" dxfId="1240" priority="1004" stopIfTrue="1" operator="equal">
      <formula>"Indicate Date"</formula>
    </cfRule>
  </conditionalFormatting>
  <conditionalFormatting sqref="F556">
    <cfRule type="cellIs" dxfId="1239" priority="1003" stopIfTrue="1" operator="equal">
      <formula>"Indicate Date"</formula>
    </cfRule>
  </conditionalFormatting>
  <conditionalFormatting sqref="F566:F567">
    <cfRule type="cellIs" dxfId="1238" priority="1002" stopIfTrue="1" operator="equal">
      <formula>"Indicate Date"</formula>
    </cfRule>
  </conditionalFormatting>
  <conditionalFormatting sqref="F477">
    <cfRule type="cellIs" dxfId="1237" priority="1001" stopIfTrue="1" operator="equal">
      <formula>"Indicate Date"</formula>
    </cfRule>
  </conditionalFormatting>
  <conditionalFormatting sqref="F1016">
    <cfRule type="cellIs" dxfId="1236" priority="999" stopIfTrue="1" operator="equal">
      <formula>"Indicate Date"</formula>
    </cfRule>
  </conditionalFormatting>
  <conditionalFormatting sqref="F1064:F1067">
    <cfRule type="cellIs" dxfId="1235" priority="998" stopIfTrue="1" operator="equal">
      <formula>"Indicate Date"</formula>
    </cfRule>
  </conditionalFormatting>
  <conditionalFormatting sqref="F1068:F1069">
    <cfRule type="cellIs" dxfId="1234" priority="997" stopIfTrue="1" operator="equal">
      <formula>"Indicate Date"</formula>
    </cfRule>
  </conditionalFormatting>
  <conditionalFormatting sqref="F658:F661">
    <cfRule type="cellIs" dxfId="1233" priority="994" stopIfTrue="1" operator="equal">
      <formula>"Indicate Date"</formula>
    </cfRule>
  </conditionalFormatting>
  <conditionalFormatting sqref="F665">
    <cfRule type="cellIs" dxfId="1232" priority="993" stopIfTrue="1" operator="equal">
      <formula>"Indicate Date"</formula>
    </cfRule>
  </conditionalFormatting>
  <conditionalFormatting sqref="F670">
    <cfRule type="cellIs" dxfId="1231" priority="992" stopIfTrue="1" operator="equal">
      <formula>"Indicate Date"</formula>
    </cfRule>
  </conditionalFormatting>
  <conditionalFormatting sqref="F673">
    <cfRule type="cellIs" dxfId="1230" priority="991" stopIfTrue="1" operator="equal">
      <formula>"Indicate Date"</formula>
    </cfRule>
  </conditionalFormatting>
  <conditionalFormatting sqref="F675">
    <cfRule type="cellIs" dxfId="1229" priority="990" stopIfTrue="1" operator="equal">
      <formula>"Indicate Date"</formula>
    </cfRule>
  </conditionalFormatting>
  <conditionalFormatting sqref="F676">
    <cfRule type="cellIs" dxfId="1228" priority="989" stopIfTrue="1" operator="equal">
      <formula>"Indicate Date"</formula>
    </cfRule>
  </conditionalFormatting>
  <conditionalFormatting sqref="F677">
    <cfRule type="cellIs" dxfId="1227" priority="988" stopIfTrue="1" operator="equal">
      <formula>"Indicate Date"</formula>
    </cfRule>
  </conditionalFormatting>
  <conditionalFormatting sqref="F678">
    <cfRule type="cellIs" dxfId="1226" priority="987" stopIfTrue="1" operator="equal">
      <formula>"Indicate Date"</formula>
    </cfRule>
  </conditionalFormatting>
  <conditionalFormatting sqref="F679:F680">
    <cfRule type="cellIs" dxfId="1225" priority="986" stopIfTrue="1" operator="equal">
      <formula>"Indicate Date"</formula>
    </cfRule>
  </conditionalFormatting>
  <conditionalFormatting sqref="F681">
    <cfRule type="cellIs" dxfId="1224" priority="985" stopIfTrue="1" operator="equal">
      <formula>"Indicate Date"</formula>
    </cfRule>
  </conditionalFormatting>
  <conditionalFormatting sqref="F681">
    <cfRule type="cellIs" dxfId="1223" priority="984" stopIfTrue="1" operator="equal">
      <formula>"Indicate Date"</formula>
    </cfRule>
  </conditionalFormatting>
  <conditionalFormatting sqref="F857">
    <cfRule type="cellIs" dxfId="1222" priority="983" stopIfTrue="1" operator="equal">
      <formula>"Indicate Date"</formula>
    </cfRule>
  </conditionalFormatting>
  <conditionalFormatting sqref="F876">
    <cfRule type="cellIs" dxfId="1221" priority="982" stopIfTrue="1" operator="equal">
      <formula>"Indicate Date"</formula>
    </cfRule>
  </conditionalFormatting>
  <conditionalFormatting sqref="F882">
    <cfRule type="cellIs" dxfId="1220" priority="981" stopIfTrue="1" operator="equal">
      <formula>"Indicate Date"</formula>
    </cfRule>
  </conditionalFormatting>
  <conditionalFormatting sqref="F881">
    <cfRule type="cellIs" dxfId="1219" priority="980" stopIfTrue="1" operator="equal">
      <formula>"Indicate Date"</formula>
    </cfRule>
  </conditionalFormatting>
  <conditionalFormatting sqref="F863">
    <cfRule type="cellIs" dxfId="1218" priority="979" stopIfTrue="1" operator="equal">
      <formula>"Indicate Date"</formula>
    </cfRule>
  </conditionalFormatting>
  <conditionalFormatting sqref="F886">
    <cfRule type="cellIs" dxfId="1217" priority="978" stopIfTrue="1" operator="equal">
      <formula>"Indicate Date"</formula>
    </cfRule>
  </conditionalFormatting>
  <conditionalFormatting sqref="F885">
    <cfRule type="cellIs" dxfId="1216" priority="977" stopIfTrue="1" operator="equal">
      <formula>"Indicate Date"</formula>
    </cfRule>
  </conditionalFormatting>
  <conditionalFormatting sqref="F890">
    <cfRule type="cellIs" dxfId="1215" priority="976" stopIfTrue="1" operator="equal">
      <formula>"Indicate Date"</formula>
    </cfRule>
  </conditionalFormatting>
  <conditionalFormatting sqref="F889">
    <cfRule type="cellIs" dxfId="1214" priority="975" stopIfTrue="1" operator="equal">
      <formula>"Indicate Date"</formula>
    </cfRule>
  </conditionalFormatting>
  <conditionalFormatting sqref="F891">
    <cfRule type="cellIs" dxfId="1213" priority="974" stopIfTrue="1" operator="equal">
      <formula>"Indicate Date"</formula>
    </cfRule>
  </conditionalFormatting>
  <conditionalFormatting sqref="F892">
    <cfRule type="cellIs" dxfId="1212" priority="973" stopIfTrue="1" operator="equal">
      <formula>"Indicate Date"</formula>
    </cfRule>
  </conditionalFormatting>
  <conditionalFormatting sqref="F893">
    <cfRule type="cellIs" dxfId="1211" priority="972" stopIfTrue="1" operator="equal">
      <formula>"Indicate Date"</formula>
    </cfRule>
  </conditionalFormatting>
  <conditionalFormatting sqref="F894">
    <cfRule type="cellIs" dxfId="1210" priority="971" stopIfTrue="1" operator="equal">
      <formula>"Indicate Date"</formula>
    </cfRule>
  </conditionalFormatting>
  <conditionalFormatting sqref="F897">
    <cfRule type="cellIs" dxfId="1209" priority="970" stopIfTrue="1" operator="equal">
      <formula>"Indicate Date"</formula>
    </cfRule>
  </conditionalFormatting>
  <conditionalFormatting sqref="F896">
    <cfRule type="cellIs" dxfId="1208" priority="969" stopIfTrue="1" operator="equal">
      <formula>"Indicate Date"</formula>
    </cfRule>
  </conditionalFormatting>
  <conditionalFormatting sqref="F895">
    <cfRule type="cellIs" dxfId="1207" priority="968" stopIfTrue="1" operator="equal">
      <formula>"Indicate Date"</formula>
    </cfRule>
  </conditionalFormatting>
  <conditionalFormatting sqref="F899">
    <cfRule type="cellIs" dxfId="1206" priority="967" stopIfTrue="1" operator="equal">
      <formula>"Indicate Date"</formula>
    </cfRule>
  </conditionalFormatting>
  <conditionalFormatting sqref="F900">
    <cfRule type="cellIs" dxfId="1205" priority="966" stopIfTrue="1" operator="equal">
      <formula>"Indicate Date"</formula>
    </cfRule>
  </conditionalFormatting>
  <conditionalFormatting sqref="F901">
    <cfRule type="cellIs" dxfId="1204" priority="965" stopIfTrue="1" operator="equal">
      <formula>"Indicate Date"</formula>
    </cfRule>
  </conditionalFormatting>
  <conditionalFormatting sqref="F903">
    <cfRule type="cellIs" dxfId="1203" priority="964" stopIfTrue="1" operator="equal">
      <formula>"Indicate Date"</formula>
    </cfRule>
  </conditionalFormatting>
  <conditionalFormatting sqref="F902">
    <cfRule type="cellIs" dxfId="1202" priority="963" stopIfTrue="1" operator="equal">
      <formula>"Indicate Date"</formula>
    </cfRule>
  </conditionalFormatting>
  <conditionalFormatting sqref="F906 F909 F915:F923 F1002:F1009">
    <cfRule type="cellIs" dxfId="1201" priority="962" stopIfTrue="1" operator="equal">
      <formula>"Indicate Date"</formula>
    </cfRule>
  </conditionalFormatting>
  <conditionalFormatting sqref="F908">
    <cfRule type="cellIs" dxfId="1200" priority="961" stopIfTrue="1" operator="equal">
      <formula>"Indicate Date"</formula>
    </cfRule>
  </conditionalFormatting>
  <conditionalFormatting sqref="F907">
    <cfRule type="cellIs" dxfId="1199" priority="960" stopIfTrue="1" operator="equal">
      <formula>"Indicate Date"</formula>
    </cfRule>
  </conditionalFormatting>
  <conditionalFormatting sqref="F910">
    <cfRule type="cellIs" dxfId="1198" priority="959" stopIfTrue="1" operator="equal">
      <formula>"Indicate Date"</formula>
    </cfRule>
  </conditionalFormatting>
  <conditionalFormatting sqref="F911">
    <cfRule type="cellIs" dxfId="1197" priority="958" stopIfTrue="1" operator="equal">
      <formula>"Indicate Date"</formula>
    </cfRule>
  </conditionalFormatting>
  <conditionalFormatting sqref="F912">
    <cfRule type="cellIs" dxfId="1196" priority="957" stopIfTrue="1" operator="equal">
      <formula>"Indicate Date"</formula>
    </cfRule>
  </conditionalFormatting>
  <conditionalFormatting sqref="F913">
    <cfRule type="cellIs" dxfId="1195" priority="956" stopIfTrue="1" operator="equal">
      <formula>"Indicate Date"</formula>
    </cfRule>
  </conditionalFormatting>
  <conditionalFormatting sqref="F914">
    <cfRule type="cellIs" dxfId="1194" priority="955" stopIfTrue="1" operator="equal">
      <formula>"Indicate Date"</formula>
    </cfRule>
  </conditionalFormatting>
  <conditionalFormatting sqref="F1000">
    <cfRule type="cellIs" dxfId="1193" priority="954" stopIfTrue="1" operator="equal">
      <formula>"Indicate Date"</formula>
    </cfRule>
  </conditionalFormatting>
  <conditionalFormatting sqref="F1000">
    <cfRule type="cellIs" dxfId="1192" priority="953" stopIfTrue="1" operator="equal">
      <formula>"Indicate Date"</formula>
    </cfRule>
  </conditionalFormatting>
  <conditionalFormatting sqref="F1001">
    <cfRule type="cellIs" dxfId="1191" priority="952" stopIfTrue="1" operator="equal">
      <formula>"Indicate Date"</formula>
    </cfRule>
  </conditionalFormatting>
  <conditionalFormatting sqref="F1001">
    <cfRule type="cellIs" dxfId="1190" priority="951" stopIfTrue="1" operator="equal">
      <formula>"Indicate Date"</formula>
    </cfRule>
  </conditionalFormatting>
  <conditionalFormatting sqref="F1012">
    <cfRule type="cellIs" dxfId="1189" priority="950" stopIfTrue="1" operator="equal">
      <formula>"Indicate Date"</formula>
    </cfRule>
  </conditionalFormatting>
  <conditionalFormatting sqref="F1012">
    <cfRule type="cellIs" dxfId="1188" priority="949" stopIfTrue="1" operator="equal">
      <formula>"Indicate Date"</formula>
    </cfRule>
  </conditionalFormatting>
  <conditionalFormatting sqref="F1013">
    <cfRule type="cellIs" dxfId="1187" priority="948" stopIfTrue="1" operator="equal">
      <formula>"Indicate Date"</formula>
    </cfRule>
  </conditionalFormatting>
  <conditionalFormatting sqref="F943">
    <cfRule type="cellIs" dxfId="1186" priority="947" stopIfTrue="1" operator="equal">
      <formula>"Indicate Date"</formula>
    </cfRule>
  </conditionalFormatting>
  <conditionalFormatting sqref="F943">
    <cfRule type="cellIs" dxfId="1185" priority="946" stopIfTrue="1" operator="equal">
      <formula>"Indicate Date"</formula>
    </cfRule>
  </conditionalFormatting>
  <conditionalFormatting sqref="F940">
    <cfRule type="cellIs" dxfId="1184" priority="945" stopIfTrue="1" operator="equal">
      <formula>"Indicate Date"</formula>
    </cfRule>
  </conditionalFormatting>
  <conditionalFormatting sqref="F940">
    <cfRule type="cellIs" dxfId="1183" priority="944" stopIfTrue="1" operator="equal">
      <formula>"Indicate Date"</formula>
    </cfRule>
  </conditionalFormatting>
  <conditionalFormatting sqref="F941">
    <cfRule type="cellIs" dxfId="1182" priority="943" stopIfTrue="1" operator="equal">
      <formula>"Indicate Date"</formula>
    </cfRule>
  </conditionalFormatting>
  <conditionalFormatting sqref="F941">
    <cfRule type="cellIs" dxfId="1181" priority="942" stopIfTrue="1" operator="equal">
      <formula>"Indicate Date"</formula>
    </cfRule>
  </conditionalFormatting>
  <conditionalFormatting sqref="F942">
    <cfRule type="cellIs" dxfId="1180" priority="941" stopIfTrue="1" operator="equal">
      <formula>"Indicate Date"</formula>
    </cfRule>
  </conditionalFormatting>
  <conditionalFormatting sqref="F942">
    <cfRule type="cellIs" dxfId="1179" priority="940" stopIfTrue="1" operator="equal">
      <formula>"Indicate Date"</formula>
    </cfRule>
  </conditionalFormatting>
  <conditionalFormatting sqref="F948">
    <cfRule type="cellIs" dxfId="1178" priority="939" stopIfTrue="1" operator="equal">
      <formula>"Indicate Date"</formula>
    </cfRule>
  </conditionalFormatting>
  <conditionalFormatting sqref="F950">
    <cfRule type="cellIs" dxfId="1177" priority="938" stopIfTrue="1" operator="equal">
      <formula>"Indicate Date"</formula>
    </cfRule>
  </conditionalFormatting>
  <conditionalFormatting sqref="F951">
    <cfRule type="cellIs" dxfId="1176" priority="937" stopIfTrue="1" operator="equal">
      <formula>"Indicate Date"</formula>
    </cfRule>
  </conditionalFormatting>
  <conditionalFormatting sqref="F952">
    <cfRule type="cellIs" dxfId="1175" priority="936" stopIfTrue="1" operator="equal">
      <formula>"Indicate Date"</formula>
    </cfRule>
  </conditionalFormatting>
  <conditionalFormatting sqref="F955">
    <cfRule type="cellIs" dxfId="1174" priority="935" stopIfTrue="1" operator="equal">
      <formula>"Indicate Date"</formula>
    </cfRule>
  </conditionalFormatting>
  <conditionalFormatting sqref="F955">
    <cfRule type="cellIs" dxfId="1173" priority="934" stopIfTrue="1" operator="equal">
      <formula>"Indicate Date"</formula>
    </cfRule>
  </conditionalFormatting>
  <conditionalFormatting sqref="G955">
    <cfRule type="cellIs" dxfId="1172" priority="933" stopIfTrue="1" operator="equal">
      <formula>"Indicate Date"</formula>
    </cfRule>
  </conditionalFormatting>
  <conditionalFormatting sqref="F955">
    <cfRule type="cellIs" dxfId="1171" priority="932" stopIfTrue="1" operator="equal">
      <formula>"Indicate Date"</formula>
    </cfRule>
  </conditionalFormatting>
  <conditionalFormatting sqref="F956">
    <cfRule type="cellIs" dxfId="1170" priority="931" stopIfTrue="1" operator="equal">
      <formula>"Indicate Date"</formula>
    </cfRule>
  </conditionalFormatting>
  <conditionalFormatting sqref="F959:F960 F962">
    <cfRule type="cellIs" dxfId="1169" priority="930" stopIfTrue="1" operator="equal">
      <formula>"Indicate Date"</formula>
    </cfRule>
  </conditionalFormatting>
  <conditionalFormatting sqref="F961">
    <cfRule type="cellIs" dxfId="1168" priority="929" stopIfTrue="1" operator="equal">
      <formula>"Indicate Date"</formula>
    </cfRule>
  </conditionalFormatting>
  <conditionalFormatting sqref="F961">
    <cfRule type="cellIs" dxfId="1167" priority="928" stopIfTrue="1" operator="equal">
      <formula>"Indicate Date"</formula>
    </cfRule>
  </conditionalFormatting>
  <conditionalFormatting sqref="F963">
    <cfRule type="cellIs" dxfId="1166" priority="927" stopIfTrue="1" operator="equal">
      <formula>"Indicate Date"</formula>
    </cfRule>
  </conditionalFormatting>
  <conditionalFormatting sqref="F963">
    <cfRule type="cellIs" dxfId="1165" priority="926" stopIfTrue="1" operator="equal">
      <formula>"Indicate Date"</formula>
    </cfRule>
  </conditionalFormatting>
  <conditionalFormatting sqref="F968">
    <cfRule type="cellIs" dxfId="1164" priority="925" stopIfTrue="1" operator="equal">
      <formula>"Indicate Date"</formula>
    </cfRule>
  </conditionalFormatting>
  <conditionalFormatting sqref="F968">
    <cfRule type="cellIs" dxfId="1163" priority="924" stopIfTrue="1" operator="equal">
      <formula>"Indicate Date"</formula>
    </cfRule>
  </conditionalFormatting>
  <conditionalFormatting sqref="F970">
    <cfRule type="cellIs" dxfId="1162" priority="923" stopIfTrue="1" operator="equal">
      <formula>"Indicate Date"</formula>
    </cfRule>
  </conditionalFormatting>
  <conditionalFormatting sqref="F971">
    <cfRule type="cellIs" dxfId="1161" priority="922" stopIfTrue="1" operator="equal">
      <formula>"Indicate Date"</formula>
    </cfRule>
  </conditionalFormatting>
  <conditionalFormatting sqref="F985">
    <cfRule type="cellIs" dxfId="1160" priority="921" stopIfTrue="1" operator="equal">
      <formula>"Indicate Date"</formula>
    </cfRule>
  </conditionalFormatting>
  <conditionalFormatting sqref="F987">
    <cfRule type="cellIs" dxfId="1159" priority="920" stopIfTrue="1" operator="equal">
      <formula>"Indicate Date"</formula>
    </cfRule>
  </conditionalFormatting>
  <conditionalFormatting sqref="F987">
    <cfRule type="cellIs" dxfId="1158" priority="919" stopIfTrue="1" operator="equal">
      <formula>"Indicate Date"</formula>
    </cfRule>
  </conditionalFormatting>
  <conditionalFormatting sqref="F988">
    <cfRule type="cellIs" dxfId="1157" priority="918" stopIfTrue="1" operator="equal">
      <formula>"Indicate Date"</formula>
    </cfRule>
  </conditionalFormatting>
  <conditionalFormatting sqref="F988">
    <cfRule type="cellIs" dxfId="1156" priority="917" stopIfTrue="1" operator="equal">
      <formula>"Indicate Date"</formula>
    </cfRule>
  </conditionalFormatting>
  <conditionalFormatting sqref="F994">
    <cfRule type="cellIs" dxfId="1155" priority="916" stopIfTrue="1" operator="equal">
      <formula>"Indicate Date"</formula>
    </cfRule>
  </conditionalFormatting>
  <conditionalFormatting sqref="F997">
    <cfRule type="cellIs" dxfId="1154" priority="915" stopIfTrue="1" operator="equal">
      <formula>"Indicate Date"</formula>
    </cfRule>
  </conditionalFormatting>
  <conditionalFormatting sqref="F924">
    <cfRule type="cellIs" dxfId="1153" priority="914" stopIfTrue="1" operator="equal">
      <formula>"Indicate Date"</formula>
    </cfRule>
  </conditionalFormatting>
  <conditionalFormatting sqref="F924">
    <cfRule type="cellIs" dxfId="1152" priority="913" stopIfTrue="1" operator="equal">
      <formula>"Indicate Date"</formula>
    </cfRule>
  </conditionalFormatting>
  <conditionalFormatting sqref="F925:F927">
    <cfRule type="cellIs" dxfId="1151" priority="912" stopIfTrue="1" operator="equal">
      <formula>"Indicate Date"</formula>
    </cfRule>
  </conditionalFormatting>
  <conditionalFormatting sqref="F925:F927">
    <cfRule type="cellIs" dxfId="1150" priority="911" stopIfTrue="1" operator="equal">
      <formula>"Indicate Date"</formula>
    </cfRule>
  </conditionalFormatting>
  <conditionalFormatting sqref="F934">
    <cfRule type="cellIs" dxfId="1149" priority="910" stopIfTrue="1" operator="equal">
      <formula>"Indicate Date"</formula>
    </cfRule>
  </conditionalFormatting>
  <conditionalFormatting sqref="F933">
    <cfRule type="cellIs" dxfId="1148" priority="909" stopIfTrue="1" operator="equal">
      <formula>"Indicate Date"</formula>
    </cfRule>
  </conditionalFormatting>
  <conditionalFormatting sqref="F932">
    <cfRule type="cellIs" dxfId="1147" priority="908" stopIfTrue="1" operator="equal">
      <formula>"Indicate Date"</formula>
    </cfRule>
  </conditionalFormatting>
  <conditionalFormatting sqref="F936">
    <cfRule type="cellIs" dxfId="1146" priority="907" stopIfTrue="1" operator="equal">
      <formula>"Indicate Date"</formula>
    </cfRule>
  </conditionalFormatting>
  <conditionalFormatting sqref="F936">
    <cfRule type="cellIs" dxfId="1145" priority="906" stopIfTrue="1" operator="equal">
      <formula>"Indicate Date"</formula>
    </cfRule>
  </conditionalFormatting>
  <conditionalFormatting sqref="F937:F939">
    <cfRule type="cellIs" dxfId="1144" priority="905" stopIfTrue="1" operator="equal">
      <formula>"Indicate Date"</formula>
    </cfRule>
  </conditionalFormatting>
  <conditionalFormatting sqref="F937:F939">
    <cfRule type="cellIs" dxfId="1143" priority="904" stopIfTrue="1" operator="equal">
      <formula>"Indicate Date"</formula>
    </cfRule>
  </conditionalFormatting>
  <conditionalFormatting sqref="F65">
    <cfRule type="cellIs" dxfId="1142" priority="903" stopIfTrue="1" operator="equal">
      <formula>"Indicate Date"</formula>
    </cfRule>
  </conditionalFormatting>
  <conditionalFormatting sqref="F65">
    <cfRule type="cellIs" dxfId="1141" priority="902" stopIfTrue="1" operator="equal">
      <formula>"Indicate Date"</formula>
    </cfRule>
  </conditionalFormatting>
  <conditionalFormatting sqref="G65">
    <cfRule type="cellIs" dxfId="1140" priority="901" stopIfTrue="1" operator="equal">
      <formula>"Indicate Date"</formula>
    </cfRule>
  </conditionalFormatting>
  <conditionalFormatting sqref="F65">
    <cfRule type="cellIs" dxfId="1139" priority="900" stopIfTrue="1" operator="equal">
      <formula>"Indicate Date"</formula>
    </cfRule>
  </conditionalFormatting>
  <conditionalFormatting sqref="F321">
    <cfRule type="cellIs" dxfId="1138" priority="899" stopIfTrue="1" operator="equal">
      <formula>"Indicate Date"</formula>
    </cfRule>
  </conditionalFormatting>
  <conditionalFormatting sqref="F322">
    <cfRule type="cellIs" dxfId="1137" priority="898" stopIfTrue="1" operator="equal">
      <formula>"Indicate Date"</formula>
    </cfRule>
  </conditionalFormatting>
  <conditionalFormatting sqref="F861">
    <cfRule type="cellIs" dxfId="1136" priority="897" stopIfTrue="1" operator="equal">
      <formula>"Indicate Date"</formula>
    </cfRule>
  </conditionalFormatting>
  <conditionalFormatting sqref="F721">
    <cfRule type="cellIs" dxfId="1135" priority="896" stopIfTrue="1" operator="equal">
      <formula>"Indicate Date"</formula>
    </cfRule>
  </conditionalFormatting>
  <conditionalFormatting sqref="F725">
    <cfRule type="cellIs" dxfId="1134" priority="895" stopIfTrue="1" operator="equal">
      <formula>"Indicate Date"</formula>
    </cfRule>
  </conditionalFormatting>
  <conditionalFormatting sqref="F726">
    <cfRule type="cellIs" dxfId="1133" priority="894" stopIfTrue="1" operator="equal">
      <formula>"Indicate Date"</formula>
    </cfRule>
  </conditionalFormatting>
  <conditionalFormatting sqref="F744">
    <cfRule type="cellIs" dxfId="1132" priority="892" stopIfTrue="1" operator="equal">
      <formula>"Indicate Date"</formula>
    </cfRule>
  </conditionalFormatting>
  <conditionalFormatting sqref="F740">
    <cfRule type="cellIs" dxfId="1131" priority="893" stopIfTrue="1" operator="equal">
      <formula>"Indicate Date"</formula>
    </cfRule>
  </conditionalFormatting>
  <conditionalFormatting sqref="F741">
    <cfRule type="cellIs" dxfId="1130" priority="891" stopIfTrue="1" operator="equal">
      <formula>"Indicate Date"</formula>
    </cfRule>
  </conditionalFormatting>
  <conditionalFormatting sqref="F743">
    <cfRule type="cellIs" dxfId="1129" priority="890" stopIfTrue="1" operator="equal">
      <formula>"Indicate Date"</formula>
    </cfRule>
  </conditionalFormatting>
  <conditionalFormatting sqref="F745">
    <cfRule type="cellIs" dxfId="1128" priority="889" stopIfTrue="1" operator="equal">
      <formula>"Indicate Date"</formula>
    </cfRule>
  </conditionalFormatting>
  <conditionalFormatting sqref="F746:F749">
    <cfRule type="cellIs" dxfId="1127" priority="888" stopIfTrue="1" operator="equal">
      <formula>"Indicate Date"</formula>
    </cfRule>
  </conditionalFormatting>
  <conditionalFormatting sqref="F760">
    <cfRule type="cellIs" dxfId="1126" priority="887" stopIfTrue="1" operator="equal">
      <formula>"Indicate Date"</formula>
    </cfRule>
  </conditionalFormatting>
  <conditionalFormatting sqref="F762">
    <cfRule type="cellIs" dxfId="1125" priority="886" stopIfTrue="1" operator="equal">
      <formula>"Indicate Date"</formula>
    </cfRule>
  </conditionalFormatting>
  <conditionalFormatting sqref="F766">
    <cfRule type="cellIs" dxfId="1124" priority="885" stopIfTrue="1" operator="equal">
      <formula>"Indicate Date"</formula>
    </cfRule>
  </conditionalFormatting>
  <conditionalFormatting sqref="F765">
    <cfRule type="cellIs" dxfId="1123" priority="884" stopIfTrue="1" operator="equal">
      <formula>"Indicate Date"</formula>
    </cfRule>
  </conditionalFormatting>
  <conditionalFormatting sqref="F763">
    <cfRule type="cellIs" dxfId="1122" priority="883" stopIfTrue="1" operator="equal">
      <formula>"Indicate Date"</formula>
    </cfRule>
  </conditionalFormatting>
  <conditionalFormatting sqref="F769">
    <cfRule type="cellIs" dxfId="1121" priority="882" stopIfTrue="1" operator="equal">
      <formula>"Indicate Date"</formula>
    </cfRule>
  </conditionalFormatting>
  <conditionalFormatting sqref="F768">
    <cfRule type="cellIs" dxfId="1120" priority="881" stopIfTrue="1" operator="equal">
      <formula>"Indicate Date"</formula>
    </cfRule>
  </conditionalFormatting>
  <conditionalFormatting sqref="F158">
    <cfRule type="cellIs" dxfId="1119" priority="880" stopIfTrue="1" operator="equal">
      <formula>"Indicate Date"</formula>
    </cfRule>
  </conditionalFormatting>
  <conditionalFormatting sqref="F156">
    <cfRule type="cellIs" dxfId="1118" priority="879" stopIfTrue="1" operator="equal">
      <formula>"Indicate Date"</formula>
    </cfRule>
  </conditionalFormatting>
  <conditionalFormatting sqref="F157">
    <cfRule type="cellIs" dxfId="1117" priority="878" stopIfTrue="1" operator="equal">
      <formula>"Indicate Date"</formula>
    </cfRule>
  </conditionalFormatting>
  <conditionalFormatting sqref="F182:F189">
    <cfRule type="cellIs" dxfId="1116" priority="877" stopIfTrue="1" operator="equal">
      <formula>"Indicate Date"</formula>
    </cfRule>
  </conditionalFormatting>
  <conditionalFormatting sqref="F181">
    <cfRule type="cellIs" dxfId="1115" priority="876" stopIfTrue="1" operator="equal">
      <formula>"Indicate Date"</formula>
    </cfRule>
  </conditionalFormatting>
  <conditionalFormatting sqref="F196">
    <cfRule type="cellIs" dxfId="1114" priority="875" stopIfTrue="1" operator="equal">
      <formula>"Indicate Date"</formula>
    </cfRule>
  </conditionalFormatting>
  <conditionalFormatting sqref="F195">
    <cfRule type="cellIs" dxfId="1113" priority="874" stopIfTrue="1" operator="equal">
      <formula>"Indicate Date"</formula>
    </cfRule>
  </conditionalFormatting>
  <conditionalFormatting sqref="F194">
    <cfRule type="cellIs" dxfId="1112" priority="873" stopIfTrue="1" operator="equal">
      <formula>"Indicate Date"</formula>
    </cfRule>
  </conditionalFormatting>
  <conditionalFormatting sqref="F190:F192">
    <cfRule type="cellIs" dxfId="1111" priority="872" stopIfTrue="1" operator="equal">
      <formula>"Indicate Date"</formula>
    </cfRule>
  </conditionalFormatting>
  <conditionalFormatting sqref="F197">
    <cfRule type="cellIs" dxfId="1110" priority="871" stopIfTrue="1" operator="equal">
      <formula>"Indicate Date"</formula>
    </cfRule>
  </conditionalFormatting>
  <conditionalFormatting sqref="F205">
    <cfRule type="cellIs" dxfId="1109" priority="870" stopIfTrue="1" operator="equal">
      <formula>"Indicate Date"</formula>
    </cfRule>
  </conditionalFormatting>
  <conditionalFormatting sqref="F205">
    <cfRule type="cellIs" dxfId="1108" priority="869" stopIfTrue="1" operator="equal">
      <formula>"Indicate Date"</formula>
    </cfRule>
  </conditionalFormatting>
  <conditionalFormatting sqref="G205">
    <cfRule type="cellIs" dxfId="1107" priority="868" stopIfTrue="1" operator="equal">
      <formula>"Indicate Date"</formula>
    </cfRule>
  </conditionalFormatting>
  <conditionalFormatting sqref="F204">
    <cfRule type="cellIs" dxfId="1106" priority="867" stopIfTrue="1" operator="equal">
      <formula>"Indicate Date"</formula>
    </cfRule>
  </conditionalFormatting>
  <conditionalFormatting sqref="F204">
    <cfRule type="cellIs" dxfId="1105" priority="866" stopIfTrue="1" operator="equal">
      <formula>"Indicate Date"</formula>
    </cfRule>
  </conditionalFormatting>
  <conditionalFormatting sqref="G204">
    <cfRule type="cellIs" dxfId="1104" priority="865" stopIfTrue="1" operator="equal">
      <formula>"Indicate Date"</formula>
    </cfRule>
  </conditionalFormatting>
  <conditionalFormatting sqref="F203">
    <cfRule type="cellIs" dxfId="1103" priority="864" stopIfTrue="1" operator="equal">
      <formula>"Indicate Date"</formula>
    </cfRule>
  </conditionalFormatting>
  <conditionalFormatting sqref="F203">
    <cfRule type="cellIs" dxfId="1102" priority="863" stopIfTrue="1" operator="equal">
      <formula>"Indicate Date"</formula>
    </cfRule>
  </conditionalFormatting>
  <conditionalFormatting sqref="G203">
    <cfRule type="cellIs" dxfId="1101" priority="862" stopIfTrue="1" operator="equal">
      <formula>"Indicate Date"</formula>
    </cfRule>
  </conditionalFormatting>
  <conditionalFormatting sqref="F211">
    <cfRule type="cellIs" dxfId="1100" priority="861" stopIfTrue="1" operator="equal">
      <formula>"Indicate Date"</formula>
    </cfRule>
  </conditionalFormatting>
  <conditionalFormatting sqref="F211">
    <cfRule type="cellIs" dxfId="1099" priority="860" stopIfTrue="1" operator="equal">
      <formula>"Indicate Date"</formula>
    </cfRule>
  </conditionalFormatting>
  <conditionalFormatting sqref="G211">
    <cfRule type="cellIs" dxfId="1098" priority="859" stopIfTrue="1" operator="equal">
      <formula>"Indicate Date"</formula>
    </cfRule>
  </conditionalFormatting>
  <conditionalFormatting sqref="F770:F772">
    <cfRule type="cellIs" dxfId="1097" priority="858" stopIfTrue="1" operator="equal">
      <formula>"Indicate Date"</formula>
    </cfRule>
  </conditionalFormatting>
  <conditionalFormatting sqref="F781:F782">
    <cfRule type="cellIs" dxfId="1096" priority="857" stopIfTrue="1" operator="equal">
      <formula>"Indicate Date"</formula>
    </cfRule>
  </conditionalFormatting>
  <conditionalFormatting sqref="F785">
    <cfRule type="cellIs" dxfId="1095" priority="856" stopIfTrue="1" operator="equal">
      <formula>"Indicate Date"</formula>
    </cfRule>
  </conditionalFormatting>
  <conditionalFormatting sqref="F788">
    <cfRule type="cellIs" dxfId="1094" priority="855" stopIfTrue="1" operator="equal">
      <formula>"Indicate Date"</formula>
    </cfRule>
  </conditionalFormatting>
  <conditionalFormatting sqref="F789">
    <cfRule type="cellIs" dxfId="1093" priority="854" stopIfTrue="1" operator="equal">
      <formula>"Indicate Date"</formula>
    </cfRule>
  </conditionalFormatting>
  <conditionalFormatting sqref="F791">
    <cfRule type="cellIs" dxfId="1092" priority="853" stopIfTrue="1" operator="equal">
      <formula>"Indicate Date"</formula>
    </cfRule>
  </conditionalFormatting>
  <conditionalFormatting sqref="F797">
    <cfRule type="cellIs" dxfId="1091" priority="852" stopIfTrue="1" operator="equal">
      <formula>"Indicate Date"</formula>
    </cfRule>
  </conditionalFormatting>
  <conditionalFormatting sqref="F795">
    <cfRule type="cellIs" dxfId="1090" priority="851" stopIfTrue="1" operator="equal">
      <formula>"Indicate Date"</formula>
    </cfRule>
  </conditionalFormatting>
  <conditionalFormatting sqref="F794">
    <cfRule type="cellIs" dxfId="1089" priority="850" stopIfTrue="1" operator="equal">
      <formula>"Indicate Date"</formula>
    </cfRule>
  </conditionalFormatting>
  <conditionalFormatting sqref="F793">
    <cfRule type="cellIs" dxfId="1088" priority="849" stopIfTrue="1" operator="equal">
      <formula>"Indicate Date"</formula>
    </cfRule>
  </conditionalFormatting>
  <conditionalFormatting sqref="F796">
    <cfRule type="cellIs" dxfId="1087" priority="848" stopIfTrue="1" operator="equal">
      <formula>"Indicate Date"</formula>
    </cfRule>
  </conditionalFormatting>
  <conditionalFormatting sqref="F803">
    <cfRule type="cellIs" dxfId="1086" priority="847" stopIfTrue="1" operator="equal">
      <formula>"Indicate Date"</formula>
    </cfRule>
  </conditionalFormatting>
  <conditionalFormatting sqref="F800">
    <cfRule type="cellIs" dxfId="1085" priority="846" stopIfTrue="1" operator="equal">
      <formula>"Indicate Date"</formula>
    </cfRule>
  </conditionalFormatting>
  <conditionalFormatting sqref="F801">
    <cfRule type="cellIs" dxfId="1084" priority="845" stopIfTrue="1" operator="equal">
      <formula>"Indicate Date"</formula>
    </cfRule>
  </conditionalFormatting>
  <conditionalFormatting sqref="F804:F805">
    <cfRule type="cellIs" dxfId="1083" priority="844" stopIfTrue="1" operator="equal">
      <formula>"Indicate Date"</formula>
    </cfRule>
  </conditionalFormatting>
  <conditionalFormatting sqref="F811">
    <cfRule type="cellIs" dxfId="1082" priority="843" stopIfTrue="1" operator="equal">
      <formula>"Indicate Date"</formula>
    </cfRule>
  </conditionalFormatting>
  <conditionalFormatting sqref="F812">
    <cfRule type="cellIs" dxfId="1081" priority="842" stopIfTrue="1" operator="equal">
      <formula>"Indicate Date"</formula>
    </cfRule>
  </conditionalFormatting>
  <conditionalFormatting sqref="F813">
    <cfRule type="cellIs" dxfId="1080" priority="841" stopIfTrue="1" operator="equal">
      <formula>"Indicate Date"</formula>
    </cfRule>
  </conditionalFormatting>
  <conditionalFormatting sqref="F828">
    <cfRule type="cellIs" dxfId="1079" priority="840" stopIfTrue="1" operator="equal">
      <formula>"Indicate Date"</formula>
    </cfRule>
  </conditionalFormatting>
  <conditionalFormatting sqref="F828">
    <cfRule type="cellIs" dxfId="1078" priority="839" stopIfTrue="1" operator="equal">
      <formula>"Indicate Date"</formula>
    </cfRule>
  </conditionalFormatting>
  <conditionalFormatting sqref="F834">
    <cfRule type="cellIs" dxfId="1077" priority="838" stopIfTrue="1" operator="equal">
      <formula>"Indicate Date"</formula>
    </cfRule>
  </conditionalFormatting>
  <conditionalFormatting sqref="F833">
    <cfRule type="cellIs" dxfId="1076" priority="837" stopIfTrue="1" operator="equal">
      <formula>"Indicate Date"</formula>
    </cfRule>
  </conditionalFormatting>
  <conditionalFormatting sqref="F840">
    <cfRule type="cellIs" dxfId="1075" priority="836" stopIfTrue="1" operator="equal">
      <formula>"Indicate Date"</formula>
    </cfRule>
  </conditionalFormatting>
  <conditionalFormatting sqref="F843">
    <cfRule type="cellIs" dxfId="1074" priority="835" stopIfTrue="1" operator="equal">
      <formula>"Indicate Date"</formula>
    </cfRule>
  </conditionalFormatting>
  <conditionalFormatting sqref="F842">
    <cfRule type="cellIs" dxfId="1073" priority="834" stopIfTrue="1" operator="equal">
      <formula>"Indicate Date"</formula>
    </cfRule>
  </conditionalFormatting>
  <conditionalFormatting sqref="F844">
    <cfRule type="cellIs" dxfId="1072" priority="833" stopIfTrue="1" operator="equal">
      <formula>"Indicate Date"</formula>
    </cfRule>
  </conditionalFormatting>
  <conditionalFormatting sqref="F845">
    <cfRule type="cellIs" dxfId="1071" priority="832" stopIfTrue="1" operator="equal">
      <formula>"Indicate Date"</formula>
    </cfRule>
  </conditionalFormatting>
  <conditionalFormatting sqref="F848">
    <cfRule type="cellIs" dxfId="1070" priority="831" stopIfTrue="1" operator="equal">
      <formula>"Indicate Date"</formula>
    </cfRule>
  </conditionalFormatting>
  <conditionalFormatting sqref="F852">
    <cfRule type="cellIs" dxfId="1069" priority="830" stopIfTrue="1" operator="equal">
      <formula>"Indicate Date"</formula>
    </cfRule>
  </conditionalFormatting>
  <conditionalFormatting sqref="F850">
    <cfRule type="cellIs" dxfId="1068" priority="829" stopIfTrue="1" operator="equal">
      <formula>"Indicate Date"</formula>
    </cfRule>
  </conditionalFormatting>
  <conditionalFormatting sqref="F851">
    <cfRule type="cellIs" dxfId="1067" priority="828" stopIfTrue="1" operator="equal">
      <formula>"Indicate Date"</formula>
    </cfRule>
  </conditionalFormatting>
  <conditionalFormatting sqref="F853 F856">
    <cfRule type="cellIs" dxfId="1066" priority="827" stopIfTrue="1" operator="equal">
      <formula>"Indicate Date"</formula>
    </cfRule>
  </conditionalFormatting>
  <conditionalFormatting sqref="F589">
    <cfRule type="cellIs" dxfId="1065" priority="824" stopIfTrue="1" operator="equal">
      <formula>"Indicate Date"</formula>
    </cfRule>
  </conditionalFormatting>
  <conditionalFormatting sqref="F593">
    <cfRule type="cellIs" dxfId="1064" priority="823" stopIfTrue="1" operator="equal">
      <formula>"Indicate Date"</formula>
    </cfRule>
  </conditionalFormatting>
  <conditionalFormatting sqref="F597">
    <cfRule type="cellIs" dxfId="1063" priority="822" stopIfTrue="1" operator="equal">
      <formula>"Indicate Date"</formula>
    </cfRule>
  </conditionalFormatting>
  <conditionalFormatting sqref="F602">
    <cfRule type="cellIs" dxfId="1062" priority="821" stopIfTrue="1" operator="equal">
      <formula>"Indicate Date"</formula>
    </cfRule>
  </conditionalFormatting>
  <conditionalFormatting sqref="F602">
    <cfRule type="cellIs" dxfId="1061" priority="820" stopIfTrue="1" operator="equal">
      <formula>"Indicate Date"</formula>
    </cfRule>
  </conditionalFormatting>
  <conditionalFormatting sqref="G602">
    <cfRule type="cellIs" dxfId="1060" priority="819" stopIfTrue="1" operator="equal">
      <formula>"Indicate Date"</formula>
    </cfRule>
  </conditionalFormatting>
  <conditionalFormatting sqref="F601">
    <cfRule type="cellIs" dxfId="1059" priority="818" stopIfTrue="1" operator="equal">
      <formula>"Indicate Date"</formula>
    </cfRule>
  </conditionalFormatting>
  <conditionalFormatting sqref="F601">
    <cfRule type="cellIs" dxfId="1058" priority="817" stopIfTrue="1" operator="equal">
      <formula>"Indicate Date"</formula>
    </cfRule>
  </conditionalFormatting>
  <conditionalFormatting sqref="G601">
    <cfRule type="cellIs" dxfId="1057" priority="816" stopIfTrue="1" operator="equal">
      <formula>"Indicate Date"</formula>
    </cfRule>
  </conditionalFormatting>
  <conditionalFormatting sqref="F600">
    <cfRule type="cellIs" dxfId="1056" priority="815" stopIfTrue="1" operator="equal">
      <formula>"Indicate Date"</formula>
    </cfRule>
  </conditionalFormatting>
  <conditionalFormatting sqref="F600">
    <cfRule type="cellIs" dxfId="1055" priority="814" stopIfTrue="1" operator="equal">
      <formula>"Indicate Date"</formula>
    </cfRule>
  </conditionalFormatting>
  <conditionalFormatting sqref="G600">
    <cfRule type="cellIs" dxfId="1054" priority="813" stopIfTrue="1" operator="equal">
      <formula>"Indicate Date"</formula>
    </cfRule>
  </conditionalFormatting>
  <conditionalFormatting sqref="F599">
    <cfRule type="cellIs" dxfId="1053" priority="812" stopIfTrue="1" operator="equal">
      <formula>"Indicate Date"</formula>
    </cfRule>
  </conditionalFormatting>
  <conditionalFormatting sqref="F599">
    <cfRule type="cellIs" dxfId="1052" priority="811" stopIfTrue="1" operator="equal">
      <formula>"Indicate Date"</formula>
    </cfRule>
  </conditionalFormatting>
  <conditionalFormatting sqref="G599">
    <cfRule type="cellIs" dxfId="1051" priority="810" stopIfTrue="1" operator="equal">
      <formula>"Indicate Date"</formula>
    </cfRule>
  </conditionalFormatting>
  <conditionalFormatting sqref="F603">
    <cfRule type="cellIs" dxfId="1050" priority="809" stopIfTrue="1" operator="equal">
      <formula>"Indicate Date"</formula>
    </cfRule>
  </conditionalFormatting>
  <conditionalFormatting sqref="F603">
    <cfRule type="cellIs" dxfId="1049" priority="808" stopIfTrue="1" operator="equal">
      <formula>"Indicate Date"</formula>
    </cfRule>
  </conditionalFormatting>
  <conditionalFormatting sqref="G603">
    <cfRule type="cellIs" dxfId="1048" priority="807" stopIfTrue="1" operator="equal">
      <formula>"Indicate Date"</formula>
    </cfRule>
  </conditionalFormatting>
  <conditionalFormatting sqref="F609">
    <cfRule type="cellIs" dxfId="1047" priority="806" stopIfTrue="1" operator="equal">
      <formula>"Indicate Date"</formula>
    </cfRule>
  </conditionalFormatting>
  <conditionalFormatting sqref="F608">
    <cfRule type="cellIs" dxfId="1046" priority="805" stopIfTrue="1" operator="equal">
      <formula>"Indicate Date"</formula>
    </cfRule>
  </conditionalFormatting>
  <conditionalFormatting sqref="F610">
    <cfRule type="cellIs" dxfId="1045" priority="804" stopIfTrue="1" operator="equal">
      <formula>"Indicate Date"</formula>
    </cfRule>
  </conditionalFormatting>
  <conditionalFormatting sqref="F622">
    <cfRule type="cellIs" dxfId="1044" priority="803" stopIfTrue="1" operator="equal">
      <formula>"Indicate Date"</formula>
    </cfRule>
  </conditionalFormatting>
  <conditionalFormatting sqref="F613">
    <cfRule type="cellIs" dxfId="1043" priority="802" stopIfTrue="1" operator="equal">
      <formula>"Indicate Date"</formula>
    </cfRule>
  </conditionalFormatting>
  <conditionalFormatting sqref="F611">
    <cfRule type="cellIs" dxfId="1042" priority="800" stopIfTrue="1" operator="equal">
      <formula>"Indicate Date"</formula>
    </cfRule>
  </conditionalFormatting>
  <conditionalFormatting sqref="F612">
    <cfRule type="cellIs" dxfId="1041" priority="801" stopIfTrue="1" operator="equal">
      <formula>"Indicate Date"</formula>
    </cfRule>
  </conditionalFormatting>
  <conditionalFormatting sqref="F619">
    <cfRule type="cellIs" dxfId="1040" priority="796" stopIfTrue="1" operator="equal">
      <formula>"Indicate Date"</formula>
    </cfRule>
  </conditionalFormatting>
  <conditionalFormatting sqref="F614">
    <cfRule type="cellIs" dxfId="1039" priority="799" stopIfTrue="1" operator="equal">
      <formula>"Indicate Date"</formula>
    </cfRule>
  </conditionalFormatting>
  <conditionalFormatting sqref="F620">
    <cfRule type="cellIs" dxfId="1038" priority="797" stopIfTrue="1" operator="equal">
      <formula>"Indicate Date"</formula>
    </cfRule>
  </conditionalFormatting>
  <conditionalFormatting sqref="F616">
    <cfRule type="cellIs" dxfId="1037" priority="793" stopIfTrue="1" operator="equal">
      <formula>"Indicate Date"</formula>
    </cfRule>
  </conditionalFormatting>
  <conditionalFormatting sqref="F621">
    <cfRule type="cellIs" dxfId="1036" priority="798" stopIfTrue="1" operator="equal">
      <formula>"Indicate Date"</formula>
    </cfRule>
  </conditionalFormatting>
  <conditionalFormatting sqref="F618">
    <cfRule type="cellIs" dxfId="1035" priority="795" stopIfTrue="1" operator="equal">
      <formula>"Indicate Date"</formula>
    </cfRule>
  </conditionalFormatting>
  <conditionalFormatting sqref="F615">
    <cfRule type="cellIs" dxfId="1034" priority="792" stopIfTrue="1" operator="equal">
      <formula>"Indicate Date"</formula>
    </cfRule>
  </conditionalFormatting>
  <conditionalFormatting sqref="F624">
    <cfRule type="cellIs" dxfId="1033" priority="791" stopIfTrue="1" operator="equal">
      <formula>"Indicate Date"</formula>
    </cfRule>
  </conditionalFormatting>
  <conditionalFormatting sqref="F617">
    <cfRule type="cellIs" dxfId="1032" priority="794" stopIfTrue="1" operator="equal">
      <formula>"Indicate Date"</formula>
    </cfRule>
  </conditionalFormatting>
  <conditionalFormatting sqref="F628:F630">
    <cfRule type="cellIs" dxfId="1031" priority="790" stopIfTrue="1" operator="equal">
      <formula>"Indicate Date"</formula>
    </cfRule>
  </conditionalFormatting>
  <conditionalFormatting sqref="F633">
    <cfRule type="cellIs" dxfId="1030" priority="789" stopIfTrue="1" operator="equal">
      <formula>"Indicate Date"</formula>
    </cfRule>
  </conditionalFormatting>
  <conditionalFormatting sqref="F634">
    <cfRule type="cellIs" dxfId="1029" priority="788" stopIfTrue="1" operator="equal">
      <formula>"Indicate Date"</formula>
    </cfRule>
  </conditionalFormatting>
  <conditionalFormatting sqref="F638">
    <cfRule type="cellIs" dxfId="1028" priority="787" stopIfTrue="1" operator="equal">
      <formula>"Indicate Date"</formula>
    </cfRule>
  </conditionalFormatting>
  <conditionalFormatting sqref="F640">
    <cfRule type="cellIs" dxfId="1027" priority="786" stopIfTrue="1" operator="equal">
      <formula>"Indicate Date"</formula>
    </cfRule>
  </conditionalFormatting>
  <conditionalFormatting sqref="F642">
    <cfRule type="cellIs" dxfId="1026" priority="785" stopIfTrue="1" operator="equal">
      <formula>"Indicate Date"</formula>
    </cfRule>
  </conditionalFormatting>
  <conditionalFormatting sqref="F643">
    <cfRule type="cellIs" dxfId="1025" priority="784" stopIfTrue="1" operator="equal">
      <formula>"Indicate Date"</formula>
    </cfRule>
  </conditionalFormatting>
  <conditionalFormatting sqref="F855">
    <cfRule type="cellIs" dxfId="1024" priority="783" stopIfTrue="1" operator="equal">
      <formula>"Indicate Date"</formula>
    </cfRule>
  </conditionalFormatting>
  <conditionalFormatting sqref="F854">
    <cfRule type="cellIs" dxfId="1023" priority="782" stopIfTrue="1" operator="equal">
      <formula>"Indicate Date"</formula>
    </cfRule>
  </conditionalFormatting>
  <conditionalFormatting sqref="F694">
    <cfRule type="cellIs" dxfId="1022" priority="479" stopIfTrue="1" operator="equal">
      <formula>"Indicate Date"</formula>
    </cfRule>
  </conditionalFormatting>
  <conditionalFormatting sqref="F311">
    <cfRule type="cellIs" dxfId="1021" priority="154" stopIfTrue="1" operator="equal">
      <formula>"Indicate Date"</formula>
    </cfRule>
  </conditionalFormatting>
  <conditionalFormatting sqref="F311">
    <cfRule type="cellIs" dxfId="1020" priority="153" stopIfTrue="1" operator="equal">
      <formula>"Indicate Date"</formula>
    </cfRule>
  </conditionalFormatting>
  <conditionalFormatting sqref="F302:F310">
    <cfRule type="cellIs" dxfId="1019" priority="156" stopIfTrue="1" operator="equal">
      <formula>"Indicate Date"</formula>
    </cfRule>
  </conditionalFormatting>
  <conditionalFormatting sqref="F302:F310">
    <cfRule type="cellIs" dxfId="1018" priority="155" stopIfTrue="1" operator="equal">
      <formula>"Indicate Date"</formula>
    </cfRule>
  </conditionalFormatting>
  <conditionalFormatting sqref="F302:F311">
    <cfRule type="cellIs" dxfId="1017" priority="152" stopIfTrue="1" operator="equal">
      <formula>"Indicate Date"</formula>
    </cfRule>
  </conditionalFormatting>
  <conditionalFormatting sqref="F302:F311">
    <cfRule type="cellIs" dxfId="1016" priority="151" stopIfTrue="1" operator="equal">
      <formula>"Indicate Date"</formula>
    </cfRule>
  </conditionalFormatting>
  <conditionalFormatting sqref="F496">
    <cfRule type="cellIs" dxfId="1015" priority="144" stopIfTrue="1" operator="equal">
      <formula>"Indicate Date"</formula>
    </cfRule>
  </conditionalFormatting>
  <conditionalFormatting sqref="F496">
    <cfRule type="cellIs" dxfId="1014" priority="143" stopIfTrue="1" operator="equal">
      <formula>"Indicate Date"</formula>
    </cfRule>
  </conditionalFormatting>
  <conditionalFormatting sqref="F487:F495">
    <cfRule type="cellIs" dxfId="1013" priority="146" stopIfTrue="1" operator="equal">
      <formula>"Indicate Date"</formula>
    </cfRule>
  </conditionalFormatting>
  <conditionalFormatting sqref="F487:F495">
    <cfRule type="cellIs" dxfId="1012" priority="145" stopIfTrue="1" operator="equal">
      <formula>"Indicate Date"</formula>
    </cfRule>
  </conditionalFormatting>
  <conditionalFormatting sqref="F487:F496">
    <cfRule type="cellIs" dxfId="1011" priority="142" stopIfTrue="1" operator="equal">
      <formula>"Indicate Date"</formula>
    </cfRule>
  </conditionalFormatting>
  <conditionalFormatting sqref="F487:F496">
    <cfRule type="cellIs" dxfId="1010" priority="141" stopIfTrue="1" operator="equal">
      <formula>"Indicate Date"</formula>
    </cfRule>
  </conditionalFormatting>
  <conditionalFormatting sqref="F164:F173">
    <cfRule type="cellIs" dxfId="1009" priority="136" stopIfTrue="1" operator="equal">
      <formula>"Indicate Date"</formula>
    </cfRule>
  </conditionalFormatting>
  <conditionalFormatting sqref="F164:F173">
    <cfRule type="cellIs" dxfId="1008" priority="135" stopIfTrue="1" operator="equal">
      <formula>"Indicate Date"</formula>
    </cfRule>
  </conditionalFormatting>
  <conditionalFormatting sqref="F191">
    <cfRule type="cellIs" dxfId="1007" priority="134" stopIfTrue="1" operator="equal">
      <formula>"Indicate Date"</formula>
    </cfRule>
  </conditionalFormatting>
  <conditionalFormatting sqref="F191">
    <cfRule type="cellIs" dxfId="1006" priority="133" stopIfTrue="1" operator="equal">
      <formula>"Indicate Date"</formula>
    </cfRule>
  </conditionalFormatting>
  <conditionalFormatting sqref="F120">
    <cfRule type="cellIs" dxfId="1005" priority="132" stopIfTrue="1" operator="equal">
      <formula>"Indicate Date"</formula>
    </cfRule>
  </conditionalFormatting>
  <conditionalFormatting sqref="F120">
    <cfRule type="cellIs" dxfId="1004" priority="131" stopIfTrue="1" operator="equal">
      <formula>"Indicate Date"</formula>
    </cfRule>
  </conditionalFormatting>
  <conditionalFormatting sqref="F732">
    <cfRule type="cellIs" dxfId="1003" priority="84" stopIfTrue="1" operator="equal">
      <formula>"Indicate Date"</formula>
    </cfRule>
  </conditionalFormatting>
  <conditionalFormatting sqref="F732">
    <cfRule type="cellIs" dxfId="1002" priority="83" stopIfTrue="1" operator="equal">
      <formula>"Indicate Date"</formula>
    </cfRule>
  </conditionalFormatting>
  <conditionalFormatting sqref="F629">
    <cfRule type="cellIs" dxfId="1001" priority="66" stopIfTrue="1" operator="equal">
      <formula>"Indicate Date"</formula>
    </cfRule>
  </conditionalFormatting>
  <conditionalFormatting sqref="F629">
    <cfRule type="cellIs" dxfId="1000" priority="65" stopIfTrue="1" operator="equal">
      <formula>"Indicate Date"</formula>
    </cfRule>
  </conditionalFormatting>
  <conditionalFormatting sqref="F494:F495">
    <cfRule type="cellIs" dxfId="999" priority="70" stopIfTrue="1" operator="equal">
      <formula>"Indicate Date"</formula>
    </cfRule>
  </conditionalFormatting>
  <conditionalFormatting sqref="F494:F495">
    <cfRule type="cellIs" dxfId="998" priority="69" stopIfTrue="1" operator="equal">
      <formula>"Indicate Date"</formula>
    </cfRule>
  </conditionalFormatting>
  <conditionalFormatting sqref="F630">
    <cfRule type="cellIs" dxfId="997" priority="68" stopIfTrue="1" operator="equal">
      <formula>"Indicate Date"</formula>
    </cfRule>
  </conditionalFormatting>
  <conditionalFormatting sqref="F630">
    <cfRule type="cellIs" dxfId="996" priority="67" stopIfTrue="1" operator="equal">
      <formula>"Indicate Date"</formula>
    </cfRule>
  </conditionalFormatting>
  <conditionalFormatting sqref="F733">
    <cfRule type="cellIs" dxfId="995" priority="50" stopIfTrue="1" operator="equal">
      <formula>"Indicate Date"</formula>
    </cfRule>
  </conditionalFormatting>
  <conditionalFormatting sqref="F733">
    <cfRule type="cellIs" dxfId="994" priority="49" stopIfTrue="1" operator="equal">
      <formula>"Indicate Date"</formula>
    </cfRule>
  </conditionalFormatting>
  <conditionalFormatting sqref="F309">
    <cfRule type="cellIs" dxfId="993" priority="44" stopIfTrue="1" operator="equal">
      <formula>"Indicate Date"</formula>
    </cfRule>
  </conditionalFormatting>
  <conditionalFormatting sqref="F309">
    <cfRule type="cellIs" dxfId="992" priority="43" stopIfTrue="1" operator="equal">
      <formula>"Indicate Date"</formula>
    </cfRule>
  </conditionalFormatting>
  <conditionalFormatting sqref="F493">
    <cfRule type="cellIs" dxfId="991" priority="46" stopIfTrue="1" operator="equal">
      <formula>"Indicate Date"</formula>
    </cfRule>
  </conditionalFormatting>
  <conditionalFormatting sqref="F493">
    <cfRule type="cellIs" dxfId="990" priority="45" stopIfTrue="1" operator="equal">
      <formula>"Indicate Date"</formula>
    </cfRule>
  </conditionalFormatting>
  <conditionalFormatting sqref="F489">
    <cfRule type="cellIs" dxfId="989" priority="42" stopIfTrue="1" operator="equal">
      <formula>"Indicate Date"</formula>
    </cfRule>
  </conditionalFormatting>
  <conditionalFormatting sqref="F489">
    <cfRule type="cellIs" dxfId="988" priority="41" stopIfTrue="1" operator="equal">
      <formula>"Indicate Date"</formula>
    </cfRule>
  </conditionalFormatting>
  <conditionalFormatting sqref="F307">
    <cfRule type="cellIs" dxfId="987" priority="34" stopIfTrue="1" operator="equal">
      <formula>"Indicate Date"</formula>
    </cfRule>
  </conditionalFormatting>
  <conditionalFormatting sqref="F307">
    <cfRule type="cellIs" dxfId="986" priority="33" stopIfTrue="1" operator="equal">
      <formula>"Indicate Date"</formula>
    </cfRule>
  </conditionalFormatting>
  <conditionalFormatting sqref="F306">
    <cfRule type="cellIs" dxfId="985" priority="32" stopIfTrue="1" operator="equal">
      <formula>"Indicate Date"</formula>
    </cfRule>
  </conditionalFormatting>
  <conditionalFormatting sqref="F306">
    <cfRule type="cellIs" dxfId="984" priority="31" stopIfTrue="1" operator="equal">
      <formula>"Indicate Date"</formula>
    </cfRule>
  </conditionalFormatting>
  <conditionalFormatting sqref="F310">
    <cfRule type="cellIs" dxfId="983" priority="40" stopIfTrue="1" operator="equal">
      <formula>"Indicate Date"</formula>
    </cfRule>
  </conditionalFormatting>
  <conditionalFormatting sqref="F310">
    <cfRule type="cellIs" dxfId="982" priority="39" stopIfTrue="1" operator="equal">
      <formula>"Indicate Date"</formula>
    </cfRule>
  </conditionalFormatting>
  <conditionalFormatting sqref="F308">
    <cfRule type="cellIs" dxfId="981" priority="38" stopIfTrue="1" operator="equal">
      <formula>"Indicate Date"</formula>
    </cfRule>
  </conditionalFormatting>
  <conditionalFormatting sqref="F308">
    <cfRule type="cellIs" dxfId="980" priority="37" stopIfTrue="1" operator="equal">
      <formula>"Indicate Date"</formula>
    </cfRule>
  </conditionalFormatting>
  <conditionalFormatting sqref="F305">
    <cfRule type="cellIs" dxfId="979" priority="36" stopIfTrue="1" operator="equal">
      <formula>"Indicate Date"</formula>
    </cfRule>
  </conditionalFormatting>
  <conditionalFormatting sqref="F305">
    <cfRule type="cellIs" dxfId="978" priority="35" stopIfTrue="1" operator="equal">
      <formula>"Indicate Date"</formula>
    </cfRule>
  </conditionalFormatting>
  <conditionalFormatting sqref="F167">
    <cfRule type="cellIs" dxfId="977" priority="26" stopIfTrue="1" operator="equal">
      <formula>"Indicate Date"</formula>
    </cfRule>
  </conditionalFormatting>
  <conditionalFormatting sqref="F167">
    <cfRule type="cellIs" dxfId="976" priority="25" stopIfTrue="1" operator="equal">
      <formula>"Indicate Date"</formula>
    </cfRule>
  </conditionalFormatting>
  <conditionalFormatting sqref="F168">
    <cfRule type="cellIs" dxfId="975" priority="30" stopIfTrue="1" operator="equal">
      <formula>"Indicate Date"</formula>
    </cfRule>
  </conditionalFormatting>
  <conditionalFormatting sqref="F168">
    <cfRule type="cellIs" dxfId="974" priority="29" stopIfTrue="1" operator="equal">
      <formula>"Indicate Date"</formula>
    </cfRule>
  </conditionalFormatting>
  <conditionalFormatting sqref="F166">
    <cfRule type="cellIs" dxfId="973" priority="24" stopIfTrue="1" operator="equal">
      <formula>"Indicate Date"</formula>
    </cfRule>
  </conditionalFormatting>
  <conditionalFormatting sqref="F166">
    <cfRule type="cellIs" dxfId="972" priority="23" stopIfTrue="1" operator="equal">
      <formula>"Indicate Date"</formula>
    </cfRule>
  </conditionalFormatting>
  <conditionalFormatting sqref="F192">
    <cfRule type="cellIs" dxfId="971" priority="28" stopIfTrue="1" operator="equal">
      <formula>"Indicate Date"</formula>
    </cfRule>
  </conditionalFormatting>
  <conditionalFormatting sqref="F192">
    <cfRule type="cellIs" dxfId="970" priority="27" stopIfTrue="1" operator="equal">
      <formula>"Indicate Date"</formula>
    </cfRule>
  </conditionalFormatting>
  <conditionalFormatting sqref="F171">
    <cfRule type="cellIs" dxfId="969" priority="16" stopIfTrue="1" operator="equal">
      <formula>"Indicate Date"</formula>
    </cfRule>
  </conditionalFormatting>
  <conditionalFormatting sqref="F171">
    <cfRule type="cellIs" dxfId="968" priority="15" stopIfTrue="1" operator="equal">
      <formula>"Indicate Date"</formula>
    </cfRule>
  </conditionalFormatting>
  <conditionalFormatting sqref="F304">
    <cfRule type="cellIs" dxfId="967" priority="22" stopIfTrue="1" operator="equal">
      <formula>"Indicate Date"</formula>
    </cfRule>
  </conditionalFormatting>
  <conditionalFormatting sqref="F304">
    <cfRule type="cellIs" dxfId="966" priority="21" stopIfTrue="1" operator="equal">
      <formula>"Indicate Date"</formula>
    </cfRule>
  </conditionalFormatting>
  <conditionalFormatting sqref="F169">
    <cfRule type="cellIs" dxfId="965" priority="18" stopIfTrue="1" operator="equal">
      <formula>"Indicate Date"</formula>
    </cfRule>
  </conditionalFormatting>
  <conditionalFormatting sqref="F169">
    <cfRule type="cellIs" dxfId="964" priority="17" stopIfTrue="1" operator="equal">
      <formula>"Indicate Date"</formula>
    </cfRule>
  </conditionalFormatting>
  <conditionalFormatting sqref="F172:F173">
    <cfRule type="cellIs" dxfId="963" priority="20" stopIfTrue="1" operator="equal">
      <formula>"Indicate Date"</formula>
    </cfRule>
  </conditionalFormatting>
  <conditionalFormatting sqref="F172:F173">
    <cfRule type="cellIs" dxfId="962" priority="19" stopIfTrue="1" operator="equal">
      <formula>"Indicate Date"</formula>
    </cfRule>
  </conditionalFormatting>
  <conditionalFormatting sqref="F170">
    <cfRule type="cellIs" dxfId="961" priority="14" stopIfTrue="1" operator="equal">
      <formula>"Indicate Date"</formula>
    </cfRule>
  </conditionalFormatting>
  <conditionalFormatting sqref="F170">
    <cfRule type="cellIs" dxfId="960" priority="13" stopIfTrue="1" operator="equal">
      <formula>"Indicate Date"</formula>
    </cfRule>
  </conditionalFormatting>
  <conditionalFormatting sqref="F490">
    <cfRule type="cellIs" dxfId="959" priority="12" stopIfTrue="1" operator="equal">
      <formula>"Indicate Date"</formula>
    </cfRule>
  </conditionalFormatting>
  <conditionalFormatting sqref="F490">
    <cfRule type="cellIs" dxfId="958" priority="11" stopIfTrue="1" operator="equal">
      <formula>"Indicate Date"</formula>
    </cfRule>
  </conditionalFormatting>
  <conditionalFormatting sqref="F491">
    <cfRule type="cellIs" dxfId="957" priority="10" stopIfTrue="1" operator="equal">
      <formula>"Indicate Date"</formula>
    </cfRule>
  </conditionalFormatting>
  <conditionalFormatting sqref="F491">
    <cfRule type="cellIs" dxfId="956" priority="9" stopIfTrue="1" operator="equal">
      <formula>"Indicate Date"</formula>
    </cfRule>
  </conditionalFormatting>
  <conditionalFormatting sqref="F492">
    <cfRule type="cellIs" dxfId="955" priority="8" stopIfTrue="1" operator="equal">
      <formula>"Indicate Date"</formula>
    </cfRule>
  </conditionalFormatting>
  <conditionalFormatting sqref="F492">
    <cfRule type="cellIs" dxfId="954" priority="7" stopIfTrue="1" operator="equal">
      <formula>"Indicate Date"</formula>
    </cfRule>
  </conditionalFormatting>
  <conditionalFormatting sqref="F735">
    <cfRule type="cellIs" dxfId="953" priority="4" stopIfTrue="1" operator="equal">
      <formula>"Indicate Date"</formula>
    </cfRule>
  </conditionalFormatting>
  <conditionalFormatting sqref="F735">
    <cfRule type="cellIs" dxfId="952" priority="3" stopIfTrue="1" operator="equal">
      <formula>"Indicate Date"</formula>
    </cfRule>
  </conditionalFormatting>
  <conditionalFormatting sqref="F1079">
    <cfRule type="cellIs" dxfId="951" priority="2" stopIfTrue="1" operator="equal">
      <formula>"Indicate Date"</formula>
    </cfRule>
  </conditionalFormatting>
  <conditionalFormatting sqref="F1079">
    <cfRule type="cellIs" dxfId="950" priority="1" stopIfTrue="1" operator="equal">
      <formula>"Indicate Date"</formula>
    </cfRule>
  </conditionalFormatting>
  <printOptions horizontalCentered="1" verticalCentered="1"/>
  <pageMargins left="0.15748031496063" right="0.15748031496063" top="0.511811023622047" bottom="0.511811023622047" header="0.23622047244094499" footer="0.23622047244094499"/>
  <pageSetup paperSize="10000" scale="95" firstPageNumber="0" pageOrder="overThenDown" orientation="landscape" blackAndWhite="1" horizontalDpi="300" verticalDpi="300" r:id="rId1"/>
  <headerFooter alignWithMargins="0">
    <oddFooter>&amp;L2020 Bayawan City Annual Procurement Plan (Indicative)&amp;RPage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77"/>
  <sheetViews>
    <sheetView view="pageBreakPreview" topLeftCell="A1827" zoomScale="130" zoomScaleSheetLayoutView="130" workbookViewId="0">
      <selection activeCell="A1841" sqref="A1841:IV1867"/>
    </sheetView>
  </sheetViews>
  <sheetFormatPr defaultColWidth="0" defaultRowHeight="14.25"/>
  <cols>
    <col min="1" max="1" width="4.25" style="29" customWidth="1"/>
    <col min="2" max="2" width="13.5" style="67" customWidth="1"/>
    <col min="3" max="3" width="24.5" style="67" customWidth="1"/>
    <col min="4" max="4" width="15.875" style="67" customWidth="1"/>
    <col min="5" max="5" width="15.25" style="67" customWidth="1"/>
    <col min="6" max="6" width="8.875" style="67" hidden="1" customWidth="1"/>
    <col min="7" max="7" width="9.375" style="67" hidden="1" customWidth="1"/>
    <col min="8" max="8" width="15.625" style="67" hidden="1" customWidth="1"/>
    <col min="9" max="9" width="8" style="67" hidden="1" customWidth="1"/>
    <col min="10" max="10" width="9.75" style="67" customWidth="1"/>
    <col min="11" max="11" width="7.625" style="67" hidden="1" customWidth="1"/>
    <col min="12" max="12" width="9.125" style="29" hidden="1" customWidth="1"/>
    <col min="13" max="13" width="9.5" style="27" customWidth="1"/>
    <col min="14" max="14" width="9.25" style="28" customWidth="1"/>
    <col min="15" max="15" width="26" style="29" customWidth="1"/>
    <col min="16" max="44" width="8.375" style="67" hidden="1" customWidth="1"/>
    <col min="45" max="16384" width="0" style="67" hidden="1"/>
  </cols>
  <sheetData>
    <row r="1" spans="1:256" s="23" customFormat="1" ht="18">
      <c r="A1" s="57"/>
      <c r="B1" s="163" t="s">
        <v>276</v>
      </c>
      <c r="C1" s="163"/>
      <c r="D1" s="163"/>
      <c r="E1" s="163"/>
      <c r="F1" s="163"/>
      <c r="G1" s="163"/>
      <c r="H1" s="163"/>
      <c r="I1" s="163"/>
      <c r="J1" s="163"/>
      <c r="K1" s="163"/>
      <c r="L1" s="163"/>
      <c r="M1" s="163"/>
      <c r="N1" s="163"/>
      <c r="O1" s="163"/>
    </row>
    <row r="2" spans="1:256" s="24" customFormat="1" ht="12.75">
      <c r="A2" s="29"/>
      <c r="B2" s="25"/>
      <c r="L2" s="26"/>
      <c r="M2" s="27"/>
      <c r="N2" s="28"/>
      <c r="O2" s="29"/>
    </row>
    <row r="3" spans="1:256" s="30" customFormat="1" ht="12">
      <c r="A3" s="58"/>
      <c r="B3" s="165" t="s">
        <v>0</v>
      </c>
      <c r="C3" s="165" t="s">
        <v>1</v>
      </c>
      <c r="D3" s="165" t="s">
        <v>145</v>
      </c>
      <c r="E3" s="165" t="s">
        <v>2</v>
      </c>
      <c r="F3" s="165" t="s">
        <v>3</v>
      </c>
      <c r="G3" s="165"/>
      <c r="H3" s="165"/>
      <c r="I3" s="165"/>
      <c r="J3" s="69"/>
      <c r="K3" s="165" t="s">
        <v>4</v>
      </c>
      <c r="L3" s="166" t="s">
        <v>5</v>
      </c>
      <c r="M3" s="166"/>
      <c r="N3" s="166"/>
      <c r="O3" s="166" t="s">
        <v>6</v>
      </c>
    </row>
    <row r="4" spans="1:256" s="31" customFormat="1" ht="16.899999999999999" customHeight="1">
      <c r="A4" s="29"/>
      <c r="B4" s="165"/>
      <c r="C4" s="165"/>
      <c r="D4" s="165"/>
      <c r="E4" s="165"/>
      <c r="F4" s="70" t="s">
        <v>7</v>
      </c>
      <c r="G4" s="70" t="s">
        <v>8</v>
      </c>
      <c r="H4" s="70" t="s">
        <v>9</v>
      </c>
      <c r="I4" s="70" t="s">
        <v>10</v>
      </c>
      <c r="J4" s="70" t="s">
        <v>209</v>
      </c>
      <c r="K4" s="165"/>
      <c r="L4" s="70" t="s">
        <v>11</v>
      </c>
      <c r="M4" s="22" t="s">
        <v>12</v>
      </c>
      <c r="N4" s="22" t="s">
        <v>13</v>
      </c>
      <c r="O4" s="166"/>
    </row>
    <row r="5" spans="1:256" s="31" customFormat="1" ht="12">
      <c r="A5" s="29"/>
      <c r="B5" s="69"/>
      <c r="C5" s="69"/>
      <c r="D5" s="69"/>
      <c r="E5" s="69"/>
      <c r="F5" s="70"/>
      <c r="G5" s="70"/>
      <c r="H5" s="70"/>
      <c r="I5" s="70"/>
      <c r="J5" s="70"/>
      <c r="K5" s="69"/>
      <c r="L5" s="70"/>
      <c r="M5" s="21"/>
      <c r="N5" s="22"/>
      <c r="O5" s="70"/>
    </row>
    <row r="6" spans="1:256" s="41" customFormat="1" ht="18">
      <c r="A6" s="32">
        <v>1147</v>
      </c>
      <c r="B6" s="33" t="s">
        <v>444</v>
      </c>
      <c r="C6" s="42" t="s">
        <v>92</v>
      </c>
      <c r="D6" s="33" t="s">
        <v>163</v>
      </c>
      <c r="E6" s="44" t="s">
        <v>28</v>
      </c>
      <c r="F6" s="35">
        <f>H6-7</f>
        <v>43823</v>
      </c>
      <c r="G6" s="33" t="str">
        <f>IF(E6="","",IF((OR(E6=data_validation!A$1,E6=data_validation!A$2)),"Indicate Date","N/A"))</f>
        <v>N/A</v>
      </c>
      <c r="H6" s="35">
        <f>J6-15</f>
        <v>43830</v>
      </c>
      <c r="I6" s="35">
        <f t="shared" ref="I6:I69" si="0">H6+7</f>
        <v>43837</v>
      </c>
      <c r="J6" s="35">
        <v>43845</v>
      </c>
      <c r="K6" s="36" t="s">
        <v>69</v>
      </c>
      <c r="L6" s="37">
        <f t="shared" ref="L6:L69" si="1">SUM(M6:N6)</f>
        <v>5200</v>
      </c>
      <c r="M6" s="43">
        <v>5200</v>
      </c>
      <c r="N6" s="39"/>
      <c r="O6" s="40" t="s">
        <v>255</v>
      </c>
    </row>
    <row r="7" spans="1:256" s="41" customFormat="1" ht="21">
      <c r="A7" s="32">
        <v>1</v>
      </c>
      <c r="B7" s="33" t="s">
        <v>356</v>
      </c>
      <c r="C7" s="34" t="s">
        <v>76</v>
      </c>
      <c r="D7" s="33" t="s">
        <v>115</v>
      </c>
      <c r="E7" s="44" t="s">
        <v>24</v>
      </c>
      <c r="F7" s="33" t="str">
        <f>IF(E7="","",IF((OR(E7=data_validation!A$1,E7=data_validation!A$2,E7=data_validation!A$5,E7=data_validation!A$6,E7=data_validation!A$14,E7=data_validation!A$16)),"Indicate Date","N/A"))</f>
        <v>N/A</v>
      </c>
      <c r="G7" s="33" t="str">
        <f>IF(E7="","",IF((OR(E7=data_validation!A$1,E7=data_validation!A$2)),"Indicate Date","N/A"))</f>
        <v>N/A</v>
      </c>
      <c r="H7" s="35">
        <f>J7-13</f>
        <v>43832</v>
      </c>
      <c r="I7" s="35">
        <f t="shared" si="0"/>
        <v>43839</v>
      </c>
      <c r="J7" s="35">
        <v>43845</v>
      </c>
      <c r="K7" s="36" t="s">
        <v>69</v>
      </c>
      <c r="L7" s="37">
        <f t="shared" si="1"/>
        <v>50815</v>
      </c>
      <c r="M7" s="38">
        <f>50815</f>
        <v>50815</v>
      </c>
      <c r="N7" s="39"/>
      <c r="O7" s="40" t="s">
        <v>208</v>
      </c>
    </row>
    <row r="8" spans="1:256" s="41" customFormat="1" ht="21">
      <c r="A8" s="32">
        <v>3</v>
      </c>
      <c r="B8" s="33" t="s">
        <v>356</v>
      </c>
      <c r="C8" s="34" t="s">
        <v>76</v>
      </c>
      <c r="D8" s="33" t="s">
        <v>115</v>
      </c>
      <c r="E8" s="44" t="s">
        <v>28</v>
      </c>
      <c r="F8" s="35">
        <f>H8-7</f>
        <v>43825</v>
      </c>
      <c r="G8" s="33" t="str">
        <f>IF(E8="","",IF((OR(E8=data_validation!A$1,E8=data_validation!A$2)),"Indicate Date","N/A"))</f>
        <v>N/A</v>
      </c>
      <c r="H8" s="35">
        <f>J8-13</f>
        <v>43832</v>
      </c>
      <c r="I8" s="35">
        <f t="shared" si="0"/>
        <v>43839</v>
      </c>
      <c r="J8" s="35">
        <v>43845</v>
      </c>
      <c r="K8" s="36" t="s">
        <v>69</v>
      </c>
      <c r="L8" s="37">
        <f t="shared" si="1"/>
        <v>69050</v>
      </c>
      <c r="M8" s="38">
        <v>69050</v>
      </c>
      <c r="N8" s="39"/>
      <c r="O8" s="40" t="s">
        <v>208</v>
      </c>
    </row>
    <row r="9" spans="1:256" s="41" customFormat="1" ht="21">
      <c r="A9" s="32">
        <v>5</v>
      </c>
      <c r="B9" s="33" t="s">
        <v>356</v>
      </c>
      <c r="C9" s="34" t="s">
        <v>77</v>
      </c>
      <c r="D9" s="33" t="s">
        <v>115</v>
      </c>
      <c r="E9" s="44" t="s">
        <v>15</v>
      </c>
      <c r="F9" s="35">
        <f>G9-21</f>
        <v>43804</v>
      </c>
      <c r="G9" s="35">
        <f>H9-7</f>
        <v>43825</v>
      </c>
      <c r="H9" s="35">
        <f>J9-13</f>
        <v>43832</v>
      </c>
      <c r="I9" s="35">
        <f t="shared" si="0"/>
        <v>43839</v>
      </c>
      <c r="J9" s="35">
        <v>43845</v>
      </c>
      <c r="K9" s="36" t="s">
        <v>69</v>
      </c>
      <c r="L9" s="37">
        <f t="shared" si="1"/>
        <v>47250</v>
      </c>
      <c r="M9" s="38">
        <v>47250</v>
      </c>
      <c r="N9" s="39"/>
      <c r="O9" s="40" t="s">
        <v>208</v>
      </c>
    </row>
    <row r="10" spans="1:256" s="41" customFormat="1" ht="21">
      <c r="A10" s="32">
        <v>6</v>
      </c>
      <c r="B10" s="33" t="s">
        <v>356</v>
      </c>
      <c r="C10" s="34" t="s">
        <v>78</v>
      </c>
      <c r="D10" s="33" t="s">
        <v>115</v>
      </c>
      <c r="E10" s="44" t="s">
        <v>15</v>
      </c>
      <c r="F10" s="35">
        <f>G10-21</f>
        <v>43802</v>
      </c>
      <c r="G10" s="35">
        <f>H10-7</f>
        <v>43823</v>
      </c>
      <c r="H10" s="35">
        <f>J10-15</f>
        <v>43830</v>
      </c>
      <c r="I10" s="35">
        <f t="shared" si="0"/>
        <v>43837</v>
      </c>
      <c r="J10" s="35">
        <v>43845</v>
      </c>
      <c r="K10" s="36" t="s">
        <v>69</v>
      </c>
      <c r="L10" s="37">
        <f t="shared" si="1"/>
        <v>20450</v>
      </c>
      <c r="M10" s="38">
        <v>20450</v>
      </c>
      <c r="N10" s="39"/>
      <c r="O10" s="40" t="s">
        <v>208</v>
      </c>
    </row>
    <row r="11" spans="1:256" s="41" customFormat="1" ht="21">
      <c r="A11" s="32">
        <v>7</v>
      </c>
      <c r="B11" s="33" t="s">
        <v>356</v>
      </c>
      <c r="C11" s="34" t="s">
        <v>81</v>
      </c>
      <c r="D11" s="33" t="s">
        <v>115</v>
      </c>
      <c r="E11" s="44" t="s">
        <v>15</v>
      </c>
      <c r="F11" s="35">
        <f>G11-21</f>
        <v>43802</v>
      </c>
      <c r="G11" s="35">
        <f>H11-7</f>
        <v>43823</v>
      </c>
      <c r="H11" s="35">
        <f>J11-15</f>
        <v>43830</v>
      </c>
      <c r="I11" s="35">
        <f t="shared" si="0"/>
        <v>43837</v>
      </c>
      <c r="J11" s="35">
        <v>43845</v>
      </c>
      <c r="K11" s="36" t="s">
        <v>69</v>
      </c>
      <c r="L11" s="37">
        <f t="shared" si="1"/>
        <v>22700</v>
      </c>
      <c r="M11" s="38">
        <v>22700</v>
      </c>
      <c r="N11" s="39"/>
      <c r="O11" s="40" t="s">
        <v>208</v>
      </c>
    </row>
    <row r="12" spans="1:256" s="41" customFormat="1" ht="24">
      <c r="A12" s="32">
        <v>18</v>
      </c>
      <c r="B12" s="33" t="s">
        <v>357</v>
      </c>
      <c r="C12" s="42" t="s">
        <v>95</v>
      </c>
      <c r="D12" s="33" t="s">
        <v>115</v>
      </c>
      <c r="E12" s="44" t="s">
        <v>15</v>
      </c>
      <c r="F12" s="35">
        <f>G12-21</f>
        <v>43804</v>
      </c>
      <c r="G12" s="35">
        <f>H12-7</f>
        <v>43825</v>
      </c>
      <c r="H12" s="35">
        <f>J12-13</f>
        <v>43832</v>
      </c>
      <c r="I12" s="35">
        <f t="shared" si="0"/>
        <v>43839</v>
      </c>
      <c r="J12" s="35">
        <v>43845</v>
      </c>
      <c r="K12" s="36" t="s">
        <v>69</v>
      </c>
      <c r="L12" s="37">
        <f t="shared" si="1"/>
        <v>35000</v>
      </c>
      <c r="M12" s="43"/>
      <c r="N12" s="39">
        <v>35000</v>
      </c>
      <c r="O12" s="40" t="s">
        <v>208</v>
      </c>
    </row>
    <row r="13" spans="1:256" s="41" customFormat="1" ht="21">
      <c r="A13" s="32">
        <v>25</v>
      </c>
      <c r="B13" s="71" t="s">
        <v>349</v>
      </c>
      <c r="C13" s="72" t="s">
        <v>76</v>
      </c>
      <c r="D13" s="71" t="s">
        <v>98</v>
      </c>
      <c r="E13" s="73" t="s">
        <v>24</v>
      </c>
      <c r="F13" s="71" t="str">
        <f>IF(E13="","",IF((OR(E13=data_validation!A$1,E13=data_validation!A$2,E13=data_validation!A$5,E13=data_validation!A$6,E13=data_validation!A$14,E13=data_validation!A$16)),"Indicate Date","N/A"))</f>
        <v>N/A</v>
      </c>
      <c r="G13" s="71" t="str">
        <f>IF(E13="","",IF((OR(E13=data_validation!A$1,E13=data_validation!A$2)),"Indicate Date","N/A"))</f>
        <v>N/A</v>
      </c>
      <c r="H13" s="74">
        <f>J13-13</f>
        <v>43832</v>
      </c>
      <c r="I13" s="74">
        <f t="shared" si="0"/>
        <v>43839</v>
      </c>
      <c r="J13" s="74">
        <v>43845</v>
      </c>
      <c r="K13" s="75" t="s">
        <v>69</v>
      </c>
      <c r="L13" s="76">
        <f t="shared" si="1"/>
        <v>153334.5</v>
      </c>
      <c r="M13" s="77">
        <f>145934.5+7400</f>
        <v>153334.5</v>
      </c>
      <c r="N13" s="78"/>
      <c r="O13" s="79" t="s">
        <v>208</v>
      </c>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row>
    <row r="14" spans="1:256" s="41" customFormat="1" ht="21">
      <c r="A14" s="32">
        <v>26</v>
      </c>
      <c r="B14" s="71" t="s">
        <v>349</v>
      </c>
      <c r="C14" s="72" t="s">
        <v>76</v>
      </c>
      <c r="D14" s="71" t="s">
        <v>98</v>
      </c>
      <c r="E14" s="73" t="s">
        <v>24</v>
      </c>
      <c r="F14" s="71" t="str">
        <f>IF(E14="","",IF((OR(E14=data_validation!A$1,E14=data_validation!A$2,E14=data_validation!A$5,E14=data_validation!A$6,E14=data_validation!A$14,E14=data_validation!A$16)),"Indicate Date","N/A"))</f>
        <v>N/A</v>
      </c>
      <c r="G14" s="71" t="str">
        <f>IF(E14="","",IF((OR(E14=data_validation!A$1,E14=data_validation!A$2)),"Indicate Date","N/A"))</f>
        <v>N/A</v>
      </c>
      <c r="H14" s="74">
        <f>J14-13</f>
        <v>43832</v>
      </c>
      <c r="I14" s="74">
        <f t="shared" si="0"/>
        <v>43839</v>
      </c>
      <c r="J14" s="74">
        <v>43845</v>
      </c>
      <c r="K14" s="75" t="s">
        <v>69</v>
      </c>
      <c r="L14" s="76">
        <f t="shared" si="1"/>
        <v>130100</v>
      </c>
      <c r="M14" s="77">
        <v>130100</v>
      </c>
      <c r="N14" s="78"/>
      <c r="O14" s="79" t="s">
        <v>208</v>
      </c>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row>
    <row r="15" spans="1:256" s="41" customFormat="1" ht="21">
      <c r="A15" s="32">
        <v>28</v>
      </c>
      <c r="B15" s="33" t="s">
        <v>349</v>
      </c>
      <c r="C15" s="34" t="s">
        <v>102</v>
      </c>
      <c r="D15" s="33" t="s">
        <v>98</v>
      </c>
      <c r="E15" s="44" t="s">
        <v>24</v>
      </c>
      <c r="F15" s="33" t="str">
        <f>IF(E15="","",IF((OR(E15=data_validation!A$1,E15=data_validation!A$2,E15=data_validation!A$5,E15=data_validation!A$6,E15=data_validation!A$14,E15=data_validation!A$16)),"Indicate Date","N/A"))</f>
        <v>N/A</v>
      </c>
      <c r="G15" s="33" t="str">
        <f>IF(E15="","",IF((OR(E15=data_validation!A$1,E15=data_validation!A$2)),"Indicate Date","N/A"))</f>
        <v>N/A</v>
      </c>
      <c r="H15" s="35">
        <f>J15-13</f>
        <v>43832</v>
      </c>
      <c r="I15" s="35">
        <f t="shared" si="0"/>
        <v>43839</v>
      </c>
      <c r="J15" s="35">
        <v>43845</v>
      </c>
      <c r="K15" s="36" t="s">
        <v>69</v>
      </c>
      <c r="L15" s="37">
        <f t="shared" si="1"/>
        <v>388210</v>
      </c>
      <c r="M15" s="38">
        <f>373210+15000</f>
        <v>388210</v>
      </c>
      <c r="N15" s="39"/>
      <c r="O15" s="40" t="s">
        <v>208</v>
      </c>
    </row>
    <row r="16" spans="1:256" s="41" customFormat="1" ht="21">
      <c r="A16" s="32">
        <v>41</v>
      </c>
      <c r="B16" s="33" t="s">
        <v>349</v>
      </c>
      <c r="C16" s="42" t="s">
        <v>116</v>
      </c>
      <c r="D16" s="33" t="s">
        <v>98</v>
      </c>
      <c r="E16" s="44" t="s">
        <v>28</v>
      </c>
      <c r="F16" s="35">
        <f>H16-7</f>
        <v>43825</v>
      </c>
      <c r="G16" s="33" t="str">
        <f>IF(E16="","",IF((OR(E16=data_validation!A$1,E16=data_validation!A$2)),"Indicate Date","N/A"))</f>
        <v>N/A</v>
      </c>
      <c r="H16" s="35">
        <f>J16-13</f>
        <v>43832</v>
      </c>
      <c r="I16" s="35">
        <f t="shared" si="0"/>
        <v>43839</v>
      </c>
      <c r="J16" s="35">
        <v>43845</v>
      </c>
      <c r="K16" s="36" t="s">
        <v>69</v>
      </c>
      <c r="L16" s="37">
        <f t="shared" si="1"/>
        <v>112500</v>
      </c>
      <c r="M16" s="43">
        <v>112500</v>
      </c>
      <c r="N16" s="39"/>
      <c r="O16" s="40" t="s">
        <v>208</v>
      </c>
    </row>
    <row r="17" spans="1:256" s="41" customFormat="1" ht="24">
      <c r="A17" s="32">
        <v>46</v>
      </c>
      <c r="B17" s="33" t="s">
        <v>350</v>
      </c>
      <c r="C17" s="34" t="s">
        <v>95</v>
      </c>
      <c r="D17" s="33" t="s">
        <v>98</v>
      </c>
      <c r="E17" s="44" t="s">
        <v>15</v>
      </c>
      <c r="F17" s="35">
        <f>G17-21</f>
        <v>43802</v>
      </c>
      <c r="G17" s="35">
        <f>H17-7</f>
        <v>43823</v>
      </c>
      <c r="H17" s="35">
        <f>J17-15</f>
        <v>43830</v>
      </c>
      <c r="I17" s="35">
        <f t="shared" si="0"/>
        <v>43837</v>
      </c>
      <c r="J17" s="35">
        <v>43845</v>
      </c>
      <c r="K17" s="36" t="s">
        <v>69</v>
      </c>
      <c r="L17" s="37">
        <f t="shared" si="1"/>
        <v>154000</v>
      </c>
      <c r="M17" s="38"/>
      <c r="N17" s="39">
        <v>154000</v>
      </c>
      <c r="O17" s="40" t="s">
        <v>208</v>
      </c>
    </row>
    <row r="18" spans="1:256" s="41" customFormat="1" ht="21">
      <c r="A18" s="32">
        <v>53</v>
      </c>
      <c r="B18" s="33" t="s">
        <v>352</v>
      </c>
      <c r="C18" s="42" t="s">
        <v>92</v>
      </c>
      <c r="D18" s="33" t="s">
        <v>98</v>
      </c>
      <c r="E18" s="44" t="s">
        <v>28</v>
      </c>
      <c r="F18" s="35">
        <f>H18-7</f>
        <v>43825</v>
      </c>
      <c r="G18" s="33" t="str">
        <f>IF(E18="","",IF((OR(E18=data_validation!A$1,E18=data_validation!A$2)),"Indicate Date","N/A"))</f>
        <v>N/A</v>
      </c>
      <c r="H18" s="35">
        <f>J18-13</f>
        <v>43832</v>
      </c>
      <c r="I18" s="35">
        <f t="shared" si="0"/>
        <v>43839</v>
      </c>
      <c r="J18" s="35">
        <v>43845</v>
      </c>
      <c r="K18" s="36" t="s">
        <v>69</v>
      </c>
      <c r="L18" s="37">
        <f t="shared" si="1"/>
        <v>1625</v>
      </c>
      <c r="M18" s="43">
        <v>1625</v>
      </c>
      <c r="N18" s="39"/>
      <c r="O18" s="40" t="s">
        <v>100</v>
      </c>
    </row>
    <row r="19" spans="1:256" s="41" customFormat="1" ht="21">
      <c r="A19" s="32">
        <v>54</v>
      </c>
      <c r="B19" s="33" t="s">
        <v>352</v>
      </c>
      <c r="C19" s="42" t="s">
        <v>122</v>
      </c>
      <c r="D19" s="33" t="s">
        <v>98</v>
      </c>
      <c r="E19" s="44" t="s">
        <v>28</v>
      </c>
      <c r="F19" s="35">
        <f>H19-7</f>
        <v>43823</v>
      </c>
      <c r="G19" s="33" t="str">
        <f>IF(E19="","",IF((OR(E19=data_validation!A$1,E19=data_validation!A$2)),"Indicate Date","N/A"))</f>
        <v>N/A</v>
      </c>
      <c r="H19" s="35">
        <f>J19-15</f>
        <v>43830</v>
      </c>
      <c r="I19" s="35">
        <f t="shared" si="0"/>
        <v>43837</v>
      </c>
      <c r="J19" s="35">
        <v>43845</v>
      </c>
      <c r="K19" s="36" t="s">
        <v>69</v>
      </c>
      <c r="L19" s="37">
        <f t="shared" si="1"/>
        <v>13375</v>
      </c>
      <c r="M19" s="43">
        <v>13375</v>
      </c>
      <c r="N19" s="39"/>
      <c r="O19" s="40" t="s">
        <v>100</v>
      </c>
    </row>
    <row r="20" spans="1:256" s="41" customFormat="1" ht="21">
      <c r="A20" s="32">
        <v>57</v>
      </c>
      <c r="B20" s="33" t="s">
        <v>352</v>
      </c>
      <c r="C20" s="42" t="s">
        <v>116</v>
      </c>
      <c r="D20" s="33" t="s">
        <v>98</v>
      </c>
      <c r="E20" s="44" t="s">
        <v>28</v>
      </c>
      <c r="F20" s="35">
        <f>H20-7</f>
        <v>43825</v>
      </c>
      <c r="G20" s="33" t="str">
        <f>IF(E20="","",IF((OR(E20=data_validation!A$1,E20=data_validation!A$2)),"Indicate Date","N/A"))</f>
        <v>N/A</v>
      </c>
      <c r="H20" s="35">
        <f>J20-13</f>
        <v>43832</v>
      </c>
      <c r="I20" s="35">
        <f t="shared" si="0"/>
        <v>43839</v>
      </c>
      <c r="J20" s="35">
        <v>43845</v>
      </c>
      <c r="K20" s="36" t="s">
        <v>69</v>
      </c>
      <c r="L20" s="37">
        <f t="shared" si="1"/>
        <v>3000</v>
      </c>
      <c r="M20" s="43">
        <v>3000</v>
      </c>
      <c r="N20" s="39"/>
      <c r="O20" s="40" t="s">
        <v>100</v>
      </c>
    </row>
    <row r="21" spans="1:256" s="41" customFormat="1" ht="12.75">
      <c r="A21" s="32">
        <v>58</v>
      </c>
      <c r="B21" s="33" t="s">
        <v>410</v>
      </c>
      <c r="C21" s="34" t="s">
        <v>76</v>
      </c>
      <c r="D21" s="33" t="s">
        <v>82</v>
      </c>
      <c r="E21" s="44" t="s">
        <v>24</v>
      </c>
      <c r="F21" s="33" t="str">
        <f>IF(E21="","",IF((OR(E21=data_validation!A$1,E21=data_validation!A$2,E21=data_validation!A$5,E21=data_validation!A$6,E21=data_validation!A$14,E21=data_validation!A$16)),"Indicate Date","N/A"))</f>
        <v>N/A</v>
      </c>
      <c r="G21" s="33" t="str">
        <f>IF(E21="","",IF((OR(E21=data_validation!A$1,E21=data_validation!A$2)),"Indicate Date","N/A"))</f>
        <v>N/A</v>
      </c>
      <c r="H21" s="35">
        <f>J21-13</f>
        <v>43832</v>
      </c>
      <c r="I21" s="35">
        <f t="shared" si="0"/>
        <v>43839</v>
      </c>
      <c r="J21" s="35">
        <v>43845</v>
      </c>
      <c r="K21" s="36" t="s">
        <v>69</v>
      </c>
      <c r="L21" s="37">
        <f t="shared" si="1"/>
        <v>71409</v>
      </c>
      <c r="M21" s="38">
        <v>71409</v>
      </c>
      <c r="N21" s="39"/>
      <c r="O21" s="40" t="s">
        <v>208</v>
      </c>
    </row>
    <row r="22" spans="1:256" s="41" customFormat="1" ht="12.75">
      <c r="A22" s="32">
        <v>60</v>
      </c>
      <c r="B22" s="33" t="s">
        <v>410</v>
      </c>
      <c r="C22" s="34" t="s">
        <v>76</v>
      </c>
      <c r="D22" s="33" t="s">
        <v>82</v>
      </c>
      <c r="E22" s="44" t="s">
        <v>24</v>
      </c>
      <c r="F22" s="33" t="str">
        <f>IF(E22="","",IF((OR(E22=data_validation!A$1,E22=data_validation!A$2,E22=data_validation!A$5,E22=data_validation!A$6,E22=data_validation!A$14,E22=data_validation!A$16)),"Indicate Date","N/A"))</f>
        <v>N/A</v>
      </c>
      <c r="G22" s="33" t="str">
        <f>IF(E22="","",IF((OR(E22=data_validation!A$1,E22=data_validation!A$2)),"Indicate Date","N/A"))</f>
        <v>N/A</v>
      </c>
      <c r="H22" s="35">
        <f>J22-13</f>
        <v>43832</v>
      </c>
      <c r="I22" s="35">
        <f t="shared" si="0"/>
        <v>43839</v>
      </c>
      <c r="J22" s="35">
        <v>43845</v>
      </c>
      <c r="K22" s="36" t="s">
        <v>69</v>
      </c>
      <c r="L22" s="37">
        <f t="shared" si="1"/>
        <v>33000</v>
      </c>
      <c r="M22" s="38">
        <v>33000</v>
      </c>
      <c r="N22" s="39"/>
      <c r="O22" s="40" t="s">
        <v>208</v>
      </c>
    </row>
    <row r="23" spans="1:256" s="41" customFormat="1" ht="12.75">
      <c r="A23" s="32">
        <v>63</v>
      </c>
      <c r="B23" s="33" t="s">
        <v>410</v>
      </c>
      <c r="C23" s="34" t="s">
        <v>77</v>
      </c>
      <c r="D23" s="33" t="s">
        <v>82</v>
      </c>
      <c r="E23" s="44" t="s">
        <v>15</v>
      </c>
      <c r="F23" s="35">
        <f>G23-21</f>
        <v>43804</v>
      </c>
      <c r="G23" s="35">
        <f>H23-7</f>
        <v>43825</v>
      </c>
      <c r="H23" s="35">
        <f>J23-13</f>
        <v>43832</v>
      </c>
      <c r="I23" s="35">
        <f t="shared" si="0"/>
        <v>43839</v>
      </c>
      <c r="J23" s="35">
        <v>43845</v>
      </c>
      <c r="K23" s="36" t="s">
        <v>69</v>
      </c>
      <c r="L23" s="37">
        <f t="shared" si="1"/>
        <v>3600</v>
      </c>
      <c r="M23" s="38">
        <v>3600</v>
      </c>
      <c r="N23" s="39"/>
      <c r="O23" s="40" t="s">
        <v>208</v>
      </c>
    </row>
    <row r="24" spans="1:256" s="41" customFormat="1" ht="12.75">
      <c r="A24" s="32">
        <v>64</v>
      </c>
      <c r="B24" s="33" t="s">
        <v>410</v>
      </c>
      <c r="C24" s="34" t="s">
        <v>78</v>
      </c>
      <c r="D24" s="33" t="s">
        <v>82</v>
      </c>
      <c r="E24" s="44" t="s">
        <v>15</v>
      </c>
      <c r="F24" s="35">
        <f>G24-21</f>
        <v>43804</v>
      </c>
      <c r="G24" s="35">
        <f>H24-7</f>
        <v>43825</v>
      </c>
      <c r="H24" s="35">
        <f>J24-13</f>
        <v>43832</v>
      </c>
      <c r="I24" s="35">
        <f t="shared" si="0"/>
        <v>43839</v>
      </c>
      <c r="J24" s="35">
        <v>43845</v>
      </c>
      <c r="K24" s="36" t="s">
        <v>69</v>
      </c>
      <c r="L24" s="37">
        <f t="shared" si="1"/>
        <v>9000</v>
      </c>
      <c r="M24" s="38">
        <v>9000</v>
      </c>
      <c r="N24" s="39"/>
      <c r="O24" s="40" t="s">
        <v>208</v>
      </c>
    </row>
    <row r="25" spans="1:256" s="41" customFormat="1" ht="12.75">
      <c r="A25" s="32">
        <v>65</v>
      </c>
      <c r="B25" s="33" t="s">
        <v>410</v>
      </c>
      <c r="C25" s="34" t="s">
        <v>81</v>
      </c>
      <c r="D25" s="33" t="s">
        <v>82</v>
      </c>
      <c r="E25" s="44" t="s">
        <v>15</v>
      </c>
      <c r="F25" s="35">
        <f>G25-21</f>
        <v>43802</v>
      </c>
      <c r="G25" s="35">
        <f>H25-7</f>
        <v>43823</v>
      </c>
      <c r="H25" s="35">
        <f>J25-15</f>
        <v>43830</v>
      </c>
      <c r="I25" s="35">
        <f t="shared" si="0"/>
        <v>43837</v>
      </c>
      <c r="J25" s="35">
        <v>43845</v>
      </c>
      <c r="K25" s="36" t="s">
        <v>69</v>
      </c>
      <c r="L25" s="37">
        <f t="shared" si="1"/>
        <v>600</v>
      </c>
      <c r="M25" s="38">
        <v>600</v>
      </c>
      <c r="N25" s="39"/>
      <c r="O25" s="40" t="s">
        <v>208</v>
      </c>
    </row>
    <row r="26" spans="1:256" s="41" customFormat="1" ht="12.75">
      <c r="A26" s="32">
        <v>70</v>
      </c>
      <c r="B26" s="33" t="s">
        <v>354</v>
      </c>
      <c r="C26" s="34" t="s">
        <v>76</v>
      </c>
      <c r="D26" s="33" t="s">
        <v>90</v>
      </c>
      <c r="E26" s="44" t="s">
        <v>24</v>
      </c>
      <c r="F26" s="33" t="str">
        <f>IF(E26="","",IF((OR(E26=data_validation!A$1,E26=data_validation!A$2,E26=data_validation!A$5,E26=data_validation!A$6,E26=data_validation!A$14,E26=data_validation!A$16)),"Indicate Date","N/A"))</f>
        <v>N/A</v>
      </c>
      <c r="G26" s="33" t="str">
        <f>IF(E26="","",IF((OR(E26=data_validation!A$1,E26=data_validation!A$2)),"Indicate Date","N/A"))</f>
        <v>N/A</v>
      </c>
      <c r="H26" s="35">
        <f t="shared" ref="H26:H31" si="2">J26-13</f>
        <v>43832</v>
      </c>
      <c r="I26" s="35">
        <f t="shared" si="0"/>
        <v>43839</v>
      </c>
      <c r="J26" s="35">
        <v>43845</v>
      </c>
      <c r="K26" s="36" t="s">
        <v>69</v>
      </c>
      <c r="L26" s="37">
        <f t="shared" si="1"/>
        <v>20000</v>
      </c>
      <c r="M26" s="38">
        <v>20000</v>
      </c>
      <c r="N26" s="39"/>
      <c r="O26" s="40" t="s">
        <v>208</v>
      </c>
    </row>
    <row r="27" spans="1:256" s="41" customFormat="1" ht="12.75">
      <c r="A27" s="32">
        <v>72</v>
      </c>
      <c r="B27" s="33" t="s">
        <v>354</v>
      </c>
      <c r="C27" s="34" t="s">
        <v>77</v>
      </c>
      <c r="D27" s="33" t="s">
        <v>90</v>
      </c>
      <c r="E27" s="44" t="s">
        <v>15</v>
      </c>
      <c r="F27" s="35">
        <f>G27-21</f>
        <v>43804</v>
      </c>
      <c r="G27" s="35">
        <f>H27-7</f>
        <v>43825</v>
      </c>
      <c r="H27" s="35">
        <f t="shared" si="2"/>
        <v>43832</v>
      </c>
      <c r="I27" s="35">
        <f t="shared" si="0"/>
        <v>43839</v>
      </c>
      <c r="J27" s="35">
        <v>43845</v>
      </c>
      <c r="K27" s="36" t="s">
        <v>69</v>
      </c>
      <c r="L27" s="37">
        <f t="shared" si="1"/>
        <v>20000</v>
      </c>
      <c r="M27" s="38">
        <v>20000</v>
      </c>
      <c r="N27" s="39"/>
      <c r="O27" s="40" t="s">
        <v>208</v>
      </c>
    </row>
    <row r="28" spans="1:256" s="41" customFormat="1" ht="12.75">
      <c r="A28" s="32">
        <v>73</v>
      </c>
      <c r="B28" s="33" t="s">
        <v>354</v>
      </c>
      <c r="C28" s="34" t="s">
        <v>78</v>
      </c>
      <c r="D28" s="33" t="s">
        <v>90</v>
      </c>
      <c r="E28" s="44" t="s">
        <v>15</v>
      </c>
      <c r="F28" s="35">
        <f>G28-21</f>
        <v>43804</v>
      </c>
      <c r="G28" s="35">
        <f>H28-7</f>
        <v>43825</v>
      </c>
      <c r="H28" s="35">
        <f t="shared" si="2"/>
        <v>43832</v>
      </c>
      <c r="I28" s="35">
        <f t="shared" si="0"/>
        <v>43839</v>
      </c>
      <c r="J28" s="35">
        <v>43845</v>
      </c>
      <c r="K28" s="36" t="s">
        <v>69</v>
      </c>
      <c r="L28" s="37">
        <f t="shared" si="1"/>
        <v>65000</v>
      </c>
      <c r="M28" s="38">
        <v>65000</v>
      </c>
      <c r="N28" s="39"/>
      <c r="O28" s="40" t="s">
        <v>208</v>
      </c>
    </row>
    <row r="29" spans="1:256" s="41" customFormat="1" ht="24">
      <c r="A29" s="32">
        <v>76</v>
      </c>
      <c r="B29" s="33" t="s">
        <v>354</v>
      </c>
      <c r="C29" s="42" t="s">
        <v>91</v>
      </c>
      <c r="D29" s="33" t="s">
        <v>90</v>
      </c>
      <c r="E29" s="44" t="s">
        <v>15</v>
      </c>
      <c r="F29" s="35">
        <f>G29-21</f>
        <v>43804</v>
      </c>
      <c r="G29" s="35">
        <f>H29-7</f>
        <v>43825</v>
      </c>
      <c r="H29" s="35">
        <f t="shared" si="2"/>
        <v>43832</v>
      </c>
      <c r="I29" s="35">
        <f t="shared" si="0"/>
        <v>43839</v>
      </c>
      <c r="J29" s="35">
        <v>43845</v>
      </c>
      <c r="K29" s="36" t="s">
        <v>69</v>
      </c>
      <c r="L29" s="37">
        <f t="shared" si="1"/>
        <v>75000</v>
      </c>
      <c r="M29" s="43">
        <v>75000</v>
      </c>
      <c r="N29" s="39"/>
      <c r="O29" s="40" t="s">
        <v>208</v>
      </c>
    </row>
    <row r="30" spans="1:256" s="80" customFormat="1" ht="24">
      <c r="A30" s="32">
        <v>78</v>
      </c>
      <c r="B30" s="33" t="s">
        <v>354</v>
      </c>
      <c r="C30" s="34" t="s">
        <v>95</v>
      </c>
      <c r="D30" s="33" t="s">
        <v>90</v>
      </c>
      <c r="E30" s="44" t="s">
        <v>15</v>
      </c>
      <c r="F30" s="35">
        <f>G30-21</f>
        <v>43804</v>
      </c>
      <c r="G30" s="35">
        <f>H30-7</f>
        <v>43825</v>
      </c>
      <c r="H30" s="35">
        <f t="shared" si="2"/>
        <v>43832</v>
      </c>
      <c r="I30" s="35">
        <f t="shared" si="0"/>
        <v>43839</v>
      </c>
      <c r="J30" s="35">
        <v>43845</v>
      </c>
      <c r="K30" s="36" t="s">
        <v>69</v>
      </c>
      <c r="L30" s="37">
        <f t="shared" si="1"/>
        <v>35000</v>
      </c>
      <c r="M30" s="38"/>
      <c r="N30" s="39">
        <v>35000</v>
      </c>
      <c r="O30" s="40" t="s">
        <v>208</v>
      </c>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1:256" s="80" customFormat="1" ht="12.75">
      <c r="A31" s="32">
        <v>80</v>
      </c>
      <c r="B31" s="71" t="s">
        <v>286</v>
      </c>
      <c r="C31" s="72" t="s">
        <v>76</v>
      </c>
      <c r="D31" s="71" t="s">
        <v>80</v>
      </c>
      <c r="E31" s="73" t="s">
        <v>24</v>
      </c>
      <c r="F31" s="71" t="str">
        <f>IF(E31="","",IF((OR(E31=data_validation!A$1,E31=data_validation!A$2,E31=data_validation!A$5,E31=data_validation!A$6,E31=data_validation!A$14,E31=data_validation!A$16)),"Indicate Date","N/A"))</f>
        <v>N/A</v>
      </c>
      <c r="G31" s="71" t="str">
        <f>IF(E31="","",IF((OR(E31=data_validation!A$1,E31=data_validation!A$2)),"Indicate Date","N/A"))</f>
        <v>N/A</v>
      </c>
      <c r="H31" s="74">
        <f t="shared" si="2"/>
        <v>43832</v>
      </c>
      <c r="I31" s="74">
        <f t="shared" si="0"/>
        <v>43839</v>
      </c>
      <c r="J31" s="74">
        <v>43845</v>
      </c>
      <c r="K31" s="75" t="s">
        <v>69</v>
      </c>
      <c r="L31" s="76">
        <f t="shared" si="1"/>
        <v>10000</v>
      </c>
      <c r="M31" s="77">
        <v>10000</v>
      </c>
      <c r="N31" s="78"/>
      <c r="O31" s="79" t="s">
        <v>208</v>
      </c>
    </row>
    <row r="32" spans="1:256" s="80" customFormat="1" ht="12.75">
      <c r="A32" s="32">
        <v>81</v>
      </c>
      <c r="B32" s="33" t="s">
        <v>286</v>
      </c>
      <c r="C32" s="34" t="s">
        <v>92</v>
      </c>
      <c r="D32" s="33" t="s">
        <v>80</v>
      </c>
      <c r="E32" s="44" t="s">
        <v>15</v>
      </c>
      <c r="F32" s="35">
        <f>G32-21</f>
        <v>43802</v>
      </c>
      <c r="G32" s="35">
        <f>H32-7</f>
        <v>43823</v>
      </c>
      <c r="H32" s="35">
        <f>J32-15</f>
        <v>43830</v>
      </c>
      <c r="I32" s="35">
        <f t="shared" si="0"/>
        <v>43837</v>
      </c>
      <c r="J32" s="35">
        <v>43845</v>
      </c>
      <c r="K32" s="36" t="s">
        <v>69</v>
      </c>
      <c r="L32" s="37">
        <f t="shared" si="1"/>
        <v>5000</v>
      </c>
      <c r="M32" s="38">
        <v>5000</v>
      </c>
      <c r="N32" s="39"/>
      <c r="O32" s="40" t="s">
        <v>208</v>
      </c>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1:256" s="41" customFormat="1" ht="12.75">
      <c r="A33" s="32">
        <v>82</v>
      </c>
      <c r="B33" s="33" t="s">
        <v>286</v>
      </c>
      <c r="C33" s="34" t="s">
        <v>77</v>
      </c>
      <c r="D33" s="33" t="s">
        <v>80</v>
      </c>
      <c r="E33" s="44" t="s">
        <v>15</v>
      </c>
      <c r="F33" s="35">
        <f>G33-21</f>
        <v>43804</v>
      </c>
      <c r="G33" s="35">
        <f>H33-7</f>
        <v>43825</v>
      </c>
      <c r="H33" s="35">
        <f>J33-13</f>
        <v>43832</v>
      </c>
      <c r="I33" s="35">
        <f t="shared" si="0"/>
        <v>43839</v>
      </c>
      <c r="J33" s="35">
        <v>43845</v>
      </c>
      <c r="K33" s="36" t="s">
        <v>69</v>
      </c>
      <c r="L33" s="37">
        <f t="shared" si="1"/>
        <v>24000</v>
      </c>
      <c r="M33" s="38">
        <v>24000</v>
      </c>
      <c r="N33" s="39"/>
      <c r="O33" s="40" t="s">
        <v>208</v>
      </c>
    </row>
    <row r="34" spans="1:256" s="41" customFormat="1" ht="24">
      <c r="A34" s="32">
        <v>84</v>
      </c>
      <c r="B34" s="33" t="s">
        <v>286</v>
      </c>
      <c r="C34" s="34" t="s">
        <v>95</v>
      </c>
      <c r="D34" s="33" t="s">
        <v>80</v>
      </c>
      <c r="E34" s="44" t="s">
        <v>15</v>
      </c>
      <c r="F34" s="35">
        <f>G34-21</f>
        <v>43802</v>
      </c>
      <c r="G34" s="35">
        <f>H34-7</f>
        <v>43823</v>
      </c>
      <c r="H34" s="35">
        <f>J34-15</f>
        <v>43830</v>
      </c>
      <c r="I34" s="35">
        <f t="shared" si="0"/>
        <v>43837</v>
      </c>
      <c r="J34" s="35">
        <v>43845</v>
      </c>
      <c r="K34" s="36" t="s">
        <v>69</v>
      </c>
      <c r="L34" s="37">
        <f t="shared" si="1"/>
        <v>35000</v>
      </c>
      <c r="M34" s="38"/>
      <c r="N34" s="39">
        <v>35000</v>
      </c>
      <c r="O34" s="40" t="s">
        <v>416</v>
      </c>
    </row>
    <row r="35" spans="1:256" s="41" customFormat="1" ht="12.75">
      <c r="A35" s="32">
        <v>86</v>
      </c>
      <c r="B35" s="71" t="s">
        <v>417</v>
      </c>
      <c r="C35" s="72" t="s">
        <v>76</v>
      </c>
      <c r="D35" s="71" t="s">
        <v>86</v>
      </c>
      <c r="E35" s="73" t="s">
        <v>24</v>
      </c>
      <c r="F35" s="71" t="str">
        <f>IF(E35="","",IF((OR(E35=data_validation!A$1,E35=data_validation!A$2,E35=data_validation!A$5,E35=data_validation!A$6,E35=data_validation!A$14,E35=data_validation!A$16)),"Indicate Date","N/A"))</f>
        <v>N/A</v>
      </c>
      <c r="G35" s="71" t="str">
        <f>IF(E35="","",IF((OR(E35=data_validation!A$1,E35=data_validation!A$2)),"Indicate Date","N/A"))</f>
        <v>N/A</v>
      </c>
      <c r="H35" s="74">
        <f>J35-13</f>
        <v>43832</v>
      </c>
      <c r="I35" s="74">
        <f t="shared" si="0"/>
        <v>43839</v>
      </c>
      <c r="J35" s="74">
        <v>43845</v>
      </c>
      <c r="K35" s="75" t="s">
        <v>69</v>
      </c>
      <c r="L35" s="76">
        <f t="shared" si="1"/>
        <v>90870.95</v>
      </c>
      <c r="M35" s="77">
        <f>78614.5+12256.45</f>
        <v>90870.95</v>
      </c>
      <c r="N35" s="78"/>
      <c r="O35" s="79" t="s">
        <v>208</v>
      </c>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row>
    <row r="36" spans="1:256" s="41" customFormat="1" ht="12.75">
      <c r="A36" s="32">
        <v>88</v>
      </c>
      <c r="B36" s="71" t="s">
        <v>417</v>
      </c>
      <c r="C36" s="72" t="s">
        <v>102</v>
      </c>
      <c r="D36" s="71" t="s">
        <v>86</v>
      </c>
      <c r="E36" s="73" t="s">
        <v>24</v>
      </c>
      <c r="F36" s="71" t="str">
        <f>IF(E36="","",IF((OR(E36=data_validation!A$1,E36=data_validation!A$2,E36=data_validation!A$5,E36=data_validation!A$6,E36=data_validation!A$14,E36=data_validation!A$16)),"Indicate Date","N/A"))</f>
        <v>N/A</v>
      </c>
      <c r="G36" s="71" t="str">
        <f>IF(E36="","",IF((OR(E36=data_validation!A$1,E36=data_validation!A$2)),"Indicate Date","N/A"))</f>
        <v>N/A</v>
      </c>
      <c r="H36" s="74">
        <f>J36-13</f>
        <v>43832</v>
      </c>
      <c r="I36" s="74">
        <f t="shared" si="0"/>
        <v>43839</v>
      </c>
      <c r="J36" s="74">
        <v>43845</v>
      </c>
      <c r="K36" s="75" t="s">
        <v>69</v>
      </c>
      <c r="L36" s="76">
        <f t="shared" si="1"/>
        <v>43950</v>
      </c>
      <c r="M36" s="77">
        <v>43950</v>
      </c>
      <c r="N36" s="78"/>
      <c r="O36" s="79" t="s">
        <v>208</v>
      </c>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row>
    <row r="37" spans="1:256" s="41" customFormat="1" ht="12.75">
      <c r="A37" s="32">
        <v>90</v>
      </c>
      <c r="B37" s="33" t="s">
        <v>417</v>
      </c>
      <c r="C37" s="34" t="s">
        <v>77</v>
      </c>
      <c r="D37" s="33" t="s">
        <v>86</v>
      </c>
      <c r="E37" s="44" t="s">
        <v>15</v>
      </c>
      <c r="F37" s="35">
        <f>G37-21</f>
        <v>43804</v>
      </c>
      <c r="G37" s="35">
        <f>H37-7</f>
        <v>43825</v>
      </c>
      <c r="H37" s="35">
        <f>J37-13</f>
        <v>43832</v>
      </c>
      <c r="I37" s="35">
        <f t="shared" si="0"/>
        <v>43839</v>
      </c>
      <c r="J37" s="35">
        <v>43845</v>
      </c>
      <c r="K37" s="36" t="s">
        <v>69</v>
      </c>
      <c r="L37" s="37">
        <f t="shared" si="1"/>
        <v>15000</v>
      </c>
      <c r="M37" s="38">
        <v>15000</v>
      </c>
      <c r="N37" s="39"/>
      <c r="O37" s="40" t="s">
        <v>208</v>
      </c>
    </row>
    <row r="38" spans="1:256" s="41" customFormat="1" ht="24">
      <c r="A38" s="32">
        <v>92</v>
      </c>
      <c r="B38" s="33" t="s">
        <v>417</v>
      </c>
      <c r="C38" s="42" t="s">
        <v>83</v>
      </c>
      <c r="D38" s="33" t="s">
        <v>86</v>
      </c>
      <c r="E38" s="44" t="s">
        <v>28</v>
      </c>
      <c r="F38" s="35">
        <f>H38-7</f>
        <v>43823</v>
      </c>
      <c r="G38" s="33" t="str">
        <f>IF(E38="","",IF((OR(E38=data_validation!A$1,E38=data_validation!A$2)),"Indicate Date","N/A"))</f>
        <v>N/A</v>
      </c>
      <c r="H38" s="35">
        <f>J38-15</f>
        <v>43830</v>
      </c>
      <c r="I38" s="35">
        <f t="shared" si="0"/>
        <v>43837</v>
      </c>
      <c r="J38" s="35">
        <v>43845</v>
      </c>
      <c r="K38" s="36" t="s">
        <v>69</v>
      </c>
      <c r="L38" s="37">
        <f t="shared" si="1"/>
        <v>3391.62</v>
      </c>
      <c r="M38" s="43">
        <v>3391.62</v>
      </c>
      <c r="N38" s="39"/>
      <c r="O38" s="40" t="s">
        <v>208</v>
      </c>
    </row>
    <row r="39" spans="1:256" s="41" customFormat="1" ht="24">
      <c r="A39" s="32">
        <v>95</v>
      </c>
      <c r="B39" s="33" t="s">
        <v>417</v>
      </c>
      <c r="C39" s="34" t="s">
        <v>95</v>
      </c>
      <c r="D39" s="33" t="s">
        <v>86</v>
      </c>
      <c r="E39" s="44" t="s">
        <v>15</v>
      </c>
      <c r="F39" s="35">
        <f>G39-21</f>
        <v>43802</v>
      </c>
      <c r="G39" s="35">
        <f>H39-7</f>
        <v>43823</v>
      </c>
      <c r="H39" s="35">
        <f>J39-15</f>
        <v>43830</v>
      </c>
      <c r="I39" s="35">
        <f t="shared" si="0"/>
        <v>43837</v>
      </c>
      <c r="J39" s="35">
        <v>43845</v>
      </c>
      <c r="K39" s="36" t="s">
        <v>69</v>
      </c>
      <c r="L39" s="37">
        <f t="shared" si="1"/>
        <v>35000</v>
      </c>
      <c r="M39" s="38"/>
      <c r="N39" s="39">
        <v>35000</v>
      </c>
      <c r="O39" s="40" t="s">
        <v>416</v>
      </c>
    </row>
    <row r="40" spans="1:256" s="41" customFormat="1" ht="24">
      <c r="A40" s="32">
        <v>98</v>
      </c>
      <c r="B40" s="33" t="s">
        <v>417</v>
      </c>
      <c r="C40" s="34" t="s">
        <v>85</v>
      </c>
      <c r="D40" s="33" t="s">
        <v>86</v>
      </c>
      <c r="E40" s="44" t="s">
        <v>15</v>
      </c>
      <c r="F40" s="35">
        <f>G40-21</f>
        <v>43802</v>
      </c>
      <c r="G40" s="35">
        <f>H40-7</f>
        <v>43823</v>
      </c>
      <c r="H40" s="35">
        <f>J40-15</f>
        <v>43830</v>
      </c>
      <c r="I40" s="35">
        <f t="shared" si="0"/>
        <v>43837</v>
      </c>
      <c r="J40" s="35">
        <v>43845</v>
      </c>
      <c r="K40" s="36" t="s">
        <v>69</v>
      </c>
      <c r="L40" s="37">
        <f t="shared" si="1"/>
        <v>6000</v>
      </c>
      <c r="M40" s="38"/>
      <c r="N40" s="39">
        <v>6000</v>
      </c>
      <c r="O40" s="40" t="s">
        <v>416</v>
      </c>
    </row>
    <row r="41" spans="1:256" s="41" customFormat="1" ht="12.75">
      <c r="A41" s="32">
        <v>101</v>
      </c>
      <c r="B41" s="71" t="s">
        <v>290</v>
      </c>
      <c r="C41" s="72" t="s">
        <v>76</v>
      </c>
      <c r="D41" s="71" t="s">
        <v>117</v>
      </c>
      <c r="E41" s="73" t="s">
        <v>24</v>
      </c>
      <c r="F41" s="71" t="str">
        <f>IF(E41="","",IF((OR(E41=data_validation!A$1,E41=data_validation!A$2,E41=data_validation!A$5,E41=data_validation!A$6,E41=data_validation!A$14,E41=data_validation!A$16)),"Indicate Date","N/A"))</f>
        <v>N/A</v>
      </c>
      <c r="G41" s="71" t="str">
        <f>IF(E41="","",IF((OR(E41=data_validation!A$1,E41=data_validation!A$2)),"Indicate Date","N/A"))</f>
        <v>N/A</v>
      </c>
      <c r="H41" s="74">
        <f>J41-13</f>
        <v>43832</v>
      </c>
      <c r="I41" s="74">
        <f t="shared" si="0"/>
        <v>43839</v>
      </c>
      <c r="J41" s="74">
        <v>43845</v>
      </c>
      <c r="K41" s="75" t="s">
        <v>69</v>
      </c>
      <c r="L41" s="76">
        <f t="shared" si="1"/>
        <v>86454</v>
      </c>
      <c r="M41" s="77">
        <v>86454</v>
      </c>
      <c r="N41" s="78"/>
      <c r="O41" s="79" t="s">
        <v>208</v>
      </c>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row>
    <row r="42" spans="1:256" s="41" customFormat="1" ht="12.75">
      <c r="A42" s="32">
        <v>103</v>
      </c>
      <c r="B42" s="33" t="s">
        <v>290</v>
      </c>
      <c r="C42" s="34" t="s">
        <v>76</v>
      </c>
      <c r="D42" s="33" t="s">
        <v>117</v>
      </c>
      <c r="E42" s="44" t="s">
        <v>24</v>
      </c>
      <c r="F42" s="33" t="str">
        <f>IF(E42="","",IF((OR(E42=data_validation!A$1,E42=data_validation!A$2,E42=data_validation!A$5,E42=data_validation!A$6,E42=data_validation!A$14,E42=data_validation!A$16)),"Indicate Date","N/A"))</f>
        <v>N/A</v>
      </c>
      <c r="G42" s="33" t="str">
        <f>IF(E42="","",IF((OR(E42=data_validation!A$1,E42=data_validation!A$2)),"Indicate Date","N/A"))</f>
        <v>N/A</v>
      </c>
      <c r="H42" s="35">
        <f>J42-15</f>
        <v>43830</v>
      </c>
      <c r="I42" s="35">
        <f t="shared" si="0"/>
        <v>43837</v>
      </c>
      <c r="J42" s="35">
        <v>43845</v>
      </c>
      <c r="K42" s="36" t="s">
        <v>69</v>
      </c>
      <c r="L42" s="37">
        <f t="shared" si="1"/>
        <v>8346</v>
      </c>
      <c r="M42" s="38">
        <v>8346</v>
      </c>
      <c r="N42" s="39"/>
      <c r="O42" s="40" t="s">
        <v>260</v>
      </c>
    </row>
    <row r="43" spans="1:256" s="41" customFormat="1" ht="12.75">
      <c r="A43" s="32">
        <v>105</v>
      </c>
      <c r="B43" s="71" t="s">
        <v>290</v>
      </c>
      <c r="C43" s="72" t="s">
        <v>76</v>
      </c>
      <c r="D43" s="71" t="s">
        <v>117</v>
      </c>
      <c r="E43" s="73" t="s">
        <v>24</v>
      </c>
      <c r="F43" s="71" t="str">
        <f>IF(E43="","",IF((OR(E43=data_validation!A$1,E43=data_validation!A$2,E43=data_validation!A$5,E43=data_validation!A$6,E43=data_validation!A$14,E43=data_validation!A$16)),"Indicate Date","N/A"))</f>
        <v>N/A</v>
      </c>
      <c r="G43" s="71" t="str">
        <f>IF(E43="","",IF((OR(E43=data_validation!A$1,E43=data_validation!A$2)),"Indicate Date","N/A"))</f>
        <v>N/A</v>
      </c>
      <c r="H43" s="74">
        <f>J43-13</f>
        <v>43832</v>
      </c>
      <c r="I43" s="74">
        <f t="shared" si="0"/>
        <v>43839</v>
      </c>
      <c r="J43" s="74">
        <v>43845</v>
      </c>
      <c r="K43" s="75" t="s">
        <v>69</v>
      </c>
      <c r="L43" s="76">
        <f t="shared" si="1"/>
        <v>55200</v>
      </c>
      <c r="M43" s="77">
        <v>55200</v>
      </c>
      <c r="N43" s="78"/>
      <c r="O43" s="79" t="s">
        <v>208</v>
      </c>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row>
    <row r="44" spans="1:256" s="41" customFormat="1" ht="12.75">
      <c r="A44" s="32">
        <v>107</v>
      </c>
      <c r="B44" s="33" t="s">
        <v>290</v>
      </c>
      <c r="C44" s="34" t="s">
        <v>78</v>
      </c>
      <c r="D44" s="33" t="s">
        <v>117</v>
      </c>
      <c r="E44" s="44" t="s">
        <v>15</v>
      </c>
      <c r="F44" s="35">
        <f>G44-21</f>
        <v>43804</v>
      </c>
      <c r="G44" s="35">
        <f>H44-7</f>
        <v>43825</v>
      </c>
      <c r="H44" s="35">
        <f>J44-13</f>
        <v>43832</v>
      </c>
      <c r="I44" s="35">
        <f t="shared" si="0"/>
        <v>43839</v>
      </c>
      <c r="J44" s="35">
        <v>43845</v>
      </c>
      <c r="K44" s="36" t="s">
        <v>69</v>
      </c>
      <c r="L44" s="37">
        <f t="shared" si="1"/>
        <v>21000</v>
      </c>
      <c r="M44" s="38">
        <v>21000</v>
      </c>
      <c r="N44" s="39"/>
      <c r="O44" s="40" t="s">
        <v>208</v>
      </c>
    </row>
    <row r="45" spans="1:256" s="41" customFormat="1" ht="12.75">
      <c r="A45" s="32">
        <v>108</v>
      </c>
      <c r="B45" s="33" t="s">
        <v>290</v>
      </c>
      <c r="C45" s="34" t="s">
        <v>77</v>
      </c>
      <c r="D45" s="33" t="s">
        <v>117</v>
      </c>
      <c r="E45" s="44" t="s">
        <v>15</v>
      </c>
      <c r="F45" s="35">
        <f>G45-21</f>
        <v>43804</v>
      </c>
      <c r="G45" s="35">
        <f>H45-7</f>
        <v>43825</v>
      </c>
      <c r="H45" s="35">
        <f>J45-13</f>
        <v>43832</v>
      </c>
      <c r="I45" s="35">
        <f t="shared" si="0"/>
        <v>43839</v>
      </c>
      <c r="J45" s="35">
        <v>43845</v>
      </c>
      <c r="K45" s="36" t="s">
        <v>69</v>
      </c>
      <c r="L45" s="37">
        <f t="shared" si="1"/>
        <v>9000</v>
      </c>
      <c r="M45" s="38">
        <v>9000</v>
      </c>
      <c r="N45" s="39"/>
      <c r="O45" s="40" t="s">
        <v>208</v>
      </c>
    </row>
    <row r="46" spans="1:256" s="41" customFormat="1" ht="24">
      <c r="A46" s="32">
        <v>111</v>
      </c>
      <c r="B46" s="33" t="s">
        <v>290</v>
      </c>
      <c r="C46" s="42" t="s">
        <v>83</v>
      </c>
      <c r="D46" s="33" t="s">
        <v>117</v>
      </c>
      <c r="E46" s="44" t="s">
        <v>28</v>
      </c>
      <c r="F46" s="35">
        <f>H46-7</f>
        <v>43823</v>
      </c>
      <c r="G46" s="33" t="str">
        <f>IF(E46="","",IF((OR(E46=data_validation!A$1,E46=data_validation!A$2)),"Indicate Date","N/A"))</f>
        <v>N/A</v>
      </c>
      <c r="H46" s="35">
        <f>J46-15</f>
        <v>43830</v>
      </c>
      <c r="I46" s="35">
        <f t="shared" si="0"/>
        <v>43837</v>
      </c>
      <c r="J46" s="35">
        <v>43845</v>
      </c>
      <c r="K46" s="36" t="s">
        <v>69</v>
      </c>
      <c r="L46" s="37">
        <f t="shared" si="1"/>
        <v>10000</v>
      </c>
      <c r="M46" s="43">
        <v>10000</v>
      </c>
      <c r="N46" s="39"/>
      <c r="O46" s="40" t="s">
        <v>208</v>
      </c>
    </row>
    <row r="47" spans="1:256" s="41" customFormat="1" ht="24">
      <c r="A47" s="32">
        <v>116</v>
      </c>
      <c r="B47" s="33" t="s">
        <v>290</v>
      </c>
      <c r="C47" s="42" t="s">
        <v>104</v>
      </c>
      <c r="D47" s="33" t="s">
        <v>117</v>
      </c>
      <c r="E47" s="44" t="s">
        <v>28</v>
      </c>
      <c r="F47" s="35">
        <f>H47-7</f>
        <v>43823</v>
      </c>
      <c r="G47" s="33" t="str">
        <f>IF(E47="","",IF((OR(E47=data_validation!A$1,E47=data_validation!A$2)),"Indicate Date","N/A"))</f>
        <v>N/A</v>
      </c>
      <c r="H47" s="35">
        <f>J47-15</f>
        <v>43830</v>
      </c>
      <c r="I47" s="35">
        <f t="shared" si="0"/>
        <v>43837</v>
      </c>
      <c r="J47" s="35">
        <v>43845</v>
      </c>
      <c r="K47" s="36" t="s">
        <v>69</v>
      </c>
      <c r="L47" s="37">
        <f t="shared" si="1"/>
        <v>5000</v>
      </c>
      <c r="M47" s="43">
        <v>5000</v>
      </c>
      <c r="N47" s="39"/>
      <c r="O47" s="40" t="s">
        <v>208</v>
      </c>
    </row>
    <row r="48" spans="1:256" s="41" customFormat="1" ht="24">
      <c r="A48" s="32">
        <v>120</v>
      </c>
      <c r="B48" s="33" t="s">
        <v>290</v>
      </c>
      <c r="C48" s="34" t="s">
        <v>95</v>
      </c>
      <c r="D48" s="33" t="s">
        <v>117</v>
      </c>
      <c r="E48" s="44" t="s">
        <v>15</v>
      </c>
      <c r="F48" s="35">
        <f>G48-21</f>
        <v>43804</v>
      </c>
      <c r="G48" s="35">
        <f>H48-7</f>
        <v>43825</v>
      </c>
      <c r="H48" s="35">
        <f t="shared" ref="H48:H55" si="3">J48-13</f>
        <v>43832</v>
      </c>
      <c r="I48" s="35">
        <f t="shared" si="0"/>
        <v>43839</v>
      </c>
      <c r="J48" s="35">
        <v>43845</v>
      </c>
      <c r="K48" s="36" t="s">
        <v>69</v>
      </c>
      <c r="L48" s="37">
        <f t="shared" si="1"/>
        <v>150000</v>
      </c>
      <c r="M48" s="38"/>
      <c r="N48" s="39">
        <v>150000</v>
      </c>
      <c r="O48" s="40" t="s">
        <v>416</v>
      </c>
    </row>
    <row r="49" spans="1:256" s="41" customFormat="1" ht="12.75">
      <c r="A49" s="32">
        <v>124</v>
      </c>
      <c r="B49" s="71" t="s">
        <v>373</v>
      </c>
      <c r="C49" s="72" t="s">
        <v>76</v>
      </c>
      <c r="D49" s="71" t="s">
        <v>144</v>
      </c>
      <c r="E49" s="73" t="s">
        <v>24</v>
      </c>
      <c r="F49" s="71" t="str">
        <f>IF(E49="","",IF((OR(E49=data_validation!A$1,E49=data_validation!A$2,E49=data_validation!A$5,E49=data_validation!A$6,E49=data_validation!A$14,E49=data_validation!A$16)),"Indicate Date","N/A"))</f>
        <v>N/A</v>
      </c>
      <c r="G49" s="71" t="str">
        <f>IF(E49="","",IF((OR(E49=data_validation!A$1,E49=data_validation!A$2)),"Indicate Date","N/A"))</f>
        <v>N/A</v>
      </c>
      <c r="H49" s="74">
        <f t="shared" si="3"/>
        <v>43832</v>
      </c>
      <c r="I49" s="74">
        <f t="shared" si="0"/>
        <v>43839</v>
      </c>
      <c r="J49" s="74">
        <v>43845</v>
      </c>
      <c r="K49" s="75" t="s">
        <v>69</v>
      </c>
      <c r="L49" s="76">
        <f t="shared" si="1"/>
        <v>84020</v>
      </c>
      <c r="M49" s="77">
        <f>77895+6125</f>
        <v>84020</v>
      </c>
      <c r="N49" s="78"/>
      <c r="O49" s="79" t="s">
        <v>208</v>
      </c>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80"/>
      <c r="IT49" s="80"/>
      <c r="IU49" s="80"/>
      <c r="IV49" s="80"/>
    </row>
    <row r="50" spans="1:256" s="41" customFormat="1" ht="12.75">
      <c r="A50" s="32">
        <v>125</v>
      </c>
      <c r="B50" s="71" t="s">
        <v>373</v>
      </c>
      <c r="C50" s="72" t="s">
        <v>76</v>
      </c>
      <c r="D50" s="71" t="s">
        <v>144</v>
      </c>
      <c r="E50" s="73" t="s">
        <v>24</v>
      </c>
      <c r="F50" s="71" t="str">
        <f>IF(E50="","",IF((OR(E50=data_validation!A$1,E50=data_validation!A$2,E50=data_validation!A$5,E50=data_validation!A$6,E50=data_validation!A$14,E50=data_validation!A$16)),"Indicate Date","N/A"))</f>
        <v>N/A</v>
      </c>
      <c r="G50" s="71" t="str">
        <f>IF(E50="","",IF((OR(E50=data_validation!A$1,E50=data_validation!A$2)),"Indicate Date","N/A"))</f>
        <v>N/A</v>
      </c>
      <c r="H50" s="74">
        <f t="shared" si="3"/>
        <v>43832</v>
      </c>
      <c r="I50" s="74">
        <f t="shared" si="0"/>
        <v>43839</v>
      </c>
      <c r="J50" s="74">
        <v>43845</v>
      </c>
      <c r="K50" s="75" t="s">
        <v>69</v>
      </c>
      <c r="L50" s="76">
        <f t="shared" si="1"/>
        <v>136400</v>
      </c>
      <c r="M50" s="77">
        <v>136400</v>
      </c>
      <c r="N50" s="78"/>
      <c r="O50" s="79" t="s">
        <v>208</v>
      </c>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c r="IG50" s="80"/>
      <c r="IH50" s="80"/>
      <c r="II50" s="80"/>
      <c r="IJ50" s="80"/>
      <c r="IK50" s="80"/>
      <c r="IL50" s="80"/>
      <c r="IM50" s="80"/>
      <c r="IN50" s="80"/>
      <c r="IO50" s="80"/>
      <c r="IP50" s="80"/>
      <c r="IQ50" s="80"/>
      <c r="IR50" s="80"/>
      <c r="IS50" s="80"/>
      <c r="IT50" s="80"/>
      <c r="IU50" s="80"/>
      <c r="IV50" s="80"/>
    </row>
    <row r="51" spans="1:256" s="41" customFormat="1" ht="12.75">
      <c r="A51" s="32">
        <v>128</v>
      </c>
      <c r="B51" s="33" t="s">
        <v>373</v>
      </c>
      <c r="C51" s="34" t="s">
        <v>78</v>
      </c>
      <c r="D51" s="33" t="s">
        <v>144</v>
      </c>
      <c r="E51" s="44" t="s">
        <v>15</v>
      </c>
      <c r="F51" s="35">
        <f>G51-21</f>
        <v>43804</v>
      </c>
      <c r="G51" s="35">
        <f>H51-7</f>
        <v>43825</v>
      </c>
      <c r="H51" s="35">
        <f t="shared" si="3"/>
        <v>43832</v>
      </c>
      <c r="I51" s="35">
        <f t="shared" si="0"/>
        <v>43839</v>
      </c>
      <c r="J51" s="35">
        <v>43845</v>
      </c>
      <c r="K51" s="36" t="s">
        <v>69</v>
      </c>
      <c r="L51" s="37">
        <f t="shared" si="1"/>
        <v>45000</v>
      </c>
      <c r="M51" s="38">
        <v>45000</v>
      </c>
      <c r="N51" s="39"/>
      <c r="O51" s="40" t="s">
        <v>208</v>
      </c>
    </row>
    <row r="52" spans="1:256" s="41" customFormat="1" ht="12.75">
      <c r="A52" s="32">
        <v>129</v>
      </c>
      <c r="B52" s="33" t="s">
        <v>373</v>
      </c>
      <c r="C52" s="34" t="s">
        <v>77</v>
      </c>
      <c r="D52" s="33" t="s">
        <v>144</v>
      </c>
      <c r="E52" s="44" t="s">
        <v>15</v>
      </c>
      <c r="F52" s="35">
        <f>G52-21</f>
        <v>43804</v>
      </c>
      <c r="G52" s="35">
        <f>H52-7</f>
        <v>43825</v>
      </c>
      <c r="H52" s="35">
        <f t="shared" si="3"/>
        <v>43832</v>
      </c>
      <c r="I52" s="35">
        <f t="shared" si="0"/>
        <v>43839</v>
      </c>
      <c r="J52" s="35">
        <v>43845</v>
      </c>
      <c r="K52" s="36" t="s">
        <v>69</v>
      </c>
      <c r="L52" s="37">
        <f t="shared" si="1"/>
        <v>10000</v>
      </c>
      <c r="M52" s="38">
        <v>10000</v>
      </c>
      <c r="N52" s="39"/>
      <c r="O52" s="40" t="s">
        <v>208</v>
      </c>
    </row>
    <row r="53" spans="1:256" s="41" customFormat="1" ht="24">
      <c r="A53" s="32">
        <v>131</v>
      </c>
      <c r="B53" s="33" t="s">
        <v>373</v>
      </c>
      <c r="C53" s="42" t="s">
        <v>83</v>
      </c>
      <c r="D53" s="33" t="s">
        <v>144</v>
      </c>
      <c r="E53" s="44" t="s">
        <v>28</v>
      </c>
      <c r="F53" s="35">
        <f>H53-7</f>
        <v>43825</v>
      </c>
      <c r="G53" s="33" t="str">
        <f>IF(E53="","",IF((OR(E53=data_validation!A$1,E53=data_validation!A$2)),"Indicate Date","N/A"))</f>
        <v>N/A</v>
      </c>
      <c r="H53" s="35">
        <f t="shared" si="3"/>
        <v>43832</v>
      </c>
      <c r="I53" s="35">
        <f t="shared" si="0"/>
        <v>43839</v>
      </c>
      <c r="J53" s="35">
        <v>43845</v>
      </c>
      <c r="K53" s="36" t="s">
        <v>69</v>
      </c>
      <c r="L53" s="37">
        <f t="shared" si="1"/>
        <v>10000</v>
      </c>
      <c r="M53" s="43">
        <v>10000</v>
      </c>
      <c r="N53" s="39"/>
      <c r="O53" s="40" t="s">
        <v>208</v>
      </c>
    </row>
    <row r="54" spans="1:256" s="41" customFormat="1" ht="24">
      <c r="A54" s="32">
        <v>133</v>
      </c>
      <c r="B54" s="33" t="s">
        <v>373</v>
      </c>
      <c r="C54" s="42" t="s">
        <v>87</v>
      </c>
      <c r="D54" s="33" t="s">
        <v>144</v>
      </c>
      <c r="E54" s="44" t="s">
        <v>28</v>
      </c>
      <c r="F54" s="35">
        <f>H54-7</f>
        <v>43825</v>
      </c>
      <c r="G54" s="33" t="str">
        <f>IF(E54="","",IF((OR(E54=data_validation!A$1,E54=data_validation!A$2)),"Indicate Date","N/A"))</f>
        <v>N/A</v>
      </c>
      <c r="H54" s="35">
        <f t="shared" si="3"/>
        <v>43832</v>
      </c>
      <c r="I54" s="35">
        <f t="shared" si="0"/>
        <v>43839</v>
      </c>
      <c r="J54" s="35">
        <v>43845</v>
      </c>
      <c r="K54" s="36" t="s">
        <v>69</v>
      </c>
      <c r="L54" s="37">
        <f t="shared" si="1"/>
        <v>10000</v>
      </c>
      <c r="M54" s="43">
        <v>10000</v>
      </c>
      <c r="N54" s="39"/>
      <c r="O54" s="40" t="s">
        <v>208</v>
      </c>
    </row>
    <row r="55" spans="1:256" s="41" customFormat="1" ht="24">
      <c r="A55" s="32">
        <v>134</v>
      </c>
      <c r="B55" s="33" t="s">
        <v>373</v>
      </c>
      <c r="C55" s="42" t="s">
        <v>104</v>
      </c>
      <c r="D55" s="33" t="s">
        <v>144</v>
      </c>
      <c r="E55" s="44" t="s">
        <v>28</v>
      </c>
      <c r="F55" s="35">
        <f>H55-7</f>
        <v>43825</v>
      </c>
      <c r="G55" s="33" t="str">
        <f>IF(E55="","",IF((OR(E55=data_validation!A$1,E55=data_validation!A$2)),"Indicate Date","N/A"))</f>
        <v>N/A</v>
      </c>
      <c r="H55" s="35">
        <f t="shared" si="3"/>
        <v>43832</v>
      </c>
      <c r="I55" s="35">
        <f t="shared" si="0"/>
        <v>43839</v>
      </c>
      <c r="J55" s="35">
        <v>43845</v>
      </c>
      <c r="K55" s="36" t="s">
        <v>69</v>
      </c>
      <c r="L55" s="37">
        <f t="shared" si="1"/>
        <v>5000</v>
      </c>
      <c r="M55" s="43">
        <v>5000</v>
      </c>
      <c r="N55" s="39"/>
      <c r="O55" s="40" t="s">
        <v>208</v>
      </c>
    </row>
    <row r="56" spans="1:256" s="41" customFormat="1" ht="24">
      <c r="A56" s="32">
        <v>135</v>
      </c>
      <c r="B56" s="33" t="s">
        <v>373</v>
      </c>
      <c r="C56" s="34" t="s">
        <v>95</v>
      </c>
      <c r="D56" s="33" t="s">
        <v>144</v>
      </c>
      <c r="E56" s="44" t="s">
        <v>15</v>
      </c>
      <c r="F56" s="35">
        <f>G56-21</f>
        <v>43802</v>
      </c>
      <c r="G56" s="35">
        <f>H56-7</f>
        <v>43823</v>
      </c>
      <c r="H56" s="35">
        <f>J56-15</f>
        <v>43830</v>
      </c>
      <c r="I56" s="35">
        <f t="shared" si="0"/>
        <v>43837</v>
      </c>
      <c r="J56" s="35">
        <v>43845</v>
      </c>
      <c r="K56" s="36" t="s">
        <v>69</v>
      </c>
      <c r="L56" s="37">
        <f t="shared" si="1"/>
        <v>160000</v>
      </c>
      <c r="M56" s="38"/>
      <c r="N56" s="39">
        <v>160000</v>
      </c>
      <c r="O56" s="40" t="s">
        <v>208</v>
      </c>
    </row>
    <row r="57" spans="1:256" s="41" customFormat="1" ht="21">
      <c r="A57" s="32">
        <v>138</v>
      </c>
      <c r="B57" s="33" t="s">
        <v>374</v>
      </c>
      <c r="C57" s="34" t="s">
        <v>89</v>
      </c>
      <c r="D57" s="33" t="s">
        <v>144</v>
      </c>
      <c r="E57" s="44" t="s">
        <v>15</v>
      </c>
      <c r="F57" s="35">
        <f>G57-21</f>
        <v>43804</v>
      </c>
      <c r="G57" s="35">
        <f>H57-7</f>
        <v>43825</v>
      </c>
      <c r="H57" s="35">
        <f>J57-13</f>
        <v>43832</v>
      </c>
      <c r="I57" s="35">
        <f t="shared" si="0"/>
        <v>43839</v>
      </c>
      <c r="J57" s="35">
        <v>43845</v>
      </c>
      <c r="K57" s="36" t="s">
        <v>69</v>
      </c>
      <c r="L57" s="37">
        <f t="shared" si="1"/>
        <v>51200</v>
      </c>
      <c r="M57" s="38">
        <v>51200</v>
      </c>
      <c r="N57" s="39"/>
      <c r="O57" s="40" t="s">
        <v>245</v>
      </c>
    </row>
    <row r="58" spans="1:256" s="41" customFormat="1" ht="21">
      <c r="A58" s="32">
        <v>142</v>
      </c>
      <c r="B58" s="33" t="s">
        <v>374</v>
      </c>
      <c r="C58" s="42" t="s">
        <v>110</v>
      </c>
      <c r="D58" s="33" t="s">
        <v>144</v>
      </c>
      <c r="E58" s="44" t="s">
        <v>29</v>
      </c>
      <c r="F58" s="46" t="e">
        <v>#REF!</v>
      </c>
      <c r="G58" s="33" t="str">
        <f>IF(E58="","",IF((OR(E58=data_validation!A$1,E58=data_validation!A$2)),"Indicate Date","N/A"))</f>
        <v>N/A</v>
      </c>
      <c r="H58" s="35">
        <f>J58-15</f>
        <v>43830</v>
      </c>
      <c r="I58" s="35">
        <f t="shared" si="0"/>
        <v>43837</v>
      </c>
      <c r="J58" s="35">
        <v>43845</v>
      </c>
      <c r="K58" s="36" t="s">
        <v>69</v>
      </c>
      <c r="L58" s="37">
        <f t="shared" si="1"/>
        <v>20000</v>
      </c>
      <c r="M58" s="45">
        <v>20000</v>
      </c>
      <c r="N58" s="39"/>
      <c r="O58" s="40" t="s">
        <v>245</v>
      </c>
    </row>
    <row r="59" spans="1:256" s="41" customFormat="1" ht="21">
      <c r="A59" s="32">
        <v>145</v>
      </c>
      <c r="B59" s="33" t="s">
        <v>375</v>
      </c>
      <c r="C59" s="34" t="s">
        <v>78</v>
      </c>
      <c r="D59" s="33" t="s">
        <v>144</v>
      </c>
      <c r="E59" s="44" t="s">
        <v>15</v>
      </c>
      <c r="F59" s="35">
        <f>G59-21</f>
        <v>43804</v>
      </c>
      <c r="G59" s="35">
        <f>H59-7</f>
        <v>43825</v>
      </c>
      <c r="H59" s="35">
        <f>J59-13</f>
        <v>43832</v>
      </c>
      <c r="I59" s="35">
        <f t="shared" si="0"/>
        <v>43839</v>
      </c>
      <c r="J59" s="35">
        <v>43845</v>
      </c>
      <c r="K59" s="36" t="s">
        <v>69</v>
      </c>
      <c r="L59" s="37">
        <f t="shared" si="1"/>
        <v>20000</v>
      </c>
      <c r="M59" s="38">
        <v>20000</v>
      </c>
      <c r="N59" s="39"/>
      <c r="O59" s="40" t="s">
        <v>246</v>
      </c>
    </row>
    <row r="60" spans="1:256" s="41" customFormat="1" ht="21">
      <c r="A60" s="32">
        <v>147</v>
      </c>
      <c r="B60" s="33" t="s">
        <v>375</v>
      </c>
      <c r="C60" s="34" t="s">
        <v>92</v>
      </c>
      <c r="D60" s="33" t="s">
        <v>144</v>
      </c>
      <c r="E60" s="44" t="s">
        <v>15</v>
      </c>
      <c r="F60" s="35">
        <f>G60-21</f>
        <v>43804</v>
      </c>
      <c r="G60" s="35">
        <f>H60-7</f>
        <v>43825</v>
      </c>
      <c r="H60" s="35">
        <f>J60-13</f>
        <v>43832</v>
      </c>
      <c r="I60" s="35">
        <f t="shared" si="0"/>
        <v>43839</v>
      </c>
      <c r="J60" s="35">
        <v>43845</v>
      </c>
      <c r="K60" s="36" t="s">
        <v>69</v>
      </c>
      <c r="L60" s="37">
        <f t="shared" si="1"/>
        <v>12000</v>
      </c>
      <c r="M60" s="38">
        <v>12000</v>
      </c>
      <c r="N60" s="39"/>
      <c r="O60" s="40" t="s">
        <v>246</v>
      </c>
    </row>
    <row r="61" spans="1:256" s="41" customFormat="1" ht="21">
      <c r="A61" s="32">
        <v>148</v>
      </c>
      <c r="B61" s="33" t="s">
        <v>375</v>
      </c>
      <c r="C61" s="34" t="s">
        <v>89</v>
      </c>
      <c r="D61" s="33" t="s">
        <v>144</v>
      </c>
      <c r="E61" s="44" t="s">
        <v>15</v>
      </c>
      <c r="F61" s="35">
        <f>G61-21</f>
        <v>43804</v>
      </c>
      <c r="G61" s="35">
        <f>H61-7</f>
        <v>43825</v>
      </c>
      <c r="H61" s="35">
        <f>J61-13</f>
        <v>43832</v>
      </c>
      <c r="I61" s="35">
        <f t="shared" si="0"/>
        <v>43839</v>
      </c>
      <c r="J61" s="35">
        <v>43845</v>
      </c>
      <c r="K61" s="36" t="s">
        <v>69</v>
      </c>
      <c r="L61" s="37">
        <f t="shared" si="1"/>
        <v>11520</v>
      </c>
      <c r="M61" s="38">
        <v>11520</v>
      </c>
      <c r="N61" s="39"/>
      <c r="O61" s="40" t="s">
        <v>246</v>
      </c>
    </row>
    <row r="62" spans="1:256" s="41" customFormat="1" ht="12.75">
      <c r="A62" s="32">
        <v>152</v>
      </c>
      <c r="B62" s="33" t="s">
        <v>376</v>
      </c>
      <c r="C62" s="34" t="s">
        <v>89</v>
      </c>
      <c r="D62" s="33" t="s">
        <v>144</v>
      </c>
      <c r="E62" s="44" t="s">
        <v>15</v>
      </c>
      <c r="F62" s="35">
        <f>G62-21</f>
        <v>43804</v>
      </c>
      <c r="G62" s="35">
        <f>H62-7</f>
        <v>43825</v>
      </c>
      <c r="H62" s="35">
        <f>J62-13</f>
        <v>43832</v>
      </c>
      <c r="I62" s="35">
        <f t="shared" si="0"/>
        <v>43839</v>
      </c>
      <c r="J62" s="35">
        <v>43845</v>
      </c>
      <c r="K62" s="36" t="s">
        <v>69</v>
      </c>
      <c r="L62" s="37">
        <f t="shared" si="1"/>
        <v>29000</v>
      </c>
      <c r="M62" s="38">
        <v>29000</v>
      </c>
      <c r="N62" s="39"/>
      <c r="O62" s="40" t="s">
        <v>247</v>
      </c>
    </row>
    <row r="63" spans="1:256" s="41" customFormat="1" ht="18">
      <c r="A63" s="32">
        <v>156</v>
      </c>
      <c r="B63" s="33" t="s">
        <v>376</v>
      </c>
      <c r="C63" s="42" t="s">
        <v>110</v>
      </c>
      <c r="D63" s="33" t="s">
        <v>144</v>
      </c>
      <c r="E63" s="44" t="s">
        <v>29</v>
      </c>
      <c r="F63" s="46" t="e">
        <v>#REF!</v>
      </c>
      <c r="G63" s="33" t="str">
        <f>IF(E63="","",IF((OR(E63=data_validation!A$1,E63=data_validation!A$2)),"Indicate Date","N/A"))</f>
        <v>N/A</v>
      </c>
      <c r="H63" s="35">
        <f>J63-15</f>
        <v>43830</v>
      </c>
      <c r="I63" s="35">
        <f t="shared" si="0"/>
        <v>43837</v>
      </c>
      <c r="J63" s="35">
        <v>43845</v>
      </c>
      <c r="K63" s="36" t="s">
        <v>69</v>
      </c>
      <c r="L63" s="37">
        <f t="shared" si="1"/>
        <v>10000</v>
      </c>
      <c r="M63" s="45">
        <v>10000</v>
      </c>
      <c r="N63" s="39"/>
      <c r="O63" s="40" t="s">
        <v>247</v>
      </c>
    </row>
    <row r="64" spans="1:256" s="41" customFormat="1" ht="21">
      <c r="A64" s="32">
        <v>158</v>
      </c>
      <c r="B64" s="33" t="s">
        <v>377</v>
      </c>
      <c r="C64" s="34" t="s">
        <v>78</v>
      </c>
      <c r="D64" s="33" t="s">
        <v>144</v>
      </c>
      <c r="E64" s="44" t="s">
        <v>15</v>
      </c>
      <c r="F64" s="35">
        <f>G64-21</f>
        <v>43804</v>
      </c>
      <c r="G64" s="35">
        <f>H64-7</f>
        <v>43825</v>
      </c>
      <c r="H64" s="35">
        <f>J64-13</f>
        <v>43832</v>
      </c>
      <c r="I64" s="35">
        <f t="shared" si="0"/>
        <v>43839</v>
      </c>
      <c r="J64" s="35">
        <v>43845</v>
      </c>
      <c r="K64" s="36" t="s">
        <v>69</v>
      </c>
      <c r="L64" s="37">
        <f t="shared" si="1"/>
        <v>25800</v>
      </c>
      <c r="M64" s="38">
        <v>25800</v>
      </c>
      <c r="N64" s="39"/>
      <c r="O64" s="40" t="s">
        <v>248</v>
      </c>
    </row>
    <row r="65" spans="1:15" s="41" customFormat="1" ht="21">
      <c r="A65" s="32">
        <v>159</v>
      </c>
      <c r="B65" s="33" t="s">
        <v>377</v>
      </c>
      <c r="C65" s="34" t="s">
        <v>77</v>
      </c>
      <c r="D65" s="33" t="s">
        <v>144</v>
      </c>
      <c r="E65" s="44" t="s">
        <v>15</v>
      </c>
      <c r="F65" s="35">
        <f>G65-21</f>
        <v>43804</v>
      </c>
      <c r="G65" s="35">
        <f>H65-7</f>
        <v>43825</v>
      </c>
      <c r="H65" s="35">
        <f>J65-13</f>
        <v>43832</v>
      </c>
      <c r="I65" s="35">
        <f t="shared" si="0"/>
        <v>43839</v>
      </c>
      <c r="J65" s="35">
        <v>43845</v>
      </c>
      <c r="K65" s="36" t="s">
        <v>69</v>
      </c>
      <c r="L65" s="37">
        <f t="shared" si="1"/>
        <v>10000</v>
      </c>
      <c r="M65" s="38">
        <v>10000</v>
      </c>
      <c r="N65" s="39"/>
      <c r="O65" s="40" t="s">
        <v>248</v>
      </c>
    </row>
    <row r="66" spans="1:15" s="41" customFormat="1" ht="21">
      <c r="A66" s="32">
        <v>161</v>
      </c>
      <c r="B66" s="33" t="s">
        <v>377</v>
      </c>
      <c r="C66" s="34" t="s">
        <v>89</v>
      </c>
      <c r="D66" s="33" t="s">
        <v>144</v>
      </c>
      <c r="E66" s="44" t="s">
        <v>15</v>
      </c>
      <c r="F66" s="35">
        <f>G66-21</f>
        <v>43804</v>
      </c>
      <c r="G66" s="35">
        <f>H66-7</f>
        <v>43825</v>
      </c>
      <c r="H66" s="35">
        <f>J66-13</f>
        <v>43832</v>
      </c>
      <c r="I66" s="35">
        <f t="shared" si="0"/>
        <v>43839</v>
      </c>
      <c r="J66" s="35">
        <v>43845</v>
      </c>
      <c r="K66" s="36" t="s">
        <v>69</v>
      </c>
      <c r="L66" s="37">
        <f t="shared" si="1"/>
        <v>38400</v>
      </c>
      <c r="M66" s="38">
        <v>38400</v>
      </c>
      <c r="N66" s="39"/>
      <c r="O66" s="40" t="s">
        <v>248</v>
      </c>
    </row>
    <row r="67" spans="1:15" s="41" customFormat="1" ht="21">
      <c r="A67" s="32">
        <v>165</v>
      </c>
      <c r="B67" s="33" t="s">
        <v>377</v>
      </c>
      <c r="C67" s="42" t="s">
        <v>110</v>
      </c>
      <c r="D67" s="33" t="s">
        <v>144</v>
      </c>
      <c r="E67" s="44" t="s">
        <v>29</v>
      </c>
      <c r="F67" s="46" t="e">
        <v>#REF!</v>
      </c>
      <c r="G67" s="33" t="str">
        <f>IF(E67="","",IF((OR(E67=data_validation!A$1,E67=data_validation!A$2)),"Indicate Date","N/A"))</f>
        <v>N/A</v>
      </c>
      <c r="H67" s="35">
        <f>J67-15</f>
        <v>43830</v>
      </c>
      <c r="I67" s="35">
        <f t="shared" si="0"/>
        <v>43837</v>
      </c>
      <c r="J67" s="35">
        <v>43845</v>
      </c>
      <c r="K67" s="36" t="s">
        <v>69</v>
      </c>
      <c r="L67" s="37">
        <f t="shared" si="1"/>
        <v>30000</v>
      </c>
      <c r="M67" s="45">
        <v>30000</v>
      </c>
      <c r="N67" s="39"/>
      <c r="O67" s="40" t="s">
        <v>248</v>
      </c>
    </row>
    <row r="68" spans="1:15" s="41" customFormat="1" ht="21">
      <c r="A68" s="32">
        <v>169</v>
      </c>
      <c r="B68" s="33" t="s">
        <v>377</v>
      </c>
      <c r="C68" s="42" t="s">
        <v>116</v>
      </c>
      <c r="D68" s="33" t="s">
        <v>144</v>
      </c>
      <c r="E68" s="44" t="s">
        <v>28</v>
      </c>
      <c r="F68" s="35">
        <f>H68-7</f>
        <v>43825</v>
      </c>
      <c r="G68" s="33" t="str">
        <f>IF(E68="","",IF((OR(E68=data_validation!A$1,E68=data_validation!A$2)),"Indicate Date","N/A"))</f>
        <v>N/A</v>
      </c>
      <c r="H68" s="35">
        <f t="shared" ref="H68:H78" si="4">J68-13</f>
        <v>43832</v>
      </c>
      <c r="I68" s="35">
        <f t="shared" si="0"/>
        <v>43839</v>
      </c>
      <c r="J68" s="35">
        <v>43845</v>
      </c>
      <c r="K68" s="36" t="s">
        <v>69</v>
      </c>
      <c r="L68" s="37">
        <f t="shared" si="1"/>
        <v>10830</v>
      </c>
      <c r="M68" s="43">
        <v>10830</v>
      </c>
      <c r="N68" s="39"/>
      <c r="O68" s="40" t="s">
        <v>248</v>
      </c>
    </row>
    <row r="69" spans="1:15" s="41" customFormat="1" ht="36">
      <c r="A69" s="32">
        <v>171</v>
      </c>
      <c r="B69" s="33" t="s">
        <v>377</v>
      </c>
      <c r="C69" s="42" t="s">
        <v>146</v>
      </c>
      <c r="D69" s="33" t="s">
        <v>144</v>
      </c>
      <c r="E69" s="44" t="s">
        <v>25</v>
      </c>
      <c r="F69" s="46" t="e">
        <v>#REF!</v>
      </c>
      <c r="G69" s="46" t="s">
        <v>822</v>
      </c>
      <c r="H69" s="35">
        <f t="shared" si="4"/>
        <v>43832</v>
      </c>
      <c r="I69" s="35">
        <f t="shared" si="0"/>
        <v>43839</v>
      </c>
      <c r="J69" s="35">
        <v>43845</v>
      </c>
      <c r="K69" s="36" t="s">
        <v>69</v>
      </c>
      <c r="L69" s="37">
        <f t="shared" si="1"/>
        <v>200000</v>
      </c>
      <c r="M69" s="43">
        <v>200000</v>
      </c>
      <c r="N69" s="39"/>
      <c r="O69" s="40" t="s">
        <v>248</v>
      </c>
    </row>
    <row r="70" spans="1:15" s="41" customFormat="1" ht="12.75">
      <c r="A70" s="32">
        <v>173</v>
      </c>
      <c r="B70" s="33" t="s">
        <v>378</v>
      </c>
      <c r="C70" s="34" t="s">
        <v>77</v>
      </c>
      <c r="D70" s="33" t="s">
        <v>144</v>
      </c>
      <c r="E70" s="44" t="s">
        <v>15</v>
      </c>
      <c r="F70" s="35">
        <f>G70-21</f>
        <v>43804</v>
      </c>
      <c r="G70" s="35">
        <f>H70-7</f>
        <v>43825</v>
      </c>
      <c r="H70" s="35">
        <f t="shared" si="4"/>
        <v>43832</v>
      </c>
      <c r="I70" s="35">
        <f t="shared" ref="I70:I133" si="5">H70+7</f>
        <v>43839</v>
      </c>
      <c r="J70" s="35">
        <v>43845</v>
      </c>
      <c r="K70" s="36" t="s">
        <v>69</v>
      </c>
      <c r="L70" s="37">
        <f t="shared" ref="L70:L133" si="6">SUM(M70:N70)</f>
        <v>5000</v>
      </c>
      <c r="M70" s="38">
        <v>5000</v>
      </c>
      <c r="N70" s="39"/>
      <c r="O70" s="40" t="s">
        <v>249</v>
      </c>
    </row>
    <row r="71" spans="1:15" s="41" customFormat="1" ht="18">
      <c r="A71" s="32">
        <v>174</v>
      </c>
      <c r="B71" s="33" t="s">
        <v>378</v>
      </c>
      <c r="C71" s="34" t="s">
        <v>116</v>
      </c>
      <c r="D71" s="33" t="s">
        <v>144</v>
      </c>
      <c r="E71" s="44" t="s">
        <v>28</v>
      </c>
      <c r="F71" s="35">
        <f>H71-7</f>
        <v>43825</v>
      </c>
      <c r="G71" s="33" t="str">
        <f>IF(E71="","",IF((OR(E71=data_validation!A$1,E71=data_validation!A$2)),"Indicate Date","N/A"))</f>
        <v>N/A</v>
      </c>
      <c r="H71" s="35">
        <f t="shared" si="4"/>
        <v>43832</v>
      </c>
      <c r="I71" s="35">
        <f t="shared" si="5"/>
        <v>43839</v>
      </c>
      <c r="J71" s="35">
        <v>43845</v>
      </c>
      <c r="K71" s="36" t="s">
        <v>69</v>
      </c>
      <c r="L71" s="37">
        <f t="shared" si="6"/>
        <v>96000</v>
      </c>
      <c r="M71" s="38">
        <v>96000</v>
      </c>
      <c r="N71" s="39"/>
      <c r="O71" s="40" t="s">
        <v>249</v>
      </c>
    </row>
    <row r="72" spans="1:15" s="41" customFormat="1" ht="21">
      <c r="A72" s="32">
        <v>178</v>
      </c>
      <c r="B72" s="33" t="s">
        <v>379</v>
      </c>
      <c r="C72" s="34" t="s">
        <v>77</v>
      </c>
      <c r="D72" s="33" t="s">
        <v>144</v>
      </c>
      <c r="E72" s="44" t="s">
        <v>15</v>
      </c>
      <c r="F72" s="35">
        <f>G72-21</f>
        <v>43804</v>
      </c>
      <c r="G72" s="35">
        <f>H72-7</f>
        <v>43825</v>
      </c>
      <c r="H72" s="35">
        <f t="shared" si="4"/>
        <v>43832</v>
      </c>
      <c r="I72" s="35">
        <f t="shared" si="5"/>
        <v>43839</v>
      </c>
      <c r="J72" s="35">
        <v>43845</v>
      </c>
      <c r="K72" s="36" t="s">
        <v>69</v>
      </c>
      <c r="L72" s="37">
        <f t="shared" si="6"/>
        <v>15000</v>
      </c>
      <c r="M72" s="38">
        <v>15000</v>
      </c>
      <c r="N72" s="39"/>
      <c r="O72" s="40" t="s">
        <v>250</v>
      </c>
    </row>
    <row r="73" spans="1:15" s="41" customFormat="1" ht="21">
      <c r="A73" s="32">
        <v>180</v>
      </c>
      <c r="B73" s="33" t="s">
        <v>380</v>
      </c>
      <c r="C73" s="34" t="s">
        <v>78</v>
      </c>
      <c r="D73" s="33" t="s">
        <v>144</v>
      </c>
      <c r="E73" s="44" t="s">
        <v>15</v>
      </c>
      <c r="F73" s="35">
        <f>G73-21</f>
        <v>43804</v>
      </c>
      <c r="G73" s="35">
        <f>H73-7</f>
        <v>43825</v>
      </c>
      <c r="H73" s="35">
        <f t="shared" si="4"/>
        <v>43832</v>
      </c>
      <c r="I73" s="35">
        <f t="shared" si="5"/>
        <v>43839</v>
      </c>
      <c r="J73" s="35">
        <v>43845</v>
      </c>
      <c r="K73" s="36" t="s">
        <v>69</v>
      </c>
      <c r="L73" s="37">
        <f t="shared" si="6"/>
        <v>7000</v>
      </c>
      <c r="M73" s="38">
        <v>7000</v>
      </c>
      <c r="N73" s="39"/>
      <c r="O73" s="40" t="s">
        <v>251</v>
      </c>
    </row>
    <row r="74" spans="1:15" s="41" customFormat="1" ht="21">
      <c r="A74" s="32">
        <v>181</v>
      </c>
      <c r="B74" s="33" t="s">
        <v>380</v>
      </c>
      <c r="C74" s="34" t="s">
        <v>77</v>
      </c>
      <c r="D74" s="33" t="s">
        <v>144</v>
      </c>
      <c r="E74" s="44" t="s">
        <v>15</v>
      </c>
      <c r="F74" s="35">
        <f>G74-21</f>
        <v>43804</v>
      </c>
      <c r="G74" s="35">
        <f>H74-7</f>
        <v>43825</v>
      </c>
      <c r="H74" s="35">
        <f t="shared" si="4"/>
        <v>43832</v>
      </c>
      <c r="I74" s="35">
        <f t="shared" si="5"/>
        <v>43839</v>
      </c>
      <c r="J74" s="35">
        <v>43845</v>
      </c>
      <c r="K74" s="36" t="s">
        <v>69</v>
      </c>
      <c r="L74" s="37">
        <f t="shared" si="6"/>
        <v>3000</v>
      </c>
      <c r="M74" s="38">
        <v>3000</v>
      </c>
      <c r="N74" s="39"/>
      <c r="O74" s="40" t="s">
        <v>251</v>
      </c>
    </row>
    <row r="75" spans="1:15" s="41" customFormat="1" ht="21">
      <c r="A75" s="32">
        <v>182</v>
      </c>
      <c r="B75" s="33" t="s">
        <v>380</v>
      </c>
      <c r="C75" s="34" t="s">
        <v>116</v>
      </c>
      <c r="D75" s="33" t="s">
        <v>144</v>
      </c>
      <c r="E75" s="44" t="s">
        <v>28</v>
      </c>
      <c r="F75" s="35">
        <f>H75-7</f>
        <v>43825</v>
      </c>
      <c r="G75" s="33" t="str">
        <f>IF(E75="","",IF((OR(E75=data_validation!A$1,E75=data_validation!A$2)),"Indicate Date","N/A"))</f>
        <v>N/A</v>
      </c>
      <c r="H75" s="35">
        <f t="shared" si="4"/>
        <v>43832</v>
      </c>
      <c r="I75" s="35">
        <f t="shared" si="5"/>
        <v>43839</v>
      </c>
      <c r="J75" s="35">
        <v>43845</v>
      </c>
      <c r="K75" s="36" t="s">
        <v>69</v>
      </c>
      <c r="L75" s="37">
        <f t="shared" si="6"/>
        <v>5000</v>
      </c>
      <c r="M75" s="38">
        <v>5000</v>
      </c>
      <c r="N75" s="39"/>
      <c r="O75" s="40" t="s">
        <v>251</v>
      </c>
    </row>
    <row r="76" spans="1:15" s="41" customFormat="1" ht="21">
      <c r="A76" s="32">
        <v>183</v>
      </c>
      <c r="B76" s="33" t="s">
        <v>381</v>
      </c>
      <c r="C76" s="34" t="s">
        <v>78</v>
      </c>
      <c r="D76" s="33" t="s">
        <v>144</v>
      </c>
      <c r="E76" s="44" t="s">
        <v>15</v>
      </c>
      <c r="F76" s="35">
        <f>G76-21</f>
        <v>43804</v>
      </c>
      <c r="G76" s="35">
        <f>H76-7</f>
        <v>43825</v>
      </c>
      <c r="H76" s="35">
        <f t="shared" si="4"/>
        <v>43832</v>
      </c>
      <c r="I76" s="35">
        <f t="shared" si="5"/>
        <v>43839</v>
      </c>
      <c r="J76" s="35">
        <v>43845</v>
      </c>
      <c r="K76" s="36" t="s">
        <v>69</v>
      </c>
      <c r="L76" s="37">
        <f t="shared" si="6"/>
        <v>10000</v>
      </c>
      <c r="M76" s="38">
        <v>10000</v>
      </c>
      <c r="N76" s="39"/>
      <c r="O76" s="40" t="s">
        <v>382</v>
      </c>
    </row>
    <row r="77" spans="1:15" s="41" customFormat="1" ht="12.75">
      <c r="A77" s="32">
        <v>184</v>
      </c>
      <c r="B77" s="33" t="s">
        <v>288</v>
      </c>
      <c r="C77" s="34" t="s">
        <v>76</v>
      </c>
      <c r="D77" s="33" t="s">
        <v>93</v>
      </c>
      <c r="E77" s="44" t="s">
        <v>24</v>
      </c>
      <c r="F77" s="33" t="str">
        <f>IF(E77="","",IF((OR(E77=data_validation!A$1,E77=data_validation!A$2,E77=data_validation!A$5,E77=data_validation!A$6,E77=data_validation!A$14,E77=data_validation!A$16)),"Indicate Date","N/A"))</f>
        <v>N/A</v>
      </c>
      <c r="G77" s="33" t="str">
        <f>IF(E77="","",IF((OR(E77=data_validation!A$1,E77=data_validation!A$2)),"Indicate Date","N/A"))</f>
        <v>N/A</v>
      </c>
      <c r="H77" s="35">
        <f t="shared" si="4"/>
        <v>43832</v>
      </c>
      <c r="I77" s="35">
        <f t="shared" si="5"/>
        <v>43839</v>
      </c>
      <c r="J77" s="35">
        <v>43845</v>
      </c>
      <c r="K77" s="36" t="s">
        <v>69</v>
      </c>
      <c r="L77" s="37">
        <f t="shared" si="6"/>
        <v>37540</v>
      </c>
      <c r="M77" s="38">
        <v>37540</v>
      </c>
      <c r="N77" s="39"/>
      <c r="O77" s="40" t="s">
        <v>266</v>
      </c>
    </row>
    <row r="78" spans="1:15" s="41" customFormat="1" ht="12.75">
      <c r="A78" s="32">
        <v>187</v>
      </c>
      <c r="B78" s="33" t="s">
        <v>288</v>
      </c>
      <c r="C78" s="34" t="s">
        <v>78</v>
      </c>
      <c r="D78" s="33" t="s">
        <v>93</v>
      </c>
      <c r="E78" s="44" t="s">
        <v>15</v>
      </c>
      <c r="F78" s="35">
        <f>G78-21</f>
        <v>43804</v>
      </c>
      <c r="G78" s="35">
        <f>H78-7</f>
        <v>43825</v>
      </c>
      <c r="H78" s="35">
        <f t="shared" si="4"/>
        <v>43832</v>
      </c>
      <c r="I78" s="35">
        <f t="shared" si="5"/>
        <v>43839</v>
      </c>
      <c r="J78" s="35">
        <v>43845</v>
      </c>
      <c r="K78" s="36" t="s">
        <v>69</v>
      </c>
      <c r="L78" s="37">
        <f t="shared" si="6"/>
        <v>26000</v>
      </c>
      <c r="M78" s="38">
        <v>26000</v>
      </c>
      <c r="N78" s="39"/>
      <c r="O78" s="40" t="s">
        <v>266</v>
      </c>
    </row>
    <row r="79" spans="1:15" s="41" customFormat="1" ht="12.75">
      <c r="A79" s="32">
        <v>188</v>
      </c>
      <c r="B79" s="33" t="s">
        <v>288</v>
      </c>
      <c r="C79" s="34" t="s">
        <v>81</v>
      </c>
      <c r="D79" s="33" t="s">
        <v>93</v>
      </c>
      <c r="E79" s="44" t="s">
        <v>15</v>
      </c>
      <c r="F79" s="35">
        <f>G79-21</f>
        <v>43802</v>
      </c>
      <c r="G79" s="35">
        <f>H79-7</f>
        <v>43823</v>
      </c>
      <c r="H79" s="35">
        <f>J79-15</f>
        <v>43830</v>
      </c>
      <c r="I79" s="35">
        <f t="shared" si="5"/>
        <v>43837</v>
      </c>
      <c r="J79" s="35">
        <v>43845</v>
      </c>
      <c r="K79" s="36" t="s">
        <v>69</v>
      </c>
      <c r="L79" s="37">
        <f t="shared" si="6"/>
        <v>4000</v>
      </c>
      <c r="M79" s="38">
        <v>4000</v>
      </c>
      <c r="N79" s="39"/>
      <c r="O79" s="40" t="s">
        <v>266</v>
      </c>
    </row>
    <row r="80" spans="1:15" s="41" customFormat="1" ht="24">
      <c r="A80" s="32">
        <v>191</v>
      </c>
      <c r="B80" s="33" t="s">
        <v>288</v>
      </c>
      <c r="C80" s="42" t="s">
        <v>83</v>
      </c>
      <c r="D80" s="33" t="s">
        <v>93</v>
      </c>
      <c r="E80" s="44" t="s">
        <v>28</v>
      </c>
      <c r="F80" s="35">
        <f>H80-7</f>
        <v>43825</v>
      </c>
      <c r="G80" s="33" t="str">
        <f>IF(E80="","",IF((OR(E80=data_validation!A$1,E80=data_validation!A$2)),"Indicate Date","N/A"))</f>
        <v>N/A</v>
      </c>
      <c r="H80" s="35">
        <f t="shared" ref="H80:H96" si="7">J80-13</f>
        <v>43832</v>
      </c>
      <c r="I80" s="35">
        <f t="shared" si="5"/>
        <v>43839</v>
      </c>
      <c r="J80" s="35">
        <v>43845</v>
      </c>
      <c r="K80" s="36" t="s">
        <v>69</v>
      </c>
      <c r="L80" s="37">
        <f t="shared" si="6"/>
        <v>2000</v>
      </c>
      <c r="M80" s="43">
        <v>2000</v>
      </c>
      <c r="N80" s="39"/>
      <c r="O80" s="40" t="s">
        <v>266</v>
      </c>
    </row>
    <row r="81" spans="1:256" s="41" customFormat="1" ht="24">
      <c r="A81" s="32">
        <v>195</v>
      </c>
      <c r="B81" s="33" t="s">
        <v>288</v>
      </c>
      <c r="C81" s="42" t="s">
        <v>87</v>
      </c>
      <c r="D81" s="33" t="s">
        <v>93</v>
      </c>
      <c r="E81" s="44" t="s">
        <v>28</v>
      </c>
      <c r="F81" s="35">
        <f>H81-7</f>
        <v>43825</v>
      </c>
      <c r="G81" s="33" t="str">
        <f>IF(E81="","",IF((OR(E81=data_validation!A$1,E81=data_validation!A$2)),"Indicate Date","N/A"))</f>
        <v>N/A</v>
      </c>
      <c r="H81" s="35">
        <f t="shared" si="7"/>
        <v>43832</v>
      </c>
      <c r="I81" s="35">
        <f t="shared" si="5"/>
        <v>43839</v>
      </c>
      <c r="J81" s="35">
        <v>43845</v>
      </c>
      <c r="K81" s="36" t="s">
        <v>69</v>
      </c>
      <c r="L81" s="37">
        <f t="shared" si="6"/>
        <v>1800</v>
      </c>
      <c r="M81" s="43">
        <v>1800</v>
      </c>
      <c r="N81" s="39"/>
      <c r="O81" s="40" t="s">
        <v>266</v>
      </c>
    </row>
    <row r="82" spans="1:256" s="41" customFormat="1" ht="12.75">
      <c r="A82" s="32">
        <v>199</v>
      </c>
      <c r="B82" s="71" t="s">
        <v>289</v>
      </c>
      <c r="C82" s="72" t="s">
        <v>76</v>
      </c>
      <c r="D82" s="71" t="s">
        <v>135</v>
      </c>
      <c r="E82" s="73" t="s">
        <v>24</v>
      </c>
      <c r="F82" s="71" t="str">
        <f>IF(E82="","",IF((OR(E82=data_validation!A$1,E82=data_validation!A$2,E82=data_validation!A$5,E82=data_validation!A$6,E82=data_validation!A$14,E82=data_validation!A$16)),"Indicate Date","N/A"))</f>
        <v>N/A</v>
      </c>
      <c r="G82" s="71" t="str">
        <f>IF(E82="","",IF((OR(E82=data_validation!A$1,E82=data_validation!A$2)),"Indicate Date","N/A"))</f>
        <v>N/A</v>
      </c>
      <c r="H82" s="74">
        <f t="shared" si="7"/>
        <v>43832</v>
      </c>
      <c r="I82" s="74">
        <f t="shared" si="5"/>
        <v>43839</v>
      </c>
      <c r="J82" s="74">
        <v>43845</v>
      </c>
      <c r="K82" s="75" t="s">
        <v>69</v>
      </c>
      <c r="L82" s="76">
        <f t="shared" si="6"/>
        <v>63195</v>
      </c>
      <c r="M82" s="77">
        <v>63195</v>
      </c>
      <c r="N82" s="78"/>
      <c r="O82" s="79" t="s">
        <v>266</v>
      </c>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c r="IG82" s="80"/>
      <c r="IH82" s="80"/>
      <c r="II82" s="80"/>
      <c r="IJ82" s="80"/>
      <c r="IK82" s="80"/>
      <c r="IL82" s="80"/>
      <c r="IM82" s="80"/>
      <c r="IN82" s="80"/>
      <c r="IO82" s="80"/>
      <c r="IP82" s="80"/>
      <c r="IQ82" s="80"/>
      <c r="IR82" s="80"/>
      <c r="IS82" s="80"/>
      <c r="IT82" s="80"/>
      <c r="IU82" s="80"/>
      <c r="IV82" s="80"/>
    </row>
    <row r="83" spans="1:256" s="41" customFormat="1" ht="12.75">
      <c r="A83" s="32">
        <v>202</v>
      </c>
      <c r="B83" s="33" t="s">
        <v>289</v>
      </c>
      <c r="C83" s="34" t="s">
        <v>78</v>
      </c>
      <c r="D83" s="33" t="s">
        <v>135</v>
      </c>
      <c r="E83" s="44" t="s">
        <v>15</v>
      </c>
      <c r="F83" s="35">
        <f>G83-21</f>
        <v>43804</v>
      </c>
      <c r="G83" s="35">
        <f>H83-7</f>
        <v>43825</v>
      </c>
      <c r="H83" s="35">
        <f t="shared" si="7"/>
        <v>43832</v>
      </c>
      <c r="I83" s="35">
        <f t="shared" si="5"/>
        <v>43839</v>
      </c>
      <c r="J83" s="35">
        <v>43845</v>
      </c>
      <c r="K83" s="36" t="s">
        <v>69</v>
      </c>
      <c r="L83" s="37">
        <f t="shared" si="6"/>
        <v>125000</v>
      </c>
      <c r="M83" s="38">
        <v>125000</v>
      </c>
      <c r="N83" s="39"/>
      <c r="O83" s="40" t="s">
        <v>266</v>
      </c>
    </row>
    <row r="84" spans="1:256" s="41" customFormat="1" ht="12.75">
      <c r="A84" s="32">
        <v>203</v>
      </c>
      <c r="B84" s="33" t="s">
        <v>289</v>
      </c>
      <c r="C84" s="34" t="s">
        <v>81</v>
      </c>
      <c r="D84" s="33" t="s">
        <v>135</v>
      </c>
      <c r="E84" s="44" t="s">
        <v>15</v>
      </c>
      <c r="F84" s="35">
        <f>G84-21</f>
        <v>43804</v>
      </c>
      <c r="G84" s="35">
        <f>H84-7</f>
        <v>43825</v>
      </c>
      <c r="H84" s="35">
        <f t="shared" si="7"/>
        <v>43832</v>
      </c>
      <c r="I84" s="35">
        <f t="shared" si="5"/>
        <v>43839</v>
      </c>
      <c r="J84" s="35">
        <v>43845</v>
      </c>
      <c r="K84" s="36" t="s">
        <v>69</v>
      </c>
      <c r="L84" s="37">
        <f t="shared" si="6"/>
        <v>25000</v>
      </c>
      <c r="M84" s="38">
        <v>25000</v>
      </c>
      <c r="N84" s="39"/>
      <c r="O84" s="40" t="s">
        <v>266</v>
      </c>
    </row>
    <row r="85" spans="1:256" s="80" customFormat="1" ht="24">
      <c r="A85" s="32">
        <v>206</v>
      </c>
      <c r="B85" s="33" t="s">
        <v>289</v>
      </c>
      <c r="C85" s="42" t="s">
        <v>83</v>
      </c>
      <c r="D85" s="33" t="s">
        <v>135</v>
      </c>
      <c r="E85" s="44" t="s">
        <v>28</v>
      </c>
      <c r="F85" s="35">
        <f>H85-7</f>
        <v>43825</v>
      </c>
      <c r="G85" s="33" t="str">
        <f>IF(E85="","",IF((OR(E85=data_validation!A$1,E85=data_validation!A$2)),"Indicate Date","N/A"))</f>
        <v>N/A</v>
      </c>
      <c r="H85" s="35">
        <f t="shared" si="7"/>
        <v>43832</v>
      </c>
      <c r="I85" s="35">
        <f t="shared" si="5"/>
        <v>43839</v>
      </c>
      <c r="J85" s="35">
        <v>43845</v>
      </c>
      <c r="K85" s="36" t="s">
        <v>69</v>
      </c>
      <c r="L85" s="37">
        <f t="shared" si="6"/>
        <v>10500</v>
      </c>
      <c r="M85" s="43">
        <v>10500</v>
      </c>
      <c r="N85" s="39"/>
      <c r="O85" s="40" t="s">
        <v>266</v>
      </c>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c r="HK85" s="41"/>
      <c r="HL85" s="41"/>
      <c r="HM85" s="41"/>
      <c r="HN85" s="41"/>
      <c r="HO85" s="41"/>
      <c r="HP85" s="41"/>
      <c r="HQ85" s="41"/>
      <c r="HR85" s="41"/>
      <c r="HS85" s="41"/>
      <c r="HT85" s="41"/>
      <c r="HU85" s="41"/>
      <c r="HV85" s="41"/>
      <c r="HW85" s="41"/>
      <c r="HX85" s="41"/>
      <c r="HY85" s="41"/>
      <c r="HZ85" s="41"/>
      <c r="IA85" s="41"/>
      <c r="IB85" s="41"/>
      <c r="IC85" s="41"/>
      <c r="ID85" s="41"/>
      <c r="IE85" s="41"/>
      <c r="IF85" s="41"/>
      <c r="IG85" s="41"/>
      <c r="IH85" s="41"/>
      <c r="II85" s="41"/>
      <c r="IJ85" s="41"/>
      <c r="IK85" s="41"/>
      <c r="IL85" s="41"/>
      <c r="IM85" s="41"/>
      <c r="IN85" s="41"/>
      <c r="IO85" s="41"/>
      <c r="IP85" s="41"/>
      <c r="IQ85" s="41"/>
      <c r="IR85" s="41"/>
      <c r="IS85" s="41"/>
      <c r="IT85" s="41"/>
      <c r="IU85" s="41"/>
      <c r="IV85" s="41"/>
    </row>
    <row r="86" spans="1:256" s="41" customFormat="1" ht="24">
      <c r="A86" s="32">
        <v>210</v>
      </c>
      <c r="B86" s="33" t="s">
        <v>289</v>
      </c>
      <c r="C86" s="42" t="s">
        <v>118</v>
      </c>
      <c r="D86" s="33" t="s">
        <v>135</v>
      </c>
      <c r="E86" s="44" t="s">
        <v>28</v>
      </c>
      <c r="F86" s="35">
        <f>H86-7</f>
        <v>43825</v>
      </c>
      <c r="G86" s="33" t="str">
        <f>IF(E86="","",IF((OR(E86=data_validation!A$1,E86=data_validation!A$2)),"Indicate Date","N/A"))</f>
        <v>N/A</v>
      </c>
      <c r="H86" s="35">
        <f t="shared" si="7"/>
        <v>43832</v>
      </c>
      <c r="I86" s="35">
        <f t="shared" si="5"/>
        <v>43839</v>
      </c>
      <c r="J86" s="35">
        <v>43845</v>
      </c>
      <c r="K86" s="36" t="s">
        <v>69</v>
      </c>
      <c r="L86" s="37">
        <f t="shared" si="6"/>
        <v>30000</v>
      </c>
      <c r="M86" s="43">
        <v>30000</v>
      </c>
      <c r="N86" s="39"/>
      <c r="O86" s="40" t="s">
        <v>266</v>
      </c>
    </row>
    <row r="87" spans="1:256" s="41" customFormat="1" ht="21">
      <c r="A87" s="32">
        <v>214</v>
      </c>
      <c r="B87" s="71" t="s">
        <v>413</v>
      </c>
      <c r="C87" s="72" t="s">
        <v>76</v>
      </c>
      <c r="D87" s="71" t="s">
        <v>94</v>
      </c>
      <c r="E87" s="73" t="s">
        <v>24</v>
      </c>
      <c r="F87" s="71" t="str">
        <f>IF(E87="","",IF((OR(E87=data_validation!A$1,E87=data_validation!A$2,E87=data_validation!A$5,E87=data_validation!A$6,E87=data_validation!A$14,E87=data_validation!A$16)),"Indicate Date","N/A"))</f>
        <v>N/A</v>
      </c>
      <c r="G87" s="71" t="str">
        <f>IF(E87="","",IF((OR(E87=data_validation!A$1,E87=data_validation!A$2)),"Indicate Date","N/A"))</f>
        <v>N/A</v>
      </c>
      <c r="H87" s="74">
        <f t="shared" si="7"/>
        <v>43832</v>
      </c>
      <c r="I87" s="74">
        <f t="shared" si="5"/>
        <v>43839</v>
      </c>
      <c r="J87" s="74">
        <v>43845</v>
      </c>
      <c r="K87" s="75" t="s">
        <v>69</v>
      </c>
      <c r="L87" s="76">
        <f t="shared" si="6"/>
        <v>69150</v>
      </c>
      <c r="M87" s="81">
        <v>69150</v>
      </c>
      <c r="N87" s="78"/>
      <c r="O87" s="79" t="s">
        <v>208</v>
      </c>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c r="IC87" s="80"/>
      <c r="ID87" s="80"/>
      <c r="IE87" s="80"/>
      <c r="IF87" s="80"/>
      <c r="IG87" s="80"/>
      <c r="IH87" s="80"/>
      <c r="II87" s="80"/>
      <c r="IJ87" s="80"/>
      <c r="IK87" s="80"/>
      <c r="IL87" s="80"/>
      <c r="IM87" s="80"/>
      <c r="IN87" s="80"/>
      <c r="IO87" s="80"/>
      <c r="IP87" s="80"/>
      <c r="IQ87" s="80"/>
      <c r="IR87" s="80"/>
      <c r="IS87" s="80"/>
      <c r="IT87" s="80"/>
      <c r="IU87" s="80"/>
      <c r="IV87" s="80"/>
    </row>
    <row r="88" spans="1:256" s="41" customFormat="1" ht="21">
      <c r="A88" s="32">
        <v>216</v>
      </c>
      <c r="B88" s="33" t="s">
        <v>413</v>
      </c>
      <c r="C88" s="34" t="s">
        <v>78</v>
      </c>
      <c r="D88" s="33" t="s">
        <v>94</v>
      </c>
      <c r="E88" s="44" t="s">
        <v>15</v>
      </c>
      <c r="F88" s="35">
        <f>G88-21</f>
        <v>43804</v>
      </c>
      <c r="G88" s="35">
        <f>H88-7</f>
        <v>43825</v>
      </c>
      <c r="H88" s="35">
        <f t="shared" si="7"/>
        <v>43832</v>
      </c>
      <c r="I88" s="35">
        <f t="shared" si="5"/>
        <v>43839</v>
      </c>
      <c r="J88" s="35">
        <v>43845</v>
      </c>
      <c r="K88" s="36" t="s">
        <v>69</v>
      </c>
      <c r="L88" s="37">
        <f t="shared" si="6"/>
        <v>30157.200000000001</v>
      </c>
      <c r="M88" s="38">
        <v>30157.200000000001</v>
      </c>
      <c r="N88" s="39"/>
      <c r="O88" s="40" t="s">
        <v>208</v>
      </c>
    </row>
    <row r="89" spans="1:256" s="41" customFormat="1" ht="24">
      <c r="A89" s="32">
        <v>219</v>
      </c>
      <c r="B89" s="33" t="s">
        <v>414</v>
      </c>
      <c r="C89" s="34" t="s">
        <v>316</v>
      </c>
      <c r="D89" s="33" t="s">
        <v>94</v>
      </c>
      <c r="E89" s="44" t="s">
        <v>15</v>
      </c>
      <c r="F89" s="35">
        <f>G89-21</f>
        <v>43804</v>
      </c>
      <c r="G89" s="35">
        <f>H89-7</f>
        <v>43825</v>
      </c>
      <c r="H89" s="35">
        <f t="shared" si="7"/>
        <v>43832</v>
      </c>
      <c r="I89" s="35">
        <f t="shared" si="5"/>
        <v>43839</v>
      </c>
      <c r="J89" s="35">
        <v>43845</v>
      </c>
      <c r="K89" s="36" t="s">
        <v>69</v>
      </c>
      <c r="L89" s="37">
        <f t="shared" si="6"/>
        <v>100000</v>
      </c>
      <c r="M89" s="38"/>
      <c r="N89" s="39">
        <v>100000</v>
      </c>
      <c r="O89" s="40" t="s">
        <v>415</v>
      </c>
    </row>
    <row r="90" spans="1:256" s="41" customFormat="1" ht="21">
      <c r="A90" s="32">
        <v>220</v>
      </c>
      <c r="B90" s="33" t="s">
        <v>418</v>
      </c>
      <c r="C90" s="34" t="s">
        <v>76</v>
      </c>
      <c r="D90" s="33" t="s">
        <v>168</v>
      </c>
      <c r="E90" s="44" t="s">
        <v>24</v>
      </c>
      <c r="F90" s="33" t="str">
        <f>IF(E90="","",IF((OR(E90=data_validation!A$1,E90=data_validation!A$2,E90=data_validation!A$5,E90=data_validation!A$6,E90=data_validation!A$14,E90=data_validation!A$16)),"Indicate Date","N/A"))</f>
        <v>N/A</v>
      </c>
      <c r="G90" s="33" t="str">
        <f>IF(E90="","",IF((OR(E90=data_validation!A$1,E90=data_validation!A$2)),"Indicate Date","N/A"))</f>
        <v>N/A</v>
      </c>
      <c r="H90" s="35">
        <f t="shared" si="7"/>
        <v>43832</v>
      </c>
      <c r="I90" s="35">
        <f t="shared" si="5"/>
        <v>43839</v>
      </c>
      <c r="J90" s="35">
        <v>43845</v>
      </c>
      <c r="K90" s="36" t="s">
        <v>69</v>
      </c>
      <c r="L90" s="37">
        <f t="shared" si="6"/>
        <v>12029</v>
      </c>
      <c r="M90" s="38">
        <v>12029</v>
      </c>
      <c r="N90" s="39"/>
      <c r="O90" s="40" t="s">
        <v>208</v>
      </c>
    </row>
    <row r="91" spans="1:256" s="80" customFormat="1" ht="21">
      <c r="A91" s="32">
        <v>222</v>
      </c>
      <c r="B91" s="33" t="s">
        <v>418</v>
      </c>
      <c r="C91" s="34" t="s">
        <v>76</v>
      </c>
      <c r="D91" s="33" t="s">
        <v>168</v>
      </c>
      <c r="E91" s="44" t="s">
        <v>24</v>
      </c>
      <c r="F91" s="33" t="str">
        <f>IF(E91="","",IF((OR(E91=data_validation!A$1,E91=data_validation!A$2,E91=data_validation!A$5,E91=data_validation!A$6,E91=data_validation!A$14,E91=data_validation!A$16)),"Indicate Date","N/A"))</f>
        <v>N/A</v>
      </c>
      <c r="G91" s="33" t="str">
        <f>IF(E91="","",IF((OR(E91=data_validation!A$1,E91=data_validation!A$2)),"Indicate Date","N/A"))</f>
        <v>N/A</v>
      </c>
      <c r="H91" s="35">
        <f t="shared" si="7"/>
        <v>43832</v>
      </c>
      <c r="I91" s="35">
        <f t="shared" si="5"/>
        <v>43839</v>
      </c>
      <c r="J91" s="35">
        <v>43845</v>
      </c>
      <c r="K91" s="36" t="s">
        <v>69</v>
      </c>
      <c r="L91" s="37">
        <f t="shared" si="6"/>
        <v>3491.8</v>
      </c>
      <c r="M91" s="38">
        <v>3491.8</v>
      </c>
      <c r="N91" s="39"/>
      <c r="O91" s="40" t="s">
        <v>208</v>
      </c>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c r="DB91" s="41"/>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c r="EE91" s="41"/>
      <c r="EF91" s="41"/>
      <c r="EG91" s="41"/>
      <c r="EH91" s="41"/>
      <c r="EI91" s="41"/>
      <c r="EJ91" s="41"/>
      <c r="EK91" s="41"/>
      <c r="EL91" s="41"/>
      <c r="EM91" s="41"/>
      <c r="EN91" s="41"/>
      <c r="EO91" s="41"/>
      <c r="EP91" s="41"/>
      <c r="EQ91" s="41"/>
      <c r="ER91" s="41"/>
      <c r="ES91" s="41"/>
      <c r="ET91" s="41"/>
      <c r="EU91" s="41"/>
      <c r="EV91" s="41"/>
      <c r="EW91" s="41"/>
      <c r="EX91" s="41"/>
      <c r="EY91" s="41"/>
      <c r="EZ91" s="41"/>
      <c r="FA91" s="41"/>
      <c r="FB91" s="41"/>
      <c r="FC91" s="41"/>
      <c r="FD91" s="41"/>
      <c r="FE91" s="41"/>
      <c r="FF91" s="41"/>
      <c r="FG91" s="41"/>
      <c r="FH91" s="41"/>
      <c r="FI91" s="41"/>
      <c r="FJ91" s="41"/>
      <c r="FK91" s="41"/>
      <c r="FL91" s="41"/>
      <c r="FM91" s="41"/>
      <c r="FN91" s="41"/>
      <c r="FO91" s="41"/>
      <c r="FP91" s="41"/>
      <c r="FQ91" s="41"/>
      <c r="FR91" s="41"/>
      <c r="FS91" s="41"/>
      <c r="FT91" s="41"/>
      <c r="FU91" s="41"/>
      <c r="FV91" s="41"/>
      <c r="FW91" s="41"/>
      <c r="FX91" s="41"/>
      <c r="FY91" s="41"/>
      <c r="FZ91" s="41"/>
      <c r="GA91" s="41"/>
      <c r="GB91" s="41"/>
      <c r="GC91" s="41"/>
      <c r="GD91" s="41"/>
      <c r="GE91" s="41"/>
      <c r="GF91" s="41"/>
      <c r="GG91" s="41"/>
      <c r="GH91" s="41"/>
      <c r="GI91" s="41"/>
      <c r="GJ91" s="41"/>
      <c r="GK91" s="41"/>
      <c r="GL91" s="41"/>
      <c r="GM91" s="41"/>
      <c r="GN91" s="41"/>
      <c r="GO91" s="41"/>
      <c r="GP91" s="41"/>
      <c r="GQ91" s="41"/>
      <c r="GR91" s="41"/>
      <c r="GS91" s="41"/>
      <c r="GT91" s="41"/>
      <c r="GU91" s="41"/>
      <c r="GV91" s="41"/>
      <c r="GW91" s="41"/>
      <c r="GX91" s="41"/>
      <c r="GY91" s="41"/>
      <c r="GZ91" s="41"/>
      <c r="HA91" s="41"/>
      <c r="HB91" s="41"/>
      <c r="HC91" s="41"/>
      <c r="HD91" s="41"/>
      <c r="HE91" s="41"/>
      <c r="HF91" s="41"/>
      <c r="HG91" s="41"/>
      <c r="HH91" s="41"/>
      <c r="HI91" s="41"/>
      <c r="HJ91" s="41"/>
      <c r="HK91" s="41"/>
      <c r="HL91" s="41"/>
      <c r="HM91" s="41"/>
      <c r="HN91" s="41"/>
      <c r="HO91" s="41"/>
      <c r="HP91" s="41"/>
      <c r="HQ91" s="41"/>
      <c r="HR91" s="41"/>
      <c r="HS91" s="41"/>
      <c r="HT91" s="41"/>
      <c r="HU91" s="41"/>
      <c r="HV91" s="41"/>
      <c r="HW91" s="41"/>
      <c r="HX91" s="41"/>
      <c r="HY91" s="41"/>
      <c r="HZ91" s="41"/>
      <c r="IA91" s="41"/>
      <c r="IB91" s="41"/>
      <c r="IC91" s="41"/>
      <c r="ID91" s="41"/>
      <c r="IE91" s="41"/>
      <c r="IF91" s="41"/>
      <c r="IG91" s="41"/>
      <c r="IH91" s="41"/>
      <c r="II91" s="41"/>
      <c r="IJ91" s="41"/>
      <c r="IK91" s="41"/>
      <c r="IL91" s="41"/>
      <c r="IM91" s="41"/>
      <c r="IN91" s="41"/>
      <c r="IO91" s="41"/>
      <c r="IP91" s="41"/>
      <c r="IQ91" s="41"/>
      <c r="IR91" s="41"/>
      <c r="IS91" s="41"/>
      <c r="IT91" s="41"/>
      <c r="IU91" s="41"/>
      <c r="IV91" s="41"/>
    </row>
    <row r="92" spans="1:256" s="80" customFormat="1" ht="21">
      <c r="A92" s="32">
        <v>224</v>
      </c>
      <c r="B92" s="33" t="s">
        <v>418</v>
      </c>
      <c r="C92" s="34" t="s">
        <v>77</v>
      </c>
      <c r="D92" s="33" t="s">
        <v>168</v>
      </c>
      <c r="E92" s="44" t="s">
        <v>15</v>
      </c>
      <c r="F92" s="35">
        <f>G92-21</f>
        <v>43804</v>
      </c>
      <c r="G92" s="35">
        <f>H92-7</f>
        <v>43825</v>
      </c>
      <c r="H92" s="35">
        <f t="shared" si="7"/>
        <v>43832</v>
      </c>
      <c r="I92" s="35">
        <f t="shared" si="5"/>
        <v>43839</v>
      </c>
      <c r="J92" s="35">
        <v>43845</v>
      </c>
      <c r="K92" s="36" t="s">
        <v>69</v>
      </c>
      <c r="L92" s="37">
        <f t="shared" si="6"/>
        <v>3500</v>
      </c>
      <c r="M92" s="38">
        <v>3500</v>
      </c>
      <c r="N92" s="39"/>
      <c r="O92" s="40" t="s">
        <v>208</v>
      </c>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c r="DB92" s="41"/>
      <c r="DC92" s="41"/>
      <c r="DD92" s="41"/>
      <c r="DE92" s="41"/>
      <c r="DF92" s="41"/>
      <c r="DG92" s="41"/>
      <c r="DH92" s="41"/>
      <c r="DI92" s="41"/>
      <c r="DJ92" s="41"/>
      <c r="DK92" s="41"/>
      <c r="DL92" s="41"/>
      <c r="DM92" s="41"/>
      <c r="DN92" s="41"/>
      <c r="DO92" s="41"/>
      <c r="DP92" s="41"/>
      <c r="DQ92" s="41"/>
      <c r="DR92" s="41"/>
      <c r="DS92" s="41"/>
      <c r="DT92" s="41"/>
      <c r="DU92" s="41"/>
      <c r="DV92" s="41"/>
      <c r="DW92" s="41"/>
      <c r="DX92" s="41"/>
      <c r="DY92" s="41"/>
      <c r="DZ92" s="41"/>
      <c r="EA92" s="41"/>
      <c r="EB92" s="41"/>
      <c r="EC92" s="41"/>
      <c r="ED92" s="41"/>
      <c r="EE92" s="41"/>
      <c r="EF92" s="41"/>
      <c r="EG92" s="41"/>
      <c r="EH92" s="41"/>
      <c r="EI92" s="41"/>
      <c r="EJ92" s="41"/>
      <c r="EK92" s="41"/>
      <c r="EL92" s="41"/>
      <c r="EM92" s="41"/>
      <c r="EN92" s="41"/>
      <c r="EO92" s="41"/>
      <c r="EP92" s="41"/>
      <c r="EQ92" s="41"/>
      <c r="ER92" s="41"/>
      <c r="ES92" s="41"/>
      <c r="ET92" s="41"/>
      <c r="EU92" s="41"/>
      <c r="EV92" s="41"/>
      <c r="EW92" s="41"/>
      <c r="EX92" s="41"/>
      <c r="EY92" s="41"/>
      <c r="EZ92" s="41"/>
      <c r="FA92" s="41"/>
      <c r="FB92" s="41"/>
      <c r="FC92" s="41"/>
      <c r="FD92" s="41"/>
      <c r="FE92" s="41"/>
      <c r="FF92" s="41"/>
      <c r="FG92" s="41"/>
      <c r="FH92" s="41"/>
      <c r="FI92" s="41"/>
      <c r="FJ92" s="41"/>
      <c r="FK92" s="41"/>
      <c r="FL92" s="41"/>
      <c r="FM92" s="41"/>
      <c r="FN92" s="41"/>
      <c r="FO92" s="41"/>
      <c r="FP92" s="41"/>
      <c r="FQ92" s="41"/>
      <c r="FR92" s="41"/>
      <c r="FS92" s="41"/>
      <c r="FT92" s="41"/>
      <c r="FU92" s="41"/>
      <c r="FV92" s="41"/>
      <c r="FW92" s="41"/>
      <c r="FX92" s="41"/>
      <c r="FY92" s="41"/>
      <c r="FZ92" s="41"/>
      <c r="GA92" s="41"/>
      <c r="GB92" s="41"/>
      <c r="GC92" s="41"/>
      <c r="GD92" s="41"/>
      <c r="GE92" s="41"/>
      <c r="GF92" s="41"/>
      <c r="GG92" s="41"/>
      <c r="GH92" s="41"/>
      <c r="GI92" s="41"/>
      <c r="GJ92" s="41"/>
      <c r="GK92" s="41"/>
      <c r="GL92" s="41"/>
      <c r="GM92" s="41"/>
      <c r="GN92" s="41"/>
      <c r="GO92" s="41"/>
      <c r="GP92" s="41"/>
      <c r="GQ92" s="41"/>
      <c r="GR92" s="41"/>
      <c r="GS92" s="41"/>
      <c r="GT92" s="41"/>
      <c r="GU92" s="41"/>
      <c r="GV92" s="41"/>
      <c r="GW92" s="41"/>
      <c r="GX92" s="41"/>
      <c r="GY92" s="41"/>
      <c r="GZ92" s="41"/>
      <c r="HA92" s="41"/>
      <c r="HB92" s="41"/>
      <c r="HC92" s="41"/>
      <c r="HD92" s="41"/>
      <c r="HE92" s="41"/>
      <c r="HF92" s="41"/>
      <c r="HG92" s="41"/>
      <c r="HH92" s="41"/>
      <c r="HI92" s="41"/>
      <c r="HJ92" s="41"/>
      <c r="HK92" s="41"/>
      <c r="HL92" s="41"/>
      <c r="HM92" s="41"/>
      <c r="HN92" s="41"/>
      <c r="HO92" s="41"/>
      <c r="HP92" s="41"/>
      <c r="HQ92" s="41"/>
      <c r="HR92" s="41"/>
      <c r="HS92" s="41"/>
      <c r="HT92" s="41"/>
      <c r="HU92" s="41"/>
      <c r="HV92" s="41"/>
      <c r="HW92" s="41"/>
      <c r="HX92" s="41"/>
      <c r="HY92" s="41"/>
      <c r="HZ92" s="41"/>
      <c r="IA92" s="41"/>
      <c r="IB92" s="41"/>
      <c r="IC92" s="41"/>
      <c r="ID92" s="41"/>
      <c r="IE92" s="41"/>
      <c r="IF92" s="41"/>
      <c r="IG92" s="41"/>
      <c r="IH92" s="41"/>
      <c r="II92" s="41"/>
      <c r="IJ92" s="41"/>
      <c r="IK92" s="41"/>
      <c r="IL92" s="41"/>
      <c r="IM92" s="41"/>
      <c r="IN92" s="41"/>
      <c r="IO92" s="41"/>
      <c r="IP92" s="41"/>
      <c r="IQ92" s="41"/>
      <c r="IR92" s="41"/>
      <c r="IS92" s="41"/>
      <c r="IT92" s="41"/>
      <c r="IU92" s="41"/>
      <c r="IV92" s="41"/>
    </row>
    <row r="93" spans="1:256" s="80" customFormat="1" ht="21">
      <c r="A93" s="32">
        <v>225</v>
      </c>
      <c r="B93" s="33" t="s">
        <v>418</v>
      </c>
      <c r="C93" s="34" t="s">
        <v>78</v>
      </c>
      <c r="D93" s="33" t="s">
        <v>168</v>
      </c>
      <c r="E93" s="44" t="s">
        <v>15</v>
      </c>
      <c r="F93" s="35">
        <f>G93-21</f>
        <v>43804</v>
      </c>
      <c r="G93" s="35">
        <f>H93-7</f>
        <v>43825</v>
      </c>
      <c r="H93" s="35">
        <f t="shared" si="7"/>
        <v>43832</v>
      </c>
      <c r="I93" s="35">
        <f t="shared" si="5"/>
        <v>43839</v>
      </c>
      <c r="J93" s="35">
        <v>43845</v>
      </c>
      <c r="K93" s="36" t="s">
        <v>69</v>
      </c>
      <c r="L93" s="37">
        <f t="shared" si="6"/>
        <v>21918</v>
      </c>
      <c r="M93" s="38">
        <v>21918</v>
      </c>
      <c r="N93" s="39"/>
      <c r="O93" s="40" t="s">
        <v>208</v>
      </c>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c r="DB93" s="41"/>
      <c r="DC93" s="41"/>
      <c r="DD93" s="41"/>
      <c r="DE93" s="41"/>
      <c r="DF93" s="41"/>
      <c r="DG93" s="41"/>
      <c r="DH93" s="41"/>
      <c r="DI93" s="41"/>
      <c r="DJ93" s="41"/>
      <c r="DK93" s="41"/>
      <c r="DL93" s="41"/>
      <c r="DM93" s="41"/>
      <c r="DN93" s="41"/>
      <c r="DO93" s="41"/>
      <c r="DP93" s="41"/>
      <c r="DQ93" s="41"/>
      <c r="DR93" s="41"/>
      <c r="DS93" s="41"/>
      <c r="DT93" s="41"/>
      <c r="DU93" s="41"/>
      <c r="DV93" s="41"/>
      <c r="DW93" s="41"/>
      <c r="DX93" s="41"/>
      <c r="DY93" s="41"/>
      <c r="DZ93" s="41"/>
      <c r="EA93" s="41"/>
      <c r="EB93" s="41"/>
      <c r="EC93" s="41"/>
      <c r="ED93" s="41"/>
      <c r="EE93" s="41"/>
      <c r="EF93" s="41"/>
      <c r="EG93" s="41"/>
      <c r="EH93" s="41"/>
      <c r="EI93" s="41"/>
      <c r="EJ93" s="41"/>
      <c r="EK93" s="41"/>
      <c r="EL93" s="41"/>
      <c r="EM93" s="41"/>
      <c r="EN93" s="41"/>
      <c r="EO93" s="41"/>
      <c r="EP93" s="41"/>
      <c r="EQ93" s="41"/>
      <c r="ER93" s="41"/>
      <c r="ES93" s="41"/>
      <c r="ET93" s="41"/>
      <c r="EU93" s="41"/>
      <c r="EV93" s="41"/>
      <c r="EW93" s="41"/>
      <c r="EX93" s="41"/>
      <c r="EY93" s="41"/>
      <c r="EZ93" s="41"/>
      <c r="FA93" s="41"/>
      <c r="FB93" s="41"/>
      <c r="FC93" s="41"/>
      <c r="FD93" s="41"/>
      <c r="FE93" s="41"/>
      <c r="FF93" s="41"/>
      <c r="FG93" s="41"/>
      <c r="FH93" s="41"/>
      <c r="FI93" s="41"/>
      <c r="FJ93" s="41"/>
      <c r="FK93" s="41"/>
      <c r="FL93" s="41"/>
      <c r="FM93" s="41"/>
      <c r="FN93" s="41"/>
      <c r="FO93" s="41"/>
      <c r="FP93" s="41"/>
      <c r="FQ93" s="41"/>
      <c r="FR93" s="41"/>
      <c r="FS93" s="41"/>
      <c r="FT93" s="41"/>
      <c r="FU93" s="41"/>
      <c r="FV93" s="41"/>
      <c r="FW93" s="41"/>
      <c r="FX93" s="41"/>
      <c r="FY93" s="41"/>
      <c r="FZ93" s="41"/>
      <c r="GA93" s="41"/>
      <c r="GB93" s="41"/>
      <c r="GC93" s="41"/>
      <c r="GD93" s="41"/>
      <c r="GE93" s="41"/>
      <c r="GF93" s="41"/>
      <c r="GG93" s="41"/>
      <c r="GH93" s="41"/>
      <c r="GI93" s="41"/>
      <c r="GJ93" s="41"/>
      <c r="GK93" s="41"/>
      <c r="GL93" s="41"/>
      <c r="GM93" s="41"/>
      <c r="GN93" s="41"/>
      <c r="GO93" s="41"/>
      <c r="GP93" s="41"/>
      <c r="GQ93" s="41"/>
      <c r="GR93" s="41"/>
      <c r="GS93" s="41"/>
      <c r="GT93" s="41"/>
      <c r="GU93" s="41"/>
      <c r="GV93" s="41"/>
      <c r="GW93" s="41"/>
      <c r="GX93" s="41"/>
      <c r="GY93" s="41"/>
      <c r="GZ93" s="41"/>
      <c r="HA93" s="41"/>
      <c r="HB93" s="41"/>
      <c r="HC93" s="41"/>
      <c r="HD93" s="41"/>
      <c r="HE93" s="41"/>
      <c r="HF93" s="41"/>
      <c r="HG93" s="41"/>
      <c r="HH93" s="41"/>
      <c r="HI93" s="41"/>
      <c r="HJ93" s="41"/>
      <c r="HK93" s="41"/>
      <c r="HL93" s="41"/>
      <c r="HM93" s="41"/>
      <c r="HN93" s="41"/>
      <c r="HO93" s="41"/>
      <c r="HP93" s="41"/>
      <c r="HQ93" s="41"/>
      <c r="HR93" s="41"/>
      <c r="HS93" s="41"/>
      <c r="HT93" s="41"/>
      <c r="HU93" s="41"/>
      <c r="HV93" s="41"/>
      <c r="HW93" s="41"/>
      <c r="HX93" s="41"/>
      <c r="HY93" s="41"/>
      <c r="HZ93" s="41"/>
      <c r="IA93" s="41"/>
      <c r="IB93" s="41"/>
      <c r="IC93" s="41"/>
      <c r="ID93" s="41"/>
      <c r="IE93" s="41"/>
      <c r="IF93" s="41"/>
      <c r="IG93" s="41"/>
      <c r="IH93" s="41"/>
      <c r="II93" s="41"/>
      <c r="IJ93" s="41"/>
      <c r="IK93" s="41"/>
      <c r="IL93" s="41"/>
      <c r="IM93" s="41"/>
      <c r="IN93" s="41"/>
      <c r="IO93" s="41"/>
      <c r="IP93" s="41"/>
      <c r="IQ93" s="41"/>
      <c r="IR93" s="41"/>
      <c r="IS93" s="41"/>
      <c r="IT93" s="41"/>
      <c r="IU93" s="41"/>
      <c r="IV93" s="41"/>
    </row>
    <row r="94" spans="1:256" s="80" customFormat="1" ht="12.75">
      <c r="A94" s="32">
        <v>229</v>
      </c>
      <c r="B94" s="33" t="s">
        <v>277</v>
      </c>
      <c r="C94" s="34" t="s">
        <v>76</v>
      </c>
      <c r="D94" s="33" t="s">
        <v>158</v>
      </c>
      <c r="E94" s="44" t="s">
        <v>24</v>
      </c>
      <c r="F94" s="33" t="str">
        <f>IF(E94="","",IF((OR(E94=data_validation!A$1,E94=data_validation!A$2,E94=data_validation!A$5,E94=data_validation!A$6,E94=data_validation!A$14,E94=data_validation!A$16)),"Indicate Date","N/A"))</f>
        <v>N/A</v>
      </c>
      <c r="G94" s="33" t="str">
        <f>IF(E94="","",IF((OR(E94=data_validation!A$1,E94=data_validation!A$2)),"Indicate Date","N/A"))</f>
        <v>N/A</v>
      </c>
      <c r="H94" s="35">
        <f t="shared" si="7"/>
        <v>43832</v>
      </c>
      <c r="I94" s="35">
        <f t="shared" si="5"/>
        <v>43839</v>
      </c>
      <c r="J94" s="35">
        <v>43845</v>
      </c>
      <c r="K94" s="36" t="s">
        <v>69</v>
      </c>
      <c r="L94" s="37">
        <f t="shared" si="6"/>
        <v>220044.5</v>
      </c>
      <c r="M94" s="38">
        <v>220044.5</v>
      </c>
      <c r="N94" s="39"/>
      <c r="O94" s="40" t="s">
        <v>266</v>
      </c>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c r="DB94" s="41"/>
      <c r="DC94" s="41"/>
      <c r="DD94" s="41"/>
      <c r="DE94" s="41"/>
      <c r="DF94" s="41"/>
      <c r="DG94" s="41"/>
      <c r="DH94" s="41"/>
      <c r="DI94" s="41"/>
      <c r="DJ94" s="41"/>
      <c r="DK94" s="41"/>
      <c r="DL94" s="41"/>
      <c r="DM94" s="41"/>
      <c r="DN94" s="41"/>
      <c r="DO94" s="41"/>
      <c r="DP94" s="41"/>
      <c r="DQ94" s="41"/>
      <c r="DR94" s="41"/>
      <c r="DS94" s="41"/>
      <c r="DT94" s="41"/>
      <c r="DU94" s="41"/>
      <c r="DV94" s="41"/>
      <c r="DW94" s="41"/>
      <c r="DX94" s="41"/>
      <c r="DY94" s="41"/>
      <c r="DZ94" s="41"/>
      <c r="EA94" s="41"/>
      <c r="EB94" s="41"/>
      <c r="EC94" s="41"/>
      <c r="ED94" s="41"/>
      <c r="EE94" s="41"/>
      <c r="EF94" s="41"/>
      <c r="EG94" s="41"/>
      <c r="EH94" s="41"/>
      <c r="EI94" s="41"/>
      <c r="EJ94" s="41"/>
      <c r="EK94" s="41"/>
      <c r="EL94" s="41"/>
      <c r="EM94" s="41"/>
      <c r="EN94" s="41"/>
      <c r="EO94" s="41"/>
      <c r="EP94" s="41"/>
      <c r="EQ94" s="41"/>
      <c r="ER94" s="41"/>
      <c r="ES94" s="41"/>
      <c r="ET94" s="41"/>
      <c r="EU94" s="41"/>
      <c r="EV94" s="41"/>
      <c r="EW94" s="41"/>
      <c r="EX94" s="41"/>
      <c r="EY94" s="41"/>
      <c r="EZ94" s="41"/>
      <c r="FA94" s="41"/>
      <c r="FB94" s="41"/>
      <c r="FC94" s="41"/>
      <c r="FD94" s="41"/>
      <c r="FE94" s="41"/>
      <c r="FF94" s="41"/>
      <c r="FG94" s="41"/>
      <c r="FH94" s="41"/>
      <c r="FI94" s="41"/>
      <c r="FJ94" s="41"/>
      <c r="FK94" s="41"/>
      <c r="FL94" s="41"/>
      <c r="FM94" s="41"/>
      <c r="FN94" s="41"/>
      <c r="FO94" s="41"/>
      <c r="FP94" s="41"/>
      <c r="FQ94" s="41"/>
      <c r="FR94" s="41"/>
      <c r="FS94" s="41"/>
      <c r="FT94" s="41"/>
      <c r="FU94" s="41"/>
      <c r="FV94" s="41"/>
      <c r="FW94" s="41"/>
      <c r="FX94" s="41"/>
      <c r="FY94" s="41"/>
      <c r="FZ94" s="41"/>
      <c r="GA94" s="41"/>
      <c r="GB94" s="41"/>
      <c r="GC94" s="41"/>
      <c r="GD94" s="41"/>
      <c r="GE94" s="41"/>
      <c r="GF94" s="41"/>
      <c r="GG94" s="41"/>
      <c r="GH94" s="41"/>
      <c r="GI94" s="41"/>
      <c r="GJ94" s="41"/>
      <c r="GK94" s="41"/>
      <c r="GL94" s="41"/>
      <c r="GM94" s="41"/>
      <c r="GN94" s="41"/>
      <c r="GO94" s="41"/>
      <c r="GP94" s="41"/>
      <c r="GQ94" s="41"/>
      <c r="GR94" s="41"/>
      <c r="GS94" s="41"/>
      <c r="GT94" s="41"/>
      <c r="GU94" s="41"/>
      <c r="GV94" s="41"/>
      <c r="GW94" s="41"/>
      <c r="GX94" s="41"/>
      <c r="GY94" s="41"/>
      <c r="GZ94" s="41"/>
      <c r="HA94" s="41"/>
      <c r="HB94" s="41"/>
      <c r="HC94" s="41"/>
      <c r="HD94" s="41"/>
      <c r="HE94" s="41"/>
      <c r="HF94" s="41"/>
      <c r="HG94" s="41"/>
      <c r="HH94" s="41"/>
      <c r="HI94" s="41"/>
      <c r="HJ94" s="41"/>
      <c r="HK94" s="41"/>
      <c r="HL94" s="41"/>
      <c r="HM94" s="41"/>
      <c r="HN94" s="41"/>
      <c r="HO94" s="41"/>
      <c r="HP94" s="41"/>
      <c r="HQ94" s="41"/>
      <c r="HR94" s="41"/>
      <c r="HS94" s="41"/>
      <c r="HT94" s="41"/>
      <c r="HU94" s="41"/>
      <c r="HV94" s="41"/>
      <c r="HW94" s="41"/>
      <c r="HX94" s="41"/>
      <c r="HY94" s="41"/>
      <c r="HZ94" s="41"/>
      <c r="IA94" s="41"/>
      <c r="IB94" s="41"/>
      <c r="IC94" s="41"/>
      <c r="ID94" s="41"/>
      <c r="IE94" s="41"/>
      <c r="IF94" s="41"/>
      <c r="IG94" s="41"/>
      <c r="IH94" s="41"/>
      <c r="II94" s="41"/>
      <c r="IJ94" s="41"/>
      <c r="IK94" s="41"/>
      <c r="IL94" s="41"/>
      <c r="IM94" s="41"/>
      <c r="IN94" s="41"/>
      <c r="IO94" s="41"/>
      <c r="IP94" s="41"/>
      <c r="IQ94" s="41"/>
      <c r="IR94" s="41"/>
      <c r="IS94" s="41"/>
      <c r="IT94" s="41"/>
      <c r="IU94" s="41"/>
      <c r="IV94" s="41"/>
    </row>
    <row r="95" spans="1:256" s="41" customFormat="1" ht="12.75">
      <c r="A95" s="32">
        <v>232</v>
      </c>
      <c r="B95" s="33" t="s">
        <v>277</v>
      </c>
      <c r="C95" s="34" t="s">
        <v>77</v>
      </c>
      <c r="D95" s="33" t="s">
        <v>158</v>
      </c>
      <c r="E95" s="44" t="s">
        <v>15</v>
      </c>
      <c r="F95" s="35">
        <f>G95-21</f>
        <v>43804</v>
      </c>
      <c r="G95" s="35">
        <f>H95-7</f>
        <v>43825</v>
      </c>
      <c r="H95" s="35">
        <f t="shared" si="7"/>
        <v>43832</v>
      </c>
      <c r="I95" s="35">
        <f t="shared" si="5"/>
        <v>43839</v>
      </c>
      <c r="J95" s="35">
        <v>43845</v>
      </c>
      <c r="K95" s="36" t="s">
        <v>69</v>
      </c>
      <c r="L95" s="37">
        <f t="shared" si="6"/>
        <v>165000</v>
      </c>
      <c r="M95" s="38">
        <v>165000</v>
      </c>
      <c r="N95" s="39"/>
      <c r="O95" s="40" t="s">
        <v>266</v>
      </c>
    </row>
    <row r="96" spans="1:256" s="41" customFormat="1" ht="12.75">
      <c r="A96" s="32">
        <v>233</v>
      </c>
      <c r="B96" s="33" t="s">
        <v>277</v>
      </c>
      <c r="C96" s="34" t="s">
        <v>78</v>
      </c>
      <c r="D96" s="33" t="s">
        <v>158</v>
      </c>
      <c r="E96" s="44" t="s">
        <v>15</v>
      </c>
      <c r="F96" s="35">
        <f>G96-21</f>
        <v>43804</v>
      </c>
      <c r="G96" s="35">
        <f>H96-7</f>
        <v>43825</v>
      </c>
      <c r="H96" s="35">
        <f t="shared" si="7"/>
        <v>43832</v>
      </c>
      <c r="I96" s="35">
        <f t="shared" si="5"/>
        <v>43839</v>
      </c>
      <c r="J96" s="35">
        <v>43845</v>
      </c>
      <c r="K96" s="36" t="s">
        <v>69</v>
      </c>
      <c r="L96" s="37">
        <f t="shared" si="6"/>
        <v>128000</v>
      </c>
      <c r="M96" s="38">
        <v>128000</v>
      </c>
      <c r="N96" s="39"/>
      <c r="O96" s="40" t="s">
        <v>266</v>
      </c>
    </row>
    <row r="97" spans="1:256" s="41" customFormat="1" ht="12.75">
      <c r="A97" s="32">
        <v>234</v>
      </c>
      <c r="B97" s="33" t="s">
        <v>277</v>
      </c>
      <c r="C97" s="34" t="s">
        <v>81</v>
      </c>
      <c r="D97" s="33" t="s">
        <v>158</v>
      </c>
      <c r="E97" s="44" t="s">
        <v>15</v>
      </c>
      <c r="F97" s="35">
        <f>G97-21</f>
        <v>43802</v>
      </c>
      <c r="G97" s="35">
        <f>H97-7</f>
        <v>43823</v>
      </c>
      <c r="H97" s="35">
        <f>J97-15</f>
        <v>43830</v>
      </c>
      <c r="I97" s="35">
        <f t="shared" si="5"/>
        <v>43837</v>
      </c>
      <c r="J97" s="35">
        <v>43845</v>
      </c>
      <c r="K97" s="36" t="s">
        <v>69</v>
      </c>
      <c r="L97" s="37">
        <f t="shared" si="6"/>
        <v>7000</v>
      </c>
      <c r="M97" s="38">
        <v>7000</v>
      </c>
      <c r="N97" s="39"/>
      <c r="O97" s="40" t="s">
        <v>266</v>
      </c>
    </row>
    <row r="98" spans="1:256" s="41" customFormat="1" ht="24">
      <c r="A98" s="32">
        <v>238</v>
      </c>
      <c r="B98" s="33" t="s">
        <v>277</v>
      </c>
      <c r="C98" s="42" t="s">
        <v>83</v>
      </c>
      <c r="D98" s="33" t="s">
        <v>158</v>
      </c>
      <c r="E98" s="44" t="s">
        <v>28</v>
      </c>
      <c r="F98" s="35">
        <f>H98-7</f>
        <v>43823</v>
      </c>
      <c r="G98" s="33" t="str">
        <f>IF(E98="","",IF((OR(E98=data_validation!A$1,E98=data_validation!A$2)),"Indicate Date","N/A"))</f>
        <v>N/A</v>
      </c>
      <c r="H98" s="35">
        <f>J98-15</f>
        <v>43830</v>
      </c>
      <c r="I98" s="35">
        <f t="shared" si="5"/>
        <v>43837</v>
      </c>
      <c r="J98" s="35">
        <v>43845</v>
      </c>
      <c r="K98" s="36" t="s">
        <v>69</v>
      </c>
      <c r="L98" s="37">
        <f t="shared" si="6"/>
        <v>25000</v>
      </c>
      <c r="M98" s="43">
        <v>25000</v>
      </c>
      <c r="N98" s="39"/>
      <c r="O98" s="40" t="s">
        <v>266</v>
      </c>
    </row>
    <row r="99" spans="1:256" s="41" customFormat="1" ht="12.75">
      <c r="A99" s="32">
        <v>242</v>
      </c>
      <c r="B99" s="33" t="s">
        <v>279</v>
      </c>
      <c r="C99" s="34" t="s">
        <v>122</v>
      </c>
      <c r="D99" s="33" t="s">
        <v>158</v>
      </c>
      <c r="E99" s="44" t="s">
        <v>15</v>
      </c>
      <c r="F99" s="35">
        <f>G99-21</f>
        <v>43804</v>
      </c>
      <c r="G99" s="35">
        <f>H99-7</f>
        <v>43825</v>
      </c>
      <c r="H99" s="35">
        <f>J99-13</f>
        <v>43832</v>
      </c>
      <c r="I99" s="35">
        <f t="shared" si="5"/>
        <v>43839</v>
      </c>
      <c r="J99" s="35">
        <v>43845</v>
      </c>
      <c r="K99" s="36" t="s">
        <v>69</v>
      </c>
      <c r="L99" s="37">
        <f t="shared" si="6"/>
        <v>499000</v>
      </c>
      <c r="M99" s="38">
        <v>499000</v>
      </c>
      <c r="N99" s="39"/>
      <c r="O99" s="40" t="s">
        <v>160</v>
      </c>
    </row>
    <row r="100" spans="1:256" s="41" customFormat="1" ht="12.75">
      <c r="A100" s="32">
        <v>246</v>
      </c>
      <c r="B100" s="33" t="s">
        <v>279</v>
      </c>
      <c r="C100" s="34" t="s">
        <v>92</v>
      </c>
      <c r="D100" s="33" t="s">
        <v>158</v>
      </c>
      <c r="E100" s="44" t="s">
        <v>15</v>
      </c>
      <c r="F100" s="35">
        <f>G100-21</f>
        <v>43804</v>
      </c>
      <c r="G100" s="35">
        <f>H100-7</f>
        <v>43825</v>
      </c>
      <c r="H100" s="35">
        <f>J100-13</f>
        <v>43832</v>
      </c>
      <c r="I100" s="35">
        <f t="shared" si="5"/>
        <v>43839</v>
      </c>
      <c r="J100" s="35">
        <v>43845</v>
      </c>
      <c r="K100" s="36" t="s">
        <v>69</v>
      </c>
      <c r="L100" s="37">
        <f t="shared" si="6"/>
        <v>100090</v>
      </c>
      <c r="M100" s="38">
        <v>100090</v>
      </c>
      <c r="N100" s="39"/>
      <c r="O100" s="40" t="s">
        <v>160</v>
      </c>
    </row>
    <row r="101" spans="1:256" s="41" customFormat="1" ht="24">
      <c r="A101" s="32">
        <v>249</v>
      </c>
      <c r="B101" s="33" t="s">
        <v>279</v>
      </c>
      <c r="C101" s="34" t="s">
        <v>291</v>
      </c>
      <c r="D101" s="33" t="s">
        <v>158</v>
      </c>
      <c r="E101" s="44" t="s">
        <v>15</v>
      </c>
      <c r="F101" s="35">
        <f>G101-21</f>
        <v>43802</v>
      </c>
      <c r="G101" s="35">
        <f>H101-7</f>
        <v>43823</v>
      </c>
      <c r="H101" s="35">
        <f>J101-15</f>
        <v>43830</v>
      </c>
      <c r="I101" s="35">
        <f t="shared" si="5"/>
        <v>43837</v>
      </c>
      <c r="J101" s="35">
        <v>43845</v>
      </c>
      <c r="K101" s="36" t="s">
        <v>69</v>
      </c>
      <c r="L101" s="37">
        <f t="shared" si="6"/>
        <v>25000</v>
      </c>
      <c r="M101" s="38">
        <v>25000</v>
      </c>
      <c r="N101" s="39"/>
      <c r="O101" s="40" t="s">
        <v>160</v>
      </c>
    </row>
    <row r="102" spans="1:256" s="41" customFormat="1" ht="24">
      <c r="A102" s="32">
        <v>253</v>
      </c>
      <c r="B102" s="33" t="s">
        <v>279</v>
      </c>
      <c r="C102" s="42" t="s">
        <v>91</v>
      </c>
      <c r="D102" s="33" t="s">
        <v>158</v>
      </c>
      <c r="E102" s="44" t="s">
        <v>28</v>
      </c>
      <c r="F102" s="35">
        <f>H102-7</f>
        <v>43823</v>
      </c>
      <c r="G102" s="33" t="str">
        <f>IF(E102="","",IF((OR(E102=data_validation!A$1,E102=data_validation!A$2)),"Indicate Date","N/A"))</f>
        <v>N/A</v>
      </c>
      <c r="H102" s="35">
        <f>J102-15</f>
        <v>43830</v>
      </c>
      <c r="I102" s="35">
        <f t="shared" si="5"/>
        <v>43837</v>
      </c>
      <c r="J102" s="35">
        <v>43845</v>
      </c>
      <c r="K102" s="36" t="s">
        <v>69</v>
      </c>
      <c r="L102" s="37">
        <f t="shared" si="6"/>
        <v>60000</v>
      </c>
      <c r="M102" s="43">
        <v>60000</v>
      </c>
      <c r="N102" s="39"/>
      <c r="O102" s="40" t="s">
        <v>160</v>
      </c>
    </row>
    <row r="103" spans="1:256" s="41" customFormat="1" ht="12.75">
      <c r="A103" s="32">
        <v>257</v>
      </c>
      <c r="B103" s="33" t="s">
        <v>280</v>
      </c>
      <c r="C103" s="42" t="s">
        <v>92</v>
      </c>
      <c r="D103" s="33" t="s">
        <v>158</v>
      </c>
      <c r="E103" s="44" t="s">
        <v>15</v>
      </c>
      <c r="F103" s="35">
        <f>G103-21</f>
        <v>43804</v>
      </c>
      <c r="G103" s="35">
        <f>H103-7</f>
        <v>43825</v>
      </c>
      <c r="H103" s="35">
        <f>J103-13</f>
        <v>43832</v>
      </c>
      <c r="I103" s="35">
        <f t="shared" si="5"/>
        <v>43839</v>
      </c>
      <c r="J103" s="35">
        <v>43845</v>
      </c>
      <c r="K103" s="36" t="s">
        <v>69</v>
      </c>
      <c r="L103" s="37">
        <f t="shared" si="6"/>
        <v>50080</v>
      </c>
      <c r="M103" s="43">
        <v>50080</v>
      </c>
      <c r="N103" s="39"/>
      <c r="O103" s="40" t="s">
        <v>159</v>
      </c>
    </row>
    <row r="104" spans="1:256" s="41" customFormat="1" ht="12.75">
      <c r="A104" s="32">
        <v>260</v>
      </c>
      <c r="B104" s="33" t="s">
        <v>281</v>
      </c>
      <c r="C104" s="34" t="s">
        <v>122</v>
      </c>
      <c r="D104" s="33" t="s">
        <v>158</v>
      </c>
      <c r="E104" s="44" t="s">
        <v>15</v>
      </c>
      <c r="F104" s="35">
        <f>G104-21</f>
        <v>43804</v>
      </c>
      <c r="G104" s="35">
        <f>H104-7</f>
        <v>43825</v>
      </c>
      <c r="H104" s="35">
        <f>J104-13</f>
        <v>43832</v>
      </c>
      <c r="I104" s="35">
        <f t="shared" si="5"/>
        <v>43839</v>
      </c>
      <c r="J104" s="35">
        <v>43845</v>
      </c>
      <c r="K104" s="36" t="s">
        <v>69</v>
      </c>
      <c r="L104" s="37">
        <f t="shared" si="6"/>
        <v>287500</v>
      </c>
      <c r="M104" s="38">
        <v>287500</v>
      </c>
      <c r="N104" s="39"/>
      <c r="O104" s="40" t="s">
        <v>161</v>
      </c>
    </row>
    <row r="105" spans="1:256" s="41" customFormat="1" ht="12.75">
      <c r="A105" s="32">
        <v>264</v>
      </c>
      <c r="B105" s="33" t="s">
        <v>281</v>
      </c>
      <c r="C105" s="34" t="s">
        <v>92</v>
      </c>
      <c r="D105" s="33" t="s">
        <v>158</v>
      </c>
      <c r="E105" s="44" t="s">
        <v>15</v>
      </c>
      <c r="F105" s="35">
        <f>G105-21</f>
        <v>43804</v>
      </c>
      <c r="G105" s="35">
        <f>H105-7</f>
        <v>43825</v>
      </c>
      <c r="H105" s="35">
        <f>J105-13</f>
        <v>43832</v>
      </c>
      <c r="I105" s="35">
        <f t="shared" si="5"/>
        <v>43839</v>
      </c>
      <c r="J105" s="35">
        <v>43845</v>
      </c>
      <c r="K105" s="36" t="s">
        <v>69</v>
      </c>
      <c r="L105" s="37">
        <f t="shared" si="6"/>
        <v>75000</v>
      </c>
      <c r="M105" s="38">
        <v>75000</v>
      </c>
      <c r="N105" s="39"/>
      <c r="O105" s="40" t="s">
        <v>161</v>
      </c>
    </row>
    <row r="106" spans="1:256" s="80" customFormat="1" ht="18">
      <c r="A106" s="32">
        <v>272</v>
      </c>
      <c r="B106" s="33" t="s">
        <v>282</v>
      </c>
      <c r="C106" s="42" t="s">
        <v>92</v>
      </c>
      <c r="D106" s="33" t="s">
        <v>158</v>
      </c>
      <c r="E106" s="44" t="s">
        <v>28</v>
      </c>
      <c r="F106" s="35">
        <f>H106-7</f>
        <v>43823</v>
      </c>
      <c r="G106" s="33" t="str">
        <f>IF(E106="","",IF((OR(E106=data_validation!A$1,E106=data_validation!A$2)),"Indicate Date","N/A"))</f>
        <v>N/A</v>
      </c>
      <c r="H106" s="35">
        <f>J106-15</f>
        <v>43830</v>
      </c>
      <c r="I106" s="35">
        <f t="shared" si="5"/>
        <v>43837</v>
      </c>
      <c r="J106" s="35">
        <v>43845</v>
      </c>
      <c r="K106" s="36" t="s">
        <v>69</v>
      </c>
      <c r="L106" s="37">
        <f t="shared" si="6"/>
        <v>12000</v>
      </c>
      <c r="M106" s="43">
        <v>12000</v>
      </c>
      <c r="N106" s="39"/>
      <c r="O106" s="40" t="s">
        <v>162</v>
      </c>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c r="DB106" s="41"/>
      <c r="DC106" s="41"/>
      <c r="DD106" s="41"/>
      <c r="DE106" s="41"/>
      <c r="DF106" s="41"/>
      <c r="DG106" s="41"/>
      <c r="DH106" s="41"/>
      <c r="DI106" s="41"/>
      <c r="DJ106" s="41"/>
      <c r="DK106" s="41"/>
      <c r="DL106" s="41"/>
      <c r="DM106" s="41"/>
      <c r="DN106" s="41"/>
      <c r="DO106" s="41"/>
      <c r="DP106" s="41"/>
      <c r="DQ106" s="41"/>
      <c r="DR106" s="41"/>
      <c r="DS106" s="41"/>
      <c r="DT106" s="41"/>
      <c r="DU106" s="41"/>
      <c r="DV106" s="41"/>
      <c r="DW106" s="41"/>
      <c r="DX106" s="41"/>
      <c r="DY106" s="41"/>
      <c r="DZ106" s="41"/>
      <c r="EA106" s="41"/>
      <c r="EB106" s="41"/>
      <c r="EC106" s="41"/>
      <c r="ED106" s="41"/>
      <c r="EE106" s="41"/>
      <c r="EF106" s="41"/>
      <c r="EG106" s="41"/>
      <c r="EH106" s="41"/>
      <c r="EI106" s="41"/>
      <c r="EJ106" s="41"/>
      <c r="EK106" s="41"/>
      <c r="EL106" s="41"/>
      <c r="EM106" s="41"/>
      <c r="EN106" s="41"/>
      <c r="EO106" s="41"/>
      <c r="EP106" s="41"/>
      <c r="EQ106" s="41"/>
      <c r="ER106" s="41"/>
      <c r="ES106" s="41"/>
      <c r="ET106" s="41"/>
      <c r="EU106" s="41"/>
      <c r="EV106" s="41"/>
      <c r="EW106" s="41"/>
      <c r="EX106" s="41"/>
      <c r="EY106" s="41"/>
      <c r="EZ106" s="41"/>
      <c r="FA106" s="41"/>
      <c r="FB106" s="41"/>
      <c r="FC106" s="41"/>
      <c r="FD106" s="41"/>
      <c r="FE106" s="41"/>
      <c r="FF106" s="41"/>
      <c r="FG106" s="41"/>
      <c r="FH106" s="41"/>
      <c r="FI106" s="41"/>
      <c r="FJ106" s="41"/>
      <c r="FK106" s="41"/>
      <c r="FL106" s="41"/>
      <c r="FM106" s="41"/>
      <c r="FN106" s="41"/>
      <c r="FO106" s="41"/>
      <c r="FP106" s="41"/>
      <c r="FQ106" s="41"/>
      <c r="FR106" s="41"/>
      <c r="FS106" s="41"/>
      <c r="FT106" s="41"/>
      <c r="FU106" s="41"/>
      <c r="FV106" s="41"/>
      <c r="FW106" s="41"/>
      <c r="FX106" s="41"/>
      <c r="FY106" s="41"/>
      <c r="FZ106" s="41"/>
      <c r="GA106" s="41"/>
      <c r="GB106" s="41"/>
      <c r="GC106" s="41"/>
      <c r="GD106" s="41"/>
      <c r="GE106" s="41"/>
      <c r="GF106" s="41"/>
      <c r="GG106" s="41"/>
      <c r="GH106" s="41"/>
      <c r="GI106" s="41"/>
      <c r="GJ106" s="41"/>
      <c r="GK106" s="41"/>
      <c r="GL106" s="41"/>
      <c r="GM106" s="41"/>
      <c r="GN106" s="41"/>
      <c r="GO106" s="41"/>
      <c r="GP106" s="41"/>
      <c r="GQ106" s="41"/>
      <c r="GR106" s="41"/>
      <c r="GS106" s="41"/>
      <c r="GT106" s="41"/>
      <c r="GU106" s="41"/>
      <c r="GV106" s="41"/>
      <c r="GW106" s="41"/>
      <c r="GX106" s="41"/>
      <c r="GY106" s="41"/>
      <c r="GZ106" s="41"/>
      <c r="HA106" s="41"/>
      <c r="HB106" s="41"/>
      <c r="HC106" s="41"/>
      <c r="HD106" s="41"/>
      <c r="HE106" s="41"/>
      <c r="HF106" s="41"/>
      <c r="HG106" s="41"/>
      <c r="HH106" s="41"/>
      <c r="HI106" s="41"/>
      <c r="HJ106" s="41"/>
      <c r="HK106" s="41"/>
      <c r="HL106" s="41"/>
      <c r="HM106" s="41"/>
      <c r="HN106" s="41"/>
      <c r="HO106" s="41"/>
      <c r="HP106" s="41"/>
      <c r="HQ106" s="41"/>
      <c r="HR106" s="41"/>
      <c r="HS106" s="41"/>
      <c r="HT106" s="41"/>
      <c r="HU106" s="41"/>
      <c r="HV106" s="41"/>
      <c r="HW106" s="41"/>
      <c r="HX106" s="41"/>
      <c r="HY106" s="41"/>
      <c r="HZ106" s="41"/>
      <c r="IA106" s="41"/>
      <c r="IB106" s="41"/>
      <c r="IC106" s="41"/>
      <c r="ID106" s="41"/>
      <c r="IE106" s="41"/>
      <c r="IF106" s="41"/>
      <c r="IG106" s="41"/>
      <c r="IH106" s="41"/>
      <c r="II106" s="41"/>
      <c r="IJ106" s="41"/>
      <c r="IK106" s="41"/>
      <c r="IL106" s="41"/>
      <c r="IM106" s="41"/>
      <c r="IN106" s="41"/>
      <c r="IO106" s="41"/>
      <c r="IP106" s="41"/>
      <c r="IQ106" s="41"/>
      <c r="IR106" s="41"/>
      <c r="IS106" s="41"/>
      <c r="IT106" s="41"/>
      <c r="IU106" s="41"/>
      <c r="IV106" s="41"/>
    </row>
    <row r="107" spans="1:256" s="80" customFormat="1" ht="12.75">
      <c r="A107" s="32">
        <v>275</v>
      </c>
      <c r="B107" s="33" t="s">
        <v>282</v>
      </c>
      <c r="C107" s="34" t="s">
        <v>89</v>
      </c>
      <c r="D107" s="33" t="s">
        <v>158</v>
      </c>
      <c r="E107" s="44" t="s">
        <v>15</v>
      </c>
      <c r="F107" s="35">
        <f>G107-21</f>
        <v>43804</v>
      </c>
      <c r="G107" s="35">
        <f>H107-7</f>
        <v>43825</v>
      </c>
      <c r="H107" s="35">
        <f>J107-13</f>
        <v>43832</v>
      </c>
      <c r="I107" s="35">
        <f t="shared" si="5"/>
        <v>43839</v>
      </c>
      <c r="J107" s="35">
        <v>43845</v>
      </c>
      <c r="K107" s="36" t="s">
        <v>69</v>
      </c>
      <c r="L107" s="37">
        <f t="shared" si="6"/>
        <v>28000</v>
      </c>
      <c r="M107" s="38">
        <v>28000</v>
      </c>
      <c r="N107" s="39"/>
      <c r="O107" s="40" t="s">
        <v>162</v>
      </c>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c r="DB107" s="41"/>
      <c r="DC107" s="41"/>
      <c r="DD107" s="41"/>
      <c r="DE107" s="41"/>
      <c r="DF107" s="41"/>
      <c r="DG107" s="41"/>
      <c r="DH107" s="41"/>
      <c r="DI107" s="41"/>
      <c r="DJ107" s="41"/>
      <c r="DK107" s="41"/>
      <c r="DL107" s="41"/>
      <c r="DM107" s="41"/>
      <c r="DN107" s="41"/>
      <c r="DO107" s="41"/>
      <c r="DP107" s="41"/>
      <c r="DQ107" s="41"/>
      <c r="DR107" s="41"/>
      <c r="DS107" s="41"/>
      <c r="DT107" s="41"/>
      <c r="DU107" s="41"/>
      <c r="DV107" s="41"/>
      <c r="DW107" s="41"/>
      <c r="DX107" s="41"/>
      <c r="DY107" s="41"/>
      <c r="DZ107" s="41"/>
      <c r="EA107" s="41"/>
      <c r="EB107" s="41"/>
      <c r="EC107" s="41"/>
      <c r="ED107" s="41"/>
      <c r="EE107" s="41"/>
      <c r="EF107" s="41"/>
      <c r="EG107" s="41"/>
      <c r="EH107" s="41"/>
      <c r="EI107" s="41"/>
      <c r="EJ107" s="41"/>
      <c r="EK107" s="41"/>
      <c r="EL107" s="41"/>
      <c r="EM107" s="41"/>
      <c r="EN107" s="41"/>
      <c r="EO107" s="41"/>
      <c r="EP107" s="41"/>
      <c r="EQ107" s="41"/>
      <c r="ER107" s="41"/>
      <c r="ES107" s="41"/>
      <c r="ET107" s="41"/>
      <c r="EU107" s="41"/>
      <c r="EV107" s="41"/>
      <c r="EW107" s="41"/>
      <c r="EX107" s="41"/>
      <c r="EY107" s="41"/>
      <c r="EZ107" s="41"/>
      <c r="FA107" s="41"/>
      <c r="FB107" s="41"/>
      <c r="FC107" s="41"/>
      <c r="FD107" s="41"/>
      <c r="FE107" s="41"/>
      <c r="FF107" s="41"/>
      <c r="FG107" s="41"/>
      <c r="FH107" s="41"/>
      <c r="FI107" s="41"/>
      <c r="FJ107" s="41"/>
      <c r="FK107" s="41"/>
      <c r="FL107" s="41"/>
      <c r="FM107" s="41"/>
      <c r="FN107" s="41"/>
      <c r="FO107" s="41"/>
      <c r="FP107" s="41"/>
      <c r="FQ107" s="41"/>
      <c r="FR107" s="41"/>
      <c r="FS107" s="41"/>
      <c r="FT107" s="41"/>
      <c r="FU107" s="41"/>
      <c r="FV107" s="41"/>
      <c r="FW107" s="41"/>
      <c r="FX107" s="41"/>
      <c r="FY107" s="41"/>
      <c r="FZ107" s="41"/>
      <c r="GA107" s="41"/>
      <c r="GB107" s="41"/>
      <c r="GC107" s="41"/>
      <c r="GD107" s="41"/>
      <c r="GE107" s="41"/>
      <c r="GF107" s="41"/>
      <c r="GG107" s="41"/>
      <c r="GH107" s="41"/>
      <c r="GI107" s="41"/>
      <c r="GJ107" s="41"/>
      <c r="GK107" s="41"/>
      <c r="GL107" s="41"/>
      <c r="GM107" s="41"/>
      <c r="GN107" s="41"/>
      <c r="GO107" s="41"/>
      <c r="GP107" s="41"/>
      <c r="GQ107" s="41"/>
      <c r="GR107" s="41"/>
      <c r="GS107" s="41"/>
      <c r="GT107" s="41"/>
      <c r="GU107" s="41"/>
      <c r="GV107" s="41"/>
      <c r="GW107" s="41"/>
      <c r="GX107" s="41"/>
      <c r="GY107" s="41"/>
      <c r="GZ107" s="41"/>
      <c r="HA107" s="41"/>
      <c r="HB107" s="41"/>
      <c r="HC107" s="41"/>
      <c r="HD107" s="41"/>
      <c r="HE107" s="41"/>
      <c r="HF107" s="41"/>
      <c r="HG107" s="41"/>
      <c r="HH107" s="41"/>
      <c r="HI107" s="41"/>
      <c r="HJ107" s="41"/>
      <c r="HK107" s="41"/>
      <c r="HL107" s="41"/>
      <c r="HM107" s="41"/>
      <c r="HN107" s="41"/>
      <c r="HO107" s="41"/>
      <c r="HP107" s="41"/>
      <c r="HQ107" s="41"/>
      <c r="HR107" s="41"/>
      <c r="HS107" s="41"/>
      <c r="HT107" s="41"/>
      <c r="HU107" s="41"/>
      <c r="HV107" s="41"/>
      <c r="HW107" s="41"/>
      <c r="HX107" s="41"/>
      <c r="HY107" s="41"/>
      <c r="HZ107" s="41"/>
      <c r="IA107" s="41"/>
      <c r="IB107" s="41"/>
      <c r="IC107" s="41"/>
      <c r="ID107" s="41"/>
      <c r="IE107" s="41"/>
      <c r="IF107" s="41"/>
      <c r="IG107" s="41"/>
      <c r="IH107" s="41"/>
      <c r="II107" s="41"/>
      <c r="IJ107" s="41"/>
      <c r="IK107" s="41"/>
      <c r="IL107" s="41"/>
      <c r="IM107" s="41"/>
      <c r="IN107" s="41"/>
      <c r="IO107" s="41"/>
      <c r="IP107" s="41"/>
      <c r="IQ107" s="41"/>
      <c r="IR107" s="41"/>
      <c r="IS107" s="41"/>
      <c r="IT107" s="41"/>
      <c r="IU107" s="41"/>
      <c r="IV107" s="41"/>
    </row>
    <row r="108" spans="1:256" s="41" customFormat="1" ht="18">
      <c r="A108" s="32">
        <v>280</v>
      </c>
      <c r="B108" s="33" t="s">
        <v>282</v>
      </c>
      <c r="C108" s="42" t="s">
        <v>110</v>
      </c>
      <c r="D108" s="33" t="s">
        <v>158</v>
      </c>
      <c r="E108" s="44" t="s">
        <v>29</v>
      </c>
      <c r="F108" s="46" t="e">
        <v>#REF!</v>
      </c>
      <c r="G108" s="33" t="str">
        <f>IF(E108="","",IF((OR(E108=data_validation!A$1,E108=data_validation!A$2)),"Indicate Date","N/A"))</f>
        <v>N/A</v>
      </c>
      <c r="H108" s="35">
        <f>J108-15</f>
        <v>43830</v>
      </c>
      <c r="I108" s="35">
        <f t="shared" si="5"/>
        <v>43837</v>
      </c>
      <c r="J108" s="35">
        <v>43845</v>
      </c>
      <c r="K108" s="36" t="s">
        <v>69</v>
      </c>
      <c r="L108" s="37">
        <f t="shared" si="6"/>
        <v>10000</v>
      </c>
      <c r="M108" s="45">
        <v>10000</v>
      </c>
      <c r="N108" s="39"/>
      <c r="O108" s="40" t="s">
        <v>162</v>
      </c>
    </row>
    <row r="109" spans="1:256" s="41" customFormat="1" ht="21">
      <c r="A109" s="32">
        <v>283</v>
      </c>
      <c r="B109" s="33" t="s">
        <v>362</v>
      </c>
      <c r="C109" s="42" t="s">
        <v>92</v>
      </c>
      <c r="D109" s="33" t="s">
        <v>158</v>
      </c>
      <c r="E109" s="44" t="s">
        <v>28</v>
      </c>
      <c r="F109" s="35">
        <f>H109-7</f>
        <v>43825</v>
      </c>
      <c r="G109" s="33" t="str">
        <f>IF(E109="","",IF((OR(E109=data_validation!A$1,E109=data_validation!A$2)),"Indicate Date","N/A"))</f>
        <v>N/A</v>
      </c>
      <c r="H109" s="35">
        <f t="shared" ref="H109:H117" si="8">J109-13</f>
        <v>43832</v>
      </c>
      <c r="I109" s="35">
        <f t="shared" si="5"/>
        <v>43839</v>
      </c>
      <c r="J109" s="35">
        <v>43845</v>
      </c>
      <c r="K109" s="36" t="s">
        <v>69</v>
      </c>
      <c r="L109" s="37">
        <f t="shared" si="6"/>
        <v>24000</v>
      </c>
      <c r="M109" s="43">
        <v>24000</v>
      </c>
      <c r="N109" s="39"/>
      <c r="O109" s="40" t="s">
        <v>265</v>
      </c>
    </row>
    <row r="110" spans="1:256" s="80" customFormat="1" ht="12.75">
      <c r="A110" s="32">
        <v>286</v>
      </c>
      <c r="B110" s="71" t="s">
        <v>433</v>
      </c>
      <c r="C110" s="72" t="s">
        <v>76</v>
      </c>
      <c r="D110" s="71" t="s">
        <v>434</v>
      </c>
      <c r="E110" s="73" t="s">
        <v>24</v>
      </c>
      <c r="F110" s="71" t="str">
        <f>IF(E110="","",IF((OR(E110=data_validation!A$1,E110=data_validation!A$2,E110=data_validation!A$5,E110=data_validation!A$6,E110=data_validation!A$14,E110=data_validation!A$16)),"Indicate Date","N/A"))</f>
        <v>N/A</v>
      </c>
      <c r="G110" s="71" t="str">
        <f>IF(E110="","",IF((OR(E110=data_validation!A$1,E110=data_validation!A$2)),"Indicate Date","N/A"))</f>
        <v>N/A</v>
      </c>
      <c r="H110" s="74">
        <f t="shared" si="8"/>
        <v>43832</v>
      </c>
      <c r="I110" s="74">
        <f t="shared" si="5"/>
        <v>43839</v>
      </c>
      <c r="J110" s="74">
        <v>43845</v>
      </c>
      <c r="K110" s="75" t="s">
        <v>69</v>
      </c>
      <c r="L110" s="76">
        <f t="shared" si="6"/>
        <v>244447</v>
      </c>
      <c r="M110" s="77">
        <v>244447</v>
      </c>
      <c r="N110" s="78"/>
      <c r="O110" s="79" t="s">
        <v>208</v>
      </c>
    </row>
    <row r="111" spans="1:256" s="80" customFormat="1" ht="12.75">
      <c r="A111" s="32">
        <v>289</v>
      </c>
      <c r="B111" s="33" t="s">
        <v>433</v>
      </c>
      <c r="C111" s="34" t="s">
        <v>78</v>
      </c>
      <c r="D111" s="33" t="s">
        <v>434</v>
      </c>
      <c r="E111" s="44" t="s">
        <v>15</v>
      </c>
      <c r="F111" s="35">
        <f>G111-21</f>
        <v>43804</v>
      </c>
      <c r="G111" s="35">
        <f>H111-7</f>
        <v>43825</v>
      </c>
      <c r="H111" s="35">
        <f t="shared" si="8"/>
        <v>43832</v>
      </c>
      <c r="I111" s="35">
        <f t="shared" si="5"/>
        <v>43839</v>
      </c>
      <c r="J111" s="35">
        <v>43845</v>
      </c>
      <c r="K111" s="36" t="s">
        <v>69</v>
      </c>
      <c r="L111" s="37">
        <f t="shared" si="6"/>
        <v>440000</v>
      </c>
      <c r="M111" s="38">
        <v>440000</v>
      </c>
      <c r="N111" s="39"/>
      <c r="O111" s="40" t="s">
        <v>208</v>
      </c>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c r="DB111" s="41"/>
      <c r="DC111" s="41"/>
      <c r="DD111" s="41"/>
      <c r="DE111" s="41"/>
      <c r="DF111" s="41"/>
      <c r="DG111" s="41"/>
      <c r="DH111" s="41"/>
      <c r="DI111" s="41"/>
      <c r="DJ111" s="41"/>
      <c r="DK111" s="41"/>
      <c r="DL111" s="41"/>
      <c r="DM111" s="41"/>
      <c r="DN111" s="41"/>
      <c r="DO111" s="41"/>
      <c r="DP111" s="41"/>
      <c r="DQ111" s="41"/>
      <c r="DR111" s="41"/>
      <c r="DS111" s="41"/>
      <c r="DT111" s="41"/>
      <c r="DU111" s="41"/>
      <c r="DV111" s="41"/>
      <c r="DW111" s="41"/>
      <c r="DX111" s="41"/>
      <c r="DY111" s="41"/>
      <c r="DZ111" s="41"/>
      <c r="EA111" s="41"/>
      <c r="EB111" s="41"/>
      <c r="EC111" s="41"/>
      <c r="ED111" s="41"/>
      <c r="EE111" s="41"/>
      <c r="EF111" s="41"/>
      <c r="EG111" s="41"/>
      <c r="EH111" s="41"/>
      <c r="EI111" s="41"/>
      <c r="EJ111" s="41"/>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c r="IS111" s="41"/>
      <c r="IT111" s="41"/>
      <c r="IU111" s="41"/>
      <c r="IV111" s="41"/>
    </row>
    <row r="112" spans="1:256" s="41" customFormat="1" ht="12.75">
      <c r="A112" s="32">
        <v>290</v>
      </c>
      <c r="B112" s="33" t="s">
        <v>433</v>
      </c>
      <c r="C112" s="34" t="s">
        <v>81</v>
      </c>
      <c r="D112" s="33" t="s">
        <v>434</v>
      </c>
      <c r="E112" s="44" t="s">
        <v>15</v>
      </c>
      <c r="F112" s="35">
        <f>G112-21</f>
        <v>43804</v>
      </c>
      <c r="G112" s="35">
        <f>H112-7</f>
        <v>43825</v>
      </c>
      <c r="H112" s="35">
        <f t="shared" si="8"/>
        <v>43832</v>
      </c>
      <c r="I112" s="35">
        <f t="shared" si="5"/>
        <v>43839</v>
      </c>
      <c r="J112" s="35">
        <v>43845</v>
      </c>
      <c r="K112" s="36" t="s">
        <v>69</v>
      </c>
      <c r="L112" s="37">
        <f t="shared" si="6"/>
        <v>40000</v>
      </c>
      <c r="M112" s="38">
        <v>40000</v>
      </c>
      <c r="N112" s="39"/>
      <c r="O112" s="40" t="s">
        <v>208</v>
      </c>
    </row>
    <row r="113" spans="1:256" s="41" customFormat="1" ht="24">
      <c r="A113" s="32">
        <v>293</v>
      </c>
      <c r="B113" s="33" t="s">
        <v>433</v>
      </c>
      <c r="C113" s="42" t="s">
        <v>83</v>
      </c>
      <c r="D113" s="33" t="s">
        <v>434</v>
      </c>
      <c r="E113" s="44" t="s">
        <v>28</v>
      </c>
      <c r="F113" s="35">
        <f>H113-7</f>
        <v>43825</v>
      </c>
      <c r="G113" s="33" t="str">
        <f>IF(E113="","",IF((OR(E113=data_validation!A$1,E113=data_validation!A$2)),"Indicate Date","N/A"))</f>
        <v>N/A</v>
      </c>
      <c r="H113" s="35">
        <f t="shared" si="8"/>
        <v>43832</v>
      </c>
      <c r="I113" s="35">
        <f t="shared" si="5"/>
        <v>43839</v>
      </c>
      <c r="J113" s="35">
        <v>43845</v>
      </c>
      <c r="K113" s="36" t="s">
        <v>69</v>
      </c>
      <c r="L113" s="37">
        <f t="shared" si="6"/>
        <v>15000</v>
      </c>
      <c r="M113" s="43">
        <v>15000</v>
      </c>
      <c r="N113" s="39"/>
      <c r="O113" s="40" t="s">
        <v>208</v>
      </c>
    </row>
    <row r="114" spans="1:256" s="41" customFormat="1" ht="24">
      <c r="A114" s="32">
        <v>297</v>
      </c>
      <c r="B114" s="33" t="s">
        <v>433</v>
      </c>
      <c r="C114" s="42" t="s">
        <v>118</v>
      </c>
      <c r="D114" s="33" t="s">
        <v>434</v>
      </c>
      <c r="E114" s="44" t="s">
        <v>28</v>
      </c>
      <c r="F114" s="35">
        <f>H114-7</f>
        <v>43825</v>
      </c>
      <c r="G114" s="33" t="str">
        <f>IF(E114="","",IF((OR(E114=data_validation!A$1,E114=data_validation!A$2)),"Indicate Date","N/A"))</f>
        <v>N/A</v>
      </c>
      <c r="H114" s="35">
        <f t="shared" si="8"/>
        <v>43832</v>
      </c>
      <c r="I114" s="35">
        <f t="shared" si="5"/>
        <v>43839</v>
      </c>
      <c r="J114" s="35">
        <v>43845</v>
      </c>
      <c r="K114" s="36" t="s">
        <v>69</v>
      </c>
      <c r="L114" s="37">
        <f t="shared" si="6"/>
        <v>60000</v>
      </c>
      <c r="M114" s="43">
        <v>60000</v>
      </c>
      <c r="N114" s="39"/>
      <c r="O114" s="40" t="s">
        <v>208</v>
      </c>
    </row>
    <row r="115" spans="1:256" s="41" customFormat="1" ht="24">
      <c r="A115" s="32">
        <v>301</v>
      </c>
      <c r="B115" s="33" t="s">
        <v>433</v>
      </c>
      <c r="C115" s="42" t="s">
        <v>87</v>
      </c>
      <c r="D115" s="33" t="s">
        <v>434</v>
      </c>
      <c r="E115" s="44" t="s">
        <v>28</v>
      </c>
      <c r="F115" s="35">
        <f>H115-7</f>
        <v>43825</v>
      </c>
      <c r="G115" s="33" t="str">
        <f>IF(E115="","",IF((OR(E115=data_validation!A$1,E115=data_validation!A$2)),"Indicate Date","N/A"))</f>
        <v>N/A</v>
      </c>
      <c r="H115" s="35">
        <f t="shared" si="8"/>
        <v>43832</v>
      </c>
      <c r="I115" s="35">
        <f t="shared" si="5"/>
        <v>43839</v>
      </c>
      <c r="J115" s="35">
        <v>43845</v>
      </c>
      <c r="K115" s="36" t="s">
        <v>69</v>
      </c>
      <c r="L115" s="37">
        <f t="shared" si="6"/>
        <v>9000</v>
      </c>
      <c r="M115" s="43">
        <v>9000</v>
      </c>
      <c r="N115" s="39"/>
      <c r="O115" s="40" t="s">
        <v>208</v>
      </c>
    </row>
    <row r="116" spans="1:256" s="41" customFormat="1" ht="12.75">
      <c r="A116" s="32">
        <v>305</v>
      </c>
      <c r="B116" s="71" t="s">
        <v>353</v>
      </c>
      <c r="C116" s="72" t="s">
        <v>76</v>
      </c>
      <c r="D116" s="71" t="s">
        <v>119</v>
      </c>
      <c r="E116" s="73" t="s">
        <v>24</v>
      </c>
      <c r="F116" s="71" t="str">
        <f>IF(E116="","",IF((OR(E116=data_validation!A$1,E116=data_validation!A$2,E116=data_validation!A$5,E116=data_validation!A$6,E116=data_validation!A$14,E116=data_validation!A$16)),"Indicate Date","N/A"))</f>
        <v>N/A</v>
      </c>
      <c r="G116" s="71" t="str">
        <f>IF(E116="","",IF((OR(E116=data_validation!A$1,E116=data_validation!A$2)),"Indicate Date","N/A"))</f>
        <v>N/A</v>
      </c>
      <c r="H116" s="74">
        <f t="shared" si="8"/>
        <v>43832</v>
      </c>
      <c r="I116" s="74">
        <f t="shared" si="5"/>
        <v>43839</v>
      </c>
      <c r="J116" s="74">
        <v>43845</v>
      </c>
      <c r="K116" s="75" t="s">
        <v>69</v>
      </c>
      <c r="L116" s="76">
        <f t="shared" si="6"/>
        <v>64580</v>
      </c>
      <c r="M116" s="77">
        <v>64580</v>
      </c>
      <c r="N116" s="78"/>
      <c r="O116" s="79" t="s">
        <v>208</v>
      </c>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80"/>
      <c r="IS116" s="80"/>
      <c r="IT116" s="80"/>
      <c r="IU116" s="80"/>
      <c r="IV116" s="80"/>
    </row>
    <row r="117" spans="1:256" s="41" customFormat="1" ht="12.75">
      <c r="A117" s="32">
        <v>307</v>
      </c>
      <c r="B117" s="71" t="s">
        <v>353</v>
      </c>
      <c r="C117" s="72" t="s">
        <v>76</v>
      </c>
      <c r="D117" s="71" t="s">
        <v>119</v>
      </c>
      <c r="E117" s="73" t="s">
        <v>24</v>
      </c>
      <c r="F117" s="71" t="str">
        <f>IF(E117="","",IF((OR(E117=data_validation!A$1,E117=data_validation!A$2,E117=data_validation!A$5,E117=data_validation!A$6,E117=data_validation!A$14,E117=data_validation!A$16)),"Indicate Date","N/A"))</f>
        <v>N/A</v>
      </c>
      <c r="G117" s="71" t="str">
        <f>IF(E117="","",IF((OR(E117=data_validation!A$1,E117=data_validation!A$2)),"Indicate Date","N/A"))</f>
        <v>N/A</v>
      </c>
      <c r="H117" s="74">
        <f t="shared" si="8"/>
        <v>43832</v>
      </c>
      <c r="I117" s="74">
        <f t="shared" si="5"/>
        <v>43839</v>
      </c>
      <c r="J117" s="74">
        <v>43845</v>
      </c>
      <c r="K117" s="75" t="s">
        <v>69</v>
      </c>
      <c r="L117" s="76">
        <f t="shared" si="6"/>
        <v>10000</v>
      </c>
      <c r="M117" s="77">
        <v>10000</v>
      </c>
      <c r="N117" s="78"/>
      <c r="O117" s="79" t="s">
        <v>208</v>
      </c>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c r="IC117" s="80"/>
      <c r="ID117" s="80"/>
      <c r="IE117" s="80"/>
      <c r="IF117" s="80"/>
      <c r="IG117" s="80"/>
      <c r="IH117" s="80"/>
      <c r="II117" s="80"/>
      <c r="IJ117" s="80"/>
      <c r="IK117" s="80"/>
      <c r="IL117" s="80"/>
      <c r="IM117" s="80"/>
      <c r="IN117" s="80"/>
      <c r="IO117" s="80"/>
      <c r="IP117" s="80"/>
      <c r="IQ117" s="80"/>
      <c r="IR117" s="80"/>
      <c r="IS117" s="80"/>
      <c r="IT117" s="80"/>
      <c r="IU117" s="80"/>
      <c r="IV117" s="80"/>
    </row>
    <row r="118" spans="1:256" s="41" customFormat="1" ht="12.75">
      <c r="A118" s="32">
        <v>309</v>
      </c>
      <c r="B118" s="33" t="s">
        <v>353</v>
      </c>
      <c r="C118" s="34" t="s">
        <v>77</v>
      </c>
      <c r="D118" s="33" t="s">
        <v>119</v>
      </c>
      <c r="E118" s="44" t="s">
        <v>15</v>
      </c>
      <c r="F118" s="35">
        <f>G118-21</f>
        <v>43802</v>
      </c>
      <c r="G118" s="35">
        <f>H118-7</f>
        <v>43823</v>
      </c>
      <c r="H118" s="35">
        <f t="shared" ref="H118:H123" si="9">J118-15</f>
        <v>43830</v>
      </c>
      <c r="I118" s="35">
        <f t="shared" si="5"/>
        <v>43837</v>
      </c>
      <c r="J118" s="35">
        <v>43845</v>
      </c>
      <c r="K118" s="36" t="s">
        <v>69</v>
      </c>
      <c r="L118" s="37">
        <f t="shared" si="6"/>
        <v>10000</v>
      </c>
      <c r="M118" s="38">
        <v>10000</v>
      </c>
      <c r="N118" s="39"/>
      <c r="O118" s="40" t="s">
        <v>208</v>
      </c>
    </row>
    <row r="119" spans="1:256" s="41" customFormat="1" ht="12.75">
      <c r="A119" s="32">
        <v>310</v>
      </c>
      <c r="B119" s="33" t="s">
        <v>353</v>
      </c>
      <c r="C119" s="34" t="s">
        <v>78</v>
      </c>
      <c r="D119" s="33" t="s">
        <v>119</v>
      </c>
      <c r="E119" s="44" t="s">
        <v>15</v>
      </c>
      <c r="F119" s="35">
        <f>G119-21</f>
        <v>43802</v>
      </c>
      <c r="G119" s="35">
        <f>H119-7</f>
        <v>43823</v>
      </c>
      <c r="H119" s="35">
        <f t="shared" si="9"/>
        <v>43830</v>
      </c>
      <c r="I119" s="35">
        <f t="shared" si="5"/>
        <v>43837</v>
      </c>
      <c r="J119" s="35">
        <v>43845</v>
      </c>
      <c r="K119" s="36" t="s">
        <v>69</v>
      </c>
      <c r="L119" s="37">
        <f t="shared" si="6"/>
        <v>4000</v>
      </c>
      <c r="M119" s="38">
        <v>4000</v>
      </c>
      <c r="N119" s="39"/>
      <c r="O119" s="40" t="s">
        <v>208</v>
      </c>
    </row>
    <row r="120" spans="1:256" s="41" customFormat="1" ht="12.75">
      <c r="A120" s="32">
        <v>311</v>
      </c>
      <c r="B120" s="33" t="s">
        <v>353</v>
      </c>
      <c r="C120" s="34" t="s">
        <v>81</v>
      </c>
      <c r="D120" s="33" t="s">
        <v>119</v>
      </c>
      <c r="E120" s="44" t="s">
        <v>15</v>
      </c>
      <c r="F120" s="35">
        <f>G120-21</f>
        <v>43802</v>
      </c>
      <c r="G120" s="35">
        <f>H120-7</f>
        <v>43823</v>
      </c>
      <c r="H120" s="35">
        <f t="shared" si="9"/>
        <v>43830</v>
      </c>
      <c r="I120" s="35">
        <f t="shared" si="5"/>
        <v>43837</v>
      </c>
      <c r="J120" s="35">
        <v>43845</v>
      </c>
      <c r="K120" s="36" t="s">
        <v>69</v>
      </c>
      <c r="L120" s="37">
        <f t="shared" si="6"/>
        <v>1000</v>
      </c>
      <c r="M120" s="38">
        <v>1000</v>
      </c>
      <c r="N120" s="39"/>
      <c r="O120" s="40" t="s">
        <v>208</v>
      </c>
    </row>
    <row r="121" spans="1:256" s="41" customFormat="1" ht="24">
      <c r="A121" s="32">
        <v>315</v>
      </c>
      <c r="B121" s="33" t="s">
        <v>353</v>
      </c>
      <c r="C121" s="42" t="s">
        <v>83</v>
      </c>
      <c r="D121" s="33" t="s">
        <v>119</v>
      </c>
      <c r="E121" s="44" t="s">
        <v>28</v>
      </c>
      <c r="F121" s="35">
        <f>H121-7</f>
        <v>43823</v>
      </c>
      <c r="G121" s="33" t="str">
        <f>IF(E121="","",IF((OR(E121=data_validation!A$1,E121=data_validation!A$2)),"Indicate Date","N/A"))</f>
        <v>N/A</v>
      </c>
      <c r="H121" s="35">
        <f t="shared" si="9"/>
        <v>43830</v>
      </c>
      <c r="I121" s="35">
        <f t="shared" si="5"/>
        <v>43837</v>
      </c>
      <c r="J121" s="35">
        <v>43845</v>
      </c>
      <c r="K121" s="36" t="s">
        <v>69</v>
      </c>
      <c r="L121" s="37">
        <f t="shared" si="6"/>
        <v>600</v>
      </c>
      <c r="M121" s="43">
        <v>600</v>
      </c>
      <c r="N121" s="39"/>
      <c r="O121" s="40" t="s">
        <v>208</v>
      </c>
    </row>
    <row r="122" spans="1:256" s="41" customFormat="1" ht="24">
      <c r="A122" s="32">
        <v>319</v>
      </c>
      <c r="B122" s="33" t="s">
        <v>353</v>
      </c>
      <c r="C122" s="42" t="s">
        <v>118</v>
      </c>
      <c r="D122" s="33" t="s">
        <v>119</v>
      </c>
      <c r="E122" s="44" t="s">
        <v>28</v>
      </c>
      <c r="F122" s="35">
        <f>H122-7</f>
        <v>43823</v>
      </c>
      <c r="G122" s="33" t="str">
        <f>IF(E122="","",IF((OR(E122=data_validation!A$1,E122=data_validation!A$2)),"Indicate Date","N/A"))</f>
        <v>N/A</v>
      </c>
      <c r="H122" s="35">
        <f t="shared" si="9"/>
        <v>43830</v>
      </c>
      <c r="I122" s="35">
        <f t="shared" si="5"/>
        <v>43837</v>
      </c>
      <c r="J122" s="35">
        <v>43845</v>
      </c>
      <c r="K122" s="36" t="s">
        <v>69</v>
      </c>
      <c r="L122" s="37">
        <f t="shared" si="6"/>
        <v>1200</v>
      </c>
      <c r="M122" s="43">
        <v>1200</v>
      </c>
      <c r="N122" s="39"/>
      <c r="O122" s="40" t="s">
        <v>208</v>
      </c>
    </row>
    <row r="123" spans="1:256" s="41" customFormat="1" ht="12.75">
      <c r="A123" s="32">
        <v>323</v>
      </c>
      <c r="B123" s="33" t="s">
        <v>353</v>
      </c>
      <c r="C123" s="34" t="s">
        <v>84</v>
      </c>
      <c r="D123" s="33" t="s">
        <v>119</v>
      </c>
      <c r="E123" s="44" t="s">
        <v>15</v>
      </c>
      <c r="F123" s="35">
        <f>G123-21</f>
        <v>43802</v>
      </c>
      <c r="G123" s="35">
        <f>H123-7</f>
        <v>43823</v>
      </c>
      <c r="H123" s="35">
        <f t="shared" si="9"/>
        <v>43830</v>
      </c>
      <c r="I123" s="35">
        <f t="shared" si="5"/>
        <v>43837</v>
      </c>
      <c r="J123" s="35">
        <v>43845</v>
      </c>
      <c r="K123" s="36" t="s">
        <v>69</v>
      </c>
      <c r="L123" s="37">
        <f t="shared" si="6"/>
        <v>15000</v>
      </c>
      <c r="M123" s="38"/>
      <c r="N123" s="39">
        <v>15000</v>
      </c>
      <c r="O123" s="40" t="s">
        <v>208</v>
      </c>
    </row>
    <row r="124" spans="1:256" s="41" customFormat="1" ht="12.75">
      <c r="A124" s="32">
        <v>326</v>
      </c>
      <c r="B124" s="71" t="s">
        <v>419</v>
      </c>
      <c r="C124" s="72" t="s">
        <v>76</v>
      </c>
      <c r="D124" s="71" t="s">
        <v>105</v>
      </c>
      <c r="E124" s="73" t="s">
        <v>24</v>
      </c>
      <c r="F124" s="71" t="str">
        <f>IF(E124="","",IF((OR(E124=data_validation!A$1,E124=data_validation!A$2,E124=data_validation!A$5,E124=data_validation!A$6,E124=data_validation!A$14,E124=data_validation!A$16)),"Indicate Date","N/A"))</f>
        <v>N/A</v>
      </c>
      <c r="G124" s="71" t="str">
        <f>IF(E124="","",IF((OR(E124=data_validation!A$1,E124=data_validation!A$2)),"Indicate Date","N/A"))</f>
        <v>N/A</v>
      </c>
      <c r="H124" s="74">
        <f t="shared" ref="H124:H130" si="10">J124-13</f>
        <v>43832</v>
      </c>
      <c r="I124" s="74">
        <f t="shared" si="5"/>
        <v>43839</v>
      </c>
      <c r="J124" s="74">
        <v>43845</v>
      </c>
      <c r="K124" s="75" t="s">
        <v>69</v>
      </c>
      <c r="L124" s="76">
        <f t="shared" si="6"/>
        <v>182980</v>
      </c>
      <c r="M124" s="77">
        <f>176879+6101</f>
        <v>182980</v>
      </c>
      <c r="N124" s="78"/>
      <c r="O124" s="79" t="s">
        <v>208</v>
      </c>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c r="HT124" s="80"/>
      <c r="HU124" s="80"/>
      <c r="HV124" s="80"/>
      <c r="HW124" s="80"/>
      <c r="HX124" s="80"/>
      <c r="HY124" s="80"/>
      <c r="HZ124" s="80"/>
      <c r="IA124" s="80"/>
      <c r="IB124" s="80"/>
      <c r="IC124" s="80"/>
      <c r="ID124" s="80"/>
      <c r="IE124" s="80"/>
      <c r="IF124" s="80"/>
      <c r="IG124" s="80"/>
      <c r="IH124" s="80"/>
      <c r="II124" s="80"/>
      <c r="IJ124" s="80"/>
      <c r="IK124" s="80"/>
      <c r="IL124" s="80"/>
      <c r="IM124" s="80"/>
      <c r="IN124" s="80"/>
      <c r="IO124" s="80"/>
      <c r="IP124" s="80"/>
      <c r="IQ124" s="80"/>
      <c r="IR124" s="80"/>
      <c r="IS124" s="80"/>
      <c r="IT124" s="80"/>
      <c r="IU124" s="80"/>
      <c r="IV124" s="80"/>
    </row>
    <row r="125" spans="1:256" s="41" customFormat="1" ht="12.75">
      <c r="A125" s="32">
        <v>327</v>
      </c>
      <c r="B125" s="71" t="s">
        <v>419</v>
      </c>
      <c r="C125" s="72" t="s">
        <v>76</v>
      </c>
      <c r="D125" s="71" t="s">
        <v>105</v>
      </c>
      <c r="E125" s="73" t="s">
        <v>24</v>
      </c>
      <c r="F125" s="71" t="str">
        <f>IF(E125="","",IF((OR(E125=data_validation!A$1,E125=data_validation!A$2,E125=data_validation!A$5,E125=data_validation!A$6,E125=data_validation!A$14,E125=data_validation!A$16)),"Indicate Date","N/A"))</f>
        <v>N/A</v>
      </c>
      <c r="G125" s="71" t="str">
        <f>IF(E125="","",IF((OR(E125=data_validation!A$1,E125=data_validation!A$2)),"Indicate Date","N/A"))</f>
        <v>N/A</v>
      </c>
      <c r="H125" s="74">
        <f t="shared" si="10"/>
        <v>43832</v>
      </c>
      <c r="I125" s="74">
        <f t="shared" si="5"/>
        <v>43839</v>
      </c>
      <c r="J125" s="74">
        <v>43845</v>
      </c>
      <c r="K125" s="75" t="s">
        <v>69</v>
      </c>
      <c r="L125" s="76">
        <f t="shared" si="6"/>
        <v>168075</v>
      </c>
      <c r="M125" s="77">
        <f>164057+4018</f>
        <v>168075</v>
      </c>
      <c r="N125" s="78"/>
      <c r="O125" s="79" t="s">
        <v>208</v>
      </c>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c r="HT125" s="80"/>
      <c r="HU125" s="80"/>
      <c r="HV125" s="80"/>
      <c r="HW125" s="80"/>
      <c r="HX125" s="80"/>
      <c r="HY125" s="80"/>
      <c r="HZ125" s="80"/>
      <c r="IA125" s="80"/>
      <c r="IB125" s="80"/>
      <c r="IC125" s="80"/>
      <c r="ID125" s="80"/>
      <c r="IE125" s="80"/>
      <c r="IF125" s="80"/>
      <c r="IG125" s="80"/>
      <c r="IH125" s="80"/>
      <c r="II125" s="80"/>
      <c r="IJ125" s="80"/>
      <c r="IK125" s="80"/>
      <c r="IL125" s="80"/>
      <c r="IM125" s="80"/>
      <c r="IN125" s="80"/>
      <c r="IO125" s="80"/>
      <c r="IP125" s="80"/>
      <c r="IQ125" s="80"/>
      <c r="IR125" s="80"/>
      <c r="IS125" s="80"/>
      <c r="IT125" s="80"/>
      <c r="IU125" s="80"/>
      <c r="IV125" s="80"/>
    </row>
    <row r="126" spans="1:256" s="41" customFormat="1" ht="12.75">
      <c r="A126" s="32">
        <v>337</v>
      </c>
      <c r="B126" s="33" t="s">
        <v>419</v>
      </c>
      <c r="C126" s="42" t="s">
        <v>153</v>
      </c>
      <c r="D126" s="33" t="s">
        <v>105</v>
      </c>
      <c r="E126" s="44" t="s">
        <v>15</v>
      </c>
      <c r="F126" s="35">
        <f t="shared" ref="F126:F134" si="11">G126-21</f>
        <v>43804</v>
      </c>
      <c r="G126" s="35">
        <f t="shared" ref="G126:G134" si="12">H126-7</f>
        <v>43825</v>
      </c>
      <c r="H126" s="35">
        <f t="shared" si="10"/>
        <v>43832</v>
      </c>
      <c r="I126" s="35">
        <f t="shared" si="5"/>
        <v>43839</v>
      </c>
      <c r="J126" s="35">
        <v>43845</v>
      </c>
      <c r="K126" s="36" t="s">
        <v>69</v>
      </c>
      <c r="L126" s="37">
        <f t="shared" si="6"/>
        <v>120000</v>
      </c>
      <c r="M126" s="43"/>
      <c r="N126" s="39">
        <v>120000</v>
      </c>
      <c r="O126" s="40" t="s">
        <v>415</v>
      </c>
    </row>
    <row r="127" spans="1:256" s="41" customFormat="1" ht="12.75">
      <c r="A127" s="32">
        <v>341</v>
      </c>
      <c r="B127" s="33" t="s">
        <v>420</v>
      </c>
      <c r="C127" s="42" t="s">
        <v>78</v>
      </c>
      <c r="D127" s="33" t="s">
        <v>105</v>
      </c>
      <c r="E127" s="44" t="s">
        <v>15</v>
      </c>
      <c r="F127" s="35">
        <f t="shared" si="11"/>
        <v>43804</v>
      </c>
      <c r="G127" s="35">
        <f t="shared" si="12"/>
        <v>43825</v>
      </c>
      <c r="H127" s="35">
        <f t="shared" si="10"/>
        <v>43832</v>
      </c>
      <c r="I127" s="35">
        <f t="shared" si="5"/>
        <v>43839</v>
      </c>
      <c r="J127" s="35">
        <v>43845</v>
      </c>
      <c r="K127" s="36" t="s">
        <v>69</v>
      </c>
      <c r="L127" s="37">
        <f t="shared" si="6"/>
        <v>3500</v>
      </c>
      <c r="M127" s="43">
        <v>3500</v>
      </c>
      <c r="N127" s="39"/>
      <c r="O127" s="40" t="s">
        <v>214</v>
      </c>
    </row>
    <row r="128" spans="1:256" s="41" customFormat="1" ht="12.75">
      <c r="A128" s="32">
        <v>353</v>
      </c>
      <c r="B128" s="33" t="s">
        <v>421</v>
      </c>
      <c r="C128" s="42" t="s">
        <v>78</v>
      </c>
      <c r="D128" s="33" t="s">
        <v>105</v>
      </c>
      <c r="E128" s="44" t="s">
        <v>15</v>
      </c>
      <c r="F128" s="35">
        <f t="shared" si="11"/>
        <v>43804</v>
      </c>
      <c r="G128" s="35">
        <f t="shared" si="12"/>
        <v>43825</v>
      </c>
      <c r="H128" s="35">
        <f t="shared" si="10"/>
        <v>43832</v>
      </c>
      <c r="I128" s="35">
        <f t="shared" si="5"/>
        <v>43839</v>
      </c>
      <c r="J128" s="35">
        <v>43845</v>
      </c>
      <c r="K128" s="36" t="s">
        <v>69</v>
      </c>
      <c r="L128" s="37">
        <f t="shared" si="6"/>
        <v>10000</v>
      </c>
      <c r="M128" s="43">
        <v>10000</v>
      </c>
      <c r="N128" s="39"/>
      <c r="O128" s="40" t="s">
        <v>113</v>
      </c>
    </row>
    <row r="129" spans="1:256" s="80" customFormat="1" ht="21">
      <c r="A129" s="32">
        <v>369</v>
      </c>
      <c r="B129" s="33" t="s">
        <v>423</v>
      </c>
      <c r="C129" s="42" t="s">
        <v>77</v>
      </c>
      <c r="D129" s="33" t="s">
        <v>105</v>
      </c>
      <c r="E129" s="44" t="s">
        <v>15</v>
      </c>
      <c r="F129" s="35">
        <f t="shared" si="11"/>
        <v>43804</v>
      </c>
      <c r="G129" s="35">
        <f t="shared" si="12"/>
        <v>43825</v>
      </c>
      <c r="H129" s="35">
        <f t="shared" si="10"/>
        <v>43832</v>
      </c>
      <c r="I129" s="35">
        <f t="shared" si="5"/>
        <v>43839</v>
      </c>
      <c r="J129" s="35">
        <v>43845</v>
      </c>
      <c r="K129" s="36" t="s">
        <v>69</v>
      </c>
      <c r="L129" s="37">
        <f t="shared" si="6"/>
        <v>7500</v>
      </c>
      <c r="M129" s="43">
        <v>7500</v>
      </c>
      <c r="N129" s="39"/>
      <c r="O129" s="40" t="s">
        <v>111</v>
      </c>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41"/>
      <c r="IP129" s="41"/>
      <c r="IQ129" s="41"/>
      <c r="IR129" s="41"/>
      <c r="IS129" s="41"/>
      <c r="IT129" s="41"/>
      <c r="IU129" s="41"/>
      <c r="IV129" s="41"/>
    </row>
    <row r="130" spans="1:256" s="80" customFormat="1" ht="21">
      <c r="A130" s="32">
        <v>370</v>
      </c>
      <c r="B130" s="33" t="s">
        <v>423</v>
      </c>
      <c r="C130" s="42" t="s">
        <v>78</v>
      </c>
      <c r="D130" s="33" t="s">
        <v>105</v>
      </c>
      <c r="E130" s="44" t="s">
        <v>15</v>
      </c>
      <c r="F130" s="35">
        <f t="shared" si="11"/>
        <v>43804</v>
      </c>
      <c r="G130" s="35">
        <f t="shared" si="12"/>
        <v>43825</v>
      </c>
      <c r="H130" s="35">
        <f t="shared" si="10"/>
        <v>43832</v>
      </c>
      <c r="I130" s="35">
        <f t="shared" si="5"/>
        <v>43839</v>
      </c>
      <c r="J130" s="35">
        <v>43845</v>
      </c>
      <c r="K130" s="36" t="s">
        <v>69</v>
      </c>
      <c r="L130" s="37">
        <f t="shared" si="6"/>
        <v>5000</v>
      </c>
      <c r="M130" s="43">
        <v>5000</v>
      </c>
      <c r="N130" s="39"/>
      <c r="O130" s="40" t="s">
        <v>111</v>
      </c>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c r="IO130" s="41"/>
      <c r="IP130" s="41"/>
      <c r="IQ130" s="41"/>
      <c r="IR130" s="41"/>
      <c r="IS130" s="41"/>
      <c r="IT130" s="41"/>
      <c r="IU130" s="41"/>
      <c r="IV130" s="41"/>
    </row>
    <row r="131" spans="1:256" s="80" customFormat="1" ht="21">
      <c r="A131" s="32">
        <v>372</v>
      </c>
      <c r="B131" s="33" t="s">
        <v>423</v>
      </c>
      <c r="C131" s="42" t="s">
        <v>92</v>
      </c>
      <c r="D131" s="33" t="s">
        <v>105</v>
      </c>
      <c r="E131" s="44" t="s">
        <v>15</v>
      </c>
      <c r="F131" s="35">
        <f t="shared" si="11"/>
        <v>43802</v>
      </c>
      <c r="G131" s="35">
        <f t="shared" si="12"/>
        <v>43823</v>
      </c>
      <c r="H131" s="35">
        <f>J131-15</f>
        <v>43830</v>
      </c>
      <c r="I131" s="35">
        <f t="shared" si="5"/>
        <v>43837</v>
      </c>
      <c r="J131" s="35">
        <v>43845</v>
      </c>
      <c r="K131" s="36" t="s">
        <v>69</v>
      </c>
      <c r="L131" s="37">
        <f t="shared" si="6"/>
        <v>1300000</v>
      </c>
      <c r="M131" s="43">
        <f>1251423+48577</f>
        <v>1300000</v>
      </c>
      <c r="N131" s="39"/>
      <c r="O131" s="40" t="s">
        <v>111</v>
      </c>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s="80" customFormat="1" ht="21">
      <c r="A132" s="32">
        <v>380</v>
      </c>
      <c r="B132" s="33" t="s">
        <v>425</v>
      </c>
      <c r="C132" s="42" t="s">
        <v>78</v>
      </c>
      <c r="D132" s="33" t="s">
        <v>105</v>
      </c>
      <c r="E132" s="44" t="s">
        <v>15</v>
      </c>
      <c r="F132" s="35">
        <f t="shared" si="11"/>
        <v>43804</v>
      </c>
      <c r="G132" s="35">
        <f t="shared" si="12"/>
        <v>43825</v>
      </c>
      <c r="H132" s="35">
        <f>J132-13</f>
        <v>43832</v>
      </c>
      <c r="I132" s="35">
        <f t="shared" si="5"/>
        <v>43839</v>
      </c>
      <c r="J132" s="35">
        <v>43845</v>
      </c>
      <c r="K132" s="36" t="s">
        <v>69</v>
      </c>
      <c r="L132" s="37">
        <f t="shared" si="6"/>
        <v>4000</v>
      </c>
      <c r="M132" s="43">
        <v>4000</v>
      </c>
      <c r="N132" s="39"/>
      <c r="O132" s="40" t="s">
        <v>109</v>
      </c>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s="41" customFormat="1" ht="21">
      <c r="A133" s="32">
        <v>381</v>
      </c>
      <c r="B133" s="33" t="s">
        <v>425</v>
      </c>
      <c r="C133" s="42" t="s">
        <v>77</v>
      </c>
      <c r="D133" s="33" t="s">
        <v>105</v>
      </c>
      <c r="E133" s="44" t="s">
        <v>15</v>
      </c>
      <c r="F133" s="35">
        <f t="shared" si="11"/>
        <v>43804</v>
      </c>
      <c r="G133" s="35">
        <f t="shared" si="12"/>
        <v>43825</v>
      </c>
      <c r="H133" s="35">
        <f>J133-13</f>
        <v>43832</v>
      </c>
      <c r="I133" s="35">
        <f t="shared" si="5"/>
        <v>43839</v>
      </c>
      <c r="J133" s="35">
        <v>43845</v>
      </c>
      <c r="K133" s="36" t="s">
        <v>69</v>
      </c>
      <c r="L133" s="37">
        <f t="shared" si="6"/>
        <v>4000</v>
      </c>
      <c r="M133" s="43">
        <v>4000</v>
      </c>
      <c r="N133" s="39"/>
      <c r="O133" s="40" t="s">
        <v>109</v>
      </c>
    </row>
    <row r="134" spans="1:256" s="41" customFormat="1" ht="21">
      <c r="A134" s="32">
        <v>389</v>
      </c>
      <c r="B134" s="33" t="s">
        <v>557</v>
      </c>
      <c r="C134" s="42" t="s">
        <v>78</v>
      </c>
      <c r="D134" s="33" t="s">
        <v>105</v>
      </c>
      <c r="E134" s="44" t="s">
        <v>15</v>
      </c>
      <c r="F134" s="35">
        <f t="shared" si="11"/>
        <v>43804</v>
      </c>
      <c r="G134" s="35">
        <f t="shared" si="12"/>
        <v>43825</v>
      </c>
      <c r="H134" s="35">
        <f>J134-13</f>
        <v>43832</v>
      </c>
      <c r="I134" s="35">
        <f t="shared" ref="I134:I197" si="13">H134+7</f>
        <v>43839</v>
      </c>
      <c r="J134" s="35">
        <v>43845</v>
      </c>
      <c r="K134" s="36" t="s">
        <v>69</v>
      </c>
      <c r="L134" s="37">
        <f t="shared" ref="L134:L197" si="14">SUM(M134:N134)</f>
        <v>10000</v>
      </c>
      <c r="M134" s="43">
        <v>10000</v>
      </c>
      <c r="N134" s="39"/>
      <c r="O134" s="40" t="s">
        <v>108</v>
      </c>
    </row>
    <row r="135" spans="1:256" s="41" customFormat="1" ht="21">
      <c r="A135" s="32">
        <v>390</v>
      </c>
      <c r="B135" s="33" t="s">
        <v>557</v>
      </c>
      <c r="C135" s="42" t="s">
        <v>92</v>
      </c>
      <c r="D135" s="33" t="s">
        <v>105</v>
      </c>
      <c r="E135" s="44" t="s">
        <v>28</v>
      </c>
      <c r="F135" s="35">
        <f>H135-7</f>
        <v>43825</v>
      </c>
      <c r="G135" s="33" t="str">
        <f>IF(E135="","",IF((OR(E135=data_validation!A$1,E135=data_validation!A$2)),"Indicate Date","N/A"))</f>
        <v>N/A</v>
      </c>
      <c r="H135" s="35">
        <f>J135-13</f>
        <v>43832</v>
      </c>
      <c r="I135" s="35">
        <f t="shared" si="13"/>
        <v>43839</v>
      </c>
      <c r="J135" s="35">
        <v>43845</v>
      </c>
      <c r="K135" s="36" t="s">
        <v>69</v>
      </c>
      <c r="L135" s="37">
        <f t="shared" si="14"/>
        <v>6000</v>
      </c>
      <c r="M135" s="43">
        <v>6000</v>
      </c>
      <c r="N135" s="39"/>
      <c r="O135" s="40" t="s">
        <v>108</v>
      </c>
    </row>
    <row r="136" spans="1:256" s="41" customFormat="1" ht="12.75">
      <c r="A136" s="32">
        <v>396</v>
      </c>
      <c r="B136" s="33" t="s">
        <v>558</v>
      </c>
      <c r="C136" s="42" t="s">
        <v>89</v>
      </c>
      <c r="D136" s="33" t="s">
        <v>105</v>
      </c>
      <c r="E136" s="44" t="s">
        <v>15</v>
      </c>
      <c r="F136" s="35">
        <f>G136-21</f>
        <v>43802</v>
      </c>
      <c r="G136" s="35">
        <f>H136-7</f>
        <v>43823</v>
      </c>
      <c r="H136" s="35">
        <f>J136-15</f>
        <v>43830</v>
      </c>
      <c r="I136" s="35">
        <f t="shared" si="13"/>
        <v>43837</v>
      </c>
      <c r="J136" s="35">
        <v>43845</v>
      </c>
      <c r="K136" s="36" t="s">
        <v>69</v>
      </c>
      <c r="L136" s="37">
        <f t="shared" si="14"/>
        <v>84000</v>
      </c>
      <c r="M136" s="43">
        <v>84000</v>
      </c>
      <c r="N136" s="39"/>
      <c r="O136" s="40" t="s">
        <v>106</v>
      </c>
    </row>
    <row r="137" spans="1:256" s="41" customFormat="1" ht="21">
      <c r="A137" s="32">
        <v>402</v>
      </c>
      <c r="B137" s="71" t="s">
        <v>560</v>
      </c>
      <c r="C137" s="72" t="s">
        <v>76</v>
      </c>
      <c r="D137" s="71" t="s">
        <v>79</v>
      </c>
      <c r="E137" s="73" t="s">
        <v>24</v>
      </c>
      <c r="F137" s="71" t="str">
        <f>IF(E137="","",IF((OR(E137=data_validation!A$1,E137=data_validation!A$2,E137=data_validation!A$5,E137=data_validation!A$6,E137=data_validation!A$14,E137=data_validation!A$16)),"Indicate Date","N/A"))</f>
        <v>N/A</v>
      </c>
      <c r="G137" s="71" t="str">
        <f>IF(E137="","",IF((OR(E137=data_validation!A$1,E137=data_validation!A$2)),"Indicate Date","N/A"))</f>
        <v>N/A</v>
      </c>
      <c r="H137" s="74">
        <f t="shared" ref="H137:H153" si="15">J137-13</f>
        <v>43832</v>
      </c>
      <c r="I137" s="74">
        <f t="shared" si="13"/>
        <v>43839</v>
      </c>
      <c r="J137" s="74">
        <v>43845</v>
      </c>
      <c r="K137" s="75" t="s">
        <v>69</v>
      </c>
      <c r="L137" s="76">
        <f t="shared" si="14"/>
        <v>62532</v>
      </c>
      <c r="M137" s="77">
        <f>62532</f>
        <v>62532</v>
      </c>
      <c r="N137" s="78"/>
      <c r="O137" s="79" t="s">
        <v>208</v>
      </c>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c r="FV137" s="80"/>
      <c r="FW137" s="80"/>
      <c r="FX137" s="80"/>
      <c r="FY137" s="80"/>
      <c r="FZ137" s="80"/>
      <c r="GA137" s="80"/>
      <c r="GB137" s="80"/>
      <c r="GC137" s="80"/>
      <c r="GD137" s="80"/>
      <c r="GE137" s="80"/>
      <c r="GF137" s="80"/>
      <c r="GG137" s="80"/>
      <c r="GH137" s="80"/>
      <c r="GI137" s="80"/>
      <c r="GJ137" s="80"/>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80"/>
      <c r="HK137" s="80"/>
      <c r="HL137" s="80"/>
      <c r="HM137" s="80"/>
      <c r="HN137" s="80"/>
      <c r="HO137" s="80"/>
      <c r="HP137" s="80"/>
      <c r="HQ137" s="80"/>
      <c r="HR137" s="80"/>
      <c r="HS137" s="80"/>
      <c r="HT137" s="80"/>
      <c r="HU137" s="80"/>
      <c r="HV137" s="80"/>
      <c r="HW137" s="80"/>
      <c r="HX137" s="80"/>
      <c r="HY137" s="80"/>
      <c r="HZ137" s="80"/>
      <c r="IA137" s="80"/>
      <c r="IB137" s="80"/>
      <c r="IC137" s="80"/>
      <c r="ID137" s="80"/>
      <c r="IE137" s="80"/>
      <c r="IF137" s="80"/>
      <c r="IG137" s="80"/>
      <c r="IH137" s="80"/>
      <c r="II137" s="80"/>
      <c r="IJ137" s="80"/>
      <c r="IK137" s="80"/>
      <c r="IL137" s="80"/>
      <c r="IM137" s="80"/>
      <c r="IN137" s="80"/>
      <c r="IO137" s="80"/>
      <c r="IP137" s="80"/>
      <c r="IQ137" s="80"/>
      <c r="IR137" s="80"/>
      <c r="IS137" s="80"/>
      <c r="IT137" s="80"/>
      <c r="IU137" s="80"/>
      <c r="IV137" s="80"/>
    </row>
    <row r="138" spans="1:256" s="41" customFormat="1" ht="21">
      <c r="A138" s="32">
        <v>403</v>
      </c>
      <c r="B138" s="33" t="s">
        <v>560</v>
      </c>
      <c r="C138" s="34" t="s">
        <v>76</v>
      </c>
      <c r="D138" s="33" t="s">
        <v>79</v>
      </c>
      <c r="E138" s="44" t="s">
        <v>24</v>
      </c>
      <c r="F138" s="33" t="str">
        <f>IF(E138="","",IF((OR(E138=data_validation!A$1,E138=data_validation!A$2,E138=data_validation!A$5,E138=data_validation!A$6,E138=data_validation!A$14,E138=data_validation!A$16)),"Indicate Date","N/A"))</f>
        <v>N/A</v>
      </c>
      <c r="G138" s="33" t="str">
        <f>IF(E138="","",IF((OR(E138=data_validation!A$1,E138=data_validation!A$2)),"Indicate Date","N/A"))</f>
        <v>N/A</v>
      </c>
      <c r="H138" s="35">
        <f t="shared" si="15"/>
        <v>43832</v>
      </c>
      <c r="I138" s="35">
        <f t="shared" si="13"/>
        <v>43839</v>
      </c>
      <c r="J138" s="35">
        <v>43845</v>
      </c>
      <c r="K138" s="36" t="s">
        <v>69</v>
      </c>
      <c r="L138" s="37">
        <f t="shared" si="14"/>
        <v>64750</v>
      </c>
      <c r="M138" s="38">
        <v>64750</v>
      </c>
      <c r="N138" s="39"/>
      <c r="O138" s="40" t="s">
        <v>208</v>
      </c>
    </row>
    <row r="139" spans="1:256" s="41" customFormat="1" ht="21">
      <c r="A139" s="32">
        <v>406</v>
      </c>
      <c r="B139" s="33" t="s">
        <v>560</v>
      </c>
      <c r="C139" s="34" t="s">
        <v>77</v>
      </c>
      <c r="D139" s="33" t="s">
        <v>79</v>
      </c>
      <c r="E139" s="44" t="s">
        <v>15</v>
      </c>
      <c r="F139" s="35">
        <f t="shared" ref="F139:F152" si="16">G139-21</f>
        <v>43804</v>
      </c>
      <c r="G139" s="35">
        <f t="shared" ref="G139:G152" si="17">H139-7</f>
        <v>43825</v>
      </c>
      <c r="H139" s="35">
        <f t="shared" si="15"/>
        <v>43832</v>
      </c>
      <c r="I139" s="35">
        <f t="shared" si="13"/>
        <v>43839</v>
      </c>
      <c r="J139" s="35">
        <v>43845</v>
      </c>
      <c r="K139" s="36" t="s">
        <v>69</v>
      </c>
      <c r="L139" s="37">
        <f t="shared" si="14"/>
        <v>20000</v>
      </c>
      <c r="M139" s="38">
        <v>20000</v>
      </c>
      <c r="N139" s="39"/>
      <c r="O139" s="40" t="s">
        <v>208</v>
      </c>
    </row>
    <row r="140" spans="1:256" s="41" customFormat="1" ht="21">
      <c r="A140" s="32">
        <v>407</v>
      </c>
      <c r="B140" s="33" t="s">
        <v>560</v>
      </c>
      <c r="C140" s="34" t="s">
        <v>78</v>
      </c>
      <c r="D140" s="33" t="s">
        <v>79</v>
      </c>
      <c r="E140" s="44" t="s">
        <v>15</v>
      </c>
      <c r="F140" s="35">
        <f t="shared" si="16"/>
        <v>43804</v>
      </c>
      <c r="G140" s="35">
        <f t="shared" si="17"/>
        <v>43825</v>
      </c>
      <c r="H140" s="35">
        <f t="shared" si="15"/>
        <v>43832</v>
      </c>
      <c r="I140" s="35">
        <f t="shared" si="13"/>
        <v>43839</v>
      </c>
      <c r="J140" s="35">
        <v>43845</v>
      </c>
      <c r="K140" s="36" t="s">
        <v>69</v>
      </c>
      <c r="L140" s="37">
        <f t="shared" si="14"/>
        <v>30000</v>
      </c>
      <c r="M140" s="38">
        <v>30000</v>
      </c>
      <c r="N140" s="39"/>
      <c r="O140" s="40" t="s">
        <v>208</v>
      </c>
    </row>
    <row r="141" spans="1:256" s="41" customFormat="1" ht="24">
      <c r="A141" s="32">
        <v>410</v>
      </c>
      <c r="B141" s="33" t="s">
        <v>560</v>
      </c>
      <c r="C141" s="34" t="s">
        <v>95</v>
      </c>
      <c r="D141" s="33" t="s">
        <v>79</v>
      </c>
      <c r="E141" s="44" t="s">
        <v>15</v>
      </c>
      <c r="F141" s="35">
        <f t="shared" si="16"/>
        <v>43804</v>
      </c>
      <c r="G141" s="35">
        <f t="shared" si="17"/>
        <v>43825</v>
      </c>
      <c r="H141" s="35">
        <f t="shared" si="15"/>
        <v>43832</v>
      </c>
      <c r="I141" s="35">
        <f t="shared" si="13"/>
        <v>43839</v>
      </c>
      <c r="J141" s="35">
        <v>43845</v>
      </c>
      <c r="K141" s="36" t="s">
        <v>69</v>
      </c>
      <c r="L141" s="37">
        <f t="shared" si="14"/>
        <v>50000</v>
      </c>
      <c r="M141" s="43"/>
      <c r="N141" s="39">
        <v>50000</v>
      </c>
      <c r="O141" s="40" t="s">
        <v>488</v>
      </c>
    </row>
    <row r="142" spans="1:256" s="41" customFormat="1" ht="21">
      <c r="A142" s="32">
        <v>412</v>
      </c>
      <c r="B142" s="33" t="s">
        <v>560</v>
      </c>
      <c r="C142" s="34" t="s">
        <v>84</v>
      </c>
      <c r="D142" s="33" t="s">
        <v>79</v>
      </c>
      <c r="E142" s="44" t="s">
        <v>15</v>
      </c>
      <c r="F142" s="35">
        <f t="shared" si="16"/>
        <v>43804</v>
      </c>
      <c r="G142" s="35">
        <f t="shared" si="17"/>
        <v>43825</v>
      </c>
      <c r="H142" s="35">
        <f t="shared" si="15"/>
        <v>43832</v>
      </c>
      <c r="I142" s="35">
        <f t="shared" si="13"/>
        <v>43839</v>
      </c>
      <c r="J142" s="35">
        <v>43845</v>
      </c>
      <c r="K142" s="36" t="s">
        <v>69</v>
      </c>
      <c r="L142" s="37">
        <f t="shared" si="14"/>
        <v>20000</v>
      </c>
      <c r="M142" s="43"/>
      <c r="N142" s="39">
        <v>20000</v>
      </c>
      <c r="O142" s="40" t="s">
        <v>552</v>
      </c>
    </row>
    <row r="143" spans="1:256" s="41" customFormat="1" ht="21">
      <c r="A143" s="32">
        <v>415</v>
      </c>
      <c r="B143" s="33" t="s">
        <v>560</v>
      </c>
      <c r="C143" s="34" t="s">
        <v>84</v>
      </c>
      <c r="D143" s="33" t="s">
        <v>79</v>
      </c>
      <c r="E143" s="44" t="s">
        <v>15</v>
      </c>
      <c r="F143" s="35">
        <f t="shared" si="16"/>
        <v>43804</v>
      </c>
      <c r="G143" s="35">
        <f t="shared" si="17"/>
        <v>43825</v>
      </c>
      <c r="H143" s="35">
        <f t="shared" si="15"/>
        <v>43832</v>
      </c>
      <c r="I143" s="35">
        <f t="shared" si="13"/>
        <v>43839</v>
      </c>
      <c r="J143" s="35">
        <v>43845</v>
      </c>
      <c r="K143" s="36" t="s">
        <v>69</v>
      </c>
      <c r="L143" s="37">
        <f t="shared" si="14"/>
        <v>5000</v>
      </c>
      <c r="M143" s="43"/>
      <c r="N143" s="39">
        <v>5000</v>
      </c>
      <c r="O143" s="98" t="s">
        <v>553</v>
      </c>
    </row>
    <row r="144" spans="1:256" s="41" customFormat="1" ht="24">
      <c r="A144" s="32">
        <v>417</v>
      </c>
      <c r="B144" s="33" t="s">
        <v>560</v>
      </c>
      <c r="C144" s="34" t="s">
        <v>95</v>
      </c>
      <c r="D144" s="33" t="s">
        <v>79</v>
      </c>
      <c r="E144" s="44" t="s">
        <v>15</v>
      </c>
      <c r="F144" s="35">
        <f t="shared" si="16"/>
        <v>43804</v>
      </c>
      <c r="G144" s="35">
        <f t="shared" si="17"/>
        <v>43825</v>
      </c>
      <c r="H144" s="35">
        <f t="shared" si="15"/>
        <v>43832</v>
      </c>
      <c r="I144" s="35">
        <f t="shared" si="13"/>
        <v>43839</v>
      </c>
      <c r="J144" s="35">
        <v>43845</v>
      </c>
      <c r="K144" s="36" t="s">
        <v>69</v>
      </c>
      <c r="L144" s="37">
        <f t="shared" si="14"/>
        <v>40000</v>
      </c>
      <c r="M144" s="43"/>
      <c r="N144" s="39">
        <v>40000</v>
      </c>
      <c r="O144" s="40" t="s">
        <v>554</v>
      </c>
    </row>
    <row r="145" spans="1:15" s="41" customFormat="1" ht="24">
      <c r="A145" s="32">
        <v>421</v>
      </c>
      <c r="B145" s="33" t="s">
        <v>561</v>
      </c>
      <c r="C145" s="34" t="s">
        <v>95</v>
      </c>
      <c r="D145" s="33" t="s">
        <v>79</v>
      </c>
      <c r="E145" s="44" t="s">
        <v>15</v>
      </c>
      <c r="F145" s="35">
        <f t="shared" si="16"/>
        <v>43804</v>
      </c>
      <c r="G145" s="35">
        <f t="shared" si="17"/>
        <v>43825</v>
      </c>
      <c r="H145" s="35">
        <f t="shared" si="15"/>
        <v>43832</v>
      </c>
      <c r="I145" s="35">
        <f t="shared" si="13"/>
        <v>43839</v>
      </c>
      <c r="J145" s="35">
        <v>43845</v>
      </c>
      <c r="K145" s="36" t="s">
        <v>69</v>
      </c>
      <c r="L145" s="37">
        <f t="shared" si="14"/>
        <v>10000</v>
      </c>
      <c r="M145" s="43"/>
      <c r="N145" s="39">
        <v>10000</v>
      </c>
      <c r="O145" s="40" t="s">
        <v>556</v>
      </c>
    </row>
    <row r="146" spans="1:15" s="41" customFormat="1" ht="24">
      <c r="A146" s="32">
        <v>426</v>
      </c>
      <c r="B146" s="33" t="s">
        <v>562</v>
      </c>
      <c r="C146" s="42" t="s">
        <v>92</v>
      </c>
      <c r="D146" s="33" t="s">
        <v>79</v>
      </c>
      <c r="E146" s="44" t="s">
        <v>15</v>
      </c>
      <c r="F146" s="35">
        <f t="shared" si="16"/>
        <v>43804</v>
      </c>
      <c r="G146" s="35">
        <f t="shared" si="17"/>
        <v>43825</v>
      </c>
      <c r="H146" s="35">
        <f t="shared" si="15"/>
        <v>43832</v>
      </c>
      <c r="I146" s="35">
        <f t="shared" si="13"/>
        <v>43839</v>
      </c>
      <c r="J146" s="35">
        <v>43845</v>
      </c>
      <c r="K146" s="36" t="s">
        <v>69</v>
      </c>
      <c r="L146" s="37">
        <f t="shared" si="14"/>
        <v>24500</v>
      </c>
      <c r="M146" s="45">
        <v>24500</v>
      </c>
      <c r="N146" s="39"/>
      <c r="O146" s="34" t="s">
        <v>136</v>
      </c>
    </row>
    <row r="147" spans="1:15" s="41" customFormat="1" ht="24">
      <c r="A147" s="32">
        <v>427</v>
      </c>
      <c r="B147" s="33" t="s">
        <v>562</v>
      </c>
      <c r="C147" s="42" t="s">
        <v>77</v>
      </c>
      <c r="D147" s="33" t="s">
        <v>79</v>
      </c>
      <c r="E147" s="44" t="s">
        <v>15</v>
      </c>
      <c r="F147" s="35">
        <f t="shared" si="16"/>
        <v>43804</v>
      </c>
      <c r="G147" s="35">
        <f t="shared" si="17"/>
        <v>43825</v>
      </c>
      <c r="H147" s="35">
        <f t="shared" si="15"/>
        <v>43832</v>
      </c>
      <c r="I147" s="35">
        <f t="shared" si="13"/>
        <v>43839</v>
      </c>
      <c r="J147" s="35">
        <v>43845</v>
      </c>
      <c r="K147" s="36" t="s">
        <v>69</v>
      </c>
      <c r="L147" s="37">
        <f t="shared" si="14"/>
        <v>20000</v>
      </c>
      <c r="M147" s="45">
        <v>20000</v>
      </c>
      <c r="N147" s="39"/>
      <c r="O147" s="34" t="s">
        <v>136</v>
      </c>
    </row>
    <row r="148" spans="1:15" s="41" customFormat="1" ht="24">
      <c r="A148" s="32">
        <v>428</v>
      </c>
      <c r="B148" s="33" t="s">
        <v>562</v>
      </c>
      <c r="C148" s="42" t="s">
        <v>89</v>
      </c>
      <c r="D148" s="33" t="s">
        <v>79</v>
      </c>
      <c r="E148" s="44" t="s">
        <v>15</v>
      </c>
      <c r="F148" s="35">
        <f t="shared" si="16"/>
        <v>43804</v>
      </c>
      <c r="G148" s="35">
        <f t="shared" si="17"/>
        <v>43825</v>
      </c>
      <c r="H148" s="35">
        <f t="shared" si="15"/>
        <v>43832</v>
      </c>
      <c r="I148" s="35">
        <f t="shared" si="13"/>
        <v>43839</v>
      </c>
      <c r="J148" s="35">
        <v>43845</v>
      </c>
      <c r="K148" s="36" t="s">
        <v>69</v>
      </c>
      <c r="L148" s="37">
        <f t="shared" si="14"/>
        <v>25200</v>
      </c>
      <c r="M148" s="45">
        <v>25200</v>
      </c>
      <c r="N148" s="39"/>
      <c r="O148" s="34" t="s">
        <v>136</v>
      </c>
    </row>
    <row r="149" spans="1:15" s="41" customFormat="1" ht="12.75">
      <c r="A149" s="32">
        <v>439</v>
      </c>
      <c r="B149" s="33" t="s">
        <v>564</v>
      </c>
      <c r="C149" s="34" t="s">
        <v>77</v>
      </c>
      <c r="D149" s="33" t="s">
        <v>79</v>
      </c>
      <c r="E149" s="44" t="s">
        <v>15</v>
      </c>
      <c r="F149" s="35">
        <f t="shared" si="16"/>
        <v>43804</v>
      </c>
      <c r="G149" s="35">
        <f t="shared" si="17"/>
        <v>43825</v>
      </c>
      <c r="H149" s="35">
        <f t="shared" si="15"/>
        <v>43832</v>
      </c>
      <c r="I149" s="35">
        <f t="shared" si="13"/>
        <v>43839</v>
      </c>
      <c r="J149" s="35">
        <v>43845</v>
      </c>
      <c r="K149" s="36" t="s">
        <v>69</v>
      </c>
      <c r="L149" s="37">
        <f t="shared" si="14"/>
        <v>15000</v>
      </c>
      <c r="M149" s="43">
        <v>15000</v>
      </c>
      <c r="N149" s="39"/>
      <c r="O149" s="34" t="s">
        <v>138</v>
      </c>
    </row>
    <row r="150" spans="1:15" s="41" customFormat="1" ht="12.75">
      <c r="A150" s="32">
        <v>440</v>
      </c>
      <c r="B150" s="33" t="s">
        <v>564</v>
      </c>
      <c r="C150" s="42" t="s">
        <v>78</v>
      </c>
      <c r="D150" s="33" t="s">
        <v>79</v>
      </c>
      <c r="E150" s="44" t="s">
        <v>15</v>
      </c>
      <c r="F150" s="35">
        <f t="shared" si="16"/>
        <v>43804</v>
      </c>
      <c r="G150" s="35">
        <f t="shared" si="17"/>
        <v>43825</v>
      </c>
      <c r="H150" s="35">
        <f t="shared" si="15"/>
        <v>43832</v>
      </c>
      <c r="I150" s="35">
        <f t="shared" si="13"/>
        <v>43839</v>
      </c>
      <c r="J150" s="35">
        <v>43845</v>
      </c>
      <c r="K150" s="36" t="s">
        <v>69</v>
      </c>
      <c r="L150" s="37">
        <f t="shared" si="14"/>
        <v>15000</v>
      </c>
      <c r="M150" s="45">
        <v>15000</v>
      </c>
      <c r="N150" s="39"/>
      <c r="O150" s="34" t="s">
        <v>138</v>
      </c>
    </row>
    <row r="151" spans="1:15" s="41" customFormat="1" ht="12.75">
      <c r="A151" s="32">
        <v>441</v>
      </c>
      <c r="B151" s="33" t="s">
        <v>564</v>
      </c>
      <c r="C151" s="42" t="s">
        <v>92</v>
      </c>
      <c r="D151" s="33" t="s">
        <v>79</v>
      </c>
      <c r="E151" s="44" t="s">
        <v>15</v>
      </c>
      <c r="F151" s="35">
        <f t="shared" si="16"/>
        <v>43804</v>
      </c>
      <c r="G151" s="35">
        <f t="shared" si="17"/>
        <v>43825</v>
      </c>
      <c r="H151" s="35">
        <f t="shared" si="15"/>
        <v>43832</v>
      </c>
      <c r="I151" s="35">
        <f t="shared" si="13"/>
        <v>43839</v>
      </c>
      <c r="J151" s="35">
        <v>43845</v>
      </c>
      <c r="K151" s="36" t="s">
        <v>69</v>
      </c>
      <c r="L151" s="37">
        <f t="shared" si="14"/>
        <v>23100</v>
      </c>
      <c r="M151" s="45">
        <v>23100</v>
      </c>
      <c r="N151" s="39"/>
      <c r="O151" s="34" t="s">
        <v>138</v>
      </c>
    </row>
    <row r="152" spans="1:15" s="41" customFormat="1" ht="12.75">
      <c r="A152" s="32">
        <v>442</v>
      </c>
      <c r="B152" s="33" t="s">
        <v>564</v>
      </c>
      <c r="C152" s="42" t="s">
        <v>89</v>
      </c>
      <c r="D152" s="33" t="s">
        <v>79</v>
      </c>
      <c r="E152" s="44" t="s">
        <v>15</v>
      </c>
      <c r="F152" s="35">
        <f t="shared" si="16"/>
        <v>43804</v>
      </c>
      <c r="G152" s="35">
        <f t="shared" si="17"/>
        <v>43825</v>
      </c>
      <c r="H152" s="35">
        <f t="shared" si="15"/>
        <v>43832</v>
      </c>
      <c r="I152" s="35">
        <f t="shared" si="13"/>
        <v>43839</v>
      </c>
      <c r="J152" s="35">
        <v>43845</v>
      </c>
      <c r="K152" s="36" t="s">
        <v>69</v>
      </c>
      <c r="L152" s="37">
        <f t="shared" si="14"/>
        <v>87800</v>
      </c>
      <c r="M152" s="45">
        <v>87800</v>
      </c>
      <c r="N152" s="39"/>
      <c r="O152" s="34" t="s">
        <v>138</v>
      </c>
    </row>
    <row r="153" spans="1:15" s="41" customFormat="1" ht="18">
      <c r="A153" s="32">
        <v>446</v>
      </c>
      <c r="B153" s="33" t="s">
        <v>564</v>
      </c>
      <c r="C153" s="34" t="s">
        <v>110</v>
      </c>
      <c r="D153" s="33" t="s">
        <v>79</v>
      </c>
      <c r="E153" s="44" t="s">
        <v>29</v>
      </c>
      <c r="F153" s="46" t="e">
        <v>#REF!</v>
      </c>
      <c r="G153" s="33" t="str">
        <f>IF(E153="","",IF((OR(E153=data_validation!A$1,E153=data_validation!A$2)),"Indicate Date","N/A"))</f>
        <v>N/A</v>
      </c>
      <c r="H153" s="35">
        <f t="shared" si="15"/>
        <v>43832</v>
      </c>
      <c r="I153" s="35">
        <f t="shared" si="13"/>
        <v>43839</v>
      </c>
      <c r="J153" s="35">
        <v>43845</v>
      </c>
      <c r="K153" s="36" t="s">
        <v>69</v>
      </c>
      <c r="L153" s="37">
        <f t="shared" si="14"/>
        <v>10000</v>
      </c>
      <c r="M153" s="43">
        <v>10000</v>
      </c>
      <c r="N153" s="39"/>
      <c r="O153" s="34" t="s">
        <v>138</v>
      </c>
    </row>
    <row r="154" spans="1:15" s="41" customFormat="1" ht="18">
      <c r="A154" s="32">
        <v>450</v>
      </c>
      <c r="B154" s="33" t="s">
        <v>564</v>
      </c>
      <c r="C154" s="42" t="s">
        <v>116</v>
      </c>
      <c r="D154" s="33" t="s">
        <v>79</v>
      </c>
      <c r="E154" s="44" t="s">
        <v>28</v>
      </c>
      <c r="F154" s="35">
        <f>H154-7</f>
        <v>43823</v>
      </c>
      <c r="G154" s="33" t="str">
        <f>IF(E154="","",IF((OR(E154=data_validation!A$1,E154=data_validation!A$2)),"Indicate Date","N/A"))</f>
        <v>N/A</v>
      </c>
      <c r="H154" s="35">
        <f>J154-15</f>
        <v>43830</v>
      </c>
      <c r="I154" s="35">
        <f t="shared" si="13"/>
        <v>43837</v>
      </c>
      <c r="J154" s="35">
        <v>43845</v>
      </c>
      <c r="K154" s="36" t="s">
        <v>69</v>
      </c>
      <c r="L154" s="37">
        <f t="shared" si="14"/>
        <v>1600</v>
      </c>
      <c r="M154" s="43">
        <v>1600</v>
      </c>
      <c r="N154" s="39"/>
      <c r="O154" s="34" t="s">
        <v>138</v>
      </c>
    </row>
    <row r="155" spans="1:15" s="41" customFormat="1" ht="12.75">
      <c r="A155" s="32">
        <v>451</v>
      </c>
      <c r="B155" s="33" t="s">
        <v>565</v>
      </c>
      <c r="C155" s="34" t="s">
        <v>92</v>
      </c>
      <c r="D155" s="33" t="s">
        <v>79</v>
      </c>
      <c r="E155" s="44" t="s">
        <v>15</v>
      </c>
      <c r="F155" s="35">
        <f t="shared" ref="F155:F164" si="18">G155-21</f>
        <v>43804</v>
      </c>
      <c r="G155" s="35">
        <f t="shared" ref="G155:G164" si="19">H155-7</f>
        <v>43825</v>
      </c>
      <c r="H155" s="35">
        <f>J155-13</f>
        <v>43832</v>
      </c>
      <c r="I155" s="35">
        <f t="shared" si="13"/>
        <v>43839</v>
      </c>
      <c r="J155" s="35">
        <v>43845</v>
      </c>
      <c r="K155" s="36" t="s">
        <v>69</v>
      </c>
      <c r="L155" s="37">
        <f t="shared" si="14"/>
        <v>34180</v>
      </c>
      <c r="M155" s="43">
        <v>34180</v>
      </c>
      <c r="N155" s="39"/>
      <c r="O155" s="34" t="s">
        <v>139</v>
      </c>
    </row>
    <row r="156" spans="1:15" s="41" customFormat="1" ht="12.75">
      <c r="A156" s="32">
        <v>455</v>
      </c>
      <c r="B156" s="33" t="s">
        <v>565</v>
      </c>
      <c r="C156" s="34" t="s">
        <v>122</v>
      </c>
      <c r="D156" s="33" t="s">
        <v>79</v>
      </c>
      <c r="E156" s="44" t="s">
        <v>15</v>
      </c>
      <c r="F156" s="35">
        <f t="shared" si="18"/>
        <v>43804</v>
      </c>
      <c r="G156" s="35">
        <f t="shared" si="19"/>
        <v>43825</v>
      </c>
      <c r="H156" s="35">
        <f>J156-13</f>
        <v>43832</v>
      </c>
      <c r="I156" s="35">
        <f t="shared" si="13"/>
        <v>43839</v>
      </c>
      <c r="J156" s="35">
        <v>43845</v>
      </c>
      <c r="K156" s="36" t="s">
        <v>69</v>
      </c>
      <c r="L156" s="37">
        <f t="shared" si="14"/>
        <v>126620</v>
      </c>
      <c r="M156" s="43">
        <v>126620</v>
      </c>
      <c r="N156" s="39"/>
      <c r="O156" s="34" t="s">
        <v>139</v>
      </c>
    </row>
    <row r="157" spans="1:15" s="41" customFormat="1" ht="12.75">
      <c r="A157" s="32">
        <v>459</v>
      </c>
      <c r="B157" s="33" t="s">
        <v>565</v>
      </c>
      <c r="C157" s="42" t="s">
        <v>78</v>
      </c>
      <c r="D157" s="33" t="s">
        <v>79</v>
      </c>
      <c r="E157" s="44" t="s">
        <v>15</v>
      </c>
      <c r="F157" s="35">
        <f t="shared" si="18"/>
        <v>43804</v>
      </c>
      <c r="G157" s="35">
        <f t="shared" si="19"/>
        <v>43825</v>
      </c>
      <c r="H157" s="35">
        <f>J157-13</f>
        <v>43832</v>
      </c>
      <c r="I157" s="35">
        <f t="shared" si="13"/>
        <v>43839</v>
      </c>
      <c r="J157" s="35">
        <v>43845</v>
      </c>
      <c r="K157" s="36" t="s">
        <v>69</v>
      </c>
      <c r="L157" s="37">
        <f t="shared" si="14"/>
        <v>10000</v>
      </c>
      <c r="M157" s="45">
        <v>10000</v>
      </c>
      <c r="N157" s="39"/>
      <c r="O157" s="34" t="s">
        <v>139</v>
      </c>
    </row>
    <row r="158" spans="1:15" s="41" customFormat="1" ht="12.75">
      <c r="A158" s="32">
        <v>460</v>
      </c>
      <c r="B158" s="33" t="s">
        <v>565</v>
      </c>
      <c r="C158" s="42" t="s">
        <v>77</v>
      </c>
      <c r="D158" s="33" t="s">
        <v>79</v>
      </c>
      <c r="E158" s="44" t="s">
        <v>15</v>
      </c>
      <c r="F158" s="35">
        <f t="shared" si="18"/>
        <v>43804</v>
      </c>
      <c r="G158" s="35">
        <f t="shared" si="19"/>
        <v>43825</v>
      </c>
      <c r="H158" s="35">
        <f>J158-13</f>
        <v>43832</v>
      </c>
      <c r="I158" s="35">
        <f t="shared" si="13"/>
        <v>43839</v>
      </c>
      <c r="J158" s="35">
        <v>43845</v>
      </c>
      <c r="K158" s="36" t="s">
        <v>69</v>
      </c>
      <c r="L158" s="37">
        <f t="shared" si="14"/>
        <v>10000</v>
      </c>
      <c r="M158" s="45">
        <v>10000</v>
      </c>
      <c r="N158" s="39"/>
      <c r="O158" s="34" t="s">
        <v>139</v>
      </c>
    </row>
    <row r="159" spans="1:15" s="41" customFormat="1" ht="24">
      <c r="A159" s="32">
        <v>467</v>
      </c>
      <c r="B159" s="33" t="s">
        <v>566</v>
      </c>
      <c r="C159" s="34" t="s">
        <v>92</v>
      </c>
      <c r="D159" s="33" t="s">
        <v>79</v>
      </c>
      <c r="E159" s="44" t="s">
        <v>15</v>
      </c>
      <c r="F159" s="35">
        <f t="shared" si="18"/>
        <v>43804</v>
      </c>
      <c r="G159" s="35">
        <f t="shared" si="19"/>
        <v>43825</v>
      </c>
      <c r="H159" s="35">
        <f>J159-13</f>
        <v>43832</v>
      </c>
      <c r="I159" s="35">
        <f t="shared" si="13"/>
        <v>43839</v>
      </c>
      <c r="J159" s="35">
        <v>43845</v>
      </c>
      <c r="K159" s="36" t="s">
        <v>69</v>
      </c>
      <c r="L159" s="37">
        <f t="shared" si="14"/>
        <v>20000</v>
      </c>
      <c r="M159" s="43">
        <v>20000</v>
      </c>
      <c r="N159" s="39"/>
      <c r="O159" s="34" t="s">
        <v>141</v>
      </c>
    </row>
    <row r="160" spans="1:15" s="41" customFormat="1" ht="24">
      <c r="A160" s="32">
        <v>470</v>
      </c>
      <c r="B160" s="33" t="s">
        <v>566</v>
      </c>
      <c r="C160" s="34" t="s">
        <v>77</v>
      </c>
      <c r="D160" s="33" t="s">
        <v>79</v>
      </c>
      <c r="E160" s="44" t="s">
        <v>15</v>
      </c>
      <c r="F160" s="35">
        <f t="shared" si="18"/>
        <v>43802</v>
      </c>
      <c r="G160" s="35">
        <f t="shared" si="19"/>
        <v>43823</v>
      </c>
      <c r="H160" s="35">
        <f>J160-15</f>
        <v>43830</v>
      </c>
      <c r="I160" s="35">
        <f t="shared" si="13"/>
        <v>43837</v>
      </c>
      <c r="J160" s="35">
        <v>43845</v>
      </c>
      <c r="K160" s="36" t="s">
        <v>69</v>
      </c>
      <c r="L160" s="37">
        <f t="shared" si="14"/>
        <v>15000</v>
      </c>
      <c r="M160" s="43">
        <v>15000</v>
      </c>
      <c r="N160" s="39"/>
      <c r="O160" s="34" t="s">
        <v>141</v>
      </c>
    </row>
    <row r="161" spans="1:256" s="41" customFormat="1" ht="24">
      <c r="A161" s="32">
        <v>471</v>
      </c>
      <c r="B161" s="33" t="s">
        <v>566</v>
      </c>
      <c r="C161" s="42" t="s">
        <v>78</v>
      </c>
      <c r="D161" s="33" t="s">
        <v>79</v>
      </c>
      <c r="E161" s="44" t="s">
        <v>15</v>
      </c>
      <c r="F161" s="35">
        <f t="shared" si="18"/>
        <v>43802</v>
      </c>
      <c r="G161" s="35">
        <f t="shared" si="19"/>
        <v>43823</v>
      </c>
      <c r="H161" s="35">
        <f>J161-15</f>
        <v>43830</v>
      </c>
      <c r="I161" s="35">
        <f t="shared" si="13"/>
        <v>43837</v>
      </c>
      <c r="J161" s="35">
        <v>43845</v>
      </c>
      <c r="K161" s="36" t="s">
        <v>69</v>
      </c>
      <c r="L161" s="37">
        <f t="shared" si="14"/>
        <v>15000</v>
      </c>
      <c r="M161" s="45">
        <v>15000</v>
      </c>
      <c r="N161" s="39"/>
      <c r="O161" s="34" t="s">
        <v>141</v>
      </c>
    </row>
    <row r="162" spans="1:256" s="41" customFormat="1" ht="24">
      <c r="A162" s="32">
        <v>472</v>
      </c>
      <c r="B162" s="33" t="s">
        <v>566</v>
      </c>
      <c r="C162" s="42" t="s">
        <v>89</v>
      </c>
      <c r="D162" s="33" t="s">
        <v>79</v>
      </c>
      <c r="E162" s="44" t="s">
        <v>15</v>
      </c>
      <c r="F162" s="35">
        <f t="shared" si="18"/>
        <v>43802</v>
      </c>
      <c r="G162" s="35">
        <f t="shared" si="19"/>
        <v>43823</v>
      </c>
      <c r="H162" s="35">
        <f>J162-15</f>
        <v>43830</v>
      </c>
      <c r="I162" s="35">
        <f t="shared" si="13"/>
        <v>43837</v>
      </c>
      <c r="J162" s="35">
        <v>43845</v>
      </c>
      <c r="K162" s="36" t="s">
        <v>69</v>
      </c>
      <c r="L162" s="37">
        <f t="shared" si="14"/>
        <v>4000</v>
      </c>
      <c r="M162" s="45">
        <v>4000</v>
      </c>
      <c r="N162" s="39"/>
      <c r="O162" s="34" t="s">
        <v>141</v>
      </c>
    </row>
    <row r="163" spans="1:256" s="41" customFormat="1" ht="24">
      <c r="A163" s="32">
        <v>479</v>
      </c>
      <c r="B163" s="33" t="s">
        <v>567</v>
      </c>
      <c r="C163" s="34" t="s">
        <v>103</v>
      </c>
      <c r="D163" s="33" t="s">
        <v>79</v>
      </c>
      <c r="E163" s="44" t="s">
        <v>15</v>
      </c>
      <c r="F163" s="35">
        <f t="shared" si="18"/>
        <v>43804</v>
      </c>
      <c r="G163" s="35">
        <f t="shared" si="19"/>
        <v>43825</v>
      </c>
      <c r="H163" s="35">
        <f t="shared" ref="H163:H171" si="20">J163-13</f>
        <v>43832</v>
      </c>
      <c r="I163" s="35">
        <f t="shared" si="13"/>
        <v>43839</v>
      </c>
      <c r="J163" s="35">
        <v>43845</v>
      </c>
      <c r="K163" s="36" t="s">
        <v>69</v>
      </c>
      <c r="L163" s="37">
        <f t="shared" si="14"/>
        <v>5000</v>
      </c>
      <c r="M163" s="43">
        <v>5000</v>
      </c>
      <c r="N163" s="39"/>
      <c r="O163" s="34" t="s">
        <v>270</v>
      </c>
    </row>
    <row r="164" spans="1:256" s="41" customFormat="1" ht="24">
      <c r="A164" s="32">
        <v>480</v>
      </c>
      <c r="B164" s="33" t="s">
        <v>567</v>
      </c>
      <c r="C164" s="34" t="s">
        <v>131</v>
      </c>
      <c r="D164" s="33" t="s">
        <v>79</v>
      </c>
      <c r="E164" s="44" t="s">
        <v>15</v>
      </c>
      <c r="F164" s="35">
        <f t="shared" si="18"/>
        <v>43804</v>
      </c>
      <c r="G164" s="35">
        <f t="shared" si="19"/>
        <v>43825</v>
      </c>
      <c r="H164" s="35">
        <f t="shared" si="20"/>
        <v>43832</v>
      </c>
      <c r="I164" s="35">
        <f t="shared" si="13"/>
        <v>43839</v>
      </c>
      <c r="J164" s="35">
        <v>43845</v>
      </c>
      <c r="K164" s="36" t="s">
        <v>69</v>
      </c>
      <c r="L164" s="37">
        <f t="shared" si="14"/>
        <v>62500</v>
      </c>
      <c r="M164" s="43">
        <v>62500</v>
      </c>
      <c r="N164" s="39"/>
      <c r="O164" s="34" t="s">
        <v>270</v>
      </c>
    </row>
    <row r="165" spans="1:256" s="41" customFormat="1" ht="24">
      <c r="A165" s="32">
        <v>483</v>
      </c>
      <c r="B165" s="33" t="s">
        <v>567</v>
      </c>
      <c r="C165" s="34" t="s">
        <v>146</v>
      </c>
      <c r="D165" s="33" t="s">
        <v>79</v>
      </c>
      <c r="E165" s="44" t="s">
        <v>26</v>
      </c>
      <c r="F165" s="46" t="e">
        <v>#REF!</v>
      </c>
      <c r="G165" s="33" t="str">
        <f>IF(E165="","",IF((OR(E165=data_validation!A$1,E165=data_validation!A$2)),"Indicate Date","N/A"))</f>
        <v>N/A</v>
      </c>
      <c r="H165" s="35">
        <f t="shared" si="20"/>
        <v>43832</v>
      </c>
      <c r="I165" s="35">
        <f t="shared" si="13"/>
        <v>43839</v>
      </c>
      <c r="J165" s="35">
        <v>43845</v>
      </c>
      <c r="K165" s="36" t="s">
        <v>69</v>
      </c>
      <c r="L165" s="37">
        <f t="shared" si="14"/>
        <v>60000</v>
      </c>
      <c r="M165" s="43">
        <v>60000</v>
      </c>
      <c r="N165" s="39"/>
      <c r="O165" s="34" t="s">
        <v>270</v>
      </c>
    </row>
    <row r="166" spans="1:256" s="41" customFormat="1" ht="12.75">
      <c r="A166" s="32">
        <v>487</v>
      </c>
      <c r="B166" s="33" t="s">
        <v>568</v>
      </c>
      <c r="C166" s="42" t="s">
        <v>77</v>
      </c>
      <c r="D166" s="33" t="s">
        <v>79</v>
      </c>
      <c r="E166" s="44" t="s">
        <v>15</v>
      </c>
      <c r="F166" s="35">
        <f t="shared" ref="F166:F171" si="21">G166-21</f>
        <v>43804</v>
      </c>
      <c r="G166" s="35">
        <f t="shared" ref="G166:G171" si="22">H166-7</f>
        <v>43825</v>
      </c>
      <c r="H166" s="35">
        <f t="shared" si="20"/>
        <v>43832</v>
      </c>
      <c r="I166" s="35">
        <f t="shared" si="13"/>
        <v>43839</v>
      </c>
      <c r="J166" s="35">
        <v>43845</v>
      </c>
      <c r="K166" s="36" t="s">
        <v>69</v>
      </c>
      <c r="L166" s="37">
        <f t="shared" si="14"/>
        <v>50000</v>
      </c>
      <c r="M166" s="45">
        <v>50000</v>
      </c>
      <c r="N166" s="39"/>
      <c r="O166" s="34" t="s">
        <v>140</v>
      </c>
    </row>
    <row r="167" spans="1:256" s="41" customFormat="1" ht="12.75">
      <c r="A167" s="32">
        <v>488</v>
      </c>
      <c r="B167" s="33" t="s">
        <v>568</v>
      </c>
      <c r="C167" s="42" t="s">
        <v>78</v>
      </c>
      <c r="D167" s="33" t="s">
        <v>79</v>
      </c>
      <c r="E167" s="44" t="s">
        <v>15</v>
      </c>
      <c r="F167" s="35">
        <f t="shared" si="21"/>
        <v>43804</v>
      </c>
      <c r="G167" s="35">
        <f t="shared" si="22"/>
        <v>43825</v>
      </c>
      <c r="H167" s="35">
        <f t="shared" si="20"/>
        <v>43832</v>
      </c>
      <c r="I167" s="35">
        <f t="shared" si="13"/>
        <v>43839</v>
      </c>
      <c r="J167" s="35">
        <v>43845</v>
      </c>
      <c r="K167" s="36" t="s">
        <v>69</v>
      </c>
      <c r="L167" s="37">
        <f t="shared" si="14"/>
        <v>50000</v>
      </c>
      <c r="M167" s="45">
        <v>50000</v>
      </c>
      <c r="N167" s="39"/>
      <c r="O167" s="34" t="s">
        <v>140</v>
      </c>
    </row>
    <row r="168" spans="1:256" s="41" customFormat="1" ht="12.75">
      <c r="A168" s="32">
        <v>489</v>
      </c>
      <c r="B168" s="33" t="s">
        <v>568</v>
      </c>
      <c r="C168" s="42" t="s">
        <v>81</v>
      </c>
      <c r="D168" s="33" t="s">
        <v>79</v>
      </c>
      <c r="E168" s="44" t="s">
        <v>15</v>
      </c>
      <c r="F168" s="35">
        <f t="shared" si="21"/>
        <v>43804</v>
      </c>
      <c r="G168" s="35">
        <f t="shared" si="22"/>
        <v>43825</v>
      </c>
      <c r="H168" s="35">
        <f t="shared" si="20"/>
        <v>43832</v>
      </c>
      <c r="I168" s="35">
        <f t="shared" si="13"/>
        <v>43839</v>
      </c>
      <c r="J168" s="35">
        <v>43845</v>
      </c>
      <c r="K168" s="36" t="s">
        <v>69</v>
      </c>
      <c r="L168" s="37">
        <f t="shared" si="14"/>
        <v>4000</v>
      </c>
      <c r="M168" s="45">
        <v>4000</v>
      </c>
      <c r="N168" s="39"/>
      <c r="O168" s="34" t="s">
        <v>140</v>
      </c>
    </row>
    <row r="169" spans="1:256" s="41" customFormat="1" ht="12.75">
      <c r="A169" s="32">
        <v>490</v>
      </c>
      <c r="B169" s="33" t="s">
        <v>568</v>
      </c>
      <c r="C169" s="34" t="s">
        <v>122</v>
      </c>
      <c r="D169" s="33" t="s">
        <v>79</v>
      </c>
      <c r="E169" s="44" t="s">
        <v>15</v>
      </c>
      <c r="F169" s="35">
        <f t="shared" si="21"/>
        <v>43804</v>
      </c>
      <c r="G169" s="35">
        <f t="shared" si="22"/>
        <v>43825</v>
      </c>
      <c r="H169" s="35">
        <f t="shared" si="20"/>
        <v>43832</v>
      </c>
      <c r="I169" s="35">
        <f t="shared" si="13"/>
        <v>43839</v>
      </c>
      <c r="J169" s="35">
        <v>43845</v>
      </c>
      <c r="K169" s="36" t="s">
        <v>69</v>
      </c>
      <c r="L169" s="37">
        <f t="shared" si="14"/>
        <v>103265</v>
      </c>
      <c r="M169" s="43">
        <v>103265</v>
      </c>
      <c r="N169" s="39"/>
      <c r="O169" s="34" t="s">
        <v>140</v>
      </c>
    </row>
    <row r="170" spans="1:256" s="41" customFormat="1" ht="12.75">
      <c r="A170" s="32">
        <v>494</v>
      </c>
      <c r="B170" s="33" t="s">
        <v>568</v>
      </c>
      <c r="C170" s="34" t="s">
        <v>92</v>
      </c>
      <c r="D170" s="33" t="s">
        <v>79</v>
      </c>
      <c r="E170" s="44" t="s">
        <v>15</v>
      </c>
      <c r="F170" s="35">
        <f t="shared" si="21"/>
        <v>43804</v>
      </c>
      <c r="G170" s="35">
        <f t="shared" si="22"/>
        <v>43825</v>
      </c>
      <c r="H170" s="35">
        <f t="shared" si="20"/>
        <v>43832</v>
      </c>
      <c r="I170" s="35">
        <f t="shared" si="13"/>
        <v>43839</v>
      </c>
      <c r="J170" s="35">
        <v>43845</v>
      </c>
      <c r="K170" s="36" t="s">
        <v>69</v>
      </c>
      <c r="L170" s="37">
        <f t="shared" si="14"/>
        <v>6000</v>
      </c>
      <c r="M170" s="43">
        <v>6000</v>
      </c>
      <c r="N170" s="39"/>
      <c r="O170" s="34" t="s">
        <v>140</v>
      </c>
    </row>
    <row r="171" spans="1:256" s="41" customFormat="1" ht="12.75">
      <c r="A171" s="32">
        <v>500</v>
      </c>
      <c r="B171" s="33" t="s">
        <v>568</v>
      </c>
      <c r="C171" s="42" t="s">
        <v>89</v>
      </c>
      <c r="D171" s="33" t="s">
        <v>79</v>
      </c>
      <c r="E171" s="44" t="s">
        <v>15</v>
      </c>
      <c r="F171" s="35">
        <f t="shared" si="21"/>
        <v>43804</v>
      </c>
      <c r="G171" s="35">
        <f t="shared" si="22"/>
        <v>43825</v>
      </c>
      <c r="H171" s="35">
        <f t="shared" si="20"/>
        <v>43832</v>
      </c>
      <c r="I171" s="35">
        <f t="shared" si="13"/>
        <v>43839</v>
      </c>
      <c r="J171" s="35">
        <v>43845</v>
      </c>
      <c r="K171" s="36" t="s">
        <v>69</v>
      </c>
      <c r="L171" s="37">
        <f t="shared" si="14"/>
        <v>21600</v>
      </c>
      <c r="M171" s="45">
        <v>21600</v>
      </c>
      <c r="N171" s="39"/>
      <c r="O171" s="34" t="s">
        <v>140</v>
      </c>
    </row>
    <row r="172" spans="1:256" s="41" customFormat="1" ht="18">
      <c r="A172" s="32">
        <v>503</v>
      </c>
      <c r="B172" s="33" t="s">
        <v>568</v>
      </c>
      <c r="C172" s="42" t="s">
        <v>110</v>
      </c>
      <c r="D172" s="33" t="s">
        <v>79</v>
      </c>
      <c r="E172" s="44" t="s">
        <v>29</v>
      </c>
      <c r="F172" s="46" t="e">
        <v>#REF!</v>
      </c>
      <c r="G172" s="33" t="str">
        <f>IF(E172="","",IF((OR(E172=data_validation!A$1,E172=data_validation!A$2)),"Indicate Date","N/A"))</f>
        <v>N/A</v>
      </c>
      <c r="H172" s="35">
        <f>J172-15</f>
        <v>43830</v>
      </c>
      <c r="I172" s="35">
        <f t="shared" si="13"/>
        <v>43837</v>
      </c>
      <c r="J172" s="35">
        <v>43845</v>
      </c>
      <c r="K172" s="36" t="s">
        <v>69</v>
      </c>
      <c r="L172" s="37">
        <f t="shared" si="14"/>
        <v>9000</v>
      </c>
      <c r="M172" s="45">
        <v>9000</v>
      </c>
      <c r="N172" s="39"/>
      <c r="O172" s="34" t="s">
        <v>140</v>
      </c>
    </row>
    <row r="173" spans="1:256" s="41" customFormat="1" ht="24">
      <c r="A173" s="32">
        <v>508</v>
      </c>
      <c r="B173" s="33" t="s">
        <v>569</v>
      </c>
      <c r="C173" s="42" t="s">
        <v>77</v>
      </c>
      <c r="D173" s="33" t="s">
        <v>79</v>
      </c>
      <c r="E173" s="44" t="s">
        <v>15</v>
      </c>
      <c r="F173" s="35">
        <f>G173-21</f>
        <v>43802</v>
      </c>
      <c r="G173" s="35">
        <f>H173-7</f>
        <v>43823</v>
      </c>
      <c r="H173" s="35">
        <f>J173-15</f>
        <v>43830</v>
      </c>
      <c r="I173" s="35">
        <f t="shared" si="13"/>
        <v>43837</v>
      </c>
      <c r="J173" s="35">
        <v>43845</v>
      </c>
      <c r="K173" s="36" t="s">
        <v>69</v>
      </c>
      <c r="L173" s="37">
        <f t="shared" si="14"/>
        <v>50000</v>
      </c>
      <c r="M173" s="45">
        <v>50000</v>
      </c>
      <c r="N173" s="39"/>
      <c r="O173" s="34" t="s">
        <v>269</v>
      </c>
    </row>
    <row r="174" spans="1:256" s="41" customFormat="1" ht="24">
      <c r="A174" s="32">
        <v>509</v>
      </c>
      <c r="B174" s="33" t="s">
        <v>569</v>
      </c>
      <c r="C174" s="42" t="s">
        <v>78</v>
      </c>
      <c r="D174" s="33" t="s">
        <v>79</v>
      </c>
      <c r="E174" s="44" t="s">
        <v>15</v>
      </c>
      <c r="F174" s="35">
        <f>G174-21</f>
        <v>43802</v>
      </c>
      <c r="G174" s="35">
        <f>H174-7</f>
        <v>43823</v>
      </c>
      <c r="H174" s="35">
        <f>J174-15</f>
        <v>43830</v>
      </c>
      <c r="I174" s="35">
        <f t="shared" si="13"/>
        <v>43837</v>
      </c>
      <c r="J174" s="35">
        <v>43845</v>
      </c>
      <c r="K174" s="36" t="s">
        <v>69</v>
      </c>
      <c r="L174" s="37">
        <f t="shared" si="14"/>
        <v>100000</v>
      </c>
      <c r="M174" s="45">
        <v>100000</v>
      </c>
      <c r="N174" s="39"/>
      <c r="O174" s="34" t="s">
        <v>269</v>
      </c>
    </row>
    <row r="175" spans="1:256" s="41" customFormat="1" ht="21">
      <c r="A175" s="32">
        <v>516</v>
      </c>
      <c r="B175" s="71" t="s">
        <v>400</v>
      </c>
      <c r="C175" s="72" t="s">
        <v>76</v>
      </c>
      <c r="D175" s="71" t="s">
        <v>156</v>
      </c>
      <c r="E175" s="73" t="s">
        <v>24</v>
      </c>
      <c r="F175" s="71" t="str">
        <f>IF(E175="","",IF((OR(E175=data_validation!A$1,E175=data_validation!A$2,E175=data_validation!A$5,E175=data_validation!A$6,E175=data_validation!A$14,E175=data_validation!A$16)),"Indicate Date","N/A"))</f>
        <v>N/A</v>
      </c>
      <c r="G175" s="71" t="str">
        <f>IF(E175="","",IF((OR(E175=data_validation!A$1,E175=data_validation!A$2)),"Indicate Date","N/A"))</f>
        <v>N/A</v>
      </c>
      <c r="H175" s="74">
        <f t="shared" ref="H175:H187" si="23">J175-13</f>
        <v>43832</v>
      </c>
      <c r="I175" s="74">
        <f t="shared" si="13"/>
        <v>43839</v>
      </c>
      <c r="J175" s="74">
        <v>43845</v>
      </c>
      <c r="K175" s="75" t="s">
        <v>69</v>
      </c>
      <c r="L175" s="76">
        <f t="shared" si="14"/>
        <v>150000</v>
      </c>
      <c r="M175" s="77">
        <f>140659+9341</f>
        <v>150000</v>
      </c>
      <c r="N175" s="78"/>
      <c r="O175" s="79" t="s">
        <v>257</v>
      </c>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c r="DW175" s="80"/>
      <c r="DX175" s="80"/>
      <c r="DY175" s="80"/>
      <c r="DZ175" s="80"/>
      <c r="EA175" s="80"/>
      <c r="EB175" s="80"/>
      <c r="EC175" s="80"/>
      <c r="ED175" s="80"/>
      <c r="EE175" s="80"/>
      <c r="EF175" s="80"/>
      <c r="EG175" s="80"/>
      <c r="EH175" s="80"/>
      <c r="EI175" s="80"/>
      <c r="EJ175" s="80"/>
      <c r="EK175" s="80"/>
      <c r="EL175" s="80"/>
      <c r="EM175" s="80"/>
      <c r="EN175" s="80"/>
      <c r="EO175" s="80"/>
      <c r="EP175" s="80"/>
      <c r="EQ175" s="80"/>
      <c r="ER175" s="80"/>
      <c r="ES175" s="80"/>
      <c r="ET175" s="80"/>
      <c r="EU175" s="80"/>
      <c r="EV175" s="80"/>
      <c r="EW175" s="80"/>
      <c r="EX175" s="80"/>
      <c r="EY175" s="80"/>
      <c r="EZ175" s="80"/>
      <c r="FA175" s="80"/>
      <c r="FB175" s="80"/>
      <c r="FC175" s="80"/>
      <c r="FD175" s="80"/>
      <c r="FE175" s="80"/>
      <c r="FF175" s="80"/>
      <c r="FG175" s="80"/>
      <c r="FH175" s="80"/>
      <c r="FI175" s="80"/>
      <c r="FJ175" s="80"/>
      <c r="FK175" s="80"/>
      <c r="FL175" s="80"/>
      <c r="FM175" s="80"/>
      <c r="FN175" s="80"/>
      <c r="FO175" s="80"/>
      <c r="FP175" s="80"/>
      <c r="FQ175" s="80"/>
      <c r="FR175" s="80"/>
      <c r="FS175" s="80"/>
      <c r="FT175" s="80"/>
      <c r="FU175" s="80"/>
      <c r="FV175" s="80"/>
      <c r="FW175" s="80"/>
      <c r="FX175" s="80"/>
      <c r="FY175" s="80"/>
      <c r="FZ175" s="80"/>
      <c r="GA175" s="80"/>
      <c r="GB175" s="80"/>
      <c r="GC175" s="80"/>
      <c r="GD175" s="80"/>
      <c r="GE175" s="80"/>
      <c r="GF175" s="80"/>
      <c r="GG175" s="80"/>
      <c r="GH175" s="80"/>
      <c r="GI175" s="80"/>
      <c r="GJ175" s="80"/>
      <c r="GK175" s="80"/>
      <c r="GL175" s="80"/>
      <c r="GM175" s="80"/>
      <c r="GN175" s="80"/>
      <c r="GO175" s="80"/>
      <c r="GP175" s="80"/>
      <c r="GQ175" s="80"/>
      <c r="GR175" s="80"/>
      <c r="GS175" s="80"/>
      <c r="GT175" s="80"/>
      <c r="GU175" s="80"/>
      <c r="GV175" s="80"/>
      <c r="GW175" s="80"/>
      <c r="GX175" s="80"/>
      <c r="GY175" s="80"/>
      <c r="GZ175" s="80"/>
      <c r="HA175" s="80"/>
      <c r="HB175" s="80"/>
      <c r="HC175" s="80"/>
      <c r="HD175" s="80"/>
      <c r="HE175" s="80"/>
      <c r="HF175" s="80"/>
      <c r="HG175" s="80"/>
      <c r="HH175" s="80"/>
      <c r="HI175" s="80"/>
      <c r="HJ175" s="80"/>
      <c r="HK175" s="80"/>
      <c r="HL175" s="80"/>
      <c r="HM175" s="80"/>
      <c r="HN175" s="80"/>
      <c r="HO175" s="80"/>
      <c r="HP175" s="80"/>
      <c r="HQ175" s="80"/>
      <c r="HR175" s="80"/>
      <c r="HS175" s="80"/>
      <c r="HT175" s="80"/>
      <c r="HU175" s="80"/>
      <c r="HV175" s="80"/>
      <c r="HW175" s="80"/>
      <c r="HX175" s="80"/>
      <c r="HY175" s="80"/>
      <c r="HZ175" s="80"/>
      <c r="IA175" s="80"/>
      <c r="IB175" s="80"/>
      <c r="IC175" s="80"/>
      <c r="ID175" s="80"/>
      <c r="IE175" s="80"/>
      <c r="IF175" s="80"/>
      <c r="IG175" s="80"/>
      <c r="IH175" s="80"/>
      <c r="II175" s="80"/>
      <c r="IJ175" s="80"/>
      <c r="IK175" s="80"/>
      <c r="IL175" s="80"/>
      <c r="IM175" s="80"/>
      <c r="IN175" s="80"/>
      <c r="IO175" s="80"/>
      <c r="IP175" s="80"/>
      <c r="IQ175" s="80"/>
      <c r="IR175" s="80"/>
      <c r="IS175" s="80"/>
      <c r="IT175" s="80"/>
      <c r="IU175" s="80"/>
      <c r="IV175" s="80"/>
    </row>
    <row r="176" spans="1:256" s="41" customFormat="1" ht="21">
      <c r="A176" s="32">
        <v>517</v>
      </c>
      <c r="B176" s="33" t="s">
        <v>400</v>
      </c>
      <c r="C176" s="34" t="s">
        <v>122</v>
      </c>
      <c r="D176" s="33" t="s">
        <v>156</v>
      </c>
      <c r="E176" s="44" t="s">
        <v>15</v>
      </c>
      <c r="F176" s="35">
        <f t="shared" ref="F176:F181" si="24">G176-21</f>
        <v>43804</v>
      </c>
      <c r="G176" s="35">
        <f t="shared" ref="G176:G181" si="25">H176-7</f>
        <v>43825</v>
      </c>
      <c r="H176" s="35">
        <f t="shared" si="23"/>
        <v>43832</v>
      </c>
      <c r="I176" s="35">
        <f t="shared" si="13"/>
        <v>43839</v>
      </c>
      <c r="J176" s="35">
        <v>43845</v>
      </c>
      <c r="K176" s="36" t="s">
        <v>69</v>
      </c>
      <c r="L176" s="37">
        <f t="shared" si="14"/>
        <v>200000</v>
      </c>
      <c r="M176" s="38">
        <f>187940+12060</f>
        <v>200000</v>
      </c>
      <c r="N176" s="39"/>
      <c r="O176" s="40" t="s">
        <v>257</v>
      </c>
    </row>
    <row r="177" spans="1:15" s="41" customFormat="1" ht="21">
      <c r="A177" s="32">
        <v>523</v>
      </c>
      <c r="B177" s="33" t="s">
        <v>400</v>
      </c>
      <c r="C177" s="34" t="s">
        <v>77</v>
      </c>
      <c r="D177" s="33" t="s">
        <v>156</v>
      </c>
      <c r="E177" s="44" t="s">
        <v>15</v>
      </c>
      <c r="F177" s="35">
        <f t="shared" si="24"/>
        <v>43804</v>
      </c>
      <c r="G177" s="35">
        <f t="shared" si="25"/>
        <v>43825</v>
      </c>
      <c r="H177" s="35">
        <f t="shared" si="23"/>
        <v>43832</v>
      </c>
      <c r="I177" s="35">
        <f t="shared" si="13"/>
        <v>43839</v>
      </c>
      <c r="J177" s="35">
        <v>43845</v>
      </c>
      <c r="K177" s="36" t="s">
        <v>69</v>
      </c>
      <c r="L177" s="37">
        <f t="shared" si="14"/>
        <v>35000</v>
      </c>
      <c r="M177" s="38">
        <v>35000</v>
      </c>
      <c r="N177" s="39"/>
      <c r="O177" s="40" t="s">
        <v>257</v>
      </c>
    </row>
    <row r="178" spans="1:15" s="41" customFormat="1" ht="21">
      <c r="A178" s="32">
        <v>524</v>
      </c>
      <c r="B178" s="33" t="s">
        <v>400</v>
      </c>
      <c r="C178" s="34" t="s">
        <v>78</v>
      </c>
      <c r="D178" s="33" t="s">
        <v>156</v>
      </c>
      <c r="E178" s="44" t="s">
        <v>15</v>
      </c>
      <c r="F178" s="35">
        <f t="shared" si="24"/>
        <v>43804</v>
      </c>
      <c r="G178" s="35">
        <f t="shared" si="25"/>
        <v>43825</v>
      </c>
      <c r="H178" s="35">
        <f t="shared" si="23"/>
        <v>43832</v>
      </c>
      <c r="I178" s="35">
        <f t="shared" si="13"/>
        <v>43839</v>
      </c>
      <c r="J178" s="35">
        <v>43845</v>
      </c>
      <c r="K178" s="36" t="s">
        <v>69</v>
      </c>
      <c r="L178" s="37">
        <f t="shared" si="14"/>
        <v>35000</v>
      </c>
      <c r="M178" s="38">
        <v>35000</v>
      </c>
      <c r="N178" s="39"/>
      <c r="O178" s="40" t="s">
        <v>257</v>
      </c>
    </row>
    <row r="179" spans="1:15" s="41" customFormat="1" ht="21">
      <c r="A179" s="32">
        <v>525</v>
      </c>
      <c r="B179" s="33" t="s">
        <v>400</v>
      </c>
      <c r="C179" s="34" t="s">
        <v>81</v>
      </c>
      <c r="D179" s="33" t="s">
        <v>156</v>
      </c>
      <c r="E179" s="44" t="s">
        <v>15</v>
      </c>
      <c r="F179" s="35">
        <f t="shared" si="24"/>
        <v>43804</v>
      </c>
      <c r="G179" s="35">
        <f t="shared" si="25"/>
        <v>43825</v>
      </c>
      <c r="H179" s="35">
        <f t="shared" si="23"/>
        <v>43832</v>
      </c>
      <c r="I179" s="35">
        <f t="shared" si="13"/>
        <v>43839</v>
      </c>
      <c r="J179" s="35">
        <v>43845</v>
      </c>
      <c r="K179" s="36" t="s">
        <v>69</v>
      </c>
      <c r="L179" s="37">
        <f t="shared" si="14"/>
        <v>20000</v>
      </c>
      <c r="M179" s="38">
        <v>20000</v>
      </c>
      <c r="N179" s="39"/>
      <c r="O179" s="40" t="s">
        <v>257</v>
      </c>
    </row>
    <row r="180" spans="1:15" s="41" customFormat="1" ht="21">
      <c r="A180" s="32">
        <v>526</v>
      </c>
      <c r="B180" s="33" t="s">
        <v>400</v>
      </c>
      <c r="C180" s="34" t="s">
        <v>216</v>
      </c>
      <c r="D180" s="33" t="s">
        <v>156</v>
      </c>
      <c r="E180" s="44" t="s">
        <v>15</v>
      </c>
      <c r="F180" s="35">
        <f t="shared" si="24"/>
        <v>43804</v>
      </c>
      <c r="G180" s="35">
        <f t="shared" si="25"/>
        <v>43825</v>
      </c>
      <c r="H180" s="35">
        <f t="shared" si="23"/>
        <v>43832</v>
      </c>
      <c r="I180" s="35">
        <f t="shared" si="13"/>
        <v>43839</v>
      </c>
      <c r="J180" s="35">
        <v>43845</v>
      </c>
      <c r="K180" s="36" t="s">
        <v>69</v>
      </c>
      <c r="L180" s="37">
        <f t="shared" si="14"/>
        <v>10000</v>
      </c>
      <c r="M180" s="38">
        <v>10000</v>
      </c>
      <c r="N180" s="39"/>
      <c r="O180" s="40" t="s">
        <v>257</v>
      </c>
    </row>
    <row r="181" spans="1:15" s="41" customFormat="1" ht="21">
      <c r="A181" s="32">
        <v>531</v>
      </c>
      <c r="B181" s="33" t="s">
        <v>400</v>
      </c>
      <c r="C181" s="34" t="s">
        <v>92</v>
      </c>
      <c r="D181" s="33" t="s">
        <v>156</v>
      </c>
      <c r="E181" s="44" t="s">
        <v>15</v>
      </c>
      <c r="F181" s="35">
        <f t="shared" si="24"/>
        <v>43804</v>
      </c>
      <c r="G181" s="35">
        <f t="shared" si="25"/>
        <v>43825</v>
      </c>
      <c r="H181" s="35">
        <f t="shared" si="23"/>
        <v>43832</v>
      </c>
      <c r="I181" s="35">
        <f t="shared" si="13"/>
        <v>43839</v>
      </c>
      <c r="J181" s="35">
        <v>43845</v>
      </c>
      <c r="K181" s="36" t="s">
        <v>69</v>
      </c>
      <c r="L181" s="37">
        <f t="shared" si="14"/>
        <v>1194330</v>
      </c>
      <c r="M181" s="38">
        <v>1194330</v>
      </c>
      <c r="N181" s="39"/>
      <c r="O181" s="40" t="s">
        <v>257</v>
      </c>
    </row>
    <row r="182" spans="1:15" s="41" customFormat="1" ht="24">
      <c r="A182" s="32">
        <v>533</v>
      </c>
      <c r="B182" s="33" t="s">
        <v>400</v>
      </c>
      <c r="C182" s="42" t="s">
        <v>83</v>
      </c>
      <c r="D182" s="33" t="s">
        <v>156</v>
      </c>
      <c r="E182" s="44" t="s">
        <v>28</v>
      </c>
      <c r="F182" s="35">
        <f>H182-7</f>
        <v>43825</v>
      </c>
      <c r="G182" s="33" t="str">
        <f>IF(E182="","",IF((OR(E182=data_validation!A$1,E182=data_validation!A$2)),"Indicate Date","N/A"))</f>
        <v>N/A</v>
      </c>
      <c r="H182" s="35">
        <f t="shared" si="23"/>
        <v>43832</v>
      </c>
      <c r="I182" s="35">
        <f t="shared" si="13"/>
        <v>43839</v>
      </c>
      <c r="J182" s="35">
        <v>43845</v>
      </c>
      <c r="K182" s="36" t="s">
        <v>69</v>
      </c>
      <c r="L182" s="37">
        <f t="shared" si="14"/>
        <v>25000</v>
      </c>
      <c r="M182" s="43">
        <v>25000</v>
      </c>
      <c r="N182" s="39"/>
      <c r="O182" s="40" t="s">
        <v>257</v>
      </c>
    </row>
    <row r="183" spans="1:15" s="41" customFormat="1" ht="24">
      <c r="A183" s="32">
        <v>537</v>
      </c>
      <c r="B183" s="33" t="s">
        <v>400</v>
      </c>
      <c r="C183" s="42" t="s">
        <v>118</v>
      </c>
      <c r="D183" s="33" t="s">
        <v>156</v>
      </c>
      <c r="E183" s="44" t="s">
        <v>28</v>
      </c>
      <c r="F183" s="35">
        <f>H183-7</f>
        <v>43825</v>
      </c>
      <c r="G183" s="33" t="str">
        <f>IF(E183="","",IF((OR(E183=data_validation!A$1,E183=data_validation!A$2)),"Indicate Date","N/A"))</f>
        <v>N/A</v>
      </c>
      <c r="H183" s="35">
        <f t="shared" si="23"/>
        <v>43832</v>
      </c>
      <c r="I183" s="35">
        <f t="shared" si="13"/>
        <v>43839</v>
      </c>
      <c r="J183" s="35">
        <v>43845</v>
      </c>
      <c r="K183" s="36" t="s">
        <v>69</v>
      </c>
      <c r="L183" s="37">
        <f t="shared" si="14"/>
        <v>50000</v>
      </c>
      <c r="M183" s="43">
        <v>50000</v>
      </c>
      <c r="N183" s="39"/>
      <c r="O183" s="40" t="s">
        <v>257</v>
      </c>
    </row>
    <row r="184" spans="1:15" s="41" customFormat="1" ht="36">
      <c r="A184" s="32">
        <v>541</v>
      </c>
      <c r="B184" s="33" t="s">
        <v>400</v>
      </c>
      <c r="C184" s="42" t="s">
        <v>401</v>
      </c>
      <c r="D184" s="33" t="s">
        <v>156</v>
      </c>
      <c r="E184" s="44" t="s">
        <v>25</v>
      </c>
      <c r="F184" s="46" t="e">
        <v>#REF!</v>
      </c>
      <c r="G184" s="46" t="s">
        <v>822</v>
      </c>
      <c r="H184" s="35">
        <f t="shared" si="23"/>
        <v>43832</v>
      </c>
      <c r="I184" s="35">
        <f t="shared" si="13"/>
        <v>43839</v>
      </c>
      <c r="J184" s="35">
        <v>43845</v>
      </c>
      <c r="K184" s="36" t="s">
        <v>69</v>
      </c>
      <c r="L184" s="37">
        <f t="shared" si="14"/>
        <v>18750</v>
      </c>
      <c r="M184" s="43">
        <v>18750</v>
      </c>
      <c r="N184" s="39"/>
      <c r="O184" s="40" t="s">
        <v>257</v>
      </c>
    </row>
    <row r="185" spans="1:15" s="41" customFormat="1" ht="36">
      <c r="A185" s="32">
        <v>545</v>
      </c>
      <c r="B185" s="33" t="s">
        <v>400</v>
      </c>
      <c r="C185" s="42" t="s">
        <v>402</v>
      </c>
      <c r="D185" s="33" t="s">
        <v>156</v>
      </c>
      <c r="E185" s="44" t="s">
        <v>25</v>
      </c>
      <c r="F185" s="46" t="e">
        <v>#REF!</v>
      </c>
      <c r="G185" s="46" t="s">
        <v>822</v>
      </c>
      <c r="H185" s="35">
        <f t="shared" si="23"/>
        <v>43832</v>
      </c>
      <c r="I185" s="35">
        <f t="shared" si="13"/>
        <v>43839</v>
      </c>
      <c r="J185" s="35">
        <v>43845</v>
      </c>
      <c r="K185" s="36" t="s">
        <v>69</v>
      </c>
      <c r="L185" s="37">
        <f t="shared" si="14"/>
        <v>34800</v>
      </c>
      <c r="M185" s="43">
        <v>34800</v>
      </c>
      <c r="N185" s="39"/>
      <c r="O185" s="40" t="s">
        <v>257</v>
      </c>
    </row>
    <row r="186" spans="1:15" s="41" customFormat="1" ht="36">
      <c r="A186" s="32">
        <v>546</v>
      </c>
      <c r="B186" s="33" t="s">
        <v>400</v>
      </c>
      <c r="C186" s="42" t="s">
        <v>146</v>
      </c>
      <c r="D186" s="33" t="s">
        <v>156</v>
      </c>
      <c r="E186" s="44" t="s">
        <v>25</v>
      </c>
      <c r="F186" s="46" t="e">
        <v>#REF!</v>
      </c>
      <c r="G186" s="46" t="s">
        <v>822</v>
      </c>
      <c r="H186" s="35">
        <f t="shared" si="23"/>
        <v>43832</v>
      </c>
      <c r="I186" s="35">
        <f t="shared" si="13"/>
        <v>43839</v>
      </c>
      <c r="J186" s="35">
        <v>43845</v>
      </c>
      <c r="K186" s="36" t="s">
        <v>69</v>
      </c>
      <c r="L186" s="37">
        <f t="shared" si="14"/>
        <v>60000</v>
      </c>
      <c r="M186" s="43">
        <v>60000</v>
      </c>
      <c r="N186" s="39"/>
      <c r="O186" s="40" t="s">
        <v>257</v>
      </c>
    </row>
    <row r="187" spans="1:15" s="41" customFormat="1" ht="21">
      <c r="A187" s="32">
        <v>550</v>
      </c>
      <c r="B187" s="33" t="s">
        <v>400</v>
      </c>
      <c r="C187" s="34" t="s">
        <v>403</v>
      </c>
      <c r="D187" s="33" t="s">
        <v>156</v>
      </c>
      <c r="E187" s="44" t="s">
        <v>15</v>
      </c>
      <c r="F187" s="35">
        <f>G187-21</f>
        <v>43804</v>
      </c>
      <c r="G187" s="35">
        <f>H187-7</f>
        <v>43825</v>
      </c>
      <c r="H187" s="35">
        <f t="shared" si="23"/>
        <v>43832</v>
      </c>
      <c r="I187" s="35">
        <f t="shared" si="13"/>
        <v>43839</v>
      </c>
      <c r="J187" s="35">
        <v>43845</v>
      </c>
      <c r="K187" s="36" t="s">
        <v>69</v>
      </c>
      <c r="L187" s="37">
        <f t="shared" si="14"/>
        <v>100000</v>
      </c>
      <c r="M187" s="38">
        <v>100000</v>
      </c>
      <c r="N187" s="39"/>
      <c r="O187" s="40" t="s">
        <v>257</v>
      </c>
    </row>
    <row r="188" spans="1:15" s="41" customFormat="1" ht="21">
      <c r="A188" s="32">
        <v>553</v>
      </c>
      <c r="B188" s="33" t="s">
        <v>400</v>
      </c>
      <c r="C188" s="42" t="s">
        <v>116</v>
      </c>
      <c r="D188" s="33" t="s">
        <v>156</v>
      </c>
      <c r="E188" s="44" t="s">
        <v>28</v>
      </c>
      <c r="F188" s="35">
        <f>H188-7</f>
        <v>43823</v>
      </c>
      <c r="G188" s="33" t="str">
        <f>IF(E188="","",IF((OR(E188=data_validation!A$1,E188=data_validation!A$2)),"Indicate Date","N/A"))</f>
        <v>N/A</v>
      </c>
      <c r="H188" s="35">
        <f>J188-15</f>
        <v>43830</v>
      </c>
      <c r="I188" s="35">
        <f t="shared" si="13"/>
        <v>43837</v>
      </c>
      <c r="J188" s="35">
        <v>43845</v>
      </c>
      <c r="K188" s="36" t="s">
        <v>69</v>
      </c>
      <c r="L188" s="37">
        <f t="shared" si="14"/>
        <v>92500</v>
      </c>
      <c r="M188" s="43">
        <v>92500</v>
      </c>
      <c r="N188" s="39"/>
      <c r="O188" s="40" t="s">
        <v>257</v>
      </c>
    </row>
    <row r="189" spans="1:15" s="41" customFormat="1" ht="21">
      <c r="A189" s="32">
        <v>557</v>
      </c>
      <c r="B189" s="33" t="s">
        <v>400</v>
      </c>
      <c r="C189" s="42" t="s">
        <v>152</v>
      </c>
      <c r="D189" s="33" t="s">
        <v>156</v>
      </c>
      <c r="E189" s="44" t="s">
        <v>28</v>
      </c>
      <c r="F189" s="35">
        <f>H189-7</f>
        <v>43823</v>
      </c>
      <c r="G189" s="33" t="str">
        <f>IF(E189="","",IF((OR(E189=data_validation!A$1,E189=data_validation!A$2)),"Indicate Date","N/A"))</f>
        <v>N/A</v>
      </c>
      <c r="H189" s="35">
        <f>J189-15</f>
        <v>43830</v>
      </c>
      <c r="I189" s="35">
        <f t="shared" si="13"/>
        <v>43837</v>
      </c>
      <c r="J189" s="35">
        <v>43845</v>
      </c>
      <c r="K189" s="36" t="s">
        <v>69</v>
      </c>
      <c r="L189" s="37">
        <f t="shared" si="14"/>
        <v>17500</v>
      </c>
      <c r="M189" s="43">
        <v>17500</v>
      </c>
      <c r="N189" s="39"/>
      <c r="O189" s="40" t="s">
        <v>257</v>
      </c>
    </row>
    <row r="190" spans="1:15" s="41" customFormat="1" ht="21">
      <c r="A190" s="32">
        <v>558</v>
      </c>
      <c r="B190" s="33" t="s">
        <v>400</v>
      </c>
      <c r="C190" s="42" t="s">
        <v>110</v>
      </c>
      <c r="D190" s="33" t="s">
        <v>156</v>
      </c>
      <c r="E190" s="44" t="s">
        <v>29</v>
      </c>
      <c r="F190" s="35">
        <f>H190-7</f>
        <v>43823</v>
      </c>
      <c r="G190" s="33" t="str">
        <f>IF(E190="","",IF((OR(E190=data_validation!A$1,E190=data_validation!A$2)),"Indicate Date","N/A"))</f>
        <v>N/A</v>
      </c>
      <c r="H190" s="35">
        <f>J190-15</f>
        <v>43830</v>
      </c>
      <c r="I190" s="35">
        <f t="shared" si="13"/>
        <v>43837</v>
      </c>
      <c r="J190" s="35">
        <v>43845</v>
      </c>
      <c r="K190" s="36" t="s">
        <v>69</v>
      </c>
      <c r="L190" s="37">
        <f t="shared" si="14"/>
        <v>20000</v>
      </c>
      <c r="M190" s="43">
        <v>20000</v>
      </c>
      <c r="N190" s="39"/>
      <c r="O190" s="40" t="s">
        <v>257</v>
      </c>
    </row>
    <row r="191" spans="1:15" s="41" customFormat="1" ht="21">
      <c r="A191" s="32">
        <v>568</v>
      </c>
      <c r="B191" s="33" t="s">
        <v>406</v>
      </c>
      <c r="C191" s="34" t="s">
        <v>84</v>
      </c>
      <c r="D191" s="33" t="s">
        <v>156</v>
      </c>
      <c r="E191" s="44" t="s">
        <v>15</v>
      </c>
      <c r="F191" s="35">
        <f t="shared" ref="F191:F199" si="26">G191-21</f>
        <v>43802</v>
      </c>
      <c r="G191" s="35">
        <f t="shared" ref="G191:G199" si="27">H191-7</f>
        <v>43823</v>
      </c>
      <c r="H191" s="35">
        <f>J191-15</f>
        <v>43830</v>
      </c>
      <c r="I191" s="35">
        <f t="shared" si="13"/>
        <v>43837</v>
      </c>
      <c r="J191" s="35">
        <v>43845</v>
      </c>
      <c r="K191" s="36" t="s">
        <v>69</v>
      </c>
      <c r="L191" s="37">
        <f t="shared" si="14"/>
        <v>16200</v>
      </c>
      <c r="M191" s="38"/>
      <c r="N191" s="39">
        <v>16200</v>
      </c>
      <c r="O191" s="40" t="s">
        <v>405</v>
      </c>
    </row>
    <row r="192" spans="1:15" s="41" customFormat="1" ht="24">
      <c r="A192" s="32">
        <v>569</v>
      </c>
      <c r="B192" s="33" t="s">
        <v>406</v>
      </c>
      <c r="C192" s="34" t="s">
        <v>95</v>
      </c>
      <c r="D192" s="33" t="s">
        <v>156</v>
      </c>
      <c r="E192" s="44" t="s">
        <v>15</v>
      </c>
      <c r="F192" s="35">
        <f t="shared" si="26"/>
        <v>43804</v>
      </c>
      <c r="G192" s="35">
        <f t="shared" si="27"/>
        <v>43825</v>
      </c>
      <c r="H192" s="35">
        <f>J192-13</f>
        <v>43832</v>
      </c>
      <c r="I192" s="35">
        <f t="shared" si="13"/>
        <v>43839</v>
      </c>
      <c r="J192" s="35">
        <v>43845</v>
      </c>
      <c r="K192" s="36" t="s">
        <v>69</v>
      </c>
      <c r="L192" s="37">
        <f t="shared" si="14"/>
        <v>508000</v>
      </c>
      <c r="M192" s="38"/>
      <c r="N192" s="39">
        <v>508000</v>
      </c>
      <c r="O192" s="40" t="s">
        <v>405</v>
      </c>
    </row>
    <row r="193" spans="1:256" s="41" customFormat="1" ht="21">
      <c r="A193" s="32">
        <v>570</v>
      </c>
      <c r="B193" s="33" t="s">
        <v>406</v>
      </c>
      <c r="C193" s="34" t="s">
        <v>97</v>
      </c>
      <c r="D193" s="33" t="s">
        <v>156</v>
      </c>
      <c r="E193" s="44" t="s">
        <v>15</v>
      </c>
      <c r="F193" s="35">
        <f t="shared" si="26"/>
        <v>43802</v>
      </c>
      <c r="G193" s="35">
        <f t="shared" si="27"/>
        <v>43823</v>
      </c>
      <c r="H193" s="35">
        <f>J193-15</f>
        <v>43830</v>
      </c>
      <c r="I193" s="35">
        <f t="shared" si="13"/>
        <v>43837</v>
      </c>
      <c r="J193" s="35">
        <v>43845</v>
      </c>
      <c r="K193" s="36" t="s">
        <v>69</v>
      </c>
      <c r="L193" s="37">
        <f t="shared" si="14"/>
        <v>611400</v>
      </c>
      <c r="M193" s="38"/>
      <c r="N193" s="39">
        <v>611400</v>
      </c>
      <c r="O193" s="40" t="s">
        <v>405</v>
      </c>
    </row>
    <row r="194" spans="1:256" s="41" customFormat="1" ht="24">
      <c r="A194" s="32">
        <v>572</v>
      </c>
      <c r="B194" s="33" t="s">
        <v>406</v>
      </c>
      <c r="C194" s="34" t="s">
        <v>157</v>
      </c>
      <c r="D194" s="33" t="s">
        <v>156</v>
      </c>
      <c r="E194" s="44" t="s">
        <v>15</v>
      </c>
      <c r="F194" s="35">
        <f t="shared" si="26"/>
        <v>43802</v>
      </c>
      <c r="G194" s="35">
        <f t="shared" si="27"/>
        <v>43823</v>
      </c>
      <c r="H194" s="35">
        <f>J194-15</f>
        <v>43830</v>
      </c>
      <c r="I194" s="35">
        <f t="shared" si="13"/>
        <v>43837</v>
      </c>
      <c r="J194" s="35">
        <v>43845</v>
      </c>
      <c r="K194" s="36" t="s">
        <v>69</v>
      </c>
      <c r="L194" s="37">
        <f t="shared" si="14"/>
        <v>172500</v>
      </c>
      <c r="M194" s="38"/>
      <c r="N194" s="39">
        <f>15000+25000+30000+30000+32500+40000</f>
        <v>172500</v>
      </c>
      <c r="O194" s="40" t="s">
        <v>405</v>
      </c>
    </row>
    <row r="195" spans="1:256" s="41" customFormat="1" ht="24">
      <c r="A195" s="32">
        <v>573</v>
      </c>
      <c r="B195" s="33" t="s">
        <v>407</v>
      </c>
      <c r="C195" s="34" t="s">
        <v>157</v>
      </c>
      <c r="D195" s="33" t="s">
        <v>156</v>
      </c>
      <c r="E195" s="44" t="s">
        <v>15</v>
      </c>
      <c r="F195" s="35">
        <f t="shared" si="26"/>
        <v>43802</v>
      </c>
      <c r="G195" s="35">
        <f t="shared" si="27"/>
        <v>43823</v>
      </c>
      <c r="H195" s="35">
        <f>J195-15</f>
        <v>43830</v>
      </c>
      <c r="I195" s="35">
        <f t="shared" si="13"/>
        <v>43837</v>
      </c>
      <c r="J195" s="35">
        <v>43845</v>
      </c>
      <c r="K195" s="36" t="s">
        <v>69</v>
      </c>
      <c r="L195" s="37">
        <f t="shared" si="14"/>
        <v>921000</v>
      </c>
      <c r="M195" s="38"/>
      <c r="N195" s="39">
        <v>921000</v>
      </c>
      <c r="O195" s="40" t="s">
        <v>405</v>
      </c>
    </row>
    <row r="196" spans="1:256" s="41" customFormat="1" ht="21">
      <c r="A196" s="32">
        <v>576</v>
      </c>
      <c r="B196" s="33" t="s">
        <v>407</v>
      </c>
      <c r="C196" s="34" t="s">
        <v>170</v>
      </c>
      <c r="D196" s="33" t="s">
        <v>156</v>
      </c>
      <c r="E196" s="44" t="s">
        <v>15</v>
      </c>
      <c r="F196" s="35">
        <f t="shared" si="26"/>
        <v>43804</v>
      </c>
      <c r="G196" s="35">
        <f t="shared" si="27"/>
        <v>43825</v>
      </c>
      <c r="H196" s="35">
        <f t="shared" ref="H196:H206" si="28">J196-13</f>
        <v>43832</v>
      </c>
      <c r="I196" s="35">
        <f t="shared" si="13"/>
        <v>43839</v>
      </c>
      <c r="J196" s="35">
        <v>43845</v>
      </c>
      <c r="K196" s="36" t="s">
        <v>69</v>
      </c>
      <c r="L196" s="37">
        <f t="shared" si="14"/>
        <v>80000</v>
      </c>
      <c r="M196" s="38"/>
      <c r="N196" s="39">
        <v>80000</v>
      </c>
      <c r="O196" s="40" t="s">
        <v>405</v>
      </c>
    </row>
    <row r="197" spans="1:256" s="41" customFormat="1" ht="21">
      <c r="A197" s="32">
        <v>577</v>
      </c>
      <c r="B197" s="33" t="s">
        <v>407</v>
      </c>
      <c r="C197" s="34" t="s">
        <v>213</v>
      </c>
      <c r="D197" s="33" t="s">
        <v>156</v>
      </c>
      <c r="E197" s="44" t="s">
        <v>15</v>
      </c>
      <c r="F197" s="35">
        <f t="shared" si="26"/>
        <v>43804</v>
      </c>
      <c r="G197" s="35">
        <f t="shared" si="27"/>
        <v>43825</v>
      </c>
      <c r="H197" s="35">
        <f t="shared" si="28"/>
        <v>43832</v>
      </c>
      <c r="I197" s="35">
        <f t="shared" si="13"/>
        <v>43839</v>
      </c>
      <c r="J197" s="35">
        <v>43845</v>
      </c>
      <c r="K197" s="36" t="s">
        <v>69</v>
      </c>
      <c r="L197" s="37">
        <f t="shared" si="14"/>
        <v>80000</v>
      </c>
      <c r="M197" s="38"/>
      <c r="N197" s="39">
        <v>80000</v>
      </c>
      <c r="O197" s="40" t="s">
        <v>405</v>
      </c>
    </row>
    <row r="198" spans="1:256" s="41" customFormat="1" ht="21">
      <c r="A198" s="32">
        <v>581</v>
      </c>
      <c r="B198" s="33" t="s">
        <v>408</v>
      </c>
      <c r="C198" s="34" t="s">
        <v>129</v>
      </c>
      <c r="D198" s="33" t="s">
        <v>156</v>
      </c>
      <c r="E198" s="44" t="s">
        <v>15</v>
      </c>
      <c r="F198" s="35">
        <f t="shared" si="26"/>
        <v>43804</v>
      </c>
      <c r="G198" s="35">
        <f t="shared" si="27"/>
        <v>43825</v>
      </c>
      <c r="H198" s="35">
        <f t="shared" si="28"/>
        <v>43832</v>
      </c>
      <c r="I198" s="35">
        <f t="shared" ref="I198:I261" si="29">H198+7</f>
        <v>43839</v>
      </c>
      <c r="J198" s="35">
        <v>43845</v>
      </c>
      <c r="K198" s="36" t="s">
        <v>69</v>
      </c>
      <c r="L198" s="37">
        <f t="shared" ref="L198:L261" si="30">SUM(M198:N198)</f>
        <v>135000</v>
      </c>
      <c r="M198" s="38"/>
      <c r="N198" s="39">
        <v>135000</v>
      </c>
      <c r="O198" s="40" t="s">
        <v>405</v>
      </c>
    </row>
    <row r="199" spans="1:256" s="41" customFormat="1" ht="24">
      <c r="A199" s="32">
        <v>583</v>
      </c>
      <c r="B199" s="33" t="s">
        <v>408</v>
      </c>
      <c r="C199" s="34" t="s">
        <v>287</v>
      </c>
      <c r="D199" s="33" t="s">
        <v>156</v>
      </c>
      <c r="E199" s="44" t="s">
        <v>15</v>
      </c>
      <c r="F199" s="35">
        <f t="shared" si="26"/>
        <v>43804</v>
      </c>
      <c r="G199" s="35">
        <f t="shared" si="27"/>
        <v>43825</v>
      </c>
      <c r="H199" s="35">
        <f t="shared" si="28"/>
        <v>43832</v>
      </c>
      <c r="I199" s="35">
        <f t="shared" si="29"/>
        <v>43839</v>
      </c>
      <c r="J199" s="35">
        <v>43845</v>
      </c>
      <c r="K199" s="36" t="s">
        <v>69</v>
      </c>
      <c r="L199" s="37">
        <f t="shared" si="30"/>
        <v>72000</v>
      </c>
      <c r="M199" s="38"/>
      <c r="N199" s="39">
        <v>72000</v>
      </c>
      <c r="O199" s="40" t="s">
        <v>405</v>
      </c>
    </row>
    <row r="200" spans="1:256" s="41" customFormat="1" ht="21">
      <c r="A200" s="32">
        <v>584</v>
      </c>
      <c r="B200" s="71" t="s">
        <v>314</v>
      </c>
      <c r="C200" s="72" t="s">
        <v>76</v>
      </c>
      <c r="D200" s="71" t="s">
        <v>142</v>
      </c>
      <c r="E200" s="73" t="s">
        <v>24</v>
      </c>
      <c r="F200" s="71" t="str">
        <f>IF(E200="","",IF((OR(E200=data_validation!A$1,E200=data_validation!A$2,E200=data_validation!A$5,E200=data_validation!A$6,E200=data_validation!A$14,E200=data_validation!A$16)),"Indicate Date","N/A"))</f>
        <v>N/A</v>
      </c>
      <c r="G200" s="71" t="str">
        <f>IF(E200="","",IF((OR(E200=data_validation!A$1,E200=data_validation!A$2)),"Indicate Date","N/A"))</f>
        <v>N/A</v>
      </c>
      <c r="H200" s="74">
        <f t="shared" si="28"/>
        <v>43832</v>
      </c>
      <c r="I200" s="74">
        <f t="shared" si="29"/>
        <v>43839</v>
      </c>
      <c r="J200" s="74">
        <v>43845</v>
      </c>
      <c r="K200" s="75" t="s">
        <v>69</v>
      </c>
      <c r="L200" s="76">
        <f t="shared" si="30"/>
        <v>223000</v>
      </c>
      <c r="M200" s="77">
        <f>218920+4080</f>
        <v>223000</v>
      </c>
      <c r="N200" s="78"/>
      <c r="O200" s="79" t="s">
        <v>208</v>
      </c>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c r="BS200" s="80"/>
      <c r="BT200" s="80"/>
      <c r="BU200" s="80"/>
      <c r="BV200" s="80"/>
      <c r="BW200" s="80"/>
      <c r="BX200" s="80"/>
      <c r="BY200" s="80"/>
      <c r="BZ200" s="80"/>
      <c r="CA200" s="80"/>
      <c r="CB200" s="80"/>
      <c r="CC200" s="80"/>
      <c r="CD200" s="80"/>
      <c r="CE200" s="80"/>
      <c r="CF200" s="80"/>
      <c r="CG200" s="80"/>
      <c r="CH200" s="80"/>
      <c r="CI200" s="80"/>
      <c r="CJ200" s="80"/>
      <c r="CK200" s="80"/>
      <c r="CL200" s="80"/>
      <c r="CM200" s="80"/>
      <c r="CN200" s="80"/>
      <c r="CO200" s="80"/>
      <c r="CP200" s="80"/>
      <c r="CQ200" s="80"/>
      <c r="CR200" s="80"/>
      <c r="CS200" s="80"/>
      <c r="CT200" s="80"/>
      <c r="CU200" s="80"/>
      <c r="CV200" s="80"/>
      <c r="CW200" s="80"/>
      <c r="CX200" s="80"/>
      <c r="CY200" s="80"/>
      <c r="CZ200" s="80"/>
      <c r="DA200" s="80"/>
      <c r="DB200" s="80"/>
      <c r="DC200" s="80"/>
      <c r="DD200" s="80"/>
      <c r="DE200" s="80"/>
      <c r="DF200" s="80"/>
      <c r="DG200" s="80"/>
      <c r="DH200" s="80"/>
      <c r="DI200" s="80"/>
      <c r="DJ200" s="80"/>
      <c r="DK200" s="80"/>
      <c r="DL200" s="80"/>
      <c r="DM200" s="80"/>
      <c r="DN200" s="80"/>
      <c r="DO200" s="80"/>
      <c r="DP200" s="80"/>
      <c r="DQ200" s="80"/>
      <c r="DR200" s="80"/>
      <c r="DS200" s="80"/>
      <c r="DT200" s="80"/>
      <c r="DU200" s="80"/>
      <c r="DV200" s="80"/>
      <c r="DW200" s="80"/>
      <c r="DX200" s="80"/>
      <c r="DY200" s="80"/>
      <c r="DZ200" s="80"/>
      <c r="EA200" s="80"/>
      <c r="EB200" s="80"/>
      <c r="EC200" s="80"/>
      <c r="ED200" s="80"/>
      <c r="EE200" s="80"/>
      <c r="EF200" s="80"/>
      <c r="EG200" s="80"/>
      <c r="EH200" s="80"/>
      <c r="EI200" s="80"/>
      <c r="EJ200" s="80"/>
      <c r="EK200" s="80"/>
      <c r="EL200" s="80"/>
      <c r="EM200" s="80"/>
      <c r="EN200" s="80"/>
      <c r="EO200" s="80"/>
      <c r="EP200" s="80"/>
      <c r="EQ200" s="80"/>
      <c r="ER200" s="80"/>
      <c r="ES200" s="80"/>
      <c r="ET200" s="80"/>
      <c r="EU200" s="80"/>
      <c r="EV200" s="80"/>
      <c r="EW200" s="80"/>
      <c r="EX200" s="80"/>
      <c r="EY200" s="80"/>
      <c r="EZ200" s="80"/>
      <c r="FA200" s="80"/>
      <c r="FB200" s="80"/>
      <c r="FC200" s="80"/>
      <c r="FD200" s="80"/>
      <c r="FE200" s="80"/>
      <c r="FF200" s="80"/>
      <c r="FG200" s="80"/>
      <c r="FH200" s="80"/>
      <c r="FI200" s="80"/>
      <c r="FJ200" s="80"/>
      <c r="FK200" s="80"/>
      <c r="FL200" s="80"/>
      <c r="FM200" s="80"/>
      <c r="FN200" s="80"/>
      <c r="FO200" s="80"/>
      <c r="FP200" s="80"/>
      <c r="FQ200" s="80"/>
      <c r="FR200" s="80"/>
      <c r="FS200" s="80"/>
      <c r="FT200" s="80"/>
      <c r="FU200" s="80"/>
      <c r="FV200" s="80"/>
      <c r="FW200" s="80"/>
      <c r="FX200" s="80"/>
      <c r="FY200" s="80"/>
      <c r="FZ200" s="80"/>
      <c r="GA200" s="80"/>
      <c r="GB200" s="80"/>
      <c r="GC200" s="80"/>
      <c r="GD200" s="80"/>
      <c r="GE200" s="80"/>
      <c r="GF200" s="80"/>
      <c r="GG200" s="80"/>
      <c r="GH200" s="80"/>
      <c r="GI200" s="80"/>
      <c r="GJ200" s="80"/>
      <c r="GK200" s="80"/>
      <c r="GL200" s="80"/>
      <c r="GM200" s="80"/>
      <c r="GN200" s="80"/>
      <c r="GO200" s="80"/>
      <c r="GP200" s="80"/>
      <c r="GQ200" s="80"/>
      <c r="GR200" s="80"/>
      <c r="GS200" s="80"/>
      <c r="GT200" s="80"/>
      <c r="GU200" s="80"/>
      <c r="GV200" s="80"/>
      <c r="GW200" s="80"/>
      <c r="GX200" s="80"/>
      <c r="GY200" s="80"/>
      <c r="GZ200" s="80"/>
      <c r="HA200" s="80"/>
      <c r="HB200" s="80"/>
      <c r="HC200" s="80"/>
      <c r="HD200" s="80"/>
      <c r="HE200" s="80"/>
      <c r="HF200" s="80"/>
      <c r="HG200" s="80"/>
      <c r="HH200" s="80"/>
      <c r="HI200" s="80"/>
      <c r="HJ200" s="80"/>
      <c r="HK200" s="80"/>
      <c r="HL200" s="80"/>
      <c r="HM200" s="80"/>
      <c r="HN200" s="80"/>
      <c r="HO200" s="80"/>
      <c r="HP200" s="80"/>
      <c r="HQ200" s="80"/>
      <c r="HR200" s="80"/>
      <c r="HS200" s="80"/>
      <c r="HT200" s="80"/>
      <c r="HU200" s="80"/>
      <c r="HV200" s="80"/>
      <c r="HW200" s="80"/>
      <c r="HX200" s="80"/>
      <c r="HY200" s="80"/>
      <c r="HZ200" s="80"/>
      <c r="IA200" s="80"/>
      <c r="IB200" s="80"/>
      <c r="IC200" s="80"/>
      <c r="ID200" s="80"/>
      <c r="IE200" s="80"/>
      <c r="IF200" s="80"/>
      <c r="IG200" s="80"/>
      <c r="IH200" s="80"/>
      <c r="II200" s="80"/>
      <c r="IJ200" s="80"/>
      <c r="IK200" s="80"/>
      <c r="IL200" s="80"/>
      <c r="IM200" s="80"/>
      <c r="IN200" s="80"/>
      <c r="IO200" s="80"/>
      <c r="IP200" s="80"/>
      <c r="IQ200" s="80"/>
      <c r="IR200" s="80"/>
      <c r="IS200" s="80"/>
      <c r="IT200" s="80"/>
      <c r="IU200" s="80"/>
      <c r="IV200" s="80"/>
    </row>
    <row r="201" spans="1:256" s="41" customFormat="1" ht="21">
      <c r="A201" s="32">
        <v>586</v>
      </c>
      <c r="B201" s="71" t="s">
        <v>314</v>
      </c>
      <c r="C201" s="72" t="s">
        <v>76</v>
      </c>
      <c r="D201" s="71" t="s">
        <v>142</v>
      </c>
      <c r="E201" s="73" t="s">
        <v>24</v>
      </c>
      <c r="F201" s="71" t="str">
        <f>IF(E201="","",IF((OR(E201=data_validation!A$1,E201=data_validation!A$2,E201=data_validation!A$5,E201=data_validation!A$6,E201=data_validation!A$14,E201=data_validation!A$16)),"Indicate Date","N/A"))</f>
        <v>N/A</v>
      </c>
      <c r="G201" s="71" t="str">
        <f>IF(E201="","",IF((OR(E201=data_validation!A$1,E201=data_validation!A$2)),"Indicate Date","N/A"))</f>
        <v>N/A</v>
      </c>
      <c r="H201" s="74">
        <f t="shared" si="28"/>
        <v>43832</v>
      </c>
      <c r="I201" s="74">
        <f t="shared" si="29"/>
        <v>43839</v>
      </c>
      <c r="J201" s="74">
        <v>43845</v>
      </c>
      <c r="K201" s="75" t="s">
        <v>69</v>
      </c>
      <c r="L201" s="76">
        <f t="shared" si="30"/>
        <v>177000</v>
      </c>
      <c r="M201" s="77">
        <v>177000</v>
      </c>
      <c r="N201" s="78"/>
      <c r="O201" s="79" t="s">
        <v>208</v>
      </c>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c r="BS201" s="80"/>
      <c r="BT201" s="80"/>
      <c r="BU201" s="80"/>
      <c r="BV201" s="80"/>
      <c r="BW201" s="80"/>
      <c r="BX201" s="80"/>
      <c r="BY201" s="80"/>
      <c r="BZ201" s="80"/>
      <c r="CA201" s="80"/>
      <c r="CB201" s="80"/>
      <c r="CC201" s="80"/>
      <c r="CD201" s="80"/>
      <c r="CE201" s="80"/>
      <c r="CF201" s="80"/>
      <c r="CG201" s="80"/>
      <c r="CH201" s="80"/>
      <c r="CI201" s="80"/>
      <c r="CJ201" s="80"/>
      <c r="CK201" s="80"/>
      <c r="CL201" s="80"/>
      <c r="CM201" s="80"/>
      <c r="CN201" s="80"/>
      <c r="CO201" s="80"/>
      <c r="CP201" s="80"/>
      <c r="CQ201" s="80"/>
      <c r="CR201" s="80"/>
      <c r="CS201" s="80"/>
      <c r="CT201" s="80"/>
      <c r="CU201" s="80"/>
      <c r="CV201" s="80"/>
      <c r="CW201" s="80"/>
      <c r="CX201" s="80"/>
      <c r="CY201" s="80"/>
      <c r="CZ201" s="80"/>
      <c r="DA201" s="80"/>
      <c r="DB201" s="80"/>
      <c r="DC201" s="80"/>
      <c r="DD201" s="80"/>
      <c r="DE201" s="80"/>
      <c r="DF201" s="80"/>
      <c r="DG201" s="80"/>
      <c r="DH201" s="80"/>
      <c r="DI201" s="80"/>
      <c r="DJ201" s="80"/>
      <c r="DK201" s="80"/>
      <c r="DL201" s="80"/>
      <c r="DM201" s="80"/>
      <c r="DN201" s="80"/>
      <c r="DO201" s="80"/>
      <c r="DP201" s="80"/>
      <c r="DQ201" s="80"/>
      <c r="DR201" s="80"/>
      <c r="DS201" s="80"/>
      <c r="DT201" s="80"/>
      <c r="DU201" s="80"/>
      <c r="DV201" s="80"/>
      <c r="DW201" s="80"/>
      <c r="DX201" s="80"/>
      <c r="DY201" s="80"/>
      <c r="DZ201" s="80"/>
      <c r="EA201" s="80"/>
      <c r="EB201" s="80"/>
      <c r="EC201" s="80"/>
      <c r="ED201" s="80"/>
      <c r="EE201" s="80"/>
      <c r="EF201" s="80"/>
      <c r="EG201" s="80"/>
      <c r="EH201" s="80"/>
      <c r="EI201" s="80"/>
      <c r="EJ201" s="80"/>
      <c r="EK201" s="80"/>
      <c r="EL201" s="80"/>
      <c r="EM201" s="80"/>
      <c r="EN201" s="80"/>
      <c r="EO201" s="80"/>
      <c r="EP201" s="80"/>
      <c r="EQ201" s="80"/>
      <c r="ER201" s="80"/>
      <c r="ES201" s="80"/>
      <c r="ET201" s="80"/>
      <c r="EU201" s="80"/>
      <c r="EV201" s="80"/>
      <c r="EW201" s="80"/>
      <c r="EX201" s="80"/>
      <c r="EY201" s="80"/>
      <c r="EZ201" s="80"/>
      <c r="FA201" s="80"/>
      <c r="FB201" s="80"/>
      <c r="FC201" s="80"/>
      <c r="FD201" s="80"/>
      <c r="FE201" s="80"/>
      <c r="FF201" s="80"/>
      <c r="FG201" s="80"/>
      <c r="FH201" s="80"/>
      <c r="FI201" s="80"/>
      <c r="FJ201" s="80"/>
      <c r="FK201" s="80"/>
      <c r="FL201" s="80"/>
      <c r="FM201" s="80"/>
      <c r="FN201" s="80"/>
      <c r="FO201" s="80"/>
      <c r="FP201" s="80"/>
      <c r="FQ201" s="80"/>
      <c r="FR201" s="80"/>
      <c r="FS201" s="80"/>
      <c r="FT201" s="80"/>
      <c r="FU201" s="80"/>
      <c r="FV201" s="80"/>
      <c r="FW201" s="80"/>
      <c r="FX201" s="80"/>
      <c r="FY201" s="80"/>
      <c r="FZ201" s="80"/>
      <c r="GA201" s="80"/>
      <c r="GB201" s="80"/>
      <c r="GC201" s="80"/>
      <c r="GD201" s="80"/>
      <c r="GE201" s="80"/>
      <c r="GF201" s="80"/>
      <c r="GG201" s="80"/>
      <c r="GH201" s="80"/>
      <c r="GI201" s="80"/>
      <c r="GJ201" s="80"/>
      <c r="GK201" s="80"/>
      <c r="GL201" s="80"/>
      <c r="GM201" s="80"/>
      <c r="GN201" s="80"/>
      <c r="GO201" s="80"/>
      <c r="GP201" s="80"/>
      <c r="GQ201" s="80"/>
      <c r="GR201" s="80"/>
      <c r="GS201" s="80"/>
      <c r="GT201" s="80"/>
      <c r="GU201" s="80"/>
      <c r="GV201" s="80"/>
      <c r="GW201" s="80"/>
      <c r="GX201" s="80"/>
      <c r="GY201" s="80"/>
      <c r="GZ201" s="80"/>
      <c r="HA201" s="80"/>
      <c r="HB201" s="80"/>
      <c r="HC201" s="80"/>
      <c r="HD201" s="80"/>
      <c r="HE201" s="80"/>
      <c r="HF201" s="80"/>
      <c r="HG201" s="80"/>
      <c r="HH201" s="80"/>
      <c r="HI201" s="80"/>
      <c r="HJ201" s="80"/>
      <c r="HK201" s="80"/>
      <c r="HL201" s="80"/>
      <c r="HM201" s="80"/>
      <c r="HN201" s="80"/>
      <c r="HO201" s="80"/>
      <c r="HP201" s="80"/>
      <c r="HQ201" s="80"/>
      <c r="HR201" s="80"/>
      <c r="HS201" s="80"/>
      <c r="HT201" s="80"/>
      <c r="HU201" s="80"/>
      <c r="HV201" s="80"/>
      <c r="HW201" s="80"/>
      <c r="HX201" s="80"/>
      <c r="HY201" s="80"/>
      <c r="HZ201" s="80"/>
      <c r="IA201" s="80"/>
      <c r="IB201" s="80"/>
      <c r="IC201" s="80"/>
      <c r="ID201" s="80"/>
      <c r="IE201" s="80"/>
      <c r="IF201" s="80"/>
      <c r="IG201" s="80"/>
      <c r="IH201" s="80"/>
      <c r="II201" s="80"/>
      <c r="IJ201" s="80"/>
      <c r="IK201" s="80"/>
      <c r="IL201" s="80"/>
      <c r="IM201" s="80"/>
      <c r="IN201" s="80"/>
      <c r="IO201" s="80"/>
      <c r="IP201" s="80"/>
      <c r="IQ201" s="80"/>
      <c r="IR201" s="80"/>
      <c r="IS201" s="80"/>
      <c r="IT201" s="80"/>
      <c r="IU201" s="80"/>
      <c r="IV201" s="80"/>
    </row>
    <row r="202" spans="1:256" s="41" customFormat="1" ht="21">
      <c r="A202" s="32">
        <v>589</v>
      </c>
      <c r="B202" s="33" t="s">
        <v>314</v>
      </c>
      <c r="C202" s="34" t="s">
        <v>78</v>
      </c>
      <c r="D202" s="33" t="s">
        <v>142</v>
      </c>
      <c r="E202" s="44" t="s">
        <v>15</v>
      </c>
      <c r="F202" s="35">
        <f>G202-21</f>
        <v>43804</v>
      </c>
      <c r="G202" s="35">
        <f>H202-7</f>
        <v>43825</v>
      </c>
      <c r="H202" s="35">
        <f t="shared" si="28"/>
        <v>43832</v>
      </c>
      <c r="I202" s="35">
        <f t="shared" si="29"/>
        <v>43839</v>
      </c>
      <c r="J202" s="35">
        <v>43845</v>
      </c>
      <c r="K202" s="36" t="s">
        <v>69</v>
      </c>
      <c r="L202" s="37">
        <f t="shared" si="30"/>
        <v>270000</v>
      </c>
      <c r="M202" s="38">
        <v>270000</v>
      </c>
      <c r="N202" s="39"/>
      <c r="O202" s="40" t="s">
        <v>208</v>
      </c>
    </row>
    <row r="203" spans="1:256" s="41" customFormat="1" ht="21">
      <c r="A203" s="32">
        <v>590</v>
      </c>
      <c r="B203" s="33" t="s">
        <v>314</v>
      </c>
      <c r="C203" s="34" t="s">
        <v>77</v>
      </c>
      <c r="D203" s="33" t="s">
        <v>142</v>
      </c>
      <c r="E203" s="44" t="s">
        <v>15</v>
      </c>
      <c r="F203" s="35">
        <f>G203-21</f>
        <v>43804</v>
      </c>
      <c r="G203" s="35">
        <f>H203-7</f>
        <v>43825</v>
      </c>
      <c r="H203" s="35">
        <f t="shared" si="28"/>
        <v>43832</v>
      </c>
      <c r="I203" s="35">
        <f t="shared" si="29"/>
        <v>43839</v>
      </c>
      <c r="J203" s="35">
        <v>43845</v>
      </c>
      <c r="K203" s="36" t="s">
        <v>69</v>
      </c>
      <c r="L203" s="37">
        <f t="shared" si="30"/>
        <v>90000</v>
      </c>
      <c r="M203" s="38">
        <v>90000</v>
      </c>
      <c r="N203" s="39"/>
      <c r="O203" s="40" t="s">
        <v>208</v>
      </c>
    </row>
    <row r="204" spans="1:256" s="80" customFormat="1" ht="21">
      <c r="A204" s="32">
        <v>591</v>
      </c>
      <c r="B204" s="33" t="s">
        <v>314</v>
      </c>
      <c r="C204" s="34" t="s">
        <v>81</v>
      </c>
      <c r="D204" s="33" t="s">
        <v>142</v>
      </c>
      <c r="E204" s="44" t="s">
        <v>15</v>
      </c>
      <c r="F204" s="35">
        <f>G204-21</f>
        <v>43804</v>
      </c>
      <c r="G204" s="35">
        <f>H204-7</f>
        <v>43825</v>
      </c>
      <c r="H204" s="35">
        <f t="shared" si="28"/>
        <v>43832</v>
      </c>
      <c r="I204" s="35">
        <f t="shared" si="29"/>
        <v>43839</v>
      </c>
      <c r="J204" s="35">
        <v>43845</v>
      </c>
      <c r="K204" s="36" t="s">
        <v>69</v>
      </c>
      <c r="L204" s="37">
        <f t="shared" si="30"/>
        <v>90000</v>
      </c>
      <c r="M204" s="38">
        <v>90000</v>
      </c>
      <c r="N204" s="39"/>
      <c r="O204" s="40" t="s">
        <v>208</v>
      </c>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c r="BJ204" s="41"/>
      <c r="BK204" s="41"/>
      <c r="BL204" s="41"/>
      <c r="BM204" s="41"/>
      <c r="BN204" s="41"/>
      <c r="BO204" s="41"/>
      <c r="BP204" s="41"/>
      <c r="BQ204" s="41"/>
      <c r="BR204" s="41"/>
      <c r="BS204" s="41"/>
      <c r="BT204" s="41"/>
      <c r="BU204" s="41"/>
      <c r="BV204" s="41"/>
      <c r="BW204" s="41"/>
      <c r="BX204" s="41"/>
      <c r="BY204" s="41"/>
      <c r="BZ204" s="41"/>
      <c r="CA204" s="41"/>
      <c r="CB204" s="41"/>
      <c r="CC204" s="41"/>
      <c r="CD204" s="41"/>
      <c r="CE204" s="41"/>
      <c r="CF204" s="41"/>
      <c r="CG204" s="41"/>
      <c r="CH204" s="41"/>
      <c r="CI204" s="41"/>
      <c r="CJ204" s="41"/>
      <c r="CK204" s="41"/>
      <c r="CL204" s="41"/>
      <c r="CM204" s="41"/>
      <c r="CN204" s="41"/>
      <c r="CO204" s="41"/>
      <c r="CP204" s="41"/>
      <c r="CQ204" s="41"/>
      <c r="CR204" s="41"/>
      <c r="CS204" s="41"/>
      <c r="CT204" s="41"/>
      <c r="CU204" s="41"/>
      <c r="CV204" s="41"/>
      <c r="CW204" s="41"/>
      <c r="CX204" s="41"/>
      <c r="CY204" s="41"/>
      <c r="CZ204" s="41"/>
      <c r="DA204" s="41"/>
      <c r="DB204" s="41"/>
      <c r="DC204" s="41"/>
      <c r="DD204" s="41"/>
      <c r="DE204" s="41"/>
      <c r="DF204" s="41"/>
      <c r="DG204" s="41"/>
      <c r="DH204" s="41"/>
      <c r="DI204" s="41"/>
      <c r="DJ204" s="41"/>
      <c r="DK204" s="41"/>
      <c r="DL204" s="41"/>
      <c r="DM204" s="41"/>
      <c r="DN204" s="41"/>
      <c r="DO204" s="41"/>
      <c r="DP204" s="41"/>
      <c r="DQ204" s="41"/>
      <c r="DR204" s="41"/>
      <c r="DS204" s="41"/>
      <c r="DT204" s="41"/>
      <c r="DU204" s="41"/>
      <c r="DV204" s="41"/>
      <c r="DW204" s="41"/>
      <c r="DX204" s="41"/>
      <c r="DY204" s="41"/>
      <c r="DZ204" s="41"/>
      <c r="EA204" s="41"/>
      <c r="EB204" s="41"/>
      <c r="EC204" s="41"/>
      <c r="ED204" s="41"/>
      <c r="EE204" s="41"/>
      <c r="EF204" s="41"/>
      <c r="EG204" s="41"/>
      <c r="EH204" s="41"/>
      <c r="EI204" s="41"/>
      <c r="EJ204" s="41"/>
      <c r="EK204" s="41"/>
      <c r="EL204" s="41"/>
      <c r="EM204" s="41"/>
      <c r="EN204" s="41"/>
      <c r="EO204" s="41"/>
      <c r="EP204" s="41"/>
      <c r="EQ204" s="41"/>
      <c r="ER204" s="41"/>
      <c r="ES204" s="41"/>
      <c r="ET204" s="41"/>
      <c r="EU204" s="41"/>
      <c r="EV204" s="41"/>
      <c r="EW204" s="41"/>
      <c r="EX204" s="41"/>
      <c r="EY204" s="41"/>
      <c r="EZ204" s="41"/>
      <c r="FA204" s="41"/>
      <c r="FB204" s="41"/>
      <c r="FC204" s="41"/>
      <c r="FD204" s="41"/>
      <c r="FE204" s="41"/>
      <c r="FF204" s="41"/>
      <c r="FG204" s="41"/>
      <c r="FH204" s="41"/>
      <c r="FI204" s="41"/>
      <c r="FJ204" s="41"/>
      <c r="FK204" s="41"/>
      <c r="FL204" s="41"/>
      <c r="FM204" s="41"/>
      <c r="FN204" s="41"/>
      <c r="FO204" s="41"/>
      <c r="FP204" s="41"/>
      <c r="FQ204" s="41"/>
      <c r="FR204" s="41"/>
      <c r="FS204" s="41"/>
      <c r="FT204" s="41"/>
      <c r="FU204" s="41"/>
      <c r="FV204" s="41"/>
      <c r="FW204" s="41"/>
      <c r="FX204" s="41"/>
      <c r="FY204" s="41"/>
      <c r="FZ204" s="41"/>
      <c r="GA204" s="41"/>
      <c r="GB204" s="41"/>
      <c r="GC204" s="41"/>
      <c r="GD204" s="41"/>
      <c r="GE204" s="41"/>
      <c r="GF204" s="41"/>
      <c r="GG204" s="41"/>
      <c r="GH204" s="41"/>
      <c r="GI204" s="41"/>
      <c r="GJ204" s="41"/>
      <c r="GK204" s="41"/>
      <c r="GL204" s="41"/>
      <c r="GM204" s="41"/>
      <c r="GN204" s="41"/>
      <c r="GO204" s="41"/>
      <c r="GP204" s="41"/>
      <c r="GQ204" s="41"/>
      <c r="GR204" s="41"/>
      <c r="GS204" s="41"/>
      <c r="GT204" s="41"/>
      <c r="GU204" s="41"/>
      <c r="GV204" s="41"/>
      <c r="GW204" s="41"/>
      <c r="GX204" s="41"/>
      <c r="GY204" s="41"/>
      <c r="GZ204" s="41"/>
      <c r="HA204" s="41"/>
      <c r="HB204" s="41"/>
      <c r="HC204" s="41"/>
      <c r="HD204" s="41"/>
      <c r="HE204" s="41"/>
      <c r="HF204" s="41"/>
      <c r="HG204" s="41"/>
      <c r="HH204" s="41"/>
      <c r="HI204" s="41"/>
      <c r="HJ204" s="41"/>
      <c r="HK204" s="41"/>
      <c r="HL204" s="41"/>
      <c r="HM204" s="41"/>
      <c r="HN204" s="41"/>
      <c r="HO204" s="41"/>
      <c r="HP204" s="41"/>
      <c r="HQ204" s="41"/>
      <c r="HR204" s="41"/>
      <c r="HS204" s="41"/>
      <c r="HT204" s="41"/>
      <c r="HU204" s="41"/>
      <c r="HV204" s="41"/>
      <c r="HW204" s="41"/>
      <c r="HX204" s="41"/>
      <c r="HY204" s="41"/>
      <c r="HZ204" s="41"/>
      <c r="IA204" s="41"/>
      <c r="IB204" s="41"/>
      <c r="IC204" s="41"/>
      <c r="ID204" s="41"/>
      <c r="IE204" s="41"/>
      <c r="IF204" s="41"/>
      <c r="IG204" s="41"/>
      <c r="IH204" s="41"/>
      <c r="II204" s="41"/>
      <c r="IJ204" s="41"/>
      <c r="IK204" s="41"/>
      <c r="IL204" s="41"/>
      <c r="IM204" s="41"/>
      <c r="IN204" s="41"/>
      <c r="IO204" s="41"/>
      <c r="IP204" s="41"/>
      <c r="IQ204" s="41"/>
      <c r="IR204" s="41"/>
      <c r="IS204" s="41"/>
      <c r="IT204" s="41"/>
      <c r="IU204" s="41"/>
      <c r="IV204" s="41"/>
    </row>
    <row r="205" spans="1:256" s="80" customFormat="1" ht="24">
      <c r="A205" s="32">
        <v>596</v>
      </c>
      <c r="B205" s="33" t="s">
        <v>314</v>
      </c>
      <c r="C205" s="42" t="s">
        <v>87</v>
      </c>
      <c r="D205" s="33" t="s">
        <v>142</v>
      </c>
      <c r="E205" s="44" t="s">
        <v>28</v>
      </c>
      <c r="F205" s="35">
        <f>H205-7</f>
        <v>43825</v>
      </c>
      <c r="G205" s="33" t="str">
        <f>IF(E205="","",IF((OR(E205=data_validation!A$1,E205=data_validation!A$2)),"Indicate Date","N/A"))</f>
        <v>N/A</v>
      </c>
      <c r="H205" s="35">
        <f t="shared" si="28"/>
        <v>43832</v>
      </c>
      <c r="I205" s="35">
        <f t="shared" si="29"/>
        <v>43839</v>
      </c>
      <c r="J205" s="35">
        <v>43845</v>
      </c>
      <c r="K205" s="36" t="s">
        <v>69</v>
      </c>
      <c r="L205" s="37">
        <f t="shared" si="30"/>
        <v>30000</v>
      </c>
      <c r="M205" s="43">
        <v>30000</v>
      </c>
      <c r="N205" s="39"/>
      <c r="O205" s="40" t="s">
        <v>208</v>
      </c>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c r="BJ205" s="41"/>
      <c r="BK205" s="41"/>
      <c r="BL205" s="41"/>
      <c r="BM205" s="41"/>
      <c r="BN205" s="41"/>
      <c r="BO205" s="41"/>
      <c r="BP205" s="41"/>
      <c r="BQ205" s="41"/>
      <c r="BR205" s="41"/>
      <c r="BS205" s="41"/>
      <c r="BT205" s="41"/>
      <c r="BU205" s="41"/>
      <c r="BV205" s="41"/>
      <c r="BW205" s="41"/>
      <c r="BX205" s="41"/>
      <c r="BY205" s="41"/>
      <c r="BZ205" s="41"/>
      <c r="CA205" s="41"/>
      <c r="CB205" s="41"/>
      <c r="CC205" s="41"/>
      <c r="CD205" s="41"/>
      <c r="CE205" s="41"/>
      <c r="CF205" s="41"/>
      <c r="CG205" s="41"/>
      <c r="CH205" s="41"/>
      <c r="CI205" s="41"/>
      <c r="CJ205" s="41"/>
      <c r="CK205" s="41"/>
      <c r="CL205" s="41"/>
      <c r="CM205" s="41"/>
      <c r="CN205" s="41"/>
      <c r="CO205" s="41"/>
      <c r="CP205" s="41"/>
      <c r="CQ205" s="41"/>
      <c r="CR205" s="41"/>
      <c r="CS205" s="41"/>
      <c r="CT205" s="41"/>
      <c r="CU205" s="41"/>
      <c r="CV205" s="41"/>
      <c r="CW205" s="41"/>
      <c r="CX205" s="41"/>
      <c r="CY205" s="41"/>
      <c r="CZ205" s="41"/>
      <c r="DA205" s="41"/>
      <c r="DB205" s="41"/>
      <c r="DC205" s="41"/>
      <c r="DD205" s="41"/>
      <c r="DE205" s="41"/>
      <c r="DF205" s="41"/>
      <c r="DG205" s="41"/>
      <c r="DH205" s="41"/>
      <c r="DI205" s="41"/>
      <c r="DJ205" s="41"/>
      <c r="DK205" s="41"/>
      <c r="DL205" s="41"/>
      <c r="DM205" s="41"/>
      <c r="DN205" s="41"/>
      <c r="DO205" s="41"/>
      <c r="DP205" s="41"/>
      <c r="DQ205" s="41"/>
      <c r="DR205" s="41"/>
      <c r="DS205" s="41"/>
      <c r="DT205" s="41"/>
      <c r="DU205" s="41"/>
      <c r="DV205" s="41"/>
      <c r="DW205" s="41"/>
      <c r="DX205" s="41"/>
      <c r="DY205" s="41"/>
      <c r="DZ205" s="41"/>
      <c r="EA205" s="41"/>
      <c r="EB205" s="41"/>
      <c r="EC205" s="41"/>
      <c r="ED205" s="41"/>
      <c r="EE205" s="41"/>
      <c r="EF205" s="41"/>
      <c r="EG205" s="41"/>
      <c r="EH205" s="41"/>
      <c r="EI205" s="41"/>
      <c r="EJ205" s="41"/>
      <c r="EK205" s="41"/>
      <c r="EL205" s="41"/>
      <c r="EM205" s="41"/>
      <c r="EN205" s="41"/>
      <c r="EO205" s="41"/>
      <c r="EP205" s="41"/>
      <c r="EQ205" s="41"/>
      <c r="ER205" s="41"/>
      <c r="ES205" s="41"/>
      <c r="ET205" s="41"/>
      <c r="EU205" s="41"/>
      <c r="EV205" s="41"/>
      <c r="EW205" s="41"/>
      <c r="EX205" s="41"/>
      <c r="EY205" s="41"/>
      <c r="EZ205" s="41"/>
      <c r="FA205" s="41"/>
      <c r="FB205" s="41"/>
      <c r="FC205" s="41"/>
      <c r="FD205" s="41"/>
      <c r="FE205" s="41"/>
      <c r="FF205" s="41"/>
      <c r="FG205" s="41"/>
      <c r="FH205" s="41"/>
      <c r="FI205" s="41"/>
      <c r="FJ205" s="41"/>
      <c r="FK205" s="41"/>
      <c r="FL205" s="41"/>
      <c r="FM205" s="41"/>
      <c r="FN205" s="41"/>
      <c r="FO205" s="41"/>
      <c r="FP205" s="41"/>
      <c r="FQ205" s="41"/>
      <c r="FR205" s="41"/>
      <c r="FS205" s="41"/>
      <c r="FT205" s="41"/>
      <c r="FU205" s="41"/>
      <c r="FV205" s="41"/>
      <c r="FW205" s="41"/>
      <c r="FX205" s="41"/>
      <c r="FY205" s="41"/>
      <c r="FZ205" s="41"/>
      <c r="GA205" s="41"/>
      <c r="GB205" s="41"/>
      <c r="GC205" s="41"/>
      <c r="GD205" s="41"/>
      <c r="GE205" s="41"/>
      <c r="GF205" s="41"/>
      <c r="GG205" s="41"/>
      <c r="GH205" s="41"/>
      <c r="GI205" s="41"/>
      <c r="GJ205" s="41"/>
      <c r="GK205" s="41"/>
      <c r="GL205" s="41"/>
      <c r="GM205" s="41"/>
      <c r="GN205" s="41"/>
      <c r="GO205" s="41"/>
      <c r="GP205" s="41"/>
      <c r="GQ205" s="41"/>
      <c r="GR205" s="41"/>
      <c r="GS205" s="41"/>
      <c r="GT205" s="41"/>
      <c r="GU205" s="41"/>
      <c r="GV205" s="41"/>
      <c r="GW205" s="41"/>
      <c r="GX205" s="41"/>
      <c r="GY205" s="41"/>
      <c r="GZ205" s="41"/>
      <c r="HA205" s="41"/>
      <c r="HB205" s="41"/>
      <c r="HC205" s="41"/>
      <c r="HD205" s="41"/>
      <c r="HE205" s="41"/>
      <c r="HF205" s="41"/>
      <c r="HG205" s="41"/>
      <c r="HH205" s="41"/>
      <c r="HI205" s="41"/>
      <c r="HJ205" s="41"/>
      <c r="HK205" s="41"/>
      <c r="HL205" s="41"/>
      <c r="HM205" s="41"/>
      <c r="HN205" s="41"/>
      <c r="HO205" s="41"/>
      <c r="HP205" s="41"/>
      <c r="HQ205" s="41"/>
      <c r="HR205" s="41"/>
      <c r="HS205" s="41"/>
      <c r="HT205" s="41"/>
      <c r="HU205" s="41"/>
      <c r="HV205" s="41"/>
      <c r="HW205" s="41"/>
      <c r="HX205" s="41"/>
      <c r="HY205" s="41"/>
      <c r="HZ205" s="41"/>
      <c r="IA205" s="41"/>
      <c r="IB205" s="41"/>
      <c r="IC205" s="41"/>
      <c r="ID205" s="41"/>
      <c r="IE205" s="41"/>
      <c r="IF205" s="41"/>
      <c r="IG205" s="41"/>
      <c r="IH205" s="41"/>
      <c r="II205" s="41"/>
      <c r="IJ205" s="41"/>
      <c r="IK205" s="41"/>
      <c r="IL205" s="41"/>
      <c r="IM205" s="41"/>
      <c r="IN205" s="41"/>
      <c r="IO205" s="41"/>
      <c r="IP205" s="41"/>
      <c r="IQ205" s="41"/>
      <c r="IR205" s="41"/>
      <c r="IS205" s="41"/>
      <c r="IT205" s="41"/>
      <c r="IU205" s="41"/>
      <c r="IV205" s="41"/>
    </row>
    <row r="206" spans="1:256" s="41" customFormat="1" ht="24">
      <c r="A206" s="32">
        <v>599</v>
      </c>
      <c r="B206" s="33" t="s">
        <v>314</v>
      </c>
      <c r="C206" s="42" t="s">
        <v>83</v>
      </c>
      <c r="D206" s="33" t="s">
        <v>142</v>
      </c>
      <c r="E206" s="44" t="s">
        <v>28</v>
      </c>
      <c r="F206" s="35">
        <f>H206-7</f>
        <v>43825</v>
      </c>
      <c r="G206" s="33" t="str">
        <f>IF(E206="","",IF((OR(E206=data_validation!A$1,E206=data_validation!A$2)),"Indicate Date","N/A"))</f>
        <v>N/A</v>
      </c>
      <c r="H206" s="35">
        <f t="shared" si="28"/>
        <v>43832</v>
      </c>
      <c r="I206" s="35">
        <f t="shared" si="29"/>
        <v>43839</v>
      </c>
      <c r="J206" s="35">
        <v>43845</v>
      </c>
      <c r="K206" s="36" t="s">
        <v>69</v>
      </c>
      <c r="L206" s="37">
        <f t="shared" si="30"/>
        <v>120000</v>
      </c>
      <c r="M206" s="43">
        <v>120000</v>
      </c>
      <c r="N206" s="39"/>
      <c r="O206" s="40" t="s">
        <v>208</v>
      </c>
    </row>
    <row r="207" spans="1:256" s="41" customFormat="1" ht="21">
      <c r="A207" s="32">
        <v>606</v>
      </c>
      <c r="B207" s="33" t="s">
        <v>315</v>
      </c>
      <c r="C207" s="42" t="s">
        <v>84</v>
      </c>
      <c r="D207" s="33" t="s">
        <v>142</v>
      </c>
      <c r="E207" s="44" t="s">
        <v>15</v>
      </c>
      <c r="F207" s="35">
        <f t="shared" ref="F207:F214" si="31">G207-21</f>
        <v>43802</v>
      </c>
      <c r="G207" s="35">
        <f t="shared" ref="G207:G214" si="32">H207-7</f>
        <v>43823</v>
      </c>
      <c r="H207" s="35">
        <f>J207-15</f>
        <v>43830</v>
      </c>
      <c r="I207" s="35">
        <f t="shared" si="29"/>
        <v>43837</v>
      </c>
      <c r="J207" s="35">
        <v>43845</v>
      </c>
      <c r="K207" s="36" t="s">
        <v>69</v>
      </c>
      <c r="L207" s="37">
        <f t="shared" si="30"/>
        <v>108000</v>
      </c>
      <c r="M207" s="43"/>
      <c r="N207" s="39">
        <v>108000</v>
      </c>
      <c r="O207" s="40" t="s">
        <v>386</v>
      </c>
    </row>
    <row r="208" spans="1:256" s="41" customFormat="1" ht="24">
      <c r="A208" s="32">
        <v>609</v>
      </c>
      <c r="B208" s="33" t="s">
        <v>315</v>
      </c>
      <c r="C208" s="42" t="s">
        <v>316</v>
      </c>
      <c r="D208" s="33" t="s">
        <v>142</v>
      </c>
      <c r="E208" s="44" t="s">
        <v>15</v>
      </c>
      <c r="F208" s="35">
        <f t="shared" si="31"/>
        <v>43802</v>
      </c>
      <c r="G208" s="35">
        <f t="shared" si="32"/>
        <v>43823</v>
      </c>
      <c r="H208" s="35">
        <f>J208-15</f>
        <v>43830</v>
      </c>
      <c r="I208" s="35">
        <f t="shared" si="29"/>
        <v>43837</v>
      </c>
      <c r="J208" s="35">
        <v>43845</v>
      </c>
      <c r="K208" s="36" t="s">
        <v>69</v>
      </c>
      <c r="L208" s="37">
        <f t="shared" si="30"/>
        <v>75000</v>
      </c>
      <c r="M208" s="43"/>
      <c r="N208" s="39">
        <v>75000</v>
      </c>
      <c r="O208" s="40" t="s">
        <v>386</v>
      </c>
    </row>
    <row r="209" spans="1:256" s="41" customFormat="1" ht="21">
      <c r="A209" s="32">
        <v>612</v>
      </c>
      <c r="B209" s="33" t="s">
        <v>317</v>
      </c>
      <c r="C209" s="42" t="s">
        <v>213</v>
      </c>
      <c r="D209" s="33" t="s">
        <v>142</v>
      </c>
      <c r="E209" s="44" t="s">
        <v>15</v>
      </c>
      <c r="F209" s="35">
        <f t="shared" si="31"/>
        <v>43802</v>
      </c>
      <c r="G209" s="35">
        <f t="shared" si="32"/>
        <v>43823</v>
      </c>
      <c r="H209" s="35">
        <f>J209-15</f>
        <v>43830</v>
      </c>
      <c r="I209" s="35">
        <f t="shared" si="29"/>
        <v>43837</v>
      </c>
      <c r="J209" s="35">
        <v>43845</v>
      </c>
      <c r="K209" s="36" t="s">
        <v>69</v>
      </c>
      <c r="L209" s="37">
        <f t="shared" si="30"/>
        <v>75000</v>
      </c>
      <c r="M209" s="43"/>
      <c r="N209" s="39">
        <v>75000</v>
      </c>
      <c r="O209" s="40" t="s">
        <v>386</v>
      </c>
    </row>
    <row r="210" spans="1:256" s="41" customFormat="1" ht="21">
      <c r="A210" s="32">
        <v>615</v>
      </c>
      <c r="B210" s="33" t="s">
        <v>320</v>
      </c>
      <c r="C210" s="34" t="s">
        <v>175</v>
      </c>
      <c r="D210" s="33" t="s">
        <v>142</v>
      </c>
      <c r="E210" s="44" t="s">
        <v>15</v>
      </c>
      <c r="F210" s="35">
        <f t="shared" si="31"/>
        <v>43804</v>
      </c>
      <c r="G210" s="35">
        <f t="shared" si="32"/>
        <v>43825</v>
      </c>
      <c r="H210" s="35">
        <f t="shared" ref="H210:H226" si="33">J210-13</f>
        <v>43832</v>
      </c>
      <c r="I210" s="35">
        <f t="shared" si="29"/>
        <v>43839</v>
      </c>
      <c r="J210" s="35">
        <v>43845</v>
      </c>
      <c r="K210" s="36" t="s">
        <v>69</v>
      </c>
      <c r="L210" s="37">
        <f t="shared" si="30"/>
        <v>1171000</v>
      </c>
      <c r="M210" s="38">
        <v>1171000</v>
      </c>
      <c r="N210" s="39"/>
      <c r="O210" s="40" t="s">
        <v>223</v>
      </c>
    </row>
    <row r="211" spans="1:256" s="41" customFormat="1" ht="21">
      <c r="A211" s="32">
        <v>620</v>
      </c>
      <c r="B211" s="33" t="s">
        <v>321</v>
      </c>
      <c r="C211" s="34" t="s">
        <v>114</v>
      </c>
      <c r="D211" s="33" t="s">
        <v>142</v>
      </c>
      <c r="E211" s="44" t="s">
        <v>15</v>
      </c>
      <c r="F211" s="35">
        <f t="shared" si="31"/>
        <v>43804</v>
      </c>
      <c r="G211" s="35">
        <f t="shared" si="32"/>
        <v>43825</v>
      </c>
      <c r="H211" s="35">
        <f t="shared" si="33"/>
        <v>43832</v>
      </c>
      <c r="I211" s="35">
        <f t="shared" si="29"/>
        <v>43839</v>
      </c>
      <c r="J211" s="35">
        <v>43845</v>
      </c>
      <c r="K211" s="36" t="s">
        <v>69</v>
      </c>
      <c r="L211" s="37">
        <f t="shared" si="30"/>
        <v>300000</v>
      </c>
      <c r="M211" s="38">
        <v>300000</v>
      </c>
      <c r="N211" s="39"/>
      <c r="O211" s="40" t="s">
        <v>91</v>
      </c>
    </row>
    <row r="212" spans="1:256" s="41" customFormat="1" ht="21">
      <c r="A212" s="32">
        <v>624</v>
      </c>
      <c r="B212" s="33" t="s">
        <v>321</v>
      </c>
      <c r="C212" s="34" t="s">
        <v>175</v>
      </c>
      <c r="D212" s="33" t="s">
        <v>142</v>
      </c>
      <c r="E212" s="44" t="s">
        <v>15</v>
      </c>
      <c r="F212" s="35">
        <f t="shared" si="31"/>
        <v>43804</v>
      </c>
      <c r="G212" s="35">
        <f t="shared" si="32"/>
        <v>43825</v>
      </c>
      <c r="H212" s="35">
        <f t="shared" si="33"/>
        <v>43832</v>
      </c>
      <c r="I212" s="35">
        <f t="shared" si="29"/>
        <v>43839</v>
      </c>
      <c r="J212" s="35">
        <v>43845</v>
      </c>
      <c r="K212" s="36" t="s">
        <v>69</v>
      </c>
      <c r="L212" s="37">
        <f t="shared" si="30"/>
        <v>320000</v>
      </c>
      <c r="M212" s="38">
        <v>320000</v>
      </c>
      <c r="N212" s="39"/>
      <c r="O212" s="40" t="s">
        <v>91</v>
      </c>
    </row>
    <row r="213" spans="1:256" s="41" customFormat="1" ht="21">
      <c r="A213" s="32">
        <v>627</v>
      </c>
      <c r="B213" s="33" t="s">
        <v>322</v>
      </c>
      <c r="C213" s="42" t="s">
        <v>226</v>
      </c>
      <c r="D213" s="33" t="s">
        <v>142</v>
      </c>
      <c r="E213" s="44" t="s">
        <v>15</v>
      </c>
      <c r="F213" s="35">
        <f t="shared" si="31"/>
        <v>43804</v>
      </c>
      <c r="G213" s="35">
        <f t="shared" si="32"/>
        <v>43825</v>
      </c>
      <c r="H213" s="35">
        <f t="shared" si="33"/>
        <v>43832</v>
      </c>
      <c r="I213" s="35">
        <f t="shared" si="29"/>
        <v>43839</v>
      </c>
      <c r="J213" s="35">
        <v>43845</v>
      </c>
      <c r="K213" s="36" t="s">
        <v>69</v>
      </c>
      <c r="L213" s="37">
        <f t="shared" si="30"/>
        <v>1330285</v>
      </c>
      <c r="M213" s="38">
        <v>1330285</v>
      </c>
      <c r="N213" s="39"/>
      <c r="O213" s="40" t="s">
        <v>225</v>
      </c>
    </row>
    <row r="214" spans="1:256" s="41" customFormat="1" ht="21">
      <c r="A214" s="32">
        <v>631</v>
      </c>
      <c r="B214" s="33" t="s">
        <v>322</v>
      </c>
      <c r="C214" s="42" t="s">
        <v>81</v>
      </c>
      <c r="D214" s="33" t="s">
        <v>142</v>
      </c>
      <c r="E214" s="44" t="s">
        <v>15</v>
      </c>
      <c r="F214" s="35">
        <f t="shared" si="31"/>
        <v>43804</v>
      </c>
      <c r="G214" s="35">
        <f t="shared" si="32"/>
        <v>43825</v>
      </c>
      <c r="H214" s="35">
        <f t="shared" si="33"/>
        <v>43832</v>
      </c>
      <c r="I214" s="35">
        <f t="shared" si="29"/>
        <v>43839</v>
      </c>
      <c r="J214" s="35">
        <v>43845</v>
      </c>
      <c r="K214" s="36" t="s">
        <v>69</v>
      </c>
      <c r="L214" s="37">
        <f t="shared" si="30"/>
        <v>312820</v>
      </c>
      <c r="M214" s="38">
        <v>312820</v>
      </c>
      <c r="N214" s="39"/>
      <c r="O214" s="40" t="s">
        <v>225</v>
      </c>
    </row>
    <row r="215" spans="1:256" s="41" customFormat="1" ht="24">
      <c r="A215" s="32">
        <v>633</v>
      </c>
      <c r="B215" s="33" t="s">
        <v>322</v>
      </c>
      <c r="C215" s="42" t="s">
        <v>227</v>
      </c>
      <c r="D215" s="33" t="s">
        <v>142</v>
      </c>
      <c r="E215" s="44" t="s">
        <v>21</v>
      </c>
      <c r="F215" s="46" t="e">
        <v>#REF!</v>
      </c>
      <c r="G215" s="46" t="s">
        <v>822</v>
      </c>
      <c r="H215" s="35">
        <f t="shared" si="33"/>
        <v>43832</v>
      </c>
      <c r="I215" s="35">
        <f t="shared" si="29"/>
        <v>43839</v>
      </c>
      <c r="J215" s="35">
        <v>43845</v>
      </c>
      <c r="K215" s="36" t="s">
        <v>69</v>
      </c>
      <c r="L215" s="37">
        <f t="shared" si="30"/>
        <v>350000</v>
      </c>
      <c r="M215" s="38">
        <v>350000</v>
      </c>
      <c r="N215" s="39"/>
      <c r="O215" s="40" t="s">
        <v>225</v>
      </c>
    </row>
    <row r="216" spans="1:256" s="41" customFormat="1" ht="21">
      <c r="A216" s="32">
        <v>639</v>
      </c>
      <c r="B216" s="33" t="s">
        <v>324</v>
      </c>
      <c r="C216" s="34" t="s">
        <v>78</v>
      </c>
      <c r="D216" s="33" t="s">
        <v>142</v>
      </c>
      <c r="E216" s="44" t="s">
        <v>15</v>
      </c>
      <c r="F216" s="35">
        <f>G216-21</f>
        <v>43804</v>
      </c>
      <c r="G216" s="35">
        <f>H216-7</f>
        <v>43825</v>
      </c>
      <c r="H216" s="35">
        <f t="shared" si="33"/>
        <v>43832</v>
      </c>
      <c r="I216" s="35">
        <f t="shared" si="29"/>
        <v>43839</v>
      </c>
      <c r="J216" s="35">
        <v>43845</v>
      </c>
      <c r="K216" s="36" t="s">
        <v>69</v>
      </c>
      <c r="L216" s="37">
        <f t="shared" si="30"/>
        <v>1000000</v>
      </c>
      <c r="M216" s="38">
        <v>1000000</v>
      </c>
      <c r="N216" s="39"/>
      <c r="O216" s="40" t="s">
        <v>176</v>
      </c>
    </row>
    <row r="217" spans="1:256" s="41" customFormat="1" ht="21">
      <c r="A217" s="32">
        <v>640</v>
      </c>
      <c r="B217" s="33" t="s">
        <v>324</v>
      </c>
      <c r="C217" s="34" t="s">
        <v>77</v>
      </c>
      <c r="D217" s="33" t="s">
        <v>142</v>
      </c>
      <c r="E217" s="44" t="s">
        <v>15</v>
      </c>
      <c r="F217" s="35">
        <f>G217-21</f>
        <v>43804</v>
      </c>
      <c r="G217" s="35">
        <f>H217-7</f>
        <v>43825</v>
      </c>
      <c r="H217" s="35">
        <f t="shared" si="33"/>
        <v>43832</v>
      </c>
      <c r="I217" s="35">
        <f t="shared" si="29"/>
        <v>43839</v>
      </c>
      <c r="J217" s="35">
        <v>43845</v>
      </c>
      <c r="K217" s="36" t="s">
        <v>69</v>
      </c>
      <c r="L217" s="37">
        <f t="shared" si="30"/>
        <v>60000</v>
      </c>
      <c r="M217" s="38">
        <v>60000</v>
      </c>
      <c r="N217" s="39"/>
      <c r="O217" s="40" t="s">
        <v>176</v>
      </c>
    </row>
    <row r="218" spans="1:256" s="41" customFormat="1" ht="21">
      <c r="A218" s="32">
        <v>641</v>
      </c>
      <c r="B218" s="33" t="s">
        <v>324</v>
      </c>
      <c r="C218" s="34" t="s">
        <v>81</v>
      </c>
      <c r="D218" s="33" t="s">
        <v>142</v>
      </c>
      <c r="E218" s="44" t="s">
        <v>15</v>
      </c>
      <c r="F218" s="35">
        <f>G218-21</f>
        <v>43804</v>
      </c>
      <c r="G218" s="35">
        <f>H218-7</f>
        <v>43825</v>
      </c>
      <c r="H218" s="35">
        <f t="shared" si="33"/>
        <v>43832</v>
      </c>
      <c r="I218" s="35">
        <f t="shared" si="29"/>
        <v>43839</v>
      </c>
      <c r="J218" s="35">
        <v>43845</v>
      </c>
      <c r="K218" s="36" t="s">
        <v>69</v>
      </c>
      <c r="L218" s="37">
        <f t="shared" si="30"/>
        <v>200000</v>
      </c>
      <c r="M218" s="38">
        <v>200000</v>
      </c>
      <c r="N218" s="39"/>
      <c r="O218" s="40" t="s">
        <v>176</v>
      </c>
    </row>
    <row r="219" spans="1:256" s="80" customFormat="1" ht="24">
      <c r="A219" s="32">
        <v>645</v>
      </c>
      <c r="B219" s="33" t="s">
        <v>324</v>
      </c>
      <c r="C219" s="42" t="s">
        <v>118</v>
      </c>
      <c r="D219" s="33" t="s">
        <v>142</v>
      </c>
      <c r="E219" s="44" t="s">
        <v>28</v>
      </c>
      <c r="F219" s="35">
        <f>H219-7</f>
        <v>43825</v>
      </c>
      <c r="G219" s="33" t="str">
        <f>IF(E219="","",IF((OR(E219=data_validation!A$1,E219=data_validation!A$2)),"Indicate Date","N/A"))</f>
        <v>N/A</v>
      </c>
      <c r="H219" s="35">
        <f t="shared" si="33"/>
        <v>43832</v>
      </c>
      <c r="I219" s="35">
        <f t="shared" si="29"/>
        <v>43839</v>
      </c>
      <c r="J219" s="35">
        <v>43845</v>
      </c>
      <c r="K219" s="36" t="s">
        <v>69</v>
      </c>
      <c r="L219" s="37">
        <f t="shared" si="30"/>
        <v>180000</v>
      </c>
      <c r="M219" s="43">
        <v>180000</v>
      </c>
      <c r="N219" s="39"/>
      <c r="O219" s="40" t="s">
        <v>176</v>
      </c>
      <c r="P219" s="41"/>
      <c r="Q219" s="41"/>
      <c r="R219" s="41"/>
      <c r="S219" s="41"/>
      <c r="T219" s="41"/>
      <c r="U219" s="41"/>
      <c r="V219" s="41"/>
      <c r="W219" s="41"/>
      <c r="X219" s="41"/>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c r="DA219" s="41"/>
      <c r="DB219" s="41"/>
      <c r="DC219" s="41"/>
      <c r="DD219" s="41"/>
      <c r="DE219" s="41"/>
      <c r="DF219" s="41"/>
      <c r="DG219" s="41"/>
      <c r="DH219" s="41"/>
      <c r="DI219" s="41"/>
      <c r="DJ219" s="41"/>
      <c r="DK219" s="41"/>
      <c r="DL219" s="41"/>
      <c r="DM219" s="41"/>
      <c r="DN219" s="41"/>
      <c r="DO219" s="41"/>
      <c r="DP219" s="41"/>
      <c r="DQ219" s="41"/>
      <c r="DR219" s="41"/>
      <c r="DS219" s="41"/>
      <c r="DT219" s="41"/>
      <c r="DU219" s="41"/>
      <c r="DV219" s="41"/>
      <c r="DW219" s="41"/>
      <c r="DX219" s="41"/>
      <c r="DY219" s="41"/>
      <c r="DZ219" s="41"/>
      <c r="EA219" s="41"/>
      <c r="EB219" s="41"/>
      <c r="EC219" s="41"/>
      <c r="ED219" s="41"/>
      <c r="EE219" s="41"/>
      <c r="EF219" s="41"/>
      <c r="EG219" s="41"/>
      <c r="EH219" s="41"/>
      <c r="EI219" s="41"/>
      <c r="EJ219" s="41"/>
      <c r="EK219" s="41"/>
      <c r="EL219" s="41"/>
      <c r="EM219" s="41"/>
      <c r="EN219" s="41"/>
      <c r="EO219" s="41"/>
      <c r="EP219" s="41"/>
      <c r="EQ219" s="41"/>
      <c r="ER219" s="41"/>
      <c r="ES219" s="41"/>
      <c r="ET219" s="41"/>
      <c r="EU219" s="41"/>
      <c r="EV219" s="41"/>
      <c r="EW219" s="41"/>
      <c r="EX219" s="41"/>
      <c r="EY219" s="41"/>
      <c r="EZ219" s="41"/>
      <c r="FA219" s="41"/>
      <c r="FB219" s="41"/>
      <c r="FC219" s="41"/>
      <c r="FD219" s="41"/>
      <c r="FE219" s="41"/>
      <c r="FF219" s="41"/>
      <c r="FG219" s="41"/>
      <c r="FH219" s="41"/>
      <c r="FI219" s="41"/>
      <c r="FJ219" s="41"/>
      <c r="FK219" s="41"/>
      <c r="FL219" s="41"/>
      <c r="FM219" s="41"/>
      <c r="FN219" s="41"/>
      <c r="FO219" s="41"/>
      <c r="FP219" s="41"/>
      <c r="FQ219" s="41"/>
      <c r="FR219" s="41"/>
      <c r="FS219" s="41"/>
      <c r="FT219" s="41"/>
      <c r="FU219" s="41"/>
      <c r="FV219" s="41"/>
      <c r="FW219" s="41"/>
      <c r="FX219" s="41"/>
      <c r="FY219" s="41"/>
      <c r="FZ219" s="41"/>
      <c r="GA219" s="41"/>
      <c r="GB219" s="41"/>
      <c r="GC219" s="41"/>
      <c r="GD219" s="41"/>
      <c r="GE219" s="41"/>
      <c r="GF219" s="41"/>
      <c r="GG219" s="41"/>
      <c r="GH219" s="41"/>
      <c r="GI219" s="41"/>
      <c r="GJ219" s="41"/>
      <c r="GK219" s="41"/>
      <c r="GL219" s="41"/>
      <c r="GM219" s="41"/>
      <c r="GN219" s="41"/>
      <c r="GO219" s="41"/>
      <c r="GP219" s="41"/>
      <c r="GQ219" s="41"/>
      <c r="GR219" s="41"/>
      <c r="GS219" s="41"/>
      <c r="GT219" s="41"/>
      <c r="GU219" s="41"/>
      <c r="GV219" s="41"/>
      <c r="GW219" s="41"/>
      <c r="GX219" s="41"/>
      <c r="GY219" s="41"/>
      <c r="GZ219" s="41"/>
      <c r="HA219" s="41"/>
      <c r="HB219" s="41"/>
      <c r="HC219" s="41"/>
      <c r="HD219" s="41"/>
      <c r="HE219" s="41"/>
      <c r="HF219" s="41"/>
      <c r="HG219" s="41"/>
      <c r="HH219" s="41"/>
      <c r="HI219" s="41"/>
      <c r="HJ219" s="41"/>
      <c r="HK219" s="41"/>
      <c r="HL219" s="41"/>
      <c r="HM219" s="41"/>
      <c r="HN219" s="41"/>
      <c r="HO219" s="41"/>
      <c r="HP219" s="41"/>
      <c r="HQ219" s="41"/>
      <c r="HR219" s="41"/>
      <c r="HS219" s="41"/>
      <c r="HT219" s="41"/>
      <c r="HU219" s="41"/>
      <c r="HV219" s="41"/>
      <c r="HW219" s="41"/>
      <c r="HX219" s="41"/>
      <c r="HY219" s="41"/>
      <c r="HZ219" s="41"/>
      <c r="IA219" s="41"/>
      <c r="IB219" s="41"/>
      <c r="IC219" s="41"/>
      <c r="ID219" s="41"/>
      <c r="IE219" s="41"/>
      <c r="IF219" s="41"/>
      <c r="IG219" s="41"/>
      <c r="IH219" s="41"/>
      <c r="II219" s="41"/>
      <c r="IJ219" s="41"/>
      <c r="IK219" s="41"/>
      <c r="IL219" s="41"/>
      <c r="IM219" s="41"/>
      <c r="IN219" s="41"/>
      <c r="IO219" s="41"/>
      <c r="IP219" s="41"/>
      <c r="IQ219" s="41"/>
      <c r="IR219" s="41"/>
      <c r="IS219" s="41"/>
      <c r="IT219" s="41"/>
      <c r="IU219" s="41"/>
      <c r="IV219" s="41"/>
    </row>
    <row r="220" spans="1:256" s="80" customFormat="1" ht="21">
      <c r="A220" s="32">
        <v>648</v>
      </c>
      <c r="B220" s="71" t="s">
        <v>365</v>
      </c>
      <c r="C220" s="72" t="s">
        <v>76</v>
      </c>
      <c r="D220" s="71" t="s">
        <v>128</v>
      </c>
      <c r="E220" s="73" t="s">
        <v>24</v>
      </c>
      <c r="F220" s="71" t="str">
        <f>IF(E220="","",IF((OR(E220=data_validation!A$1,E220=data_validation!A$2,E220=data_validation!A$5,E220=data_validation!A$6,E220=data_validation!A$14,E220=data_validation!A$16)),"Indicate Date","N/A"))</f>
        <v>N/A</v>
      </c>
      <c r="G220" s="71" t="str">
        <f>IF(E220="","",IF((OR(E220=data_validation!A$1,E220=data_validation!A$2)),"Indicate Date","N/A"))</f>
        <v>N/A</v>
      </c>
      <c r="H220" s="74">
        <f t="shared" si="33"/>
        <v>43832</v>
      </c>
      <c r="I220" s="74">
        <f t="shared" si="29"/>
        <v>43839</v>
      </c>
      <c r="J220" s="74">
        <v>43845</v>
      </c>
      <c r="K220" s="75" t="s">
        <v>69</v>
      </c>
      <c r="L220" s="76">
        <f t="shared" si="30"/>
        <v>75019</v>
      </c>
      <c r="M220" s="77">
        <v>75019</v>
      </c>
      <c r="N220" s="78"/>
      <c r="O220" s="79" t="s">
        <v>208</v>
      </c>
    </row>
    <row r="221" spans="1:256" s="41" customFormat="1" ht="24">
      <c r="A221" s="32">
        <v>650</v>
      </c>
      <c r="B221" s="33" t="s">
        <v>365</v>
      </c>
      <c r="C221" s="34" t="s">
        <v>103</v>
      </c>
      <c r="D221" s="33" t="s">
        <v>128</v>
      </c>
      <c r="E221" s="44" t="s">
        <v>15</v>
      </c>
      <c r="F221" s="35">
        <f>G221-21</f>
        <v>43804</v>
      </c>
      <c r="G221" s="35">
        <f>H221-7</f>
        <v>43825</v>
      </c>
      <c r="H221" s="35">
        <f t="shared" si="33"/>
        <v>43832</v>
      </c>
      <c r="I221" s="35">
        <f t="shared" si="29"/>
        <v>43839</v>
      </c>
      <c r="J221" s="35">
        <v>43845</v>
      </c>
      <c r="K221" s="36" t="s">
        <v>69</v>
      </c>
      <c r="L221" s="37">
        <f t="shared" si="30"/>
        <v>430930</v>
      </c>
      <c r="M221" s="38">
        <v>430930</v>
      </c>
      <c r="N221" s="39"/>
      <c r="O221" s="40" t="s">
        <v>208</v>
      </c>
    </row>
    <row r="222" spans="1:256" s="41" customFormat="1" ht="21">
      <c r="A222" s="32">
        <v>652</v>
      </c>
      <c r="B222" s="33" t="s">
        <v>365</v>
      </c>
      <c r="C222" s="34" t="s">
        <v>78</v>
      </c>
      <c r="D222" s="33" t="s">
        <v>128</v>
      </c>
      <c r="E222" s="44" t="s">
        <v>15</v>
      </c>
      <c r="F222" s="35">
        <f>G222-21</f>
        <v>43804</v>
      </c>
      <c r="G222" s="35">
        <f>H222-7</f>
        <v>43825</v>
      </c>
      <c r="H222" s="35">
        <f t="shared" si="33"/>
        <v>43832</v>
      </c>
      <c r="I222" s="35">
        <f t="shared" si="29"/>
        <v>43839</v>
      </c>
      <c r="J222" s="35">
        <v>43845</v>
      </c>
      <c r="K222" s="36" t="s">
        <v>69</v>
      </c>
      <c r="L222" s="37">
        <f t="shared" si="30"/>
        <v>200000</v>
      </c>
      <c r="M222" s="38">
        <v>200000</v>
      </c>
      <c r="N222" s="39"/>
      <c r="O222" s="40" t="s">
        <v>208</v>
      </c>
    </row>
    <row r="223" spans="1:256" s="41" customFormat="1" ht="21">
      <c r="A223" s="32">
        <v>653</v>
      </c>
      <c r="B223" s="33" t="s">
        <v>365</v>
      </c>
      <c r="C223" s="34" t="s">
        <v>77</v>
      </c>
      <c r="D223" s="33" t="s">
        <v>128</v>
      </c>
      <c r="E223" s="44" t="s">
        <v>15</v>
      </c>
      <c r="F223" s="35">
        <f>G223-21</f>
        <v>43804</v>
      </c>
      <c r="G223" s="35">
        <f>H223-7</f>
        <v>43825</v>
      </c>
      <c r="H223" s="35">
        <f t="shared" si="33"/>
        <v>43832</v>
      </c>
      <c r="I223" s="35">
        <f t="shared" si="29"/>
        <v>43839</v>
      </c>
      <c r="J223" s="35">
        <v>43845</v>
      </c>
      <c r="K223" s="36" t="s">
        <v>69</v>
      </c>
      <c r="L223" s="37">
        <f t="shared" si="30"/>
        <v>85000</v>
      </c>
      <c r="M223" s="38">
        <v>85000</v>
      </c>
      <c r="N223" s="39"/>
      <c r="O223" s="40" t="s">
        <v>208</v>
      </c>
    </row>
    <row r="224" spans="1:256" s="41" customFormat="1" ht="21">
      <c r="A224" s="32">
        <v>654</v>
      </c>
      <c r="B224" s="33" t="s">
        <v>365</v>
      </c>
      <c r="C224" s="34" t="s">
        <v>81</v>
      </c>
      <c r="D224" s="33" t="s">
        <v>128</v>
      </c>
      <c r="E224" s="44" t="s">
        <v>15</v>
      </c>
      <c r="F224" s="35">
        <f>G224-21</f>
        <v>43804</v>
      </c>
      <c r="G224" s="35">
        <f>H224-7</f>
        <v>43825</v>
      </c>
      <c r="H224" s="35">
        <f t="shared" si="33"/>
        <v>43832</v>
      </c>
      <c r="I224" s="35">
        <f t="shared" si="29"/>
        <v>43839</v>
      </c>
      <c r="J224" s="35">
        <v>43845</v>
      </c>
      <c r="K224" s="36" t="s">
        <v>69</v>
      </c>
      <c r="L224" s="37">
        <f t="shared" si="30"/>
        <v>15000</v>
      </c>
      <c r="M224" s="38">
        <v>15000</v>
      </c>
      <c r="N224" s="39"/>
      <c r="O224" s="40" t="s">
        <v>208</v>
      </c>
    </row>
    <row r="225" spans="1:256" s="41" customFormat="1" ht="21">
      <c r="A225" s="32">
        <v>658</v>
      </c>
      <c r="B225" s="33" t="s">
        <v>365</v>
      </c>
      <c r="C225" s="34" t="s">
        <v>92</v>
      </c>
      <c r="D225" s="33" t="s">
        <v>128</v>
      </c>
      <c r="E225" s="44" t="s">
        <v>28</v>
      </c>
      <c r="F225" s="35">
        <f>H225-7</f>
        <v>43825</v>
      </c>
      <c r="G225" s="33" t="str">
        <f>IF(E225="","",IF((OR(E225=data_validation!A$1,E225=data_validation!A$2)),"Indicate Date","N/A"))</f>
        <v>N/A</v>
      </c>
      <c r="H225" s="35">
        <f t="shared" si="33"/>
        <v>43832</v>
      </c>
      <c r="I225" s="35">
        <f t="shared" si="29"/>
        <v>43839</v>
      </c>
      <c r="J225" s="35">
        <v>43845</v>
      </c>
      <c r="K225" s="36" t="s">
        <v>69</v>
      </c>
      <c r="L225" s="37">
        <f t="shared" si="30"/>
        <v>48700</v>
      </c>
      <c r="M225" s="38">
        <v>48700</v>
      </c>
      <c r="N225" s="39"/>
      <c r="O225" s="40" t="s">
        <v>208</v>
      </c>
    </row>
    <row r="226" spans="1:256" s="41" customFormat="1" ht="21">
      <c r="A226" s="32">
        <v>665</v>
      </c>
      <c r="B226" s="33" t="s">
        <v>365</v>
      </c>
      <c r="C226" s="34" t="s">
        <v>213</v>
      </c>
      <c r="D226" s="33" t="s">
        <v>128</v>
      </c>
      <c r="E226" s="44" t="s">
        <v>15</v>
      </c>
      <c r="F226" s="35">
        <f t="shared" ref="F226:F233" si="34">G226-21</f>
        <v>43804</v>
      </c>
      <c r="G226" s="35">
        <f t="shared" ref="G226:G233" si="35">H226-7</f>
        <v>43825</v>
      </c>
      <c r="H226" s="35">
        <f t="shared" si="33"/>
        <v>43832</v>
      </c>
      <c r="I226" s="35">
        <f t="shared" si="29"/>
        <v>43839</v>
      </c>
      <c r="J226" s="35">
        <v>43845</v>
      </c>
      <c r="K226" s="36" t="s">
        <v>69</v>
      </c>
      <c r="L226" s="37">
        <f t="shared" si="30"/>
        <v>1700000</v>
      </c>
      <c r="M226" s="38"/>
      <c r="N226" s="39">
        <v>1700000</v>
      </c>
      <c r="O226" s="40" t="s">
        <v>386</v>
      </c>
    </row>
    <row r="227" spans="1:256" s="41" customFormat="1" ht="21">
      <c r="A227" s="32">
        <v>669</v>
      </c>
      <c r="B227" s="33" t="s">
        <v>367</v>
      </c>
      <c r="C227" s="34" t="s">
        <v>92</v>
      </c>
      <c r="D227" s="33" t="s">
        <v>128</v>
      </c>
      <c r="E227" s="44" t="s">
        <v>15</v>
      </c>
      <c r="F227" s="35">
        <f t="shared" si="34"/>
        <v>43802</v>
      </c>
      <c r="G227" s="35">
        <f t="shared" si="35"/>
        <v>43823</v>
      </c>
      <c r="H227" s="35">
        <f>J227-15</f>
        <v>43830</v>
      </c>
      <c r="I227" s="35">
        <f t="shared" si="29"/>
        <v>43837</v>
      </c>
      <c r="J227" s="35">
        <v>43845</v>
      </c>
      <c r="K227" s="36" t="s">
        <v>69</v>
      </c>
      <c r="L227" s="37">
        <f t="shared" si="30"/>
        <v>11700</v>
      </c>
      <c r="M227" s="38">
        <v>11700</v>
      </c>
      <c r="N227" s="39"/>
      <c r="O227" s="40" t="s">
        <v>132</v>
      </c>
    </row>
    <row r="228" spans="1:256" s="41" customFormat="1" ht="12.75">
      <c r="A228" s="32">
        <v>671</v>
      </c>
      <c r="B228" s="33" t="s">
        <v>368</v>
      </c>
      <c r="C228" s="34" t="s">
        <v>92</v>
      </c>
      <c r="D228" s="33" t="s">
        <v>128</v>
      </c>
      <c r="E228" s="44" t="s">
        <v>15</v>
      </c>
      <c r="F228" s="35">
        <f t="shared" si="34"/>
        <v>43802</v>
      </c>
      <c r="G228" s="35">
        <f t="shared" si="35"/>
        <v>43823</v>
      </c>
      <c r="H228" s="35">
        <f>J228-15</f>
        <v>43830</v>
      </c>
      <c r="I228" s="35">
        <f t="shared" si="29"/>
        <v>43837</v>
      </c>
      <c r="J228" s="35">
        <v>43845</v>
      </c>
      <c r="K228" s="36" t="s">
        <v>69</v>
      </c>
      <c r="L228" s="37">
        <f t="shared" si="30"/>
        <v>56250</v>
      </c>
      <c r="M228" s="38">
        <v>56250</v>
      </c>
      <c r="N228" s="39"/>
      <c r="O228" s="40" t="s">
        <v>369</v>
      </c>
    </row>
    <row r="229" spans="1:256" s="41" customFormat="1" ht="12.75">
      <c r="A229" s="32">
        <v>674</v>
      </c>
      <c r="B229" s="33" t="s">
        <v>371</v>
      </c>
      <c r="C229" s="34" t="s">
        <v>130</v>
      </c>
      <c r="D229" s="33" t="s">
        <v>128</v>
      </c>
      <c r="E229" s="44" t="s">
        <v>15</v>
      </c>
      <c r="F229" s="35">
        <f t="shared" si="34"/>
        <v>43804</v>
      </c>
      <c r="G229" s="35">
        <f t="shared" si="35"/>
        <v>43825</v>
      </c>
      <c r="H229" s="35">
        <f>J229-13</f>
        <v>43832</v>
      </c>
      <c r="I229" s="35">
        <f t="shared" si="29"/>
        <v>43839</v>
      </c>
      <c r="J229" s="35">
        <v>43845</v>
      </c>
      <c r="K229" s="36" t="s">
        <v>69</v>
      </c>
      <c r="L229" s="37">
        <f t="shared" si="30"/>
        <v>15600</v>
      </c>
      <c r="M229" s="38">
        <v>15600</v>
      </c>
      <c r="N229" s="39"/>
      <c r="O229" s="40" t="s">
        <v>133</v>
      </c>
    </row>
    <row r="230" spans="1:256" s="41" customFormat="1" ht="12.75">
      <c r="A230" s="32">
        <v>678</v>
      </c>
      <c r="B230" s="33" t="s">
        <v>371</v>
      </c>
      <c r="C230" s="34" t="s">
        <v>164</v>
      </c>
      <c r="D230" s="33" t="s">
        <v>128</v>
      </c>
      <c r="E230" s="44" t="s">
        <v>15</v>
      </c>
      <c r="F230" s="35">
        <f t="shared" si="34"/>
        <v>43804</v>
      </c>
      <c r="G230" s="35">
        <f t="shared" si="35"/>
        <v>43825</v>
      </c>
      <c r="H230" s="35">
        <f>J230-13</f>
        <v>43832</v>
      </c>
      <c r="I230" s="35">
        <f t="shared" si="29"/>
        <v>43839</v>
      </c>
      <c r="J230" s="35">
        <v>43845</v>
      </c>
      <c r="K230" s="36" t="s">
        <v>69</v>
      </c>
      <c r="L230" s="37">
        <f t="shared" si="30"/>
        <v>357700</v>
      </c>
      <c r="M230" s="38">
        <v>357700</v>
      </c>
      <c r="N230" s="39"/>
      <c r="O230" s="40" t="s">
        <v>133</v>
      </c>
    </row>
    <row r="231" spans="1:256" s="41" customFormat="1" ht="12.75">
      <c r="A231" s="32">
        <v>682</v>
      </c>
      <c r="B231" s="33" t="s">
        <v>371</v>
      </c>
      <c r="C231" s="34" t="s">
        <v>131</v>
      </c>
      <c r="D231" s="33" t="s">
        <v>128</v>
      </c>
      <c r="E231" s="44" t="s">
        <v>15</v>
      </c>
      <c r="F231" s="35">
        <f t="shared" si="34"/>
        <v>43804</v>
      </c>
      <c r="G231" s="35">
        <f t="shared" si="35"/>
        <v>43825</v>
      </c>
      <c r="H231" s="35">
        <f>J231-13</f>
        <v>43832</v>
      </c>
      <c r="I231" s="35">
        <f t="shared" si="29"/>
        <v>43839</v>
      </c>
      <c r="J231" s="35">
        <v>43845</v>
      </c>
      <c r="K231" s="36" t="s">
        <v>69</v>
      </c>
      <c r="L231" s="37">
        <f t="shared" si="30"/>
        <v>240550</v>
      </c>
      <c r="M231" s="38">
        <v>240550</v>
      </c>
      <c r="N231" s="39"/>
      <c r="O231" s="40" t="s">
        <v>133</v>
      </c>
    </row>
    <row r="232" spans="1:256" s="41" customFormat="1" ht="24">
      <c r="A232" s="32">
        <v>685</v>
      </c>
      <c r="B232" s="33" t="s">
        <v>371</v>
      </c>
      <c r="C232" s="34" t="s">
        <v>103</v>
      </c>
      <c r="D232" s="33" t="s">
        <v>128</v>
      </c>
      <c r="E232" s="44" t="s">
        <v>15</v>
      </c>
      <c r="F232" s="35">
        <f t="shared" si="34"/>
        <v>43804</v>
      </c>
      <c r="G232" s="35">
        <f t="shared" si="35"/>
        <v>43825</v>
      </c>
      <c r="H232" s="35">
        <f>J232-13</f>
        <v>43832</v>
      </c>
      <c r="I232" s="35">
        <f t="shared" si="29"/>
        <v>43839</v>
      </c>
      <c r="J232" s="35">
        <v>43845</v>
      </c>
      <c r="K232" s="36" t="s">
        <v>69</v>
      </c>
      <c r="L232" s="37">
        <f t="shared" si="30"/>
        <v>47825</v>
      </c>
      <c r="M232" s="38">
        <v>47825</v>
      </c>
      <c r="N232" s="39"/>
      <c r="O232" s="40" t="s">
        <v>133</v>
      </c>
    </row>
    <row r="233" spans="1:256" s="41" customFormat="1" ht="12.75">
      <c r="A233" s="32">
        <v>686</v>
      </c>
      <c r="B233" s="33" t="s">
        <v>371</v>
      </c>
      <c r="C233" s="34" t="s">
        <v>89</v>
      </c>
      <c r="D233" s="33" t="s">
        <v>128</v>
      </c>
      <c r="E233" s="44" t="s">
        <v>15</v>
      </c>
      <c r="F233" s="35">
        <f t="shared" si="34"/>
        <v>43804</v>
      </c>
      <c r="G233" s="35">
        <f t="shared" si="35"/>
        <v>43825</v>
      </c>
      <c r="H233" s="35">
        <f>J233-13</f>
        <v>43832</v>
      </c>
      <c r="I233" s="35">
        <f t="shared" si="29"/>
        <v>43839</v>
      </c>
      <c r="J233" s="35">
        <v>43845</v>
      </c>
      <c r="K233" s="36" t="s">
        <v>69</v>
      </c>
      <c r="L233" s="37">
        <f t="shared" si="30"/>
        <v>7600</v>
      </c>
      <c r="M233" s="38">
        <v>7600</v>
      </c>
      <c r="N233" s="39"/>
      <c r="O233" s="40" t="s">
        <v>133</v>
      </c>
    </row>
    <row r="234" spans="1:256" s="41" customFormat="1" ht="18">
      <c r="A234" s="32">
        <v>689</v>
      </c>
      <c r="B234" s="33" t="s">
        <v>371</v>
      </c>
      <c r="C234" s="34" t="s">
        <v>116</v>
      </c>
      <c r="D234" s="33" t="s">
        <v>128</v>
      </c>
      <c r="E234" s="44" t="s">
        <v>28</v>
      </c>
      <c r="F234" s="35">
        <f>H234-7</f>
        <v>43823</v>
      </c>
      <c r="G234" s="33" t="str">
        <f>IF(E234="","",IF((OR(E234=data_validation!A$1,E234=data_validation!A$2)),"Indicate Date","N/A"))</f>
        <v>N/A</v>
      </c>
      <c r="H234" s="35">
        <f>J234-15</f>
        <v>43830</v>
      </c>
      <c r="I234" s="35">
        <f t="shared" si="29"/>
        <v>43837</v>
      </c>
      <c r="J234" s="35">
        <v>43845</v>
      </c>
      <c r="K234" s="36" t="s">
        <v>69</v>
      </c>
      <c r="L234" s="37">
        <f t="shared" si="30"/>
        <v>800</v>
      </c>
      <c r="M234" s="38">
        <v>800</v>
      </c>
      <c r="N234" s="39"/>
      <c r="O234" s="40" t="s">
        <v>133</v>
      </c>
    </row>
    <row r="235" spans="1:256" s="41" customFormat="1" ht="12.75">
      <c r="A235" s="32">
        <v>691</v>
      </c>
      <c r="B235" s="33" t="s">
        <v>372</v>
      </c>
      <c r="C235" s="34" t="s">
        <v>164</v>
      </c>
      <c r="D235" s="33" t="s">
        <v>128</v>
      </c>
      <c r="E235" s="44" t="s">
        <v>15</v>
      </c>
      <c r="F235" s="35">
        <f>G235-21</f>
        <v>43804</v>
      </c>
      <c r="G235" s="35">
        <f>H235-7</f>
        <v>43825</v>
      </c>
      <c r="H235" s="35">
        <f>J235-13</f>
        <v>43832</v>
      </c>
      <c r="I235" s="35">
        <f t="shared" si="29"/>
        <v>43839</v>
      </c>
      <c r="J235" s="35">
        <v>43845</v>
      </c>
      <c r="K235" s="36" t="s">
        <v>69</v>
      </c>
      <c r="L235" s="37">
        <f t="shared" si="30"/>
        <v>107000</v>
      </c>
      <c r="M235" s="38">
        <v>107000</v>
      </c>
      <c r="N235" s="39"/>
      <c r="O235" s="40" t="s">
        <v>252</v>
      </c>
    </row>
    <row r="236" spans="1:256" s="41" customFormat="1" ht="21">
      <c r="A236" s="32">
        <v>697</v>
      </c>
      <c r="B236" s="71" t="s">
        <v>383</v>
      </c>
      <c r="C236" s="72" t="s">
        <v>76</v>
      </c>
      <c r="D236" s="71" t="s">
        <v>169</v>
      </c>
      <c r="E236" s="73" t="s">
        <v>24</v>
      </c>
      <c r="F236" s="71" t="str">
        <f>IF(E236="","",IF((OR(E236=data_validation!A$1,E236=data_validation!A$2,E236=data_validation!A$5,E236=data_validation!A$6,E236=data_validation!A$14,E236=data_validation!A$16)),"Indicate Date","N/A"))</f>
        <v>N/A</v>
      </c>
      <c r="G236" s="71" t="str">
        <f>IF(E236="","",IF((OR(E236=data_validation!A$1,E236=data_validation!A$2)),"Indicate Date","N/A"))</f>
        <v>N/A</v>
      </c>
      <c r="H236" s="74">
        <f>J236-13</f>
        <v>43832</v>
      </c>
      <c r="I236" s="74">
        <f t="shared" si="29"/>
        <v>43839</v>
      </c>
      <c r="J236" s="74">
        <v>43845</v>
      </c>
      <c r="K236" s="75" t="s">
        <v>69</v>
      </c>
      <c r="L236" s="76">
        <f t="shared" si="30"/>
        <v>181474</v>
      </c>
      <c r="M236" s="77">
        <f>175474+6000</f>
        <v>181474</v>
      </c>
      <c r="N236" s="78"/>
      <c r="O236" s="79" t="s">
        <v>208</v>
      </c>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c r="HT236" s="80"/>
      <c r="HU236" s="80"/>
      <c r="HV236" s="80"/>
      <c r="HW236" s="80"/>
      <c r="HX236" s="80"/>
      <c r="HY236" s="80"/>
      <c r="HZ236" s="80"/>
      <c r="IA236" s="80"/>
      <c r="IB236" s="80"/>
      <c r="IC236" s="80"/>
      <c r="ID236" s="80"/>
      <c r="IE236" s="80"/>
      <c r="IF236" s="80"/>
      <c r="IG236" s="80"/>
      <c r="IH236" s="80"/>
      <c r="II236" s="80"/>
      <c r="IJ236" s="80"/>
      <c r="IK236" s="80"/>
      <c r="IL236" s="80"/>
      <c r="IM236" s="80"/>
      <c r="IN236" s="80"/>
      <c r="IO236" s="80"/>
      <c r="IP236" s="80"/>
      <c r="IQ236" s="80"/>
      <c r="IR236" s="80"/>
      <c r="IS236" s="80"/>
      <c r="IT236" s="80"/>
      <c r="IU236" s="80"/>
      <c r="IV236" s="80"/>
    </row>
    <row r="237" spans="1:256" s="41" customFormat="1" ht="21">
      <c r="A237" s="32">
        <v>698</v>
      </c>
      <c r="B237" s="71" t="s">
        <v>383</v>
      </c>
      <c r="C237" s="72" t="s">
        <v>76</v>
      </c>
      <c r="D237" s="71" t="s">
        <v>169</v>
      </c>
      <c r="E237" s="73" t="s">
        <v>24</v>
      </c>
      <c r="F237" s="71" t="str">
        <f>IF(E237="","",IF((OR(E237=data_validation!A$1,E237=data_validation!A$2,E237=data_validation!A$5,E237=data_validation!A$6,E237=data_validation!A$14,E237=data_validation!A$16)),"Indicate Date","N/A"))</f>
        <v>N/A</v>
      </c>
      <c r="G237" s="71" t="str">
        <f>IF(E237="","",IF((OR(E237=data_validation!A$1,E237=data_validation!A$2)),"Indicate Date","N/A"))</f>
        <v>N/A</v>
      </c>
      <c r="H237" s="74">
        <f>J237-13</f>
        <v>43832</v>
      </c>
      <c r="I237" s="74">
        <f t="shared" si="29"/>
        <v>43839</v>
      </c>
      <c r="J237" s="74">
        <v>43845</v>
      </c>
      <c r="K237" s="75" t="s">
        <v>69</v>
      </c>
      <c r="L237" s="76">
        <f t="shared" si="30"/>
        <v>32300</v>
      </c>
      <c r="M237" s="77">
        <v>32300</v>
      </c>
      <c r="N237" s="78"/>
      <c r="O237" s="79" t="s">
        <v>208</v>
      </c>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0"/>
      <c r="FU237" s="80"/>
      <c r="FV237" s="80"/>
      <c r="FW237" s="80"/>
      <c r="FX237" s="80"/>
      <c r="FY237" s="80"/>
      <c r="FZ237" s="80"/>
      <c r="GA237" s="80"/>
      <c r="GB237" s="80"/>
      <c r="GC237" s="80"/>
      <c r="GD237" s="80"/>
      <c r="GE237" s="80"/>
      <c r="GF237" s="80"/>
      <c r="GG237" s="80"/>
      <c r="GH237" s="80"/>
      <c r="GI237" s="80"/>
      <c r="GJ237" s="80"/>
      <c r="GK237" s="80"/>
      <c r="GL237" s="80"/>
      <c r="GM237" s="80"/>
      <c r="GN237" s="80"/>
      <c r="GO237" s="80"/>
      <c r="GP237" s="80"/>
      <c r="GQ237" s="80"/>
      <c r="GR237" s="80"/>
      <c r="GS237" s="80"/>
      <c r="GT237" s="80"/>
      <c r="GU237" s="80"/>
      <c r="GV237" s="80"/>
      <c r="GW237" s="80"/>
      <c r="GX237" s="80"/>
      <c r="GY237" s="80"/>
      <c r="GZ237" s="80"/>
      <c r="HA237" s="80"/>
      <c r="HB237" s="80"/>
      <c r="HC237" s="80"/>
      <c r="HD237" s="80"/>
      <c r="HE237" s="80"/>
      <c r="HF237" s="80"/>
      <c r="HG237" s="80"/>
      <c r="HH237" s="80"/>
      <c r="HI237" s="80"/>
      <c r="HJ237" s="80"/>
      <c r="HK237" s="80"/>
      <c r="HL237" s="80"/>
      <c r="HM237" s="80"/>
      <c r="HN237" s="80"/>
      <c r="HO237" s="80"/>
      <c r="HP237" s="80"/>
      <c r="HQ237" s="80"/>
      <c r="HR237" s="80"/>
      <c r="HS237" s="80"/>
      <c r="HT237" s="80"/>
      <c r="HU237" s="80"/>
      <c r="HV237" s="80"/>
      <c r="HW237" s="80"/>
      <c r="HX237" s="80"/>
      <c r="HY237" s="80"/>
      <c r="HZ237" s="80"/>
      <c r="IA237" s="80"/>
      <c r="IB237" s="80"/>
      <c r="IC237" s="80"/>
      <c r="ID237" s="80"/>
      <c r="IE237" s="80"/>
      <c r="IF237" s="80"/>
      <c r="IG237" s="80"/>
      <c r="IH237" s="80"/>
      <c r="II237" s="80"/>
      <c r="IJ237" s="80"/>
      <c r="IK237" s="80"/>
      <c r="IL237" s="80"/>
      <c r="IM237" s="80"/>
      <c r="IN237" s="80"/>
      <c r="IO237" s="80"/>
      <c r="IP237" s="80"/>
      <c r="IQ237" s="80"/>
      <c r="IR237" s="80"/>
      <c r="IS237" s="80"/>
      <c r="IT237" s="80"/>
      <c r="IU237" s="80"/>
      <c r="IV237" s="80"/>
    </row>
    <row r="238" spans="1:256" s="41" customFormat="1" ht="21">
      <c r="A238" s="32">
        <v>700</v>
      </c>
      <c r="B238" s="33" t="s">
        <v>383</v>
      </c>
      <c r="C238" s="34" t="s">
        <v>131</v>
      </c>
      <c r="D238" s="33" t="s">
        <v>169</v>
      </c>
      <c r="E238" s="44" t="s">
        <v>15</v>
      </c>
      <c r="F238" s="35">
        <f>G238-21</f>
        <v>43804</v>
      </c>
      <c r="G238" s="35">
        <f>H238-7</f>
        <v>43825</v>
      </c>
      <c r="H238" s="35">
        <f>J238-13</f>
        <v>43832</v>
      </c>
      <c r="I238" s="35">
        <f t="shared" si="29"/>
        <v>43839</v>
      </c>
      <c r="J238" s="35">
        <v>43845</v>
      </c>
      <c r="K238" s="36" t="s">
        <v>69</v>
      </c>
      <c r="L238" s="37">
        <f t="shared" si="30"/>
        <v>2712223.75</v>
      </c>
      <c r="M238" s="38">
        <v>2712223.75</v>
      </c>
      <c r="N238" s="39"/>
      <c r="O238" s="40" t="s">
        <v>208</v>
      </c>
    </row>
    <row r="239" spans="1:256" s="41" customFormat="1" ht="24">
      <c r="A239" s="32">
        <v>701</v>
      </c>
      <c r="B239" s="33" t="s">
        <v>383</v>
      </c>
      <c r="C239" s="34" t="s">
        <v>103</v>
      </c>
      <c r="D239" s="33" t="s">
        <v>169</v>
      </c>
      <c r="E239" s="44" t="s">
        <v>15</v>
      </c>
      <c r="F239" s="35">
        <f>G239-21</f>
        <v>43802</v>
      </c>
      <c r="G239" s="35">
        <f>H239-7</f>
        <v>43823</v>
      </c>
      <c r="H239" s="35">
        <f>J239-15</f>
        <v>43830</v>
      </c>
      <c r="I239" s="35">
        <f t="shared" si="29"/>
        <v>43837</v>
      </c>
      <c r="J239" s="35">
        <v>43845</v>
      </c>
      <c r="K239" s="36" t="s">
        <v>69</v>
      </c>
      <c r="L239" s="37">
        <f t="shared" si="30"/>
        <v>900000</v>
      </c>
      <c r="M239" s="38">
        <v>900000</v>
      </c>
      <c r="N239" s="39"/>
      <c r="O239" s="40" t="s">
        <v>208</v>
      </c>
    </row>
    <row r="240" spans="1:256" s="41" customFormat="1" ht="21">
      <c r="A240" s="32">
        <v>702</v>
      </c>
      <c r="B240" s="33" t="s">
        <v>383</v>
      </c>
      <c r="C240" s="34" t="s">
        <v>81</v>
      </c>
      <c r="D240" s="33" t="s">
        <v>169</v>
      </c>
      <c r="E240" s="44" t="s">
        <v>15</v>
      </c>
      <c r="F240" s="35">
        <f>G240-21</f>
        <v>43804</v>
      </c>
      <c r="G240" s="35">
        <f>H240-7</f>
        <v>43825</v>
      </c>
      <c r="H240" s="35">
        <f>J240-13</f>
        <v>43832</v>
      </c>
      <c r="I240" s="35">
        <f t="shared" si="29"/>
        <v>43839</v>
      </c>
      <c r="J240" s="35">
        <v>43845</v>
      </c>
      <c r="K240" s="36" t="s">
        <v>69</v>
      </c>
      <c r="L240" s="37">
        <f t="shared" si="30"/>
        <v>5000</v>
      </c>
      <c r="M240" s="38">
        <v>5000</v>
      </c>
      <c r="N240" s="39"/>
      <c r="O240" s="40" t="s">
        <v>208</v>
      </c>
    </row>
    <row r="241" spans="1:256" s="41" customFormat="1" ht="21">
      <c r="A241" s="32">
        <v>703</v>
      </c>
      <c r="B241" s="33" t="s">
        <v>383</v>
      </c>
      <c r="C241" s="34" t="s">
        <v>77</v>
      </c>
      <c r="D241" s="33" t="s">
        <v>169</v>
      </c>
      <c r="E241" s="44" t="s">
        <v>15</v>
      </c>
      <c r="F241" s="35">
        <f>G241-21</f>
        <v>43804</v>
      </c>
      <c r="G241" s="35">
        <f>H241-7</f>
        <v>43825</v>
      </c>
      <c r="H241" s="35">
        <f>J241-13</f>
        <v>43832</v>
      </c>
      <c r="I241" s="35">
        <f t="shared" si="29"/>
        <v>43839</v>
      </c>
      <c r="J241" s="35">
        <v>43845</v>
      </c>
      <c r="K241" s="36" t="s">
        <v>69</v>
      </c>
      <c r="L241" s="37">
        <f t="shared" si="30"/>
        <v>45000</v>
      </c>
      <c r="M241" s="38">
        <v>45000</v>
      </c>
      <c r="N241" s="39"/>
      <c r="O241" s="40" t="s">
        <v>208</v>
      </c>
    </row>
    <row r="242" spans="1:256" s="41" customFormat="1" ht="21">
      <c r="A242" s="32">
        <v>704</v>
      </c>
      <c r="B242" s="33" t="s">
        <v>383</v>
      </c>
      <c r="C242" s="34" t="s">
        <v>78</v>
      </c>
      <c r="D242" s="33" t="s">
        <v>169</v>
      </c>
      <c r="E242" s="44" t="s">
        <v>15</v>
      </c>
      <c r="F242" s="35">
        <f>G242-21</f>
        <v>43804</v>
      </c>
      <c r="G242" s="35">
        <f>H242-7</f>
        <v>43825</v>
      </c>
      <c r="H242" s="35">
        <f>J242-13</f>
        <v>43832</v>
      </c>
      <c r="I242" s="35">
        <f t="shared" si="29"/>
        <v>43839</v>
      </c>
      <c r="J242" s="35">
        <v>43845</v>
      </c>
      <c r="K242" s="36" t="s">
        <v>69</v>
      </c>
      <c r="L242" s="37">
        <f t="shared" si="30"/>
        <v>150000</v>
      </c>
      <c r="M242" s="38">
        <v>150000</v>
      </c>
      <c r="N242" s="39"/>
      <c r="O242" s="40" t="s">
        <v>208</v>
      </c>
    </row>
    <row r="243" spans="1:256" s="41" customFormat="1" ht="24">
      <c r="A243" s="32">
        <v>708</v>
      </c>
      <c r="B243" s="33" t="s">
        <v>383</v>
      </c>
      <c r="C243" s="42" t="s">
        <v>83</v>
      </c>
      <c r="D243" s="33" t="s">
        <v>169</v>
      </c>
      <c r="E243" s="44" t="s">
        <v>28</v>
      </c>
      <c r="F243" s="35">
        <f>H243-7</f>
        <v>43823</v>
      </c>
      <c r="G243" s="33" t="str">
        <f>IF(E243="","",IF((OR(E243=data_validation!A$1,E243=data_validation!A$2)),"Indicate Date","N/A"))</f>
        <v>N/A</v>
      </c>
      <c r="H243" s="35">
        <f>J243-15</f>
        <v>43830</v>
      </c>
      <c r="I243" s="35">
        <f t="shared" si="29"/>
        <v>43837</v>
      </c>
      <c r="J243" s="35">
        <v>43845</v>
      </c>
      <c r="K243" s="36" t="s">
        <v>69</v>
      </c>
      <c r="L243" s="37">
        <f t="shared" si="30"/>
        <v>12625</v>
      </c>
      <c r="M243" s="43">
        <v>12625</v>
      </c>
      <c r="N243" s="39"/>
      <c r="O243" s="40" t="s">
        <v>208</v>
      </c>
    </row>
    <row r="244" spans="1:256" s="41" customFormat="1" ht="24">
      <c r="A244" s="32">
        <v>713</v>
      </c>
      <c r="B244" s="33" t="s">
        <v>383</v>
      </c>
      <c r="C244" s="42" t="s">
        <v>91</v>
      </c>
      <c r="D244" s="33" t="s">
        <v>169</v>
      </c>
      <c r="E244" s="44" t="s">
        <v>28</v>
      </c>
      <c r="F244" s="35">
        <f>H244-7</f>
        <v>43823</v>
      </c>
      <c r="G244" s="33" t="str">
        <f>IF(E244="","",IF((OR(E244=data_validation!A$1,E244=data_validation!A$2)),"Indicate Date","N/A"))</f>
        <v>N/A</v>
      </c>
      <c r="H244" s="35">
        <f>J244-15</f>
        <v>43830</v>
      </c>
      <c r="I244" s="35">
        <f t="shared" si="29"/>
        <v>43837</v>
      </c>
      <c r="J244" s="35">
        <v>43845</v>
      </c>
      <c r="K244" s="36" t="s">
        <v>69</v>
      </c>
      <c r="L244" s="37">
        <f t="shared" si="30"/>
        <v>60000</v>
      </c>
      <c r="M244" s="43">
        <v>60000</v>
      </c>
      <c r="N244" s="39"/>
      <c r="O244" s="40" t="s">
        <v>208</v>
      </c>
    </row>
    <row r="245" spans="1:256" s="31" customFormat="1" ht="24">
      <c r="A245" s="32">
        <v>714</v>
      </c>
      <c r="B245" s="33" t="s">
        <v>384</v>
      </c>
      <c r="C245" s="34" t="s">
        <v>95</v>
      </c>
      <c r="D245" s="33" t="s">
        <v>169</v>
      </c>
      <c r="E245" s="44" t="s">
        <v>15</v>
      </c>
      <c r="F245" s="35">
        <f>G245-21</f>
        <v>43802</v>
      </c>
      <c r="G245" s="35">
        <f>H245-7</f>
        <v>43823</v>
      </c>
      <c r="H245" s="35">
        <f>J245-15</f>
        <v>43830</v>
      </c>
      <c r="I245" s="35">
        <f t="shared" si="29"/>
        <v>43837</v>
      </c>
      <c r="J245" s="35">
        <v>43845</v>
      </c>
      <c r="K245" s="36" t="s">
        <v>69</v>
      </c>
      <c r="L245" s="37">
        <f t="shared" si="30"/>
        <v>205000</v>
      </c>
      <c r="M245" s="38"/>
      <c r="N245" s="39">
        <f>105000+60000+30000+10000</f>
        <v>205000</v>
      </c>
      <c r="O245" s="40" t="s">
        <v>386</v>
      </c>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c r="BN245" s="41"/>
      <c r="BO245" s="41"/>
      <c r="BP245" s="41"/>
      <c r="BQ245" s="41"/>
      <c r="BR245" s="41"/>
      <c r="BS245" s="41"/>
      <c r="BT245" s="41"/>
      <c r="BU245" s="41"/>
      <c r="BV245" s="41"/>
      <c r="BW245" s="41"/>
      <c r="BX245" s="41"/>
      <c r="BY245" s="41"/>
      <c r="BZ245" s="41"/>
      <c r="CA245" s="41"/>
      <c r="CB245" s="41"/>
      <c r="CC245" s="41"/>
      <c r="CD245" s="41"/>
      <c r="CE245" s="41"/>
      <c r="CF245" s="41"/>
      <c r="CG245" s="41"/>
      <c r="CH245" s="41"/>
      <c r="CI245" s="41"/>
      <c r="CJ245" s="41"/>
      <c r="CK245" s="41"/>
      <c r="CL245" s="41"/>
      <c r="CM245" s="41"/>
      <c r="CN245" s="41"/>
      <c r="CO245" s="41"/>
      <c r="CP245" s="41"/>
      <c r="CQ245" s="41"/>
      <c r="CR245" s="41"/>
      <c r="CS245" s="41"/>
      <c r="CT245" s="41"/>
      <c r="CU245" s="41"/>
      <c r="CV245" s="41"/>
      <c r="CW245" s="41"/>
      <c r="CX245" s="41"/>
      <c r="CY245" s="41"/>
      <c r="CZ245" s="41"/>
      <c r="DA245" s="41"/>
      <c r="DB245" s="41"/>
      <c r="DC245" s="41"/>
      <c r="DD245" s="41"/>
      <c r="DE245" s="41"/>
      <c r="DF245" s="41"/>
      <c r="DG245" s="41"/>
      <c r="DH245" s="41"/>
      <c r="DI245" s="41"/>
      <c r="DJ245" s="41"/>
      <c r="DK245" s="41"/>
      <c r="DL245" s="41"/>
      <c r="DM245" s="41"/>
      <c r="DN245" s="41"/>
      <c r="DO245" s="41"/>
      <c r="DP245" s="41"/>
      <c r="DQ245" s="41"/>
      <c r="DR245" s="41"/>
      <c r="DS245" s="41"/>
      <c r="DT245" s="41"/>
      <c r="DU245" s="41"/>
      <c r="DV245" s="41"/>
      <c r="DW245" s="41"/>
      <c r="DX245" s="41"/>
      <c r="DY245" s="41"/>
      <c r="DZ245" s="41"/>
      <c r="EA245" s="41"/>
      <c r="EB245" s="41"/>
      <c r="EC245" s="41"/>
      <c r="ED245" s="41"/>
      <c r="EE245" s="41"/>
      <c r="EF245" s="41"/>
      <c r="EG245" s="41"/>
      <c r="EH245" s="41"/>
      <c r="EI245" s="41"/>
      <c r="EJ245" s="41"/>
      <c r="EK245" s="41"/>
      <c r="EL245" s="41"/>
      <c r="EM245" s="41"/>
      <c r="EN245" s="41"/>
      <c r="EO245" s="41"/>
      <c r="EP245" s="41"/>
      <c r="EQ245" s="41"/>
      <c r="ER245" s="41"/>
      <c r="ES245" s="41"/>
      <c r="ET245" s="41"/>
      <c r="EU245" s="41"/>
      <c r="EV245" s="41"/>
      <c r="EW245" s="41"/>
      <c r="EX245" s="41"/>
      <c r="EY245" s="41"/>
      <c r="EZ245" s="41"/>
      <c r="FA245" s="41"/>
      <c r="FB245" s="41"/>
      <c r="FC245" s="41"/>
      <c r="FD245" s="41"/>
      <c r="FE245" s="41"/>
      <c r="FF245" s="41"/>
      <c r="FG245" s="41"/>
      <c r="FH245" s="41"/>
      <c r="FI245" s="41"/>
      <c r="FJ245" s="41"/>
      <c r="FK245" s="41"/>
      <c r="FL245" s="41"/>
      <c r="FM245" s="41"/>
      <c r="FN245" s="41"/>
      <c r="FO245" s="41"/>
      <c r="FP245" s="41"/>
      <c r="FQ245" s="41"/>
      <c r="FR245" s="41"/>
      <c r="FS245" s="41"/>
      <c r="FT245" s="41"/>
      <c r="FU245" s="41"/>
      <c r="FV245" s="41"/>
      <c r="FW245" s="41"/>
      <c r="FX245" s="41"/>
      <c r="FY245" s="41"/>
      <c r="FZ245" s="41"/>
      <c r="GA245" s="41"/>
      <c r="GB245" s="41"/>
      <c r="GC245" s="41"/>
      <c r="GD245" s="41"/>
      <c r="GE245" s="41"/>
      <c r="GF245" s="41"/>
      <c r="GG245" s="41"/>
      <c r="GH245" s="41"/>
      <c r="GI245" s="41"/>
      <c r="GJ245" s="41"/>
      <c r="GK245" s="41"/>
      <c r="GL245" s="41"/>
      <c r="GM245" s="41"/>
      <c r="GN245" s="41"/>
      <c r="GO245" s="41"/>
      <c r="GP245" s="41"/>
      <c r="GQ245" s="41"/>
      <c r="GR245" s="41"/>
      <c r="GS245" s="41"/>
      <c r="GT245" s="41"/>
      <c r="GU245" s="41"/>
      <c r="GV245" s="41"/>
      <c r="GW245" s="41"/>
      <c r="GX245" s="41"/>
      <c r="GY245" s="41"/>
      <c r="GZ245" s="41"/>
      <c r="HA245" s="41"/>
      <c r="HB245" s="41"/>
      <c r="HC245" s="41"/>
      <c r="HD245" s="41"/>
      <c r="HE245" s="41"/>
      <c r="HF245" s="41"/>
      <c r="HG245" s="41"/>
      <c r="HH245" s="41"/>
      <c r="HI245" s="41"/>
      <c r="HJ245" s="41"/>
      <c r="HK245" s="41"/>
      <c r="HL245" s="41"/>
      <c r="HM245" s="41"/>
      <c r="HN245" s="41"/>
      <c r="HO245" s="41"/>
      <c r="HP245" s="41"/>
      <c r="HQ245" s="41"/>
      <c r="HR245" s="41"/>
      <c r="HS245" s="41"/>
      <c r="HT245" s="41"/>
      <c r="HU245" s="41"/>
      <c r="HV245" s="41"/>
      <c r="HW245" s="41"/>
      <c r="HX245" s="41"/>
      <c r="HY245" s="41"/>
      <c r="HZ245" s="41"/>
      <c r="IA245" s="41"/>
      <c r="IB245" s="41"/>
      <c r="IC245" s="41"/>
      <c r="ID245" s="41"/>
      <c r="IE245" s="41"/>
      <c r="IF245" s="41"/>
      <c r="IG245" s="41"/>
      <c r="IH245" s="41"/>
      <c r="II245" s="41"/>
      <c r="IJ245" s="41"/>
      <c r="IK245" s="41"/>
      <c r="IL245" s="41"/>
      <c r="IM245" s="41"/>
      <c r="IN245" s="41"/>
      <c r="IO245" s="41"/>
      <c r="IP245" s="41"/>
      <c r="IQ245" s="41"/>
      <c r="IR245" s="41"/>
      <c r="IS245" s="41"/>
      <c r="IT245" s="41"/>
      <c r="IU245" s="41"/>
      <c r="IV245" s="41"/>
    </row>
    <row r="246" spans="1:256" s="31" customFormat="1" ht="24">
      <c r="A246" s="32">
        <v>718</v>
      </c>
      <c r="B246" s="33" t="s">
        <v>384</v>
      </c>
      <c r="C246" s="34" t="s">
        <v>85</v>
      </c>
      <c r="D246" s="33" t="s">
        <v>169</v>
      </c>
      <c r="E246" s="44" t="s">
        <v>15</v>
      </c>
      <c r="F246" s="35">
        <f>G246-21</f>
        <v>43802</v>
      </c>
      <c r="G246" s="35">
        <f>H246-7</f>
        <v>43823</v>
      </c>
      <c r="H246" s="35">
        <f>J246-15</f>
        <v>43830</v>
      </c>
      <c r="I246" s="35">
        <f t="shared" si="29"/>
        <v>43837</v>
      </c>
      <c r="J246" s="35">
        <v>43845</v>
      </c>
      <c r="K246" s="36" t="s">
        <v>69</v>
      </c>
      <c r="L246" s="37">
        <f t="shared" si="30"/>
        <v>105000</v>
      </c>
      <c r="M246" s="38"/>
      <c r="N246" s="39">
        <v>105000</v>
      </c>
      <c r="O246" s="40" t="s">
        <v>386</v>
      </c>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41"/>
      <c r="CA246" s="41"/>
      <c r="CB246" s="41"/>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c r="DA246" s="41"/>
      <c r="DB246" s="41"/>
      <c r="DC246" s="41"/>
      <c r="DD246" s="41"/>
      <c r="DE246" s="41"/>
      <c r="DF246" s="41"/>
      <c r="DG246" s="41"/>
      <c r="DH246" s="41"/>
      <c r="DI246" s="41"/>
      <c r="DJ246" s="41"/>
      <c r="DK246" s="41"/>
      <c r="DL246" s="41"/>
      <c r="DM246" s="41"/>
      <c r="DN246" s="41"/>
      <c r="DO246" s="41"/>
      <c r="DP246" s="41"/>
      <c r="DQ246" s="41"/>
      <c r="DR246" s="41"/>
      <c r="DS246" s="41"/>
      <c r="DT246" s="41"/>
      <c r="DU246" s="41"/>
      <c r="DV246" s="41"/>
      <c r="DW246" s="41"/>
      <c r="DX246" s="41"/>
      <c r="DY246" s="41"/>
      <c r="DZ246" s="41"/>
      <c r="EA246" s="41"/>
      <c r="EB246" s="41"/>
      <c r="EC246" s="41"/>
      <c r="ED246" s="41"/>
      <c r="EE246" s="41"/>
      <c r="EF246" s="41"/>
      <c r="EG246" s="41"/>
      <c r="EH246" s="41"/>
      <c r="EI246" s="41"/>
      <c r="EJ246" s="41"/>
      <c r="EK246" s="41"/>
      <c r="EL246" s="41"/>
      <c r="EM246" s="41"/>
      <c r="EN246" s="41"/>
      <c r="EO246" s="41"/>
      <c r="EP246" s="41"/>
      <c r="EQ246" s="41"/>
      <c r="ER246" s="41"/>
      <c r="ES246" s="41"/>
      <c r="ET246" s="41"/>
      <c r="EU246" s="41"/>
      <c r="EV246" s="41"/>
      <c r="EW246" s="41"/>
      <c r="EX246" s="41"/>
      <c r="EY246" s="41"/>
      <c r="EZ246" s="41"/>
      <c r="FA246" s="41"/>
      <c r="FB246" s="41"/>
      <c r="FC246" s="41"/>
      <c r="FD246" s="41"/>
      <c r="FE246" s="41"/>
      <c r="FF246" s="41"/>
      <c r="FG246" s="41"/>
      <c r="FH246" s="41"/>
      <c r="FI246" s="41"/>
      <c r="FJ246" s="41"/>
      <c r="FK246" s="41"/>
      <c r="FL246" s="41"/>
      <c r="FM246" s="41"/>
      <c r="FN246" s="41"/>
      <c r="FO246" s="41"/>
      <c r="FP246" s="41"/>
      <c r="FQ246" s="41"/>
      <c r="FR246" s="41"/>
      <c r="FS246" s="41"/>
      <c r="FT246" s="41"/>
      <c r="FU246" s="41"/>
      <c r="FV246" s="41"/>
      <c r="FW246" s="41"/>
      <c r="FX246" s="41"/>
      <c r="FY246" s="41"/>
      <c r="FZ246" s="41"/>
      <c r="GA246" s="41"/>
      <c r="GB246" s="41"/>
      <c r="GC246" s="41"/>
      <c r="GD246" s="41"/>
      <c r="GE246" s="41"/>
      <c r="GF246" s="41"/>
      <c r="GG246" s="41"/>
      <c r="GH246" s="41"/>
      <c r="GI246" s="41"/>
      <c r="GJ246" s="41"/>
      <c r="GK246" s="41"/>
      <c r="GL246" s="41"/>
      <c r="GM246" s="41"/>
      <c r="GN246" s="41"/>
      <c r="GO246" s="41"/>
      <c r="GP246" s="41"/>
      <c r="GQ246" s="41"/>
      <c r="GR246" s="41"/>
      <c r="GS246" s="41"/>
      <c r="GT246" s="41"/>
      <c r="GU246" s="41"/>
      <c r="GV246" s="41"/>
      <c r="GW246" s="41"/>
      <c r="GX246" s="41"/>
      <c r="GY246" s="41"/>
      <c r="GZ246" s="41"/>
      <c r="HA246" s="41"/>
      <c r="HB246" s="41"/>
      <c r="HC246" s="41"/>
      <c r="HD246" s="41"/>
      <c r="HE246" s="41"/>
      <c r="HF246" s="41"/>
      <c r="HG246" s="41"/>
      <c r="HH246" s="41"/>
      <c r="HI246" s="41"/>
      <c r="HJ246" s="41"/>
      <c r="HK246" s="41"/>
      <c r="HL246" s="41"/>
      <c r="HM246" s="41"/>
      <c r="HN246" s="41"/>
      <c r="HO246" s="41"/>
      <c r="HP246" s="41"/>
      <c r="HQ246" s="41"/>
      <c r="HR246" s="41"/>
      <c r="HS246" s="41"/>
      <c r="HT246" s="41"/>
      <c r="HU246" s="41"/>
      <c r="HV246" s="41"/>
      <c r="HW246" s="41"/>
      <c r="HX246" s="41"/>
      <c r="HY246" s="41"/>
      <c r="HZ246" s="41"/>
      <c r="IA246" s="41"/>
      <c r="IB246" s="41"/>
      <c r="IC246" s="41"/>
      <c r="ID246" s="41"/>
      <c r="IE246" s="41"/>
      <c r="IF246" s="41"/>
      <c r="IG246" s="41"/>
      <c r="IH246" s="41"/>
      <c r="II246" s="41"/>
      <c r="IJ246" s="41"/>
      <c r="IK246" s="41"/>
      <c r="IL246" s="41"/>
      <c r="IM246" s="41"/>
      <c r="IN246" s="41"/>
      <c r="IO246" s="41"/>
      <c r="IP246" s="41"/>
      <c r="IQ246" s="41"/>
      <c r="IR246" s="41"/>
      <c r="IS246" s="41"/>
      <c r="IT246" s="41"/>
      <c r="IU246" s="41"/>
      <c r="IV246" s="41"/>
    </row>
    <row r="247" spans="1:256" s="41" customFormat="1" ht="24">
      <c r="A247" s="32">
        <v>720</v>
      </c>
      <c r="B247" s="33" t="s">
        <v>387</v>
      </c>
      <c r="C247" s="34" t="s">
        <v>95</v>
      </c>
      <c r="D247" s="33" t="s">
        <v>169</v>
      </c>
      <c r="E247" s="44" t="s">
        <v>15</v>
      </c>
      <c r="F247" s="35">
        <f>G247-21</f>
        <v>43802</v>
      </c>
      <c r="G247" s="35">
        <f>H247-7</f>
        <v>43823</v>
      </c>
      <c r="H247" s="35">
        <f>J247-15</f>
        <v>43830</v>
      </c>
      <c r="I247" s="35">
        <f t="shared" si="29"/>
        <v>43837</v>
      </c>
      <c r="J247" s="35">
        <v>43845</v>
      </c>
      <c r="K247" s="36" t="s">
        <v>69</v>
      </c>
      <c r="L247" s="37">
        <f t="shared" si="30"/>
        <v>330500</v>
      </c>
      <c r="M247" s="38"/>
      <c r="N247" s="39">
        <f>300000+10000+10000+10500</f>
        <v>330500</v>
      </c>
      <c r="O247" s="40" t="s">
        <v>385</v>
      </c>
    </row>
    <row r="248" spans="1:256" s="41" customFormat="1" ht="24">
      <c r="A248" s="32">
        <v>725</v>
      </c>
      <c r="B248" s="33" t="s">
        <v>388</v>
      </c>
      <c r="C248" s="34" t="s">
        <v>103</v>
      </c>
      <c r="D248" s="33" t="s">
        <v>169</v>
      </c>
      <c r="E248" s="44" t="s">
        <v>15</v>
      </c>
      <c r="F248" s="35">
        <f>G248-21</f>
        <v>43804</v>
      </c>
      <c r="G248" s="35">
        <f>H248-7</f>
        <v>43825</v>
      </c>
      <c r="H248" s="35">
        <f>J248-13</f>
        <v>43832</v>
      </c>
      <c r="I248" s="35">
        <f t="shared" si="29"/>
        <v>43839</v>
      </c>
      <c r="J248" s="35">
        <v>43845</v>
      </c>
      <c r="K248" s="36" t="s">
        <v>69</v>
      </c>
      <c r="L248" s="37">
        <f t="shared" si="30"/>
        <v>797600</v>
      </c>
      <c r="M248" s="38">
        <v>797600</v>
      </c>
      <c r="N248" s="39"/>
      <c r="O248" s="40" t="s">
        <v>177</v>
      </c>
    </row>
    <row r="249" spans="1:256" s="41" customFormat="1" ht="21">
      <c r="A249" s="32">
        <v>726</v>
      </c>
      <c r="B249" s="33" t="s">
        <v>388</v>
      </c>
      <c r="C249" s="34" t="s">
        <v>131</v>
      </c>
      <c r="D249" s="33" t="s">
        <v>169</v>
      </c>
      <c r="E249" s="44" t="s">
        <v>15</v>
      </c>
      <c r="F249" s="35">
        <f>G249-21</f>
        <v>43804</v>
      </c>
      <c r="G249" s="35">
        <f>H249-7</f>
        <v>43825</v>
      </c>
      <c r="H249" s="35">
        <f>J249-13</f>
        <v>43832</v>
      </c>
      <c r="I249" s="35">
        <f t="shared" si="29"/>
        <v>43839</v>
      </c>
      <c r="J249" s="35">
        <v>43845</v>
      </c>
      <c r="K249" s="36" t="s">
        <v>69</v>
      </c>
      <c r="L249" s="37">
        <f t="shared" si="30"/>
        <v>118575</v>
      </c>
      <c r="M249" s="38">
        <v>118575</v>
      </c>
      <c r="N249" s="39"/>
      <c r="O249" s="40" t="s">
        <v>177</v>
      </c>
    </row>
    <row r="250" spans="1:256" s="41" customFormat="1" ht="21">
      <c r="A250" s="32">
        <v>727</v>
      </c>
      <c r="B250" s="33" t="s">
        <v>388</v>
      </c>
      <c r="C250" s="42" t="s">
        <v>92</v>
      </c>
      <c r="D250" s="33" t="s">
        <v>169</v>
      </c>
      <c r="E250" s="44" t="s">
        <v>28</v>
      </c>
      <c r="F250" s="35">
        <f>H250-7</f>
        <v>43825</v>
      </c>
      <c r="G250" s="33" t="str">
        <f>IF(E250="","",IF((OR(E250=data_validation!A$1,E250=data_validation!A$2)),"Indicate Date","N/A"))</f>
        <v>N/A</v>
      </c>
      <c r="H250" s="35">
        <f>J250-13</f>
        <v>43832</v>
      </c>
      <c r="I250" s="35">
        <f t="shared" si="29"/>
        <v>43839</v>
      </c>
      <c r="J250" s="35">
        <v>43845</v>
      </c>
      <c r="K250" s="36" t="s">
        <v>69</v>
      </c>
      <c r="L250" s="37">
        <f t="shared" si="30"/>
        <v>29800</v>
      </c>
      <c r="M250" s="43">
        <v>29800</v>
      </c>
      <c r="N250" s="39"/>
      <c r="O250" s="40" t="s">
        <v>177</v>
      </c>
    </row>
    <row r="251" spans="1:256" s="41" customFormat="1" ht="21">
      <c r="A251" s="32">
        <v>730</v>
      </c>
      <c r="B251" s="33" t="s">
        <v>388</v>
      </c>
      <c r="C251" s="34" t="s">
        <v>122</v>
      </c>
      <c r="D251" s="33" t="s">
        <v>169</v>
      </c>
      <c r="E251" s="44" t="s">
        <v>15</v>
      </c>
      <c r="F251" s="35">
        <f t="shared" ref="F251:F258" si="36">G251-21</f>
        <v>43804</v>
      </c>
      <c r="G251" s="35">
        <f t="shared" ref="G251:G258" si="37">H251-7</f>
        <v>43825</v>
      </c>
      <c r="H251" s="35">
        <f>J251-13</f>
        <v>43832</v>
      </c>
      <c r="I251" s="35">
        <f t="shared" si="29"/>
        <v>43839</v>
      </c>
      <c r="J251" s="35">
        <v>43845</v>
      </c>
      <c r="K251" s="36" t="s">
        <v>69</v>
      </c>
      <c r="L251" s="37">
        <f t="shared" si="30"/>
        <v>137800</v>
      </c>
      <c r="M251" s="38">
        <v>137800</v>
      </c>
      <c r="N251" s="39"/>
      <c r="O251" s="40" t="s">
        <v>177</v>
      </c>
    </row>
    <row r="252" spans="1:256" s="41" customFormat="1" ht="21">
      <c r="A252" s="32">
        <v>731</v>
      </c>
      <c r="B252" s="33" t="s">
        <v>388</v>
      </c>
      <c r="C252" s="34" t="s">
        <v>89</v>
      </c>
      <c r="D252" s="33" t="s">
        <v>169</v>
      </c>
      <c r="E252" s="44" t="s">
        <v>15</v>
      </c>
      <c r="F252" s="35">
        <f t="shared" si="36"/>
        <v>43802</v>
      </c>
      <c r="G252" s="35">
        <f t="shared" si="37"/>
        <v>43823</v>
      </c>
      <c r="H252" s="35">
        <f>J252-15</f>
        <v>43830</v>
      </c>
      <c r="I252" s="35">
        <f t="shared" si="29"/>
        <v>43837</v>
      </c>
      <c r="J252" s="35">
        <v>43845</v>
      </c>
      <c r="K252" s="36" t="s">
        <v>69</v>
      </c>
      <c r="L252" s="37">
        <f t="shared" si="30"/>
        <v>12800</v>
      </c>
      <c r="M252" s="38">
        <v>12800</v>
      </c>
      <c r="N252" s="39"/>
      <c r="O252" s="40" t="s">
        <v>177</v>
      </c>
    </row>
    <row r="253" spans="1:256" s="41" customFormat="1" ht="24">
      <c r="A253" s="32">
        <v>735</v>
      </c>
      <c r="B253" s="33" t="s">
        <v>389</v>
      </c>
      <c r="C253" s="34" t="s">
        <v>103</v>
      </c>
      <c r="D253" s="33" t="s">
        <v>169</v>
      </c>
      <c r="E253" s="44" t="s">
        <v>15</v>
      </c>
      <c r="F253" s="35">
        <f t="shared" si="36"/>
        <v>43804</v>
      </c>
      <c r="G253" s="35">
        <f t="shared" si="37"/>
        <v>43825</v>
      </c>
      <c r="H253" s="35">
        <f>J253-13</f>
        <v>43832</v>
      </c>
      <c r="I253" s="35">
        <f t="shared" si="29"/>
        <v>43839</v>
      </c>
      <c r="J253" s="35">
        <v>43845</v>
      </c>
      <c r="K253" s="36" t="s">
        <v>69</v>
      </c>
      <c r="L253" s="37">
        <f t="shared" si="30"/>
        <v>154000</v>
      </c>
      <c r="M253" s="38">
        <v>154000</v>
      </c>
      <c r="N253" s="39"/>
      <c r="O253" s="40" t="s">
        <v>179</v>
      </c>
    </row>
    <row r="254" spans="1:256" s="41" customFormat="1" ht="12.75">
      <c r="A254" s="32">
        <v>736</v>
      </c>
      <c r="B254" s="33" t="s">
        <v>390</v>
      </c>
      <c r="C254" s="42" t="s">
        <v>131</v>
      </c>
      <c r="D254" s="33" t="s">
        <v>169</v>
      </c>
      <c r="E254" s="44" t="s">
        <v>15</v>
      </c>
      <c r="F254" s="35">
        <f t="shared" si="36"/>
        <v>43804</v>
      </c>
      <c r="G254" s="35">
        <f t="shared" si="37"/>
        <v>43825</v>
      </c>
      <c r="H254" s="35">
        <f>J254-13</f>
        <v>43832</v>
      </c>
      <c r="I254" s="35">
        <f t="shared" si="29"/>
        <v>43839</v>
      </c>
      <c r="J254" s="35">
        <v>43845</v>
      </c>
      <c r="K254" s="36" t="s">
        <v>69</v>
      </c>
      <c r="L254" s="37">
        <f t="shared" si="30"/>
        <v>133074</v>
      </c>
      <c r="M254" s="45">
        <f>3500+129574</f>
        <v>133074</v>
      </c>
      <c r="N254" s="39"/>
      <c r="O254" s="40" t="s">
        <v>180</v>
      </c>
    </row>
    <row r="255" spans="1:256" s="41" customFormat="1" ht="24">
      <c r="A255" s="32">
        <v>737</v>
      </c>
      <c r="B255" s="33" t="s">
        <v>390</v>
      </c>
      <c r="C255" s="34" t="s">
        <v>103</v>
      </c>
      <c r="D255" s="33" t="s">
        <v>169</v>
      </c>
      <c r="E255" s="44" t="s">
        <v>15</v>
      </c>
      <c r="F255" s="35">
        <f t="shared" si="36"/>
        <v>43802</v>
      </c>
      <c r="G255" s="35">
        <f t="shared" si="37"/>
        <v>43823</v>
      </c>
      <c r="H255" s="35">
        <f>J255-15</f>
        <v>43830</v>
      </c>
      <c r="I255" s="35">
        <f t="shared" si="29"/>
        <v>43837</v>
      </c>
      <c r="J255" s="35">
        <v>43845</v>
      </c>
      <c r="K255" s="36" t="s">
        <v>69</v>
      </c>
      <c r="L255" s="37">
        <f t="shared" si="30"/>
        <v>104120</v>
      </c>
      <c r="M255" s="45">
        <f>5900+40120+58100</f>
        <v>104120</v>
      </c>
      <c r="N255" s="39"/>
      <c r="O255" s="40" t="s">
        <v>180</v>
      </c>
    </row>
    <row r="256" spans="1:256" s="41" customFormat="1" ht="24">
      <c r="A256" s="32">
        <v>742</v>
      </c>
      <c r="B256" s="33" t="s">
        <v>391</v>
      </c>
      <c r="C256" s="34" t="s">
        <v>103</v>
      </c>
      <c r="D256" s="33" t="s">
        <v>169</v>
      </c>
      <c r="E256" s="44" t="s">
        <v>15</v>
      </c>
      <c r="F256" s="35">
        <f t="shared" si="36"/>
        <v>43804</v>
      </c>
      <c r="G256" s="35">
        <f t="shared" si="37"/>
        <v>43825</v>
      </c>
      <c r="H256" s="35">
        <f t="shared" ref="H256:H265" si="38">J256-13</f>
        <v>43832</v>
      </c>
      <c r="I256" s="35">
        <f t="shared" si="29"/>
        <v>43839</v>
      </c>
      <c r="J256" s="35">
        <v>43845</v>
      </c>
      <c r="K256" s="36" t="s">
        <v>69</v>
      </c>
      <c r="L256" s="37">
        <f t="shared" si="30"/>
        <v>208705</v>
      </c>
      <c r="M256" s="38">
        <v>208705</v>
      </c>
      <c r="N256" s="39"/>
      <c r="O256" s="40" t="s">
        <v>172</v>
      </c>
    </row>
    <row r="257" spans="1:15" s="41" customFormat="1" ht="21">
      <c r="A257" s="32">
        <v>743</v>
      </c>
      <c r="B257" s="33" t="s">
        <v>391</v>
      </c>
      <c r="C257" s="34" t="s">
        <v>131</v>
      </c>
      <c r="D257" s="33" t="s">
        <v>169</v>
      </c>
      <c r="E257" s="44" t="s">
        <v>15</v>
      </c>
      <c r="F257" s="35">
        <f t="shared" si="36"/>
        <v>43804</v>
      </c>
      <c r="G257" s="35">
        <f t="shared" si="37"/>
        <v>43825</v>
      </c>
      <c r="H257" s="35">
        <f t="shared" si="38"/>
        <v>43832</v>
      </c>
      <c r="I257" s="35">
        <f t="shared" si="29"/>
        <v>43839</v>
      </c>
      <c r="J257" s="35">
        <v>43845</v>
      </c>
      <c r="K257" s="36" t="s">
        <v>69</v>
      </c>
      <c r="L257" s="37">
        <f t="shared" si="30"/>
        <v>402208</v>
      </c>
      <c r="M257" s="38">
        <v>402208</v>
      </c>
      <c r="N257" s="39"/>
      <c r="O257" s="40" t="s">
        <v>172</v>
      </c>
    </row>
    <row r="258" spans="1:15" s="41" customFormat="1" ht="21">
      <c r="A258" s="32">
        <v>744</v>
      </c>
      <c r="B258" s="33" t="s">
        <v>391</v>
      </c>
      <c r="C258" s="34" t="s">
        <v>89</v>
      </c>
      <c r="D258" s="33" t="s">
        <v>169</v>
      </c>
      <c r="E258" s="44" t="s">
        <v>15</v>
      </c>
      <c r="F258" s="35">
        <f t="shared" si="36"/>
        <v>43804</v>
      </c>
      <c r="G258" s="35">
        <f t="shared" si="37"/>
        <v>43825</v>
      </c>
      <c r="H258" s="35">
        <f t="shared" si="38"/>
        <v>43832</v>
      </c>
      <c r="I258" s="35">
        <f t="shared" si="29"/>
        <v>43839</v>
      </c>
      <c r="J258" s="35">
        <v>43845</v>
      </c>
      <c r="K258" s="36" t="s">
        <v>69</v>
      </c>
      <c r="L258" s="37">
        <f t="shared" si="30"/>
        <v>39333</v>
      </c>
      <c r="M258" s="38">
        <v>39333</v>
      </c>
      <c r="N258" s="39"/>
      <c r="O258" s="40" t="s">
        <v>172</v>
      </c>
    </row>
    <row r="259" spans="1:15" s="41" customFormat="1" ht="18">
      <c r="A259" s="32">
        <v>746</v>
      </c>
      <c r="B259" s="33" t="s">
        <v>392</v>
      </c>
      <c r="C259" s="34" t="s">
        <v>92</v>
      </c>
      <c r="D259" s="33" t="s">
        <v>169</v>
      </c>
      <c r="E259" s="44" t="s">
        <v>28</v>
      </c>
      <c r="F259" s="35">
        <f>H259-7</f>
        <v>43825</v>
      </c>
      <c r="G259" s="33" t="str">
        <f>IF(E259="","",IF((OR(E259=data_validation!A$1,E259=data_validation!A$2)),"Indicate Date","N/A"))</f>
        <v>N/A</v>
      </c>
      <c r="H259" s="35">
        <f t="shared" si="38"/>
        <v>43832</v>
      </c>
      <c r="I259" s="35">
        <f t="shared" si="29"/>
        <v>43839</v>
      </c>
      <c r="J259" s="35">
        <v>43845</v>
      </c>
      <c r="K259" s="36" t="s">
        <v>69</v>
      </c>
      <c r="L259" s="37">
        <f t="shared" si="30"/>
        <v>51000</v>
      </c>
      <c r="M259" s="38">
        <v>51000</v>
      </c>
      <c r="N259" s="39"/>
      <c r="O259" s="40" t="s">
        <v>171</v>
      </c>
    </row>
    <row r="260" spans="1:15" s="41" customFormat="1" ht="24">
      <c r="A260" s="32">
        <v>748</v>
      </c>
      <c r="B260" s="33" t="s">
        <v>392</v>
      </c>
      <c r="C260" s="34" t="s">
        <v>103</v>
      </c>
      <c r="D260" s="33" t="s">
        <v>169</v>
      </c>
      <c r="E260" s="44" t="s">
        <v>15</v>
      </c>
      <c r="F260" s="35">
        <f>G260-21</f>
        <v>43804</v>
      </c>
      <c r="G260" s="35">
        <f>H260-7</f>
        <v>43825</v>
      </c>
      <c r="H260" s="35">
        <f t="shared" si="38"/>
        <v>43832</v>
      </c>
      <c r="I260" s="35">
        <f t="shared" si="29"/>
        <v>43839</v>
      </c>
      <c r="J260" s="35">
        <v>43845</v>
      </c>
      <c r="K260" s="36" t="s">
        <v>69</v>
      </c>
      <c r="L260" s="37">
        <f t="shared" si="30"/>
        <v>40720</v>
      </c>
      <c r="M260" s="38">
        <v>40720</v>
      </c>
      <c r="N260" s="39"/>
      <c r="O260" s="40" t="s">
        <v>171</v>
      </c>
    </row>
    <row r="261" spans="1:15" s="41" customFormat="1" ht="12.75">
      <c r="A261" s="32">
        <v>749</v>
      </c>
      <c r="B261" s="33" t="s">
        <v>393</v>
      </c>
      <c r="C261" s="34" t="s">
        <v>77</v>
      </c>
      <c r="D261" s="33" t="s">
        <v>169</v>
      </c>
      <c r="E261" s="44" t="s">
        <v>15</v>
      </c>
      <c r="F261" s="35">
        <f>G261-21</f>
        <v>43804</v>
      </c>
      <c r="G261" s="35">
        <f>H261-7</f>
        <v>43825</v>
      </c>
      <c r="H261" s="35">
        <f t="shared" si="38"/>
        <v>43832</v>
      </c>
      <c r="I261" s="35">
        <f t="shared" si="29"/>
        <v>43839</v>
      </c>
      <c r="J261" s="35">
        <v>43845</v>
      </c>
      <c r="K261" s="36" t="s">
        <v>69</v>
      </c>
      <c r="L261" s="37">
        <f t="shared" si="30"/>
        <v>8000</v>
      </c>
      <c r="M261" s="38">
        <v>8000</v>
      </c>
      <c r="N261" s="39"/>
      <c r="O261" s="40" t="s">
        <v>174</v>
      </c>
    </row>
    <row r="262" spans="1:15" s="41" customFormat="1" ht="12.75">
      <c r="A262" s="32">
        <v>750</v>
      </c>
      <c r="B262" s="33" t="s">
        <v>393</v>
      </c>
      <c r="C262" s="34" t="s">
        <v>78</v>
      </c>
      <c r="D262" s="33" t="s">
        <v>169</v>
      </c>
      <c r="E262" s="44" t="s">
        <v>15</v>
      </c>
      <c r="F262" s="35">
        <f>G262-21</f>
        <v>43804</v>
      </c>
      <c r="G262" s="35">
        <f>H262-7</f>
        <v>43825</v>
      </c>
      <c r="H262" s="35">
        <f t="shared" si="38"/>
        <v>43832</v>
      </c>
      <c r="I262" s="35">
        <f t="shared" ref="I262:I325" si="39">H262+7</f>
        <v>43839</v>
      </c>
      <c r="J262" s="35">
        <v>43845</v>
      </c>
      <c r="K262" s="36" t="s">
        <v>69</v>
      </c>
      <c r="L262" s="37">
        <f t="shared" ref="L262:L325" si="40">SUM(M262:N262)</f>
        <v>2000</v>
      </c>
      <c r="M262" s="38">
        <v>2000</v>
      </c>
      <c r="N262" s="39"/>
      <c r="O262" s="40" t="s">
        <v>174</v>
      </c>
    </row>
    <row r="263" spans="1:15" s="41" customFormat="1" ht="12.75">
      <c r="A263" s="32">
        <v>753</v>
      </c>
      <c r="B263" s="33" t="s">
        <v>393</v>
      </c>
      <c r="C263" s="34" t="s">
        <v>131</v>
      </c>
      <c r="D263" s="33" t="s">
        <v>169</v>
      </c>
      <c r="E263" s="44" t="s">
        <v>15</v>
      </c>
      <c r="F263" s="35">
        <f>G263-21</f>
        <v>43804</v>
      </c>
      <c r="G263" s="35">
        <f>H263-7</f>
        <v>43825</v>
      </c>
      <c r="H263" s="35">
        <f t="shared" si="38"/>
        <v>43832</v>
      </c>
      <c r="I263" s="35">
        <f t="shared" si="39"/>
        <v>43839</v>
      </c>
      <c r="J263" s="35">
        <v>43845</v>
      </c>
      <c r="K263" s="36" t="s">
        <v>69</v>
      </c>
      <c r="L263" s="37">
        <f t="shared" si="40"/>
        <v>120000</v>
      </c>
      <c r="M263" s="38">
        <v>120000</v>
      </c>
      <c r="N263" s="39"/>
      <c r="O263" s="40" t="s">
        <v>174</v>
      </c>
    </row>
    <row r="264" spans="1:15" s="41" customFormat="1" ht="12.75">
      <c r="A264" s="32">
        <v>754</v>
      </c>
      <c r="B264" s="33" t="s">
        <v>393</v>
      </c>
      <c r="C264" s="42" t="s">
        <v>122</v>
      </c>
      <c r="D264" s="33" t="s">
        <v>169</v>
      </c>
      <c r="E264" s="44" t="s">
        <v>17</v>
      </c>
      <c r="F264" s="46" t="e">
        <v>#REF!</v>
      </c>
      <c r="G264" s="33" t="str">
        <f>IF(E264="","",IF((OR(E264=data_validation!A$1,E264=data_validation!A$2)),"Indicate Date","N/A"))</f>
        <v>N/A</v>
      </c>
      <c r="H264" s="35">
        <f t="shared" si="38"/>
        <v>43832</v>
      </c>
      <c r="I264" s="35">
        <f t="shared" si="39"/>
        <v>43839</v>
      </c>
      <c r="J264" s="35">
        <v>43845</v>
      </c>
      <c r="K264" s="36" t="s">
        <v>69</v>
      </c>
      <c r="L264" s="37">
        <f t="shared" si="40"/>
        <v>300000</v>
      </c>
      <c r="M264" s="43">
        <v>300000</v>
      </c>
      <c r="N264" s="39"/>
      <c r="O264" s="40" t="s">
        <v>174</v>
      </c>
    </row>
    <row r="265" spans="1:15" s="41" customFormat="1" ht="18">
      <c r="A265" s="32">
        <v>757</v>
      </c>
      <c r="B265" s="33" t="s">
        <v>393</v>
      </c>
      <c r="C265" s="42" t="s">
        <v>92</v>
      </c>
      <c r="D265" s="33" t="s">
        <v>169</v>
      </c>
      <c r="E265" s="44" t="s">
        <v>28</v>
      </c>
      <c r="F265" s="35">
        <f>H265-7</f>
        <v>43825</v>
      </c>
      <c r="G265" s="33" t="str">
        <f>IF(E265="","",IF((OR(E265=data_validation!A$1,E265=data_validation!A$2)),"Indicate Date","N/A"))</f>
        <v>N/A</v>
      </c>
      <c r="H265" s="35">
        <f t="shared" si="38"/>
        <v>43832</v>
      </c>
      <c r="I265" s="35">
        <f t="shared" si="39"/>
        <v>43839</v>
      </c>
      <c r="J265" s="35">
        <v>43845</v>
      </c>
      <c r="K265" s="36" t="s">
        <v>69</v>
      </c>
      <c r="L265" s="37">
        <f t="shared" si="40"/>
        <v>4000</v>
      </c>
      <c r="M265" s="43">
        <v>4000</v>
      </c>
      <c r="N265" s="39"/>
      <c r="O265" s="40" t="s">
        <v>174</v>
      </c>
    </row>
    <row r="266" spans="1:15" s="41" customFormat="1" ht="18">
      <c r="A266" s="32">
        <v>760</v>
      </c>
      <c r="B266" s="33" t="s">
        <v>393</v>
      </c>
      <c r="C266" s="42" t="s">
        <v>110</v>
      </c>
      <c r="D266" s="33" t="s">
        <v>169</v>
      </c>
      <c r="E266" s="44" t="s">
        <v>29</v>
      </c>
      <c r="F266" s="46" t="e">
        <v>#REF!</v>
      </c>
      <c r="G266" s="33" t="str">
        <f>IF(E266="","",IF((OR(E266=data_validation!A$1,E266=data_validation!A$2)),"Indicate Date","N/A"))</f>
        <v>N/A</v>
      </c>
      <c r="H266" s="35">
        <f>J266-15</f>
        <v>43830</v>
      </c>
      <c r="I266" s="35">
        <f t="shared" si="39"/>
        <v>43837</v>
      </c>
      <c r="J266" s="35">
        <v>43845</v>
      </c>
      <c r="K266" s="36" t="s">
        <v>69</v>
      </c>
      <c r="L266" s="37">
        <f t="shared" si="40"/>
        <v>6000</v>
      </c>
      <c r="M266" s="45">
        <v>6000</v>
      </c>
      <c r="N266" s="39"/>
      <c r="O266" s="40" t="s">
        <v>174</v>
      </c>
    </row>
    <row r="267" spans="1:15" s="41" customFormat="1" ht="12.75">
      <c r="A267" s="32">
        <v>762</v>
      </c>
      <c r="B267" s="33" t="s">
        <v>393</v>
      </c>
      <c r="C267" s="34" t="s">
        <v>89</v>
      </c>
      <c r="D267" s="33" t="s">
        <v>169</v>
      </c>
      <c r="E267" s="44" t="s">
        <v>15</v>
      </c>
      <c r="F267" s="35">
        <f>G267-21</f>
        <v>43804</v>
      </c>
      <c r="G267" s="35">
        <f>H267-7</f>
        <v>43825</v>
      </c>
      <c r="H267" s="35">
        <f>J267-13</f>
        <v>43832</v>
      </c>
      <c r="I267" s="35">
        <f t="shared" si="39"/>
        <v>43839</v>
      </c>
      <c r="J267" s="35">
        <v>43845</v>
      </c>
      <c r="K267" s="36" t="s">
        <v>69</v>
      </c>
      <c r="L267" s="37">
        <f t="shared" si="40"/>
        <v>40000</v>
      </c>
      <c r="M267" s="38">
        <v>40000</v>
      </c>
      <c r="N267" s="39"/>
      <c r="O267" s="40" t="s">
        <v>174</v>
      </c>
    </row>
    <row r="268" spans="1:15" s="41" customFormat="1" ht="12.75">
      <c r="A268" s="32">
        <v>764</v>
      </c>
      <c r="B268" s="33" t="s">
        <v>394</v>
      </c>
      <c r="C268" s="42" t="s">
        <v>114</v>
      </c>
      <c r="D268" s="33" t="s">
        <v>169</v>
      </c>
      <c r="E268" s="44" t="s">
        <v>15</v>
      </c>
      <c r="F268" s="35">
        <f>G268-21</f>
        <v>43804</v>
      </c>
      <c r="G268" s="35">
        <f>H268-7</f>
        <v>43825</v>
      </c>
      <c r="H268" s="35">
        <f>J268-13</f>
        <v>43832</v>
      </c>
      <c r="I268" s="35">
        <f t="shared" si="39"/>
        <v>43839</v>
      </c>
      <c r="J268" s="35">
        <v>43845</v>
      </c>
      <c r="K268" s="36" t="s">
        <v>69</v>
      </c>
      <c r="L268" s="37">
        <f t="shared" si="40"/>
        <v>560850</v>
      </c>
      <c r="M268" s="45">
        <v>560850</v>
      </c>
      <c r="N268" s="39"/>
      <c r="O268" s="40" t="s">
        <v>181</v>
      </c>
    </row>
    <row r="269" spans="1:15" s="41" customFormat="1" ht="18">
      <c r="A269" s="32">
        <v>766</v>
      </c>
      <c r="B269" s="33" t="s">
        <v>394</v>
      </c>
      <c r="C269" s="42" t="s">
        <v>182</v>
      </c>
      <c r="D269" s="33" t="s">
        <v>169</v>
      </c>
      <c r="E269" s="44" t="s">
        <v>28</v>
      </c>
      <c r="F269" s="35">
        <f>H269-7</f>
        <v>43823</v>
      </c>
      <c r="G269" s="33" t="str">
        <f>IF(E269="","",IF((OR(E269=data_validation!A$1,E269=data_validation!A$2)),"Indicate Date","N/A"))</f>
        <v>N/A</v>
      </c>
      <c r="H269" s="35">
        <f t="shared" ref="H269:H275" si="41">J269-15</f>
        <v>43830</v>
      </c>
      <c r="I269" s="35">
        <f t="shared" si="39"/>
        <v>43837</v>
      </c>
      <c r="J269" s="35">
        <v>43845</v>
      </c>
      <c r="K269" s="36" t="s">
        <v>69</v>
      </c>
      <c r="L269" s="37">
        <f t="shared" si="40"/>
        <v>304205</v>
      </c>
      <c r="M269" s="43">
        <v>304205</v>
      </c>
      <c r="N269" s="39"/>
      <c r="O269" s="40" t="s">
        <v>181</v>
      </c>
    </row>
    <row r="270" spans="1:15" s="41" customFormat="1" ht="24">
      <c r="A270" s="32">
        <v>769</v>
      </c>
      <c r="B270" s="33" t="s">
        <v>395</v>
      </c>
      <c r="C270" s="34" t="s">
        <v>103</v>
      </c>
      <c r="D270" s="33" t="s">
        <v>169</v>
      </c>
      <c r="E270" s="44" t="s">
        <v>15</v>
      </c>
      <c r="F270" s="35">
        <f>G270-21</f>
        <v>43802</v>
      </c>
      <c r="G270" s="35">
        <f>H270-7</f>
        <v>43823</v>
      </c>
      <c r="H270" s="35">
        <f t="shared" si="41"/>
        <v>43830</v>
      </c>
      <c r="I270" s="35">
        <f t="shared" si="39"/>
        <v>43837</v>
      </c>
      <c r="J270" s="35">
        <v>43845</v>
      </c>
      <c r="K270" s="36" t="s">
        <v>69</v>
      </c>
      <c r="L270" s="37">
        <f t="shared" si="40"/>
        <v>61850</v>
      </c>
      <c r="M270" s="38">
        <v>61850</v>
      </c>
      <c r="N270" s="39"/>
      <c r="O270" s="40" t="s">
        <v>173</v>
      </c>
    </row>
    <row r="271" spans="1:15" s="41" customFormat="1" ht="12.75">
      <c r="A271" s="32">
        <v>770</v>
      </c>
      <c r="B271" s="33" t="s">
        <v>395</v>
      </c>
      <c r="C271" s="34" t="s">
        <v>77</v>
      </c>
      <c r="D271" s="33" t="s">
        <v>169</v>
      </c>
      <c r="E271" s="44" t="s">
        <v>15</v>
      </c>
      <c r="F271" s="35">
        <f>G271-21</f>
        <v>43802</v>
      </c>
      <c r="G271" s="35">
        <f>H271-7</f>
        <v>43823</v>
      </c>
      <c r="H271" s="35">
        <f t="shared" si="41"/>
        <v>43830</v>
      </c>
      <c r="I271" s="35">
        <f t="shared" si="39"/>
        <v>43837</v>
      </c>
      <c r="J271" s="35">
        <v>43845</v>
      </c>
      <c r="K271" s="36" t="s">
        <v>69</v>
      </c>
      <c r="L271" s="37">
        <f t="shared" si="40"/>
        <v>10000</v>
      </c>
      <c r="M271" s="38">
        <v>10000</v>
      </c>
      <c r="N271" s="39"/>
      <c r="O271" s="40" t="s">
        <v>173</v>
      </c>
    </row>
    <row r="272" spans="1:15" s="41" customFormat="1" ht="18">
      <c r="A272" s="32">
        <v>771</v>
      </c>
      <c r="B272" s="33" t="s">
        <v>395</v>
      </c>
      <c r="C272" s="42" t="s">
        <v>92</v>
      </c>
      <c r="D272" s="33" t="s">
        <v>169</v>
      </c>
      <c r="E272" s="44" t="s">
        <v>28</v>
      </c>
      <c r="F272" s="35">
        <f>H272-7</f>
        <v>43823</v>
      </c>
      <c r="G272" s="33" t="str">
        <f>IF(E272="","",IF((OR(E272=data_validation!A$1,E272=data_validation!A$2)),"Indicate Date","N/A"))</f>
        <v>N/A</v>
      </c>
      <c r="H272" s="35">
        <f t="shared" si="41"/>
        <v>43830</v>
      </c>
      <c r="I272" s="35">
        <f t="shared" si="39"/>
        <v>43837</v>
      </c>
      <c r="J272" s="35">
        <v>43845</v>
      </c>
      <c r="K272" s="36" t="s">
        <v>69</v>
      </c>
      <c r="L272" s="37">
        <f t="shared" si="40"/>
        <v>12500</v>
      </c>
      <c r="M272" s="43">
        <v>12500</v>
      </c>
      <c r="N272" s="39"/>
      <c r="O272" s="40" t="s">
        <v>173</v>
      </c>
    </row>
    <row r="273" spans="1:256" s="41" customFormat="1" ht="12.75">
      <c r="A273" s="32">
        <v>774</v>
      </c>
      <c r="B273" s="33" t="s">
        <v>395</v>
      </c>
      <c r="C273" s="34" t="s">
        <v>89</v>
      </c>
      <c r="D273" s="33" t="s">
        <v>169</v>
      </c>
      <c r="E273" s="44" t="s">
        <v>15</v>
      </c>
      <c r="F273" s="35">
        <f>G273-21</f>
        <v>43802</v>
      </c>
      <c r="G273" s="35">
        <f>H273-7</f>
        <v>43823</v>
      </c>
      <c r="H273" s="35">
        <f t="shared" si="41"/>
        <v>43830</v>
      </c>
      <c r="I273" s="35">
        <f t="shared" si="39"/>
        <v>43837</v>
      </c>
      <c r="J273" s="35">
        <v>43845</v>
      </c>
      <c r="K273" s="36" t="s">
        <v>69</v>
      </c>
      <c r="L273" s="37">
        <f t="shared" si="40"/>
        <v>10000</v>
      </c>
      <c r="M273" s="38">
        <v>10000</v>
      </c>
      <c r="N273" s="39"/>
      <c r="O273" s="40" t="s">
        <v>173</v>
      </c>
    </row>
    <row r="274" spans="1:256" s="41" customFormat="1" ht="18">
      <c r="A274" s="32">
        <v>777</v>
      </c>
      <c r="B274" s="33" t="s">
        <v>395</v>
      </c>
      <c r="C274" s="42" t="s">
        <v>116</v>
      </c>
      <c r="D274" s="33" t="s">
        <v>169</v>
      </c>
      <c r="E274" s="44" t="s">
        <v>28</v>
      </c>
      <c r="F274" s="35">
        <f>H274-7</f>
        <v>43823</v>
      </c>
      <c r="G274" s="33" t="str">
        <f>IF(E274="","",IF((OR(E274=data_validation!A$1,E274=data_validation!A$2)),"Indicate Date","N/A"))</f>
        <v>N/A</v>
      </c>
      <c r="H274" s="35">
        <f t="shared" si="41"/>
        <v>43830</v>
      </c>
      <c r="I274" s="35">
        <f t="shared" si="39"/>
        <v>43837</v>
      </c>
      <c r="J274" s="35">
        <v>43845</v>
      </c>
      <c r="K274" s="36" t="s">
        <v>69</v>
      </c>
      <c r="L274" s="37">
        <f t="shared" si="40"/>
        <v>19250</v>
      </c>
      <c r="M274" s="43">
        <v>19250</v>
      </c>
      <c r="N274" s="39"/>
      <c r="O274" s="40" t="s">
        <v>173</v>
      </c>
    </row>
    <row r="275" spans="1:256" s="41" customFormat="1" ht="18">
      <c r="A275" s="32">
        <v>780</v>
      </c>
      <c r="B275" s="33" t="s">
        <v>395</v>
      </c>
      <c r="C275" s="42" t="s">
        <v>110</v>
      </c>
      <c r="D275" s="33" t="s">
        <v>169</v>
      </c>
      <c r="E275" s="44" t="s">
        <v>29</v>
      </c>
      <c r="F275" s="46" t="e">
        <v>#REF!</v>
      </c>
      <c r="G275" s="33" t="str">
        <f>IF(E275="","",IF((OR(E275=data_validation!A$1,E275=data_validation!A$2)),"Indicate Date","N/A"))</f>
        <v>N/A</v>
      </c>
      <c r="H275" s="35">
        <f t="shared" si="41"/>
        <v>43830</v>
      </c>
      <c r="I275" s="35">
        <f t="shared" si="39"/>
        <v>43837</v>
      </c>
      <c r="J275" s="35">
        <v>43845</v>
      </c>
      <c r="K275" s="36" t="s">
        <v>69</v>
      </c>
      <c r="L275" s="37">
        <f t="shared" si="40"/>
        <v>10000</v>
      </c>
      <c r="M275" s="45">
        <v>10000</v>
      </c>
      <c r="N275" s="39"/>
      <c r="O275" s="40" t="s">
        <v>173</v>
      </c>
    </row>
    <row r="276" spans="1:256" s="41" customFormat="1" ht="21">
      <c r="A276" s="32">
        <v>786</v>
      </c>
      <c r="B276" s="33" t="s">
        <v>364</v>
      </c>
      <c r="C276" s="34" t="s">
        <v>92</v>
      </c>
      <c r="D276" s="33" t="s">
        <v>94</v>
      </c>
      <c r="E276" s="44" t="s">
        <v>15</v>
      </c>
      <c r="F276" s="35">
        <f>G276-21</f>
        <v>43804</v>
      </c>
      <c r="G276" s="35">
        <f>H276-7</f>
        <v>43825</v>
      </c>
      <c r="H276" s="35">
        <f>J276-13</f>
        <v>43832</v>
      </c>
      <c r="I276" s="35">
        <f t="shared" si="39"/>
        <v>43839</v>
      </c>
      <c r="J276" s="35">
        <v>43845</v>
      </c>
      <c r="K276" s="36" t="s">
        <v>69</v>
      </c>
      <c r="L276" s="37">
        <f t="shared" si="40"/>
        <v>55625</v>
      </c>
      <c r="M276" s="38">
        <v>55625</v>
      </c>
      <c r="N276" s="39"/>
      <c r="O276" s="40" t="s">
        <v>412</v>
      </c>
    </row>
    <row r="277" spans="1:256" s="41" customFormat="1" ht="24">
      <c r="A277" s="32">
        <v>787</v>
      </c>
      <c r="B277" s="33" t="s">
        <v>364</v>
      </c>
      <c r="C277" s="42" t="s">
        <v>118</v>
      </c>
      <c r="D277" s="33" t="s">
        <v>94</v>
      </c>
      <c r="E277" s="44" t="s">
        <v>28</v>
      </c>
      <c r="F277" s="35">
        <f>H277-7</f>
        <v>43823</v>
      </c>
      <c r="G277" s="33" t="str">
        <f>IF(E277="","",IF((OR(E277=data_validation!A$1,E277=data_validation!A$2)),"Indicate Date","N/A"))</f>
        <v>N/A</v>
      </c>
      <c r="H277" s="35">
        <f>J277-15</f>
        <v>43830</v>
      </c>
      <c r="I277" s="35">
        <f t="shared" si="39"/>
        <v>43837</v>
      </c>
      <c r="J277" s="35">
        <v>43845</v>
      </c>
      <c r="K277" s="36" t="s">
        <v>69</v>
      </c>
      <c r="L277" s="37">
        <f t="shared" si="40"/>
        <v>5000</v>
      </c>
      <c r="M277" s="43">
        <v>5000</v>
      </c>
      <c r="N277" s="39"/>
      <c r="O277" s="40" t="s">
        <v>363</v>
      </c>
    </row>
    <row r="278" spans="1:256" s="41" customFormat="1" ht="21">
      <c r="A278" s="32">
        <v>788</v>
      </c>
      <c r="B278" s="71" t="s">
        <v>326</v>
      </c>
      <c r="C278" s="72" t="s">
        <v>76</v>
      </c>
      <c r="D278" s="71" t="s">
        <v>147</v>
      </c>
      <c r="E278" s="73" t="s">
        <v>24</v>
      </c>
      <c r="F278" s="71" t="str">
        <f>IF(E278="","",IF((OR(E278=data_validation!A$1,E278=data_validation!A$2,E278=data_validation!A$5,E278=data_validation!A$6,E278=data_validation!A$14,E278=data_validation!A$16)),"Indicate Date","N/A"))</f>
        <v>N/A</v>
      </c>
      <c r="G278" s="71" t="str">
        <f>IF(E278="","",IF((OR(E278=data_validation!A$1,E278=data_validation!A$2)),"Indicate Date","N/A"))</f>
        <v>N/A</v>
      </c>
      <c r="H278" s="74">
        <f t="shared" ref="H278:H287" si="42">J278-13</f>
        <v>43832</v>
      </c>
      <c r="I278" s="74">
        <f t="shared" si="39"/>
        <v>43839</v>
      </c>
      <c r="J278" s="74">
        <v>43845</v>
      </c>
      <c r="K278" s="75" t="s">
        <v>69</v>
      </c>
      <c r="L278" s="76">
        <f t="shared" si="40"/>
        <v>425659.5</v>
      </c>
      <c r="M278" s="77">
        <f>405659.5+20000</f>
        <v>425659.5</v>
      </c>
      <c r="N278" s="78"/>
      <c r="O278" s="79" t="s">
        <v>208</v>
      </c>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0"/>
      <c r="HL278" s="80"/>
      <c r="HM278" s="80"/>
      <c r="HN278" s="80"/>
      <c r="HO278" s="80"/>
      <c r="HP278" s="80"/>
      <c r="HQ278" s="80"/>
      <c r="HR278" s="80"/>
      <c r="HS278" s="80"/>
      <c r="HT278" s="80"/>
      <c r="HU278" s="80"/>
      <c r="HV278" s="80"/>
      <c r="HW278" s="80"/>
      <c r="HX278" s="80"/>
      <c r="HY278" s="80"/>
      <c r="HZ278" s="80"/>
      <c r="IA278" s="80"/>
      <c r="IB278" s="80"/>
      <c r="IC278" s="80"/>
      <c r="ID278" s="80"/>
      <c r="IE278" s="80"/>
      <c r="IF278" s="80"/>
      <c r="IG278" s="80"/>
      <c r="IH278" s="80"/>
      <c r="II278" s="80"/>
      <c r="IJ278" s="80"/>
      <c r="IK278" s="80"/>
      <c r="IL278" s="80"/>
      <c r="IM278" s="80"/>
      <c r="IN278" s="80"/>
      <c r="IO278" s="80"/>
      <c r="IP278" s="80"/>
      <c r="IQ278" s="80"/>
      <c r="IR278" s="80"/>
      <c r="IS278" s="80"/>
      <c r="IT278" s="80"/>
      <c r="IU278" s="80"/>
      <c r="IV278" s="80"/>
    </row>
    <row r="279" spans="1:256" s="41" customFormat="1" ht="21">
      <c r="A279" s="32">
        <v>789</v>
      </c>
      <c r="B279" s="71" t="s">
        <v>326</v>
      </c>
      <c r="C279" s="72" t="s">
        <v>76</v>
      </c>
      <c r="D279" s="71" t="s">
        <v>147</v>
      </c>
      <c r="E279" s="73" t="s">
        <v>24</v>
      </c>
      <c r="F279" s="71" t="str">
        <f>IF(E279="","",IF((OR(E279=data_validation!A$1,E279=data_validation!A$2,E279=data_validation!A$5,E279=data_validation!A$6,E279=data_validation!A$14,E279=data_validation!A$16)),"Indicate Date","N/A"))</f>
        <v>N/A</v>
      </c>
      <c r="G279" s="71" t="str">
        <f>IF(E279="","",IF((OR(E279=data_validation!A$1,E279=data_validation!A$2)),"Indicate Date","N/A"))</f>
        <v>N/A</v>
      </c>
      <c r="H279" s="74">
        <f t="shared" si="42"/>
        <v>43832</v>
      </c>
      <c r="I279" s="74">
        <f t="shared" si="39"/>
        <v>43839</v>
      </c>
      <c r="J279" s="74">
        <v>43845</v>
      </c>
      <c r="K279" s="75" t="s">
        <v>69</v>
      </c>
      <c r="L279" s="76">
        <f t="shared" si="40"/>
        <v>53760</v>
      </c>
      <c r="M279" s="77">
        <v>53760</v>
      </c>
      <c r="N279" s="78"/>
      <c r="O279" s="79" t="s">
        <v>208</v>
      </c>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c r="EN279" s="80"/>
      <c r="EO279" s="80"/>
      <c r="EP279" s="80"/>
      <c r="EQ279" s="80"/>
      <c r="ER279" s="80"/>
      <c r="ES279" s="80"/>
      <c r="ET279" s="80"/>
      <c r="EU279" s="80"/>
      <c r="EV279" s="80"/>
      <c r="EW279" s="80"/>
      <c r="EX279" s="80"/>
      <c r="EY279" s="80"/>
      <c r="EZ279" s="80"/>
      <c r="FA279" s="80"/>
      <c r="FB279" s="80"/>
      <c r="FC279" s="80"/>
      <c r="FD279" s="80"/>
      <c r="FE279" s="80"/>
      <c r="FF279" s="80"/>
      <c r="FG279" s="80"/>
      <c r="FH279" s="80"/>
      <c r="FI279" s="80"/>
      <c r="FJ279" s="80"/>
      <c r="FK279" s="80"/>
      <c r="FL279" s="80"/>
      <c r="FM279" s="80"/>
      <c r="FN279" s="80"/>
      <c r="FO279" s="80"/>
      <c r="FP279" s="80"/>
      <c r="FQ279" s="80"/>
      <c r="FR279" s="80"/>
      <c r="FS279" s="80"/>
      <c r="FT279" s="80"/>
      <c r="FU279" s="80"/>
      <c r="FV279" s="80"/>
      <c r="FW279" s="80"/>
      <c r="FX279" s="80"/>
      <c r="FY279" s="80"/>
      <c r="FZ279" s="80"/>
      <c r="GA279" s="80"/>
      <c r="GB279" s="80"/>
      <c r="GC279" s="80"/>
      <c r="GD279" s="80"/>
      <c r="GE279" s="80"/>
      <c r="GF279" s="80"/>
      <c r="GG279" s="80"/>
      <c r="GH279" s="80"/>
      <c r="GI279" s="80"/>
      <c r="GJ279" s="80"/>
      <c r="GK279" s="80"/>
      <c r="GL279" s="80"/>
      <c r="GM279" s="80"/>
      <c r="GN279" s="80"/>
      <c r="GO279" s="80"/>
      <c r="GP279" s="80"/>
      <c r="GQ279" s="80"/>
      <c r="GR279" s="80"/>
      <c r="GS279" s="80"/>
      <c r="GT279" s="80"/>
      <c r="GU279" s="80"/>
      <c r="GV279" s="80"/>
      <c r="GW279" s="80"/>
      <c r="GX279" s="80"/>
      <c r="GY279" s="80"/>
      <c r="GZ279" s="80"/>
      <c r="HA279" s="80"/>
      <c r="HB279" s="80"/>
      <c r="HC279" s="80"/>
      <c r="HD279" s="80"/>
      <c r="HE279" s="80"/>
      <c r="HF279" s="80"/>
      <c r="HG279" s="80"/>
      <c r="HH279" s="80"/>
      <c r="HI279" s="80"/>
      <c r="HJ279" s="80"/>
      <c r="HK279" s="80"/>
      <c r="HL279" s="80"/>
      <c r="HM279" s="80"/>
      <c r="HN279" s="80"/>
      <c r="HO279" s="80"/>
      <c r="HP279" s="80"/>
      <c r="HQ279" s="80"/>
      <c r="HR279" s="80"/>
      <c r="HS279" s="80"/>
      <c r="HT279" s="80"/>
      <c r="HU279" s="80"/>
      <c r="HV279" s="80"/>
      <c r="HW279" s="80"/>
      <c r="HX279" s="80"/>
      <c r="HY279" s="80"/>
      <c r="HZ279" s="80"/>
      <c r="IA279" s="80"/>
      <c r="IB279" s="80"/>
      <c r="IC279" s="80"/>
      <c r="ID279" s="80"/>
      <c r="IE279" s="80"/>
      <c r="IF279" s="80"/>
      <c r="IG279" s="80"/>
      <c r="IH279" s="80"/>
      <c r="II279" s="80"/>
      <c r="IJ279" s="80"/>
      <c r="IK279" s="80"/>
      <c r="IL279" s="80"/>
      <c r="IM279" s="80"/>
      <c r="IN279" s="80"/>
      <c r="IO279" s="80"/>
      <c r="IP279" s="80"/>
      <c r="IQ279" s="80"/>
      <c r="IR279" s="80"/>
      <c r="IS279" s="80"/>
      <c r="IT279" s="80"/>
      <c r="IU279" s="80"/>
      <c r="IV279" s="80"/>
    </row>
    <row r="280" spans="1:256" s="41" customFormat="1" ht="21">
      <c r="A280" s="32">
        <v>793</v>
      </c>
      <c r="B280" s="33" t="s">
        <v>326</v>
      </c>
      <c r="C280" s="34" t="s">
        <v>78</v>
      </c>
      <c r="D280" s="33" t="s">
        <v>147</v>
      </c>
      <c r="E280" s="44" t="s">
        <v>15</v>
      </c>
      <c r="F280" s="35">
        <f>G280-21</f>
        <v>43804</v>
      </c>
      <c r="G280" s="35">
        <f>H280-7</f>
        <v>43825</v>
      </c>
      <c r="H280" s="35">
        <f t="shared" si="42"/>
        <v>43832</v>
      </c>
      <c r="I280" s="35">
        <f t="shared" si="39"/>
        <v>43839</v>
      </c>
      <c r="J280" s="35">
        <v>43845</v>
      </c>
      <c r="K280" s="36" t="s">
        <v>69</v>
      </c>
      <c r="L280" s="37">
        <f t="shared" si="40"/>
        <v>180000</v>
      </c>
      <c r="M280" s="38">
        <v>180000</v>
      </c>
      <c r="N280" s="39"/>
      <c r="O280" s="40" t="s">
        <v>208</v>
      </c>
    </row>
    <row r="281" spans="1:256" s="41" customFormat="1" ht="21">
      <c r="A281" s="32">
        <v>794</v>
      </c>
      <c r="B281" s="33" t="s">
        <v>326</v>
      </c>
      <c r="C281" s="34" t="s">
        <v>77</v>
      </c>
      <c r="D281" s="33" t="s">
        <v>147</v>
      </c>
      <c r="E281" s="44" t="s">
        <v>15</v>
      </c>
      <c r="F281" s="35">
        <f>G281-21</f>
        <v>43804</v>
      </c>
      <c r="G281" s="35">
        <f>H281-7</f>
        <v>43825</v>
      </c>
      <c r="H281" s="35">
        <f t="shared" si="42"/>
        <v>43832</v>
      </c>
      <c r="I281" s="35">
        <f t="shared" si="39"/>
        <v>43839</v>
      </c>
      <c r="J281" s="35">
        <v>43845</v>
      </c>
      <c r="K281" s="36" t="s">
        <v>69</v>
      </c>
      <c r="L281" s="37">
        <f t="shared" si="40"/>
        <v>20000</v>
      </c>
      <c r="M281" s="38">
        <v>20000</v>
      </c>
      <c r="N281" s="39"/>
      <c r="O281" s="40" t="s">
        <v>208</v>
      </c>
    </row>
    <row r="282" spans="1:256" s="41" customFormat="1" ht="24">
      <c r="A282" s="32">
        <v>797</v>
      </c>
      <c r="B282" s="33" t="s">
        <v>326</v>
      </c>
      <c r="C282" s="42" t="s">
        <v>83</v>
      </c>
      <c r="D282" s="33" t="s">
        <v>147</v>
      </c>
      <c r="E282" s="44" t="s">
        <v>28</v>
      </c>
      <c r="F282" s="35">
        <f>H282-7</f>
        <v>43825</v>
      </c>
      <c r="G282" s="33" t="str">
        <f>IF(E282="","",IF((OR(E282=data_validation!A$1,E282=data_validation!A$2)),"Indicate Date","N/A"))</f>
        <v>N/A</v>
      </c>
      <c r="H282" s="35">
        <f t="shared" si="42"/>
        <v>43832</v>
      </c>
      <c r="I282" s="35">
        <f t="shared" si="39"/>
        <v>43839</v>
      </c>
      <c r="J282" s="35">
        <v>43845</v>
      </c>
      <c r="K282" s="36" t="s">
        <v>69</v>
      </c>
      <c r="L282" s="37">
        <f t="shared" si="40"/>
        <v>25000</v>
      </c>
      <c r="M282" s="43">
        <v>25000</v>
      </c>
      <c r="N282" s="39"/>
      <c r="O282" s="40" t="s">
        <v>208</v>
      </c>
    </row>
    <row r="283" spans="1:256" s="41" customFormat="1" ht="24">
      <c r="A283" s="32">
        <v>800</v>
      </c>
      <c r="B283" s="33" t="s">
        <v>326</v>
      </c>
      <c r="C283" s="42" t="s">
        <v>87</v>
      </c>
      <c r="D283" s="33" t="s">
        <v>147</v>
      </c>
      <c r="E283" s="44" t="s">
        <v>28</v>
      </c>
      <c r="F283" s="35">
        <f>H283-7</f>
        <v>43825</v>
      </c>
      <c r="G283" s="33" t="str">
        <f>IF(E283="","",IF((OR(E283=data_validation!A$1,E283=data_validation!A$2)),"Indicate Date","N/A"))</f>
        <v>N/A</v>
      </c>
      <c r="H283" s="35">
        <f t="shared" si="42"/>
        <v>43832</v>
      </c>
      <c r="I283" s="35">
        <f t="shared" si="39"/>
        <v>43839</v>
      </c>
      <c r="J283" s="35">
        <v>43845</v>
      </c>
      <c r="K283" s="36" t="s">
        <v>69</v>
      </c>
      <c r="L283" s="37">
        <f t="shared" si="40"/>
        <v>5000</v>
      </c>
      <c r="M283" s="43">
        <v>5000</v>
      </c>
      <c r="N283" s="39"/>
      <c r="O283" s="40" t="s">
        <v>208</v>
      </c>
    </row>
    <row r="284" spans="1:256" s="41" customFormat="1" ht="24">
      <c r="A284" s="32">
        <v>803</v>
      </c>
      <c r="B284" s="33" t="s">
        <v>326</v>
      </c>
      <c r="C284" s="42" t="s">
        <v>118</v>
      </c>
      <c r="D284" s="33" t="s">
        <v>147</v>
      </c>
      <c r="E284" s="44" t="s">
        <v>28</v>
      </c>
      <c r="F284" s="35">
        <f>H284-7</f>
        <v>43825</v>
      </c>
      <c r="G284" s="33" t="str">
        <f>IF(E284="","",IF((OR(E284=data_validation!A$1,E284=data_validation!A$2)),"Indicate Date","N/A"))</f>
        <v>N/A</v>
      </c>
      <c r="H284" s="35">
        <f t="shared" si="42"/>
        <v>43832</v>
      </c>
      <c r="I284" s="35">
        <f t="shared" si="39"/>
        <v>43839</v>
      </c>
      <c r="J284" s="35">
        <v>43845</v>
      </c>
      <c r="K284" s="36" t="s">
        <v>69</v>
      </c>
      <c r="L284" s="37">
        <f t="shared" si="40"/>
        <v>15000</v>
      </c>
      <c r="M284" s="43">
        <v>15000</v>
      </c>
      <c r="N284" s="39"/>
      <c r="O284" s="40" t="s">
        <v>208</v>
      </c>
    </row>
    <row r="285" spans="1:256" s="41" customFormat="1" ht="24">
      <c r="A285" s="32">
        <v>806</v>
      </c>
      <c r="B285" s="33" t="s">
        <v>326</v>
      </c>
      <c r="C285" s="42" t="s">
        <v>104</v>
      </c>
      <c r="D285" s="33" t="s">
        <v>147</v>
      </c>
      <c r="E285" s="44" t="s">
        <v>28</v>
      </c>
      <c r="F285" s="35">
        <f>H285-7</f>
        <v>43825</v>
      </c>
      <c r="G285" s="33" t="str">
        <f>IF(E285="","",IF((OR(E285=data_validation!A$1,E285=data_validation!A$2)),"Indicate Date","N/A"))</f>
        <v>N/A</v>
      </c>
      <c r="H285" s="35">
        <f t="shared" si="42"/>
        <v>43832</v>
      </c>
      <c r="I285" s="35">
        <f t="shared" si="39"/>
        <v>43839</v>
      </c>
      <c r="J285" s="35">
        <v>43845</v>
      </c>
      <c r="K285" s="36" t="s">
        <v>69</v>
      </c>
      <c r="L285" s="37">
        <f t="shared" si="40"/>
        <v>10000</v>
      </c>
      <c r="M285" s="43">
        <v>10000</v>
      </c>
      <c r="N285" s="39"/>
      <c r="O285" s="40" t="s">
        <v>208</v>
      </c>
    </row>
    <row r="286" spans="1:256" s="41" customFormat="1" ht="24">
      <c r="A286" s="32">
        <v>809</v>
      </c>
      <c r="B286" s="33" t="s">
        <v>326</v>
      </c>
      <c r="C286" s="34" t="s">
        <v>95</v>
      </c>
      <c r="D286" s="33" t="s">
        <v>147</v>
      </c>
      <c r="E286" s="44" t="s">
        <v>15</v>
      </c>
      <c r="F286" s="35">
        <f t="shared" ref="F286:F302" si="43">G286-21</f>
        <v>43804</v>
      </c>
      <c r="G286" s="35">
        <f t="shared" ref="G286:G302" si="44">H286-7</f>
        <v>43825</v>
      </c>
      <c r="H286" s="35">
        <f t="shared" si="42"/>
        <v>43832</v>
      </c>
      <c r="I286" s="35">
        <f t="shared" si="39"/>
        <v>43839</v>
      </c>
      <c r="J286" s="35">
        <v>43845</v>
      </c>
      <c r="K286" s="36" t="s">
        <v>69</v>
      </c>
      <c r="L286" s="37">
        <f t="shared" si="40"/>
        <v>50000</v>
      </c>
      <c r="M286" s="38"/>
      <c r="N286" s="39">
        <v>50000</v>
      </c>
      <c r="O286" s="40" t="s">
        <v>208</v>
      </c>
    </row>
    <row r="287" spans="1:256" s="41" customFormat="1" ht="24">
      <c r="A287" s="32">
        <v>810</v>
      </c>
      <c r="B287" s="33" t="s">
        <v>326</v>
      </c>
      <c r="C287" s="34" t="s">
        <v>85</v>
      </c>
      <c r="D287" s="33" t="s">
        <v>147</v>
      </c>
      <c r="E287" s="44" t="s">
        <v>15</v>
      </c>
      <c r="F287" s="35">
        <f t="shared" si="43"/>
        <v>43804</v>
      </c>
      <c r="G287" s="35">
        <f t="shared" si="44"/>
        <v>43825</v>
      </c>
      <c r="H287" s="35">
        <f t="shared" si="42"/>
        <v>43832</v>
      </c>
      <c r="I287" s="35">
        <f t="shared" si="39"/>
        <v>43839</v>
      </c>
      <c r="J287" s="35">
        <v>43845</v>
      </c>
      <c r="K287" s="36" t="s">
        <v>69</v>
      </c>
      <c r="L287" s="37">
        <f t="shared" si="40"/>
        <v>8000</v>
      </c>
      <c r="M287" s="38"/>
      <c r="N287" s="39">
        <v>8000</v>
      </c>
      <c r="O287" s="40" t="s">
        <v>208</v>
      </c>
    </row>
    <row r="288" spans="1:256" s="41" customFormat="1" ht="21">
      <c r="A288" s="32">
        <v>813</v>
      </c>
      <c r="B288" s="33" t="s">
        <v>326</v>
      </c>
      <c r="C288" s="34" t="s">
        <v>153</v>
      </c>
      <c r="D288" s="33" t="s">
        <v>147</v>
      </c>
      <c r="E288" s="44" t="s">
        <v>15</v>
      </c>
      <c r="F288" s="35">
        <f t="shared" si="43"/>
        <v>43802</v>
      </c>
      <c r="G288" s="35">
        <f t="shared" si="44"/>
        <v>43823</v>
      </c>
      <c r="H288" s="35">
        <f t="shared" ref="H288:H301" si="45">J288-15</f>
        <v>43830</v>
      </c>
      <c r="I288" s="35">
        <f t="shared" si="39"/>
        <v>43837</v>
      </c>
      <c r="J288" s="35">
        <v>43845</v>
      </c>
      <c r="K288" s="36" t="s">
        <v>69</v>
      </c>
      <c r="L288" s="37">
        <f t="shared" si="40"/>
        <v>110000</v>
      </c>
      <c r="M288" s="38"/>
      <c r="N288" s="39">
        <v>110000</v>
      </c>
      <c r="O288" s="40" t="s">
        <v>208</v>
      </c>
    </row>
    <row r="289" spans="1:256" s="41" customFormat="1" ht="24">
      <c r="A289" s="32">
        <v>814</v>
      </c>
      <c r="B289" s="33" t="s">
        <v>326</v>
      </c>
      <c r="C289" s="34" t="s">
        <v>95</v>
      </c>
      <c r="D289" s="33" t="s">
        <v>147</v>
      </c>
      <c r="E289" s="44" t="s">
        <v>15</v>
      </c>
      <c r="F289" s="35">
        <f t="shared" si="43"/>
        <v>43802</v>
      </c>
      <c r="G289" s="35">
        <f t="shared" si="44"/>
        <v>43823</v>
      </c>
      <c r="H289" s="35">
        <f t="shared" si="45"/>
        <v>43830</v>
      </c>
      <c r="I289" s="35">
        <f t="shared" si="39"/>
        <v>43837</v>
      </c>
      <c r="J289" s="35">
        <v>43845</v>
      </c>
      <c r="K289" s="36" t="s">
        <v>69</v>
      </c>
      <c r="L289" s="37">
        <f t="shared" si="40"/>
        <v>102000</v>
      </c>
      <c r="M289" s="38"/>
      <c r="N289" s="39">
        <v>102000</v>
      </c>
      <c r="O289" s="40" t="s">
        <v>327</v>
      </c>
    </row>
    <row r="290" spans="1:256" s="41" customFormat="1" ht="21">
      <c r="A290" s="32">
        <v>817</v>
      </c>
      <c r="B290" s="33" t="s">
        <v>328</v>
      </c>
      <c r="C290" s="34" t="s">
        <v>96</v>
      </c>
      <c r="D290" s="33" t="s">
        <v>147</v>
      </c>
      <c r="E290" s="44" t="s">
        <v>15</v>
      </c>
      <c r="F290" s="35">
        <f t="shared" si="43"/>
        <v>43802</v>
      </c>
      <c r="G290" s="35">
        <f t="shared" si="44"/>
        <v>43823</v>
      </c>
      <c r="H290" s="35">
        <f t="shared" si="45"/>
        <v>43830</v>
      </c>
      <c r="I290" s="35">
        <f t="shared" si="39"/>
        <v>43837</v>
      </c>
      <c r="J290" s="35">
        <v>43845</v>
      </c>
      <c r="K290" s="36" t="s">
        <v>69</v>
      </c>
      <c r="L290" s="37">
        <f t="shared" si="40"/>
        <v>125000</v>
      </c>
      <c r="M290" s="38"/>
      <c r="N290" s="39">
        <v>125000</v>
      </c>
      <c r="O290" s="40" t="s">
        <v>327</v>
      </c>
    </row>
    <row r="291" spans="1:256" s="80" customFormat="1" ht="21">
      <c r="A291" s="32">
        <v>818</v>
      </c>
      <c r="B291" s="33" t="s">
        <v>328</v>
      </c>
      <c r="C291" s="34" t="s">
        <v>84</v>
      </c>
      <c r="D291" s="33" t="s">
        <v>147</v>
      </c>
      <c r="E291" s="44" t="s">
        <v>15</v>
      </c>
      <c r="F291" s="35">
        <f t="shared" si="43"/>
        <v>43802</v>
      </c>
      <c r="G291" s="35">
        <f t="shared" si="44"/>
        <v>43823</v>
      </c>
      <c r="H291" s="35">
        <f t="shared" si="45"/>
        <v>43830</v>
      </c>
      <c r="I291" s="35">
        <f t="shared" si="39"/>
        <v>43837</v>
      </c>
      <c r="J291" s="35">
        <v>43845</v>
      </c>
      <c r="K291" s="36" t="s">
        <v>69</v>
      </c>
      <c r="L291" s="37">
        <f t="shared" si="40"/>
        <v>100000</v>
      </c>
      <c r="M291" s="38"/>
      <c r="N291" s="39">
        <v>100000</v>
      </c>
      <c r="O291" s="40" t="s">
        <v>327</v>
      </c>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1"/>
      <c r="AY291" s="41"/>
      <c r="AZ291" s="41"/>
      <c r="BA291" s="41"/>
      <c r="BB291" s="41"/>
      <c r="BC291" s="41"/>
      <c r="BD291" s="41"/>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c r="CA291" s="41"/>
      <c r="CB291" s="41"/>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c r="DA291" s="41"/>
      <c r="DB291" s="41"/>
      <c r="DC291" s="41"/>
      <c r="DD291" s="41"/>
      <c r="DE291" s="41"/>
      <c r="DF291" s="41"/>
      <c r="DG291" s="41"/>
      <c r="DH291" s="41"/>
      <c r="DI291" s="41"/>
      <c r="DJ291" s="41"/>
      <c r="DK291" s="41"/>
      <c r="DL291" s="41"/>
      <c r="DM291" s="41"/>
      <c r="DN291" s="41"/>
      <c r="DO291" s="41"/>
      <c r="DP291" s="41"/>
      <c r="DQ291" s="41"/>
      <c r="DR291" s="41"/>
      <c r="DS291" s="41"/>
      <c r="DT291" s="41"/>
      <c r="DU291" s="41"/>
      <c r="DV291" s="41"/>
      <c r="DW291" s="41"/>
      <c r="DX291" s="41"/>
      <c r="DY291" s="41"/>
      <c r="DZ291" s="41"/>
      <c r="EA291" s="41"/>
      <c r="EB291" s="41"/>
      <c r="EC291" s="41"/>
      <c r="ED291" s="41"/>
      <c r="EE291" s="41"/>
      <c r="EF291" s="41"/>
      <c r="EG291" s="41"/>
      <c r="EH291" s="41"/>
      <c r="EI291" s="41"/>
      <c r="EJ291" s="41"/>
      <c r="EK291" s="41"/>
      <c r="EL291" s="41"/>
      <c r="EM291" s="41"/>
      <c r="EN291" s="41"/>
      <c r="EO291" s="41"/>
      <c r="EP291" s="41"/>
      <c r="EQ291" s="41"/>
      <c r="ER291" s="41"/>
      <c r="ES291" s="41"/>
      <c r="ET291" s="41"/>
      <c r="EU291" s="41"/>
      <c r="EV291" s="41"/>
      <c r="EW291" s="41"/>
      <c r="EX291" s="41"/>
      <c r="EY291" s="41"/>
      <c r="EZ291" s="41"/>
      <c r="FA291" s="41"/>
      <c r="FB291" s="41"/>
      <c r="FC291" s="41"/>
      <c r="FD291" s="41"/>
      <c r="FE291" s="41"/>
      <c r="FF291" s="41"/>
      <c r="FG291" s="41"/>
      <c r="FH291" s="41"/>
      <c r="FI291" s="41"/>
      <c r="FJ291" s="41"/>
      <c r="FK291" s="41"/>
      <c r="FL291" s="41"/>
      <c r="FM291" s="41"/>
      <c r="FN291" s="41"/>
      <c r="FO291" s="41"/>
      <c r="FP291" s="41"/>
      <c r="FQ291" s="41"/>
      <c r="FR291" s="41"/>
      <c r="FS291" s="41"/>
      <c r="FT291" s="41"/>
      <c r="FU291" s="41"/>
      <c r="FV291" s="41"/>
      <c r="FW291" s="41"/>
      <c r="FX291" s="41"/>
      <c r="FY291" s="41"/>
      <c r="FZ291" s="41"/>
      <c r="GA291" s="41"/>
      <c r="GB291" s="41"/>
      <c r="GC291" s="41"/>
      <c r="GD291" s="41"/>
      <c r="GE291" s="41"/>
      <c r="GF291" s="41"/>
      <c r="GG291" s="41"/>
      <c r="GH291" s="41"/>
      <c r="GI291" s="41"/>
      <c r="GJ291" s="41"/>
      <c r="GK291" s="41"/>
      <c r="GL291" s="41"/>
      <c r="GM291" s="41"/>
      <c r="GN291" s="41"/>
      <c r="GO291" s="41"/>
      <c r="GP291" s="41"/>
      <c r="GQ291" s="41"/>
      <c r="GR291" s="41"/>
      <c r="GS291" s="41"/>
      <c r="GT291" s="41"/>
      <c r="GU291" s="41"/>
      <c r="GV291" s="41"/>
      <c r="GW291" s="41"/>
      <c r="GX291" s="41"/>
      <c r="GY291" s="41"/>
      <c r="GZ291" s="41"/>
      <c r="HA291" s="41"/>
      <c r="HB291" s="41"/>
      <c r="HC291" s="41"/>
      <c r="HD291" s="41"/>
      <c r="HE291" s="41"/>
      <c r="HF291" s="41"/>
      <c r="HG291" s="41"/>
      <c r="HH291" s="41"/>
      <c r="HI291" s="41"/>
      <c r="HJ291" s="41"/>
      <c r="HK291" s="41"/>
      <c r="HL291" s="41"/>
      <c r="HM291" s="41"/>
      <c r="HN291" s="41"/>
      <c r="HO291" s="41"/>
      <c r="HP291" s="41"/>
      <c r="HQ291" s="41"/>
      <c r="HR291" s="41"/>
      <c r="HS291" s="41"/>
      <c r="HT291" s="41"/>
      <c r="HU291" s="41"/>
      <c r="HV291" s="41"/>
      <c r="HW291" s="41"/>
      <c r="HX291" s="41"/>
      <c r="HY291" s="41"/>
      <c r="HZ291" s="41"/>
      <c r="IA291" s="41"/>
      <c r="IB291" s="41"/>
      <c r="IC291" s="41"/>
      <c r="ID291" s="41"/>
      <c r="IE291" s="41"/>
      <c r="IF291" s="41"/>
      <c r="IG291" s="41"/>
      <c r="IH291" s="41"/>
      <c r="II291" s="41"/>
      <c r="IJ291" s="41"/>
      <c r="IK291" s="41"/>
      <c r="IL291" s="41"/>
      <c r="IM291" s="41"/>
      <c r="IN291" s="41"/>
      <c r="IO291" s="41"/>
      <c r="IP291" s="41"/>
      <c r="IQ291" s="41"/>
      <c r="IR291" s="41"/>
      <c r="IS291" s="41"/>
      <c r="IT291" s="41"/>
      <c r="IU291" s="41"/>
      <c r="IV291" s="41"/>
    </row>
    <row r="292" spans="1:256" s="80" customFormat="1" ht="24">
      <c r="A292" s="32">
        <v>820</v>
      </c>
      <c r="B292" s="33" t="s">
        <v>328</v>
      </c>
      <c r="C292" s="34" t="s">
        <v>85</v>
      </c>
      <c r="D292" s="33" t="s">
        <v>147</v>
      </c>
      <c r="E292" s="44" t="s">
        <v>15</v>
      </c>
      <c r="F292" s="35">
        <f t="shared" si="43"/>
        <v>43802</v>
      </c>
      <c r="G292" s="35">
        <f t="shared" si="44"/>
        <v>43823</v>
      </c>
      <c r="H292" s="35">
        <f t="shared" si="45"/>
        <v>43830</v>
      </c>
      <c r="I292" s="35">
        <f t="shared" si="39"/>
        <v>43837</v>
      </c>
      <c r="J292" s="35">
        <v>43845</v>
      </c>
      <c r="K292" s="36" t="s">
        <v>69</v>
      </c>
      <c r="L292" s="37">
        <f t="shared" si="40"/>
        <v>8000</v>
      </c>
      <c r="M292" s="38"/>
      <c r="N292" s="39">
        <v>8000</v>
      </c>
      <c r="O292" s="40" t="s">
        <v>327</v>
      </c>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1"/>
      <c r="AY292" s="41"/>
      <c r="AZ292" s="41"/>
      <c r="BA292" s="41"/>
      <c r="BB292" s="41"/>
      <c r="BC292" s="41"/>
      <c r="BD292" s="41"/>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c r="CA292" s="41"/>
      <c r="CB292" s="41"/>
      <c r="CC292" s="41"/>
      <c r="CD292" s="41"/>
      <c r="CE292" s="41"/>
      <c r="CF292" s="41"/>
      <c r="CG292" s="41"/>
      <c r="CH292" s="41"/>
      <c r="CI292" s="41"/>
      <c r="CJ292" s="41"/>
      <c r="CK292" s="41"/>
      <c r="CL292" s="41"/>
      <c r="CM292" s="41"/>
      <c r="CN292" s="41"/>
      <c r="CO292" s="41"/>
      <c r="CP292" s="41"/>
      <c r="CQ292" s="41"/>
      <c r="CR292" s="41"/>
      <c r="CS292" s="41"/>
      <c r="CT292" s="41"/>
      <c r="CU292" s="41"/>
      <c r="CV292" s="41"/>
      <c r="CW292" s="41"/>
      <c r="CX292" s="41"/>
      <c r="CY292" s="41"/>
      <c r="CZ292" s="41"/>
      <c r="DA292" s="41"/>
      <c r="DB292" s="41"/>
      <c r="DC292" s="41"/>
      <c r="DD292" s="41"/>
      <c r="DE292" s="41"/>
      <c r="DF292" s="41"/>
      <c r="DG292" s="41"/>
      <c r="DH292" s="41"/>
      <c r="DI292" s="41"/>
      <c r="DJ292" s="41"/>
      <c r="DK292" s="41"/>
      <c r="DL292" s="41"/>
      <c r="DM292" s="41"/>
      <c r="DN292" s="41"/>
      <c r="DO292" s="41"/>
      <c r="DP292" s="41"/>
      <c r="DQ292" s="41"/>
      <c r="DR292" s="41"/>
      <c r="DS292" s="41"/>
      <c r="DT292" s="41"/>
      <c r="DU292" s="41"/>
      <c r="DV292" s="41"/>
      <c r="DW292" s="41"/>
      <c r="DX292" s="41"/>
      <c r="DY292" s="41"/>
      <c r="DZ292" s="41"/>
      <c r="EA292" s="41"/>
      <c r="EB292" s="41"/>
      <c r="EC292" s="41"/>
      <c r="ED292" s="41"/>
      <c r="EE292" s="41"/>
      <c r="EF292" s="41"/>
      <c r="EG292" s="41"/>
      <c r="EH292" s="41"/>
      <c r="EI292" s="41"/>
      <c r="EJ292" s="41"/>
      <c r="EK292" s="41"/>
      <c r="EL292" s="41"/>
      <c r="EM292" s="41"/>
      <c r="EN292" s="41"/>
      <c r="EO292" s="41"/>
      <c r="EP292" s="41"/>
      <c r="EQ292" s="41"/>
      <c r="ER292" s="41"/>
      <c r="ES292" s="41"/>
      <c r="ET292" s="41"/>
      <c r="EU292" s="41"/>
      <c r="EV292" s="41"/>
      <c r="EW292" s="41"/>
      <c r="EX292" s="41"/>
      <c r="EY292" s="41"/>
      <c r="EZ292" s="41"/>
      <c r="FA292" s="41"/>
      <c r="FB292" s="41"/>
      <c r="FC292" s="41"/>
      <c r="FD292" s="41"/>
      <c r="FE292" s="41"/>
      <c r="FF292" s="41"/>
      <c r="FG292" s="41"/>
      <c r="FH292" s="41"/>
      <c r="FI292" s="41"/>
      <c r="FJ292" s="41"/>
      <c r="FK292" s="41"/>
      <c r="FL292" s="41"/>
      <c r="FM292" s="41"/>
      <c r="FN292" s="41"/>
      <c r="FO292" s="41"/>
      <c r="FP292" s="41"/>
      <c r="FQ292" s="41"/>
      <c r="FR292" s="41"/>
      <c r="FS292" s="41"/>
      <c r="FT292" s="41"/>
      <c r="FU292" s="41"/>
      <c r="FV292" s="41"/>
      <c r="FW292" s="41"/>
      <c r="FX292" s="41"/>
      <c r="FY292" s="41"/>
      <c r="FZ292" s="41"/>
      <c r="GA292" s="41"/>
      <c r="GB292" s="41"/>
      <c r="GC292" s="41"/>
      <c r="GD292" s="41"/>
      <c r="GE292" s="41"/>
      <c r="GF292" s="41"/>
      <c r="GG292" s="41"/>
      <c r="GH292" s="41"/>
      <c r="GI292" s="41"/>
      <c r="GJ292" s="41"/>
      <c r="GK292" s="41"/>
      <c r="GL292" s="41"/>
      <c r="GM292" s="41"/>
      <c r="GN292" s="41"/>
      <c r="GO292" s="41"/>
      <c r="GP292" s="41"/>
      <c r="GQ292" s="41"/>
      <c r="GR292" s="41"/>
      <c r="GS292" s="41"/>
      <c r="GT292" s="41"/>
      <c r="GU292" s="41"/>
      <c r="GV292" s="41"/>
      <c r="GW292" s="41"/>
      <c r="GX292" s="41"/>
      <c r="GY292" s="41"/>
      <c r="GZ292" s="41"/>
      <c r="HA292" s="41"/>
      <c r="HB292" s="41"/>
      <c r="HC292" s="41"/>
      <c r="HD292" s="41"/>
      <c r="HE292" s="41"/>
      <c r="HF292" s="41"/>
      <c r="HG292" s="41"/>
      <c r="HH292" s="41"/>
      <c r="HI292" s="41"/>
      <c r="HJ292" s="41"/>
      <c r="HK292" s="41"/>
      <c r="HL292" s="41"/>
      <c r="HM292" s="41"/>
      <c r="HN292" s="41"/>
      <c r="HO292" s="41"/>
      <c r="HP292" s="41"/>
      <c r="HQ292" s="41"/>
      <c r="HR292" s="41"/>
      <c r="HS292" s="41"/>
      <c r="HT292" s="41"/>
      <c r="HU292" s="41"/>
      <c r="HV292" s="41"/>
      <c r="HW292" s="41"/>
      <c r="HX292" s="41"/>
      <c r="HY292" s="41"/>
      <c r="HZ292" s="41"/>
      <c r="IA292" s="41"/>
      <c r="IB292" s="41"/>
      <c r="IC292" s="41"/>
      <c r="ID292" s="41"/>
      <c r="IE292" s="41"/>
      <c r="IF292" s="41"/>
      <c r="IG292" s="41"/>
      <c r="IH292" s="41"/>
      <c r="II292" s="41"/>
      <c r="IJ292" s="41"/>
      <c r="IK292" s="41"/>
      <c r="IL292" s="41"/>
      <c r="IM292" s="41"/>
      <c r="IN292" s="41"/>
      <c r="IO292" s="41"/>
      <c r="IP292" s="41"/>
      <c r="IQ292" s="41"/>
      <c r="IR292" s="41"/>
      <c r="IS292" s="41"/>
      <c r="IT292" s="41"/>
      <c r="IU292" s="41"/>
      <c r="IV292" s="41"/>
    </row>
    <row r="293" spans="1:256" s="41" customFormat="1" ht="31.5">
      <c r="A293" s="32">
        <v>824</v>
      </c>
      <c r="B293" s="33" t="s">
        <v>328</v>
      </c>
      <c r="C293" s="34" t="s">
        <v>329</v>
      </c>
      <c r="D293" s="33" t="s">
        <v>147</v>
      </c>
      <c r="E293" s="44" t="s">
        <v>15</v>
      </c>
      <c r="F293" s="35">
        <f t="shared" si="43"/>
        <v>43802</v>
      </c>
      <c r="G293" s="35">
        <f t="shared" si="44"/>
        <v>43823</v>
      </c>
      <c r="H293" s="35">
        <f t="shared" si="45"/>
        <v>43830</v>
      </c>
      <c r="I293" s="35">
        <f t="shared" si="39"/>
        <v>43837</v>
      </c>
      <c r="J293" s="35">
        <v>43845</v>
      </c>
      <c r="K293" s="36" t="s">
        <v>69</v>
      </c>
      <c r="L293" s="37">
        <f t="shared" si="40"/>
        <v>232500</v>
      </c>
      <c r="M293" s="38"/>
      <c r="N293" s="39">
        <f>9000+7500+7500+7500+50000+15000+100000+27000+9000</f>
        <v>232500</v>
      </c>
      <c r="O293" s="40" t="s">
        <v>330</v>
      </c>
    </row>
    <row r="294" spans="1:256" s="41" customFormat="1" ht="31.5">
      <c r="A294" s="32">
        <v>825</v>
      </c>
      <c r="B294" s="33" t="s">
        <v>328</v>
      </c>
      <c r="C294" s="34" t="s">
        <v>95</v>
      </c>
      <c r="D294" s="33" t="s">
        <v>147</v>
      </c>
      <c r="E294" s="44" t="s">
        <v>15</v>
      </c>
      <c r="F294" s="35">
        <f t="shared" si="43"/>
        <v>43802</v>
      </c>
      <c r="G294" s="35">
        <f t="shared" si="44"/>
        <v>43823</v>
      </c>
      <c r="H294" s="35">
        <f t="shared" si="45"/>
        <v>43830</v>
      </c>
      <c r="I294" s="35">
        <f t="shared" si="39"/>
        <v>43837</v>
      </c>
      <c r="J294" s="35">
        <v>43845</v>
      </c>
      <c r="K294" s="36" t="s">
        <v>69</v>
      </c>
      <c r="L294" s="37">
        <f t="shared" si="40"/>
        <v>27800</v>
      </c>
      <c r="M294" s="38"/>
      <c r="N294" s="39">
        <v>27800</v>
      </c>
      <c r="O294" s="40" t="s">
        <v>330</v>
      </c>
    </row>
    <row r="295" spans="1:256" s="41" customFormat="1" ht="31.5">
      <c r="A295" s="32">
        <v>827</v>
      </c>
      <c r="B295" s="33" t="s">
        <v>328</v>
      </c>
      <c r="C295" s="34" t="s">
        <v>85</v>
      </c>
      <c r="D295" s="33" t="s">
        <v>147</v>
      </c>
      <c r="E295" s="44" t="s">
        <v>15</v>
      </c>
      <c r="F295" s="35">
        <f t="shared" si="43"/>
        <v>43802</v>
      </c>
      <c r="G295" s="35">
        <f t="shared" si="44"/>
        <v>43823</v>
      </c>
      <c r="H295" s="35">
        <f t="shared" si="45"/>
        <v>43830</v>
      </c>
      <c r="I295" s="35">
        <f t="shared" si="39"/>
        <v>43837</v>
      </c>
      <c r="J295" s="35">
        <v>43845</v>
      </c>
      <c r="K295" s="36" t="s">
        <v>69</v>
      </c>
      <c r="L295" s="37">
        <f t="shared" si="40"/>
        <v>87000</v>
      </c>
      <c r="M295" s="38"/>
      <c r="N295" s="39">
        <v>87000</v>
      </c>
      <c r="O295" s="40" t="s">
        <v>330</v>
      </c>
    </row>
    <row r="296" spans="1:256" s="41" customFormat="1" ht="21">
      <c r="A296" s="32">
        <v>830</v>
      </c>
      <c r="B296" s="33" t="s">
        <v>331</v>
      </c>
      <c r="C296" s="34" t="s">
        <v>213</v>
      </c>
      <c r="D296" s="33" t="s">
        <v>147</v>
      </c>
      <c r="E296" s="44" t="s">
        <v>15</v>
      </c>
      <c r="F296" s="35">
        <f t="shared" si="43"/>
        <v>43802</v>
      </c>
      <c r="G296" s="35">
        <f t="shared" si="44"/>
        <v>43823</v>
      </c>
      <c r="H296" s="35">
        <f t="shared" si="45"/>
        <v>43830</v>
      </c>
      <c r="I296" s="35">
        <f t="shared" si="39"/>
        <v>43837</v>
      </c>
      <c r="J296" s="35">
        <v>43845</v>
      </c>
      <c r="K296" s="36" t="s">
        <v>69</v>
      </c>
      <c r="L296" s="37">
        <f t="shared" si="40"/>
        <v>75000</v>
      </c>
      <c r="M296" s="38"/>
      <c r="N296" s="39">
        <v>75000</v>
      </c>
      <c r="O296" s="40" t="s">
        <v>333</v>
      </c>
    </row>
    <row r="297" spans="1:256" s="41" customFormat="1" ht="21">
      <c r="A297" s="32">
        <v>831</v>
      </c>
      <c r="B297" s="33" t="s">
        <v>331</v>
      </c>
      <c r="C297" s="34" t="s">
        <v>84</v>
      </c>
      <c r="D297" s="33" t="s">
        <v>147</v>
      </c>
      <c r="E297" s="44" t="s">
        <v>15</v>
      </c>
      <c r="F297" s="35">
        <f t="shared" si="43"/>
        <v>43802</v>
      </c>
      <c r="G297" s="35">
        <f t="shared" si="44"/>
        <v>43823</v>
      </c>
      <c r="H297" s="35">
        <f t="shared" si="45"/>
        <v>43830</v>
      </c>
      <c r="I297" s="35">
        <f t="shared" si="39"/>
        <v>43837</v>
      </c>
      <c r="J297" s="35">
        <v>43845</v>
      </c>
      <c r="K297" s="36" t="s">
        <v>69</v>
      </c>
      <c r="L297" s="37">
        <f t="shared" si="40"/>
        <v>20000</v>
      </c>
      <c r="M297" s="38"/>
      <c r="N297" s="39">
        <v>20000</v>
      </c>
      <c r="O297" s="40" t="s">
        <v>333</v>
      </c>
    </row>
    <row r="298" spans="1:256" s="41" customFormat="1" ht="24">
      <c r="A298" s="32">
        <v>835</v>
      </c>
      <c r="B298" s="33" t="s">
        <v>331</v>
      </c>
      <c r="C298" s="34" t="s">
        <v>85</v>
      </c>
      <c r="D298" s="33" t="s">
        <v>147</v>
      </c>
      <c r="E298" s="44" t="s">
        <v>15</v>
      </c>
      <c r="F298" s="35">
        <f t="shared" si="43"/>
        <v>43802</v>
      </c>
      <c r="G298" s="35">
        <f t="shared" si="44"/>
        <v>43823</v>
      </c>
      <c r="H298" s="35">
        <f t="shared" si="45"/>
        <v>43830</v>
      </c>
      <c r="I298" s="35">
        <f t="shared" si="39"/>
        <v>43837</v>
      </c>
      <c r="J298" s="35">
        <v>43845</v>
      </c>
      <c r="K298" s="36" t="s">
        <v>69</v>
      </c>
      <c r="L298" s="37">
        <f t="shared" si="40"/>
        <v>10000</v>
      </c>
      <c r="M298" s="38"/>
      <c r="N298" s="39">
        <v>10000</v>
      </c>
      <c r="O298" s="40" t="s">
        <v>333</v>
      </c>
    </row>
    <row r="299" spans="1:256" s="41" customFormat="1" ht="21">
      <c r="A299" s="32">
        <v>837</v>
      </c>
      <c r="B299" s="33" t="s">
        <v>331</v>
      </c>
      <c r="C299" s="34" t="s">
        <v>153</v>
      </c>
      <c r="D299" s="33" t="s">
        <v>147</v>
      </c>
      <c r="E299" s="44" t="s">
        <v>15</v>
      </c>
      <c r="F299" s="35">
        <f t="shared" si="43"/>
        <v>43802</v>
      </c>
      <c r="G299" s="35">
        <f t="shared" si="44"/>
        <v>43823</v>
      </c>
      <c r="H299" s="35">
        <f t="shared" si="45"/>
        <v>43830</v>
      </c>
      <c r="I299" s="35">
        <f t="shared" si="39"/>
        <v>43837</v>
      </c>
      <c r="J299" s="35">
        <v>43845</v>
      </c>
      <c r="K299" s="36" t="s">
        <v>69</v>
      </c>
      <c r="L299" s="37">
        <f t="shared" si="40"/>
        <v>10000</v>
      </c>
      <c r="M299" s="38"/>
      <c r="N299" s="39">
        <v>10000</v>
      </c>
      <c r="O299" s="40" t="s">
        <v>332</v>
      </c>
    </row>
    <row r="300" spans="1:256" s="41" customFormat="1" ht="24">
      <c r="A300" s="32">
        <v>838</v>
      </c>
      <c r="B300" s="33" t="s">
        <v>331</v>
      </c>
      <c r="C300" s="34" t="s">
        <v>95</v>
      </c>
      <c r="D300" s="33" t="s">
        <v>147</v>
      </c>
      <c r="E300" s="44" t="s">
        <v>15</v>
      </c>
      <c r="F300" s="35">
        <f t="shared" si="43"/>
        <v>43802</v>
      </c>
      <c r="G300" s="35">
        <f t="shared" si="44"/>
        <v>43823</v>
      </c>
      <c r="H300" s="35">
        <f t="shared" si="45"/>
        <v>43830</v>
      </c>
      <c r="I300" s="35">
        <f t="shared" si="39"/>
        <v>43837</v>
      </c>
      <c r="J300" s="35">
        <v>43845</v>
      </c>
      <c r="K300" s="36" t="s">
        <v>69</v>
      </c>
      <c r="L300" s="37">
        <f t="shared" si="40"/>
        <v>17000</v>
      </c>
      <c r="M300" s="38"/>
      <c r="N300" s="39">
        <v>17000</v>
      </c>
      <c r="O300" s="40" t="s">
        <v>332</v>
      </c>
    </row>
    <row r="301" spans="1:256" s="41" customFormat="1" ht="24">
      <c r="A301" s="32">
        <v>840</v>
      </c>
      <c r="B301" s="33" t="s">
        <v>331</v>
      </c>
      <c r="C301" s="34" t="s">
        <v>85</v>
      </c>
      <c r="D301" s="33" t="s">
        <v>147</v>
      </c>
      <c r="E301" s="44" t="s">
        <v>15</v>
      </c>
      <c r="F301" s="35">
        <f t="shared" si="43"/>
        <v>43802</v>
      </c>
      <c r="G301" s="35">
        <f t="shared" si="44"/>
        <v>43823</v>
      </c>
      <c r="H301" s="35">
        <f t="shared" si="45"/>
        <v>43830</v>
      </c>
      <c r="I301" s="35">
        <f t="shared" si="39"/>
        <v>43837</v>
      </c>
      <c r="J301" s="35">
        <v>43845</v>
      </c>
      <c r="K301" s="36" t="s">
        <v>69</v>
      </c>
      <c r="L301" s="37">
        <f t="shared" si="40"/>
        <v>5000</v>
      </c>
      <c r="M301" s="38"/>
      <c r="N301" s="39">
        <v>5000</v>
      </c>
      <c r="O301" s="40" t="s">
        <v>332</v>
      </c>
    </row>
    <row r="302" spans="1:256" s="41" customFormat="1" ht="21">
      <c r="A302" s="32">
        <v>841</v>
      </c>
      <c r="B302" s="33" t="s">
        <v>348</v>
      </c>
      <c r="C302" s="42" t="s">
        <v>89</v>
      </c>
      <c r="D302" s="33" t="s">
        <v>147</v>
      </c>
      <c r="E302" s="44" t="s">
        <v>15</v>
      </c>
      <c r="F302" s="35">
        <f t="shared" si="43"/>
        <v>43804</v>
      </c>
      <c r="G302" s="35">
        <f t="shared" si="44"/>
        <v>43825</v>
      </c>
      <c r="H302" s="35">
        <f>J302-13</f>
        <v>43832</v>
      </c>
      <c r="I302" s="35">
        <f t="shared" si="39"/>
        <v>43839</v>
      </c>
      <c r="J302" s="35">
        <v>43845</v>
      </c>
      <c r="K302" s="36" t="s">
        <v>69</v>
      </c>
      <c r="L302" s="37">
        <f t="shared" si="40"/>
        <v>30000</v>
      </c>
      <c r="M302" s="43">
        <v>30000</v>
      </c>
      <c r="N302" s="39"/>
      <c r="O302" s="40" t="s">
        <v>238</v>
      </c>
    </row>
    <row r="303" spans="1:256" s="41" customFormat="1" ht="21">
      <c r="A303" s="32">
        <v>845</v>
      </c>
      <c r="B303" s="33" t="s">
        <v>348</v>
      </c>
      <c r="C303" s="42" t="s">
        <v>152</v>
      </c>
      <c r="D303" s="33" t="s">
        <v>147</v>
      </c>
      <c r="E303" s="44" t="s">
        <v>28</v>
      </c>
      <c r="F303" s="35">
        <f>H303-7</f>
        <v>43825</v>
      </c>
      <c r="G303" s="33" t="str">
        <f>IF(E303="","",IF((OR(E303=data_validation!A$1,E303=data_validation!A$2)),"Indicate Date","N/A"))</f>
        <v>N/A</v>
      </c>
      <c r="H303" s="35">
        <f>J303-13</f>
        <v>43832</v>
      </c>
      <c r="I303" s="35">
        <f t="shared" si="39"/>
        <v>43839</v>
      </c>
      <c r="J303" s="35">
        <v>43845</v>
      </c>
      <c r="K303" s="36" t="s">
        <v>69</v>
      </c>
      <c r="L303" s="37">
        <f t="shared" si="40"/>
        <v>40000</v>
      </c>
      <c r="M303" s="38">
        <v>40000</v>
      </c>
      <c r="N303" s="39"/>
      <c r="O303" s="40" t="s">
        <v>238</v>
      </c>
    </row>
    <row r="304" spans="1:256" s="41" customFormat="1" ht="21">
      <c r="A304" s="32">
        <v>849</v>
      </c>
      <c r="B304" s="33" t="s">
        <v>348</v>
      </c>
      <c r="C304" s="42" t="s">
        <v>110</v>
      </c>
      <c r="D304" s="33" t="s">
        <v>147</v>
      </c>
      <c r="E304" s="44" t="s">
        <v>29</v>
      </c>
      <c r="F304" s="46" t="e">
        <v>#REF!</v>
      </c>
      <c r="G304" s="33" t="str">
        <f>IF(E304="","",IF((OR(E304=data_validation!A$1,E304=data_validation!A$2)),"Indicate Date","N/A"))</f>
        <v>N/A</v>
      </c>
      <c r="H304" s="35">
        <f>J304-15</f>
        <v>43830</v>
      </c>
      <c r="I304" s="35">
        <f t="shared" si="39"/>
        <v>43837</v>
      </c>
      <c r="J304" s="35">
        <v>43845</v>
      </c>
      <c r="K304" s="36" t="s">
        <v>69</v>
      </c>
      <c r="L304" s="37">
        <f t="shared" si="40"/>
        <v>18000</v>
      </c>
      <c r="M304" s="43">
        <v>18000</v>
      </c>
      <c r="N304" s="39"/>
      <c r="O304" s="40" t="s">
        <v>238</v>
      </c>
    </row>
    <row r="305" spans="1:256" s="41" customFormat="1" ht="31.5">
      <c r="A305" s="32">
        <v>853</v>
      </c>
      <c r="B305" s="33" t="s">
        <v>348</v>
      </c>
      <c r="C305" s="42" t="s">
        <v>78</v>
      </c>
      <c r="D305" s="33" t="s">
        <v>147</v>
      </c>
      <c r="E305" s="44" t="s">
        <v>15</v>
      </c>
      <c r="F305" s="35">
        <f>G305-21</f>
        <v>43804</v>
      </c>
      <c r="G305" s="35">
        <f>H305-7</f>
        <v>43825</v>
      </c>
      <c r="H305" s="35">
        <f>J305-13</f>
        <v>43832</v>
      </c>
      <c r="I305" s="35">
        <f t="shared" si="39"/>
        <v>43839</v>
      </c>
      <c r="J305" s="35">
        <v>43845</v>
      </c>
      <c r="K305" s="36" t="s">
        <v>69</v>
      </c>
      <c r="L305" s="37">
        <f t="shared" si="40"/>
        <v>7500</v>
      </c>
      <c r="M305" s="43">
        <v>7500</v>
      </c>
      <c r="N305" s="39"/>
      <c r="O305" s="40" t="s">
        <v>239</v>
      </c>
    </row>
    <row r="306" spans="1:256" s="41" customFormat="1" ht="31.5">
      <c r="A306" s="32">
        <v>854</v>
      </c>
      <c r="B306" s="33" t="s">
        <v>348</v>
      </c>
      <c r="C306" s="42" t="s">
        <v>77</v>
      </c>
      <c r="D306" s="33" t="s">
        <v>147</v>
      </c>
      <c r="E306" s="44" t="s">
        <v>15</v>
      </c>
      <c r="F306" s="35">
        <f>G306-21</f>
        <v>43804</v>
      </c>
      <c r="G306" s="35">
        <f>H306-7</f>
        <v>43825</v>
      </c>
      <c r="H306" s="35">
        <f>J306-13</f>
        <v>43832</v>
      </c>
      <c r="I306" s="35">
        <f t="shared" si="39"/>
        <v>43839</v>
      </c>
      <c r="J306" s="35">
        <v>43845</v>
      </c>
      <c r="K306" s="36" t="s">
        <v>69</v>
      </c>
      <c r="L306" s="37">
        <f t="shared" si="40"/>
        <v>2500</v>
      </c>
      <c r="M306" s="43">
        <v>2500</v>
      </c>
      <c r="N306" s="39"/>
      <c r="O306" s="40" t="s">
        <v>239</v>
      </c>
    </row>
    <row r="307" spans="1:256" s="41" customFormat="1" ht="31.5">
      <c r="A307" s="32">
        <v>857</v>
      </c>
      <c r="B307" s="33" t="s">
        <v>348</v>
      </c>
      <c r="C307" s="42" t="s">
        <v>89</v>
      </c>
      <c r="D307" s="33" t="s">
        <v>147</v>
      </c>
      <c r="E307" s="44" t="s">
        <v>15</v>
      </c>
      <c r="F307" s="35">
        <f>G307-21</f>
        <v>43802</v>
      </c>
      <c r="G307" s="35">
        <f>H307-7</f>
        <v>43823</v>
      </c>
      <c r="H307" s="35">
        <f>J307-15</f>
        <v>43830</v>
      </c>
      <c r="I307" s="35">
        <f t="shared" si="39"/>
        <v>43837</v>
      </c>
      <c r="J307" s="35">
        <v>43845</v>
      </c>
      <c r="K307" s="36" t="s">
        <v>69</v>
      </c>
      <c r="L307" s="37">
        <f t="shared" si="40"/>
        <v>35000</v>
      </c>
      <c r="M307" s="43">
        <v>35000</v>
      </c>
      <c r="N307" s="39"/>
      <c r="O307" s="40" t="s">
        <v>239</v>
      </c>
    </row>
    <row r="308" spans="1:256" s="41" customFormat="1" ht="31.5">
      <c r="A308" s="32">
        <v>861</v>
      </c>
      <c r="B308" s="33" t="s">
        <v>348</v>
      </c>
      <c r="C308" s="42" t="s">
        <v>110</v>
      </c>
      <c r="D308" s="33" t="s">
        <v>147</v>
      </c>
      <c r="E308" s="44" t="s">
        <v>29</v>
      </c>
      <c r="F308" s="46" t="e">
        <v>#REF!</v>
      </c>
      <c r="G308" s="33" t="str">
        <f>IF(E308="","",IF((OR(E308=data_validation!A$1,E308=data_validation!A$2)),"Indicate Date","N/A"))</f>
        <v>N/A</v>
      </c>
      <c r="H308" s="35">
        <f>J308-15</f>
        <v>43830</v>
      </c>
      <c r="I308" s="35">
        <f t="shared" si="39"/>
        <v>43837</v>
      </c>
      <c r="J308" s="35">
        <v>43845</v>
      </c>
      <c r="K308" s="36" t="s">
        <v>69</v>
      </c>
      <c r="L308" s="37">
        <f t="shared" si="40"/>
        <v>15000</v>
      </c>
      <c r="M308" s="43">
        <v>15000</v>
      </c>
      <c r="N308" s="39"/>
      <c r="O308" s="40" t="s">
        <v>239</v>
      </c>
    </row>
    <row r="309" spans="1:256" s="41" customFormat="1" ht="21">
      <c r="A309" s="32">
        <v>865</v>
      </c>
      <c r="B309" s="33" t="s">
        <v>337</v>
      </c>
      <c r="C309" s="34" t="s">
        <v>77</v>
      </c>
      <c r="D309" s="33" t="s">
        <v>147</v>
      </c>
      <c r="E309" s="44" t="s">
        <v>15</v>
      </c>
      <c r="F309" s="35">
        <f>G309-21</f>
        <v>43804</v>
      </c>
      <c r="G309" s="35">
        <f>H309-7</f>
        <v>43825</v>
      </c>
      <c r="H309" s="35">
        <f t="shared" ref="H309:H323" si="46">J309-13</f>
        <v>43832</v>
      </c>
      <c r="I309" s="35">
        <f t="shared" si="39"/>
        <v>43839</v>
      </c>
      <c r="J309" s="35">
        <v>43845</v>
      </c>
      <c r="K309" s="36" t="s">
        <v>69</v>
      </c>
      <c r="L309" s="37">
        <f t="shared" si="40"/>
        <v>20000</v>
      </c>
      <c r="M309" s="38">
        <v>20000</v>
      </c>
      <c r="N309" s="39"/>
      <c r="O309" s="40" t="s">
        <v>336</v>
      </c>
    </row>
    <row r="310" spans="1:256" s="80" customFormat="1" ht="21">
      <c r="A310" s="32">
        <v>866</v>
      </c>
      <c r="B310" s="33" t="s">
        <v>337</v>
      </c>
      <c r="C310" s="34" t="s">
        <v>81</v>
      </c>
      <c r="D310" s="33" t="s">
        <v>147</v>
      </c>
      <c r="E310" s="44" t="s">
        <v>15</v>
      </c>
      <c r="F310" s="35">
        <f>G310-21</f>
        <v>43804</v>
      </c>
      <c r="G310" s="35">
        <f>H310-7</f>
        <v>43825</v>
      </c>
      <c r="H310" s="35">
        <f t="shared" si="46"/>
        <v>43832</v>
      </c>
      <c r="I310" s="35">
        <f t="shared" si="39"/>
        <v>43839</v>
      </c>
      <c r="J310" s="35">
        <v>43845</v>
      </c>
      <c r="K310" s="36" t="s">
        <v>69</v>
      </c>
      <c r="L310" s="37">
        <f t="shared" si="40"/>
        <v>4000</v>
      </c>
      <c r="M310" s="38">
        <v>4000</v>
      </c>
      <c r="N310" s="39"/>
      <c r="O310" s="40" t="s">
        <v>336</v>
      </c>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c r="AT310" s="41"/>
      <c r="AU310" s="41"/>
      <c r="AV310" s="41"/>
      <c r="AW310" s="41"/>
      <c r="AX310" s="41"/>
      <c r="AY310" s="41"/>
      <c r="AZ310" s="41"/>
      <c r="BA310" s="41"/>
      <c r="BB310" s="41"/>
      <c r="BC310" s="41"/>
      <c r="BD310" s="41"/>
      <c r="BE310" s="41"/>
      <c r="BF310" s="41"/>
      <c r="BG310" s="41"/>
      <c r="BH310" s="41"/>
      <c r="BI310" s="41"/>
      <c r="BJ310" s="41"/>
      <c r="BK310" s="41"/>
      <c r="BL310" s="41"/>
      <c r="BM310" s="41"/>
      <c r="BN310" s="41"/>
      <c r="BO310" s="41"/>
      <c r="BP310" s="41"/>
      <c r="BQ310" s="41"/>
      <c r="BR310" s="41"/>
      <c r="BS310" s="41"/>
      <c r="BT310" s="41"/>
      <c r="BU310" s="41"/>
      <c r="BV310" s="41"/>
      <c r="BW310" s="41"/>
      <c r="BX310" s="41"/>
      <c r="BY310" s="41"/>
      <c r="BZ310" s="41"/>
      <c r="CA310" s="41"/>
      <c r="CB310" s="41"/>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c r="DA310" s="41"/>
      <c r="DB310" s="41"/>
      <c r="DC310" s="41"/>
      <c r="DD310" s="41"/>
      <c r="DE310" s="41"/>
      <c r="DF310" s="41"/>
      <c r="DG310" s="41"/>
      <c r="DH310" s="41"/>
      <c r="DI310" s="41"/>
      <c r="DJ310" s="41"/>
      <c r="DK310" s="41"/>
      <c r="DL310" s="41"/>
      <c r="DM310" s="41"/>
      <c r="DN310" s="41"/>
      <c r="DO310" s="41"/>
      <c r="DP310" s="41"/>
      <c r="DQ310" s="41"/>
      <c r="DR310" s="41"/>
      <c r="DS310" s="41"/>
      <c r="DT310" s="41"/>
      <c r="DU310" s="41"/>
      <c r="DV310" s="41"/>
      <c r="DW310" s="41"/>
      <c r="DX310" s="41"/>
      <c r="DY310" s="41"/>
      <c r="DZ310" s="41"/>
      <c r="EA310" s="41"/>
      <c r="EB310" s="41"/>
      <c r="EC310" s="41"/>
      <c r="ED310" s="41"/>
      <c r="EE310" s="41"/>
      <c r="EF310" s="41"/>
      <c r="EG310" s="41"/>
      <c r="EH310" s="41"/>
      <c r="EI310" s="41"/>
      <c r="EJ310" s="41"/>
      <c r="EK310" s="41"/>
      <c r="EL310" s="41"/>
      <c r="EM310" s="41"/>
      <c r="EN310" s="41"/>
      <c r="EO310" s="41"/>
      <c r="EP310" s="41"/>
      <c r="EQ310" s="41"/>
      <c r="ER310" s="41"/>
      <c r="ES310" s="41"/>
      <c r="ET310" s="41"/>
      <c r="EU310" s="41"/>
      <c r="EV310" s="41"/>
      <c r="EW310" s="41"/>
      <c r="EX310" s="41"/>
      <c r="EY310" s="41"/>
      <c r="EZ310" s="41"/>
      <c r="FA310" s="41"/>
      <c r="FB310" s="41"/>
      <c r="FC310" s="41"/>
      <c r="FD310" s="41"/>
      <c r="FE310" s="41"/>
      <c r="FF310" s="41"/>
      <c r="FG310" s="41"/>
      <c r="FH310" s="41"/>
      <c r="FI310" s="41"/>
      <c r="FJ310" s="41"/>
      <c r="FK310" s="41"/>
      <c r="FL310" s="41"/>
      <c r="FM310" s="41"/>
      <c r="FN310" s="41"/>
      <c r="FO310" s="41"/>
      <c r="FP310" s="41"/>
      <c r="FQ310" s="41"/>
      <c r="FR310" s="41"/>
      <c r="FS310" s="41"/>
      <c r="FT310" s="41"/>
      <c r="FU310" s="41"/>
      <c r="FV310" s="41"/>
      <c r="FW310" s="41"/>
      <c r="FX310" s="41"/>
      <c r="FY310" s="41"/>
      <c r="FZ310" s="41"/>
      <c r="GA310" s="41"/>
      <c r="GB310" s="41"/>
      <c r="GC310" s="41"/>
      <c r="GD310" s="41"/>
      <c r="GE310" s="41"/>
      <c r="GF310" s="41"/>
      <c r="GG310" s="41"/>
      <c r="GH310" s="41"/>
      <c r="GI310" s="41"/>
      <c r="GJ310" s="41"/>
      <c r="GK310" s="41"/>
      <c r="GL310" s="41"/>
      <c r="GM310" s="41"/>
      <c r="GN310" s="41"/>
      <c r="GO310" s="41"/>
      <c r="GP310" s="41"/>
      <c r="GQ310" s="41"/>
      <c r="GR310" s="41"/>
      <c r="GS310" s="41"/>
      <c r="GT310" s="41"/>
      <c r="GU310" s="41"/>
      <c r="GV310" s="41"/>
      <c r="GW310" s="41"/>
      <c r="GX310" s="41"/>
      <c r="GY310" s="41"/>
      <c r="GZ310" s="41"/>
      <c r="HA310" s="41"/>
      <c r="HB310" s="41"/>
      <c r="HC310" s="41"/>
      <c r="HD310" s="41"/>
      <c r="HE310" s="41"/>
      <c r="HF310" s="41"/>
      <c r="HG310" s="41"/>
      <c r="HH310" s="41"/>
      <c r="HI310" s="41"/>
      <c r="HJ310" s="41"/>
      <c r="HK310" s="41"/>
      <c r="HL310" s="41"/>
      <c r="HM310" s="41"/>
      <c r="HN310" s="41"/>
      <c r="HO310" s="41"/>
      <c r="HP310" s="41"/>
      <c r="HQ310" s="41"/>
      <c r="HR310" s="41"/>
      <c r="HS310" s="41"/>
      <c r="HT310" s="41"/>
      <c r="HU310" s="41"/>
      <c r="HV310" s="41"/>
      <c r="HW310" s="41"/>
      <c r="HX310" s="41"/>
      <c r="HY310" s="41"/>
      <c r="HZ310" s="41"/>
      <c r="IA310" s="41"/>
      <c r="IB310" s="41"/>
      <c r="IC310" s="41"/>
      <c r="ID310" s="41"/>
      <c r="IE310" s="41"/>
      <c r="IF310" s="41"/>
      <c r="IG310" s="41"/>
      <c r="IH310" s="41"/>
      <c r="II310" s="41"/>
      <c r="IJ310" s="41"/>
      <c r="IK310" s="41"/>
      <c r="IL310" s="41"/>
      <c r="IM310" s="41"/>
      <c r="IN310" s="41"/>
      <c r="IO310" s="41"/>
      <c r="IP310" s="41"/>
      <c r="IQ310" s="41"/>
      <c r="IR310" s="41"/>
      <c r="IS310" s="41"/>
      <c r="IT310" s="41"/>
      <c r="IU310" s="41"/>
      <c r="IV310" s="41"/>
    </row>
    <row r="311" spans="1:256" s="80" customFormat="1" ht="21">
      <c r="A311" s="32">
        <v>867</v>
      </c>
      <c r="B311" s="33" t="s">
        <v>337</v>
      </c>
      <c r="C311" s="34" t="s">
        <v>150</v>
      </c>
      <c r="D311" s="33" t="s">
        <v>147</v>
      </c>
      <c r="E311" s="44" t="s">
        <v>15</v>
      </c>
      <c r="F311" s="35">
        <f>G311-21</f>
        <v>43804</v>
      </c>
      <c r="G311" s="35">
        <f>H311-7</f>
        <v>43825</v>
      </c>
      <c r="H311" s="35">
        <f t="shared" si="46"/>
        <v>43832</v>
      </c>
      <c r="I311" s="35">
        <f t="shared" si="39"/>
        <v>43839</v>
      </c>
      <c r="J311" s="35">
        <v>43845</v>
      </c>
      <c r="K311" s="36" t="s">
        <v>69</v>
      </c>
      <c r="L311" s="37">
        <f t="shared" si="40"/>
        <v>814000</v>
      </c>
      <c r="M311" s="38">
        <v>814000</v>
      </c>
      <c r="N311" s="39"/>
      <c r="O311" s="40" t="s">
        <v>336</v>
      </c>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c r="AT311" s="41"/>
      <c r="AU311" s="41"/>
      <c r="AV311" s="41"/>
      <c r="AW311" s="41"/>
      <c r="AX311" s="41"/>
      <c r="AY311" s="41"/>
      <c r="AZ311" s="41"/>
      <c r="BA311" s="41"/>
      <c r="BB311" s="41"/>
      <c r="BC311" s="41"/>
      <c r="BD311" s="41"/>
      <c r="BE311" s="41"/>
      <c r="BF311" s="41"/>
      <c r="BG311" s="41"/>
      <c r="BH311" s="41"/>
      <c r="BI311" s="41"/>
      <c r="BJ311" s="41"/>
      <c r="BK311" s="41"/>
      <c r="BL311" s="41"/>
      <c r="BM311" s="41"/>
      <c r="BN311" s="41"/>
      <c r="BO311" s="41"/>
      <c r="BP311" s="41"/>
      <c r="BQ311" s="41"/>
      <c r="BR311" s="41"/>
      <c r="BS311" s="41"/>
      <c r="BT311" s="41"/>
      <c r="BU311" s="41"/>
      <c r="BV311" s="41"/>
      <c r="BW311" s="41"/>
      <c r="BX311" s="41"/>
      <c r="BY311" s="41"/>
      <c r="BZ311" s="41"/>
      <c r="CA311" s="41"/>
      <c r="CB311" s="41"/>
      <c r="CC311" s="41"/>
      <c r="CD311" s="41"/>
      <c r="CE311" s="41"/>
      <c r="CF311" s="41"/>
      <c r="CG311" s="41"/>
      <c r="CH311" s="41"/>
      <c r="CI311" s="41"/>
      <c r="CJ311" s="41"/>
      <c r="CK311" s="41"/>
      <c r="CL311" s="41"/>
      <c r="CM311" s="41"/>
      <c r="CN311" s="41"/>
      <c r="CO311" s="41"/>
      <c r="CP311" s="41"/>
      <c r="CQ311" s="41"/>
      <c r="CR311" s="41"/>
      <c r="CS311" s="41"/>
      <c r="CT311" s="41"/>
      <c r="CU311" s="41"/>
      <c r="CV311" s="41"/>
      <c r="CW311" s="41"/>
      <c r="CX311" s="41"/>
      <c r="CY311" s="41"/>
      <c r="CZ311" s="41"/>
      <c r="DA311" s="41"/>
      <c r="DB311" s="41"/>
      <c r="DC311" s="41"/>
      <c r="DD311" s="41"/>
      <c r="DE311" s="41"/>
      <c r="DF311" s="41"/>
      <c r="DG311" s="41"/>
      <c r="DH311" s="41"/>
      <c r="DI311" s="41"/>
      <c r="DJ311" s="41"/>
      <c r="DK311" s="41"/>
      <c r="DL311" s="41"/>
      <c r="DM311" s="41"/>
      <c r="DN311" s="41"/>
      <c r="DO311" s="41"/>
      <c r="DP311" s="41"/>
      <c r="DQ311" s="41"/>
      <c r="DR311" s="41"/>
      <c r="DS311" s="41"/>
      <c r="DT311" s="41"/>
      <c r="DU311" s="41"/>
      <c r="DV311" s="41"/>
      <c r="DW311" s="41"/>
      <c r="DX311" s="41"/>
      <c r="DY311" s="41"/>
      <c r="DZ311" s="41"/>
      <c r="EA311" s="41"/>
      <c r="EB311" s="41"/>
      <c r="EC311" s="41"/>
      <c r="ED311" s="41"/>
      <c r="EE311" s="41"/>
      <c r="EF311" s="41"/>
      <c r="EG311" s="41"/>
      <c r="EH311" s="41"/>
      <c r="EI311" s="41"/>
      <c r="EJ311" s="41"/>
      <c r="EK311" s="41"/>
      <c r="EL311" s="41"/>
      <c r="EM311" s="41"/>
      <c r="EN311" s="41"/>
      <c r="EO311" s="41"/>
      <c r="EP311" s="41"/>
      <c r="EQ311" s="41"/>
      <c r="ER311" s="41"/>
      <c r="ES311" s="41"/>
      <c r="ET311" s="41"/>
      <c r="EU311" s="41"/>
      <c r="EV311" s="41"/>
      <c r="EW311" s="41"/>
      <c r="EX311" s="41"/>
      <c r="EY311" s="41"/>
      <c r="EZ311" s="41"/>
      <c r="FA311" s="41"/>
      <c r="FB311" s="41"/>
      <c r="FC311" s="41"/>
      <c r="FD311" s="41"/>
      <c r="FE311" s="41"/>
      <c r="FF311" s="41"/>
      <c r="FG311" s="41"/>
      <c r="FH311" s="41"/>
      <c r="FI311" s="41"/>
      <c r="FJ311" s="41"/>
      <c r="FK311" s="41"/>
      <c r="FL311" s="41"/>
      <c r="FM311" s="41"/>
      <c r="FN311" s="41"/>
      <c r="FO311" s="41"/>
      <c r="FP311" s="41"/>
      <c r="FQ311" s="41"/>
      <c r="FR311" s="41"/>
      <c r="FS311" s="41"/>
      <c r="FT311" s="41"/>
      <c r="FU311" s="41"/>
      <c r="FV311" s="41"/>
      <c r="FW311" s="41"/>
      <c r="FX311" s="41"/>
      <c r="FY311" s="41"/>
      <c r="FZ311" s="41"/>
      <c r="GA311" s="41"/>
      <c r="GB311" s="41"/>
      <c r="GC311" s="41"/>
      <c r="GD311" s="41"/>
      <c r="GE311" s="41"/>
      <c r="GF311" s="41"/>
      <c r="GG311" s="41"/>
      <c r="GH311" s="41"/>
      <c r="GI311" s="41"/>
      <c r="GJ311" s="41"/>
      <c r="GK311" s="41"/>
      <c r="GL311" s="41"/>
      <c r="GM311" s="41"/>
      <c r="GN311" s="41"/>
      <c r="GO311" s="41"/>
      <c r="GP311" s="41"/>
      <c r="GQ311" s="41"/>
      <c r="GR311" s="41"/>
      <c r="GS311" s="41"/>
      <c r="GT311" s="41"/>
      <c r="GU311" s="41"/>
      <c r="GV311" s="41"/>
      <c r="GW311" s="41"/>
      <c r="GX311" s="41"/>
      <c r="GY311" s="41"/>
      <c r="GZ311" s="41"/>
      <c r="HA311" s="41"/>
      <c r="HB311" s="41"/>
      <c r="HC311" s="41"/>
      <c r="HD311" s="41"/>
      <c r="HE311" s="41"/>
      <c r="HF311" s="41"/>
      <c r="HG311" s="41"/>
      <c r="HH311" s="41"/>
      <c r="HI311" s="41"/>
      <c r="HJ311" s="41"/>
      <c r="HK311" s="41"/>
      <c r="HL311" s="41"/>
      <c r="HM311" s="41"/>
      <c r="HN311" s="41"/>
      <c r="HO311" s="41"/>
      <c r="HP311" s="41"/>
      <c r="HQ311" s="41"/>
      <c r="HR311" s="41"/>
      <c r="HS311" s="41"/>
      <c r="HT311" s="41"/>
      <c r="HU311" s="41"/>
      <c r="HV311" s="41"/>
      <c r="HW311" s="41"/>
      <c r="HX311" s="41"/>
      <c r="HY311" s="41"/>
      <c r="HZ311" s="41"/>
      <c r="IA311" s="41"/>
      <c r="IB311" s="41"/>
      <c r="IC311" s="41"/>
      <c r="ID311" s="41"/>
      <c r="IE311" s="41"/>
      <c r="IF311" s="41"/>
      <c r="IG311" s="41"/>
      <c r="IH311" s="41"/>
      <c r="II311" s="41"/>
      <c r="IJ311" s="41"/>
      <c r="IK311" s="41"/>
      <c r="IL311" s="41"/>
      <c r="IM311" s="41"/>
      <c r="IN311" s="41"/>
      <c r="IO311" s="41"/>
      <c r="IP311" s="41"/>
      <c r="IQ311" s="41"/>
      <c r="IR311" s="41"/>
      <c r="IS311" s="41"/>
      <c r="IT311" s="41"/>
      <c r="IU311" s="41"/>
      <c r="IV311" s="41"/>
    </row>
    <row r="312" spans="1:256" s="80" customFormat="1" ht="21">
      <c r="A312" s="32">
        <v>868</v>
      </c>
      <c r="B312" s="33" t="s">
        <v>337</v>
      </c>
      <c r="C312" s="34" t="s">
        <v>131</v>
      </c>
      <c r="D312" s="33" t="s">
        <v>147</v>
      </c>
      <c r="E312" s="44" t="s">
        <v>15</v>
      </c>
      <c r="F312" s="35">
        <f>G312-21</f>
        <v>43804</v>
      </c>
      <c r="G312" s="35">
        <f>H312-7</f>
        <v>43825</v>
      </c>
      <c r="H312" s="35">
        <f t="shared" si="46"/>
        <v>43832</v>
      </c>
      <c r="I312" s="35">
        <f t="shared" si="39"/>
        <v>43839</v>
      </c>
      <c r="J312" s="35">
        <v>43845</v>
      </c>
      <c r="K312" s="36" t="s">
        <v>69</v>
      </c>
      <c r="L312" s="37">
        <f t="shared" si="40"/>
        <v>30000</v>
      </c>
      <c r="M312" s="38">
        <v>30000</v>
      </c>
      <c r="N312" s="39"/>
      <c r="O312" s="40" t="s">
        <v>336</v>
      </c>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c r="AT312" s="41"/>
      <c r="AU312" s="41"/>
      <c r="AV312" s="41"/>
      <c r="AW312" s="41"/>
      <c r="AX312" s="41"/>
      <c r="AY312" s="41"/>
      <c r="AZ312" s="41"/>
      <c r="BA312" s="41"/>
      <c r="BB312" s="41"/>
      <c r="BC312" s="41"/>
      <c r="BD312" s="41"/>
      <c r="BE312" s="41"/>
      <c r="BF312" s="41"/>
      <c r="BG312" s="41"/>
      <c r="BH312" s="41"/>
      <c r="BI312" s="41"/>
      <c r="BJ312" s="41"/>
      <c r="BK312" s="41"/>
      <c r="BL312" s="41"/>
      <c r="BM312" s="41"/>
      <c r="BN312" s="41"/>
      <c r="BO312" s="41"/>
      <c r="BP312" s="41"/>
      <c r="BQ312" s="41"/>
      <c r="BR312" s="41"/>
      <c r="BS312" s="41"/>
      <c r="BT312" s="41"/>
      <c r="BU312" s="41"/>
      <c r="BV312" s="41"/>
      <c r="BW312" s="41"/>
      <c r="BX312" s="41"/>
      <c r="BY312" s="41"/>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c r="DA312" s="41"/>
      <c r="DB312" s="41"/>
      <c r="DC312" s="41"/>
      <c r="DD312" s="41"/>
      <c r="DE312" s="41"/>
      <c r="DF312" s="41"/>
      <c r="DG312" s="41"/>
      <c r="DH312" s="41"/>
      <c r="DI312" s="41"/>
      <c r="DJ312" s="41"/>
      <c r="DK312" s="41"/>
      <c r="DL312" s="41"/>
      <c r="DM312" s="41"/>
      <c r="DN312" s="41"/>
      <c r="DO312" s="41"/>
      <c r="DP312" s="41"/>
      <c r="DQ312" s="41"/>
      <c r="DR312" s="41"/>
      <c r="DS312" s="41"/>
      <c r="DT312" s="41"/>
      <c r="DU312" s="41"/>
      <c r="DV312" s="41"/>
      <c r="DW312" s="41"/>
      <c r="DX312" s="41"/>
      <c r="DY312" s="41"/>
      <c r="DZ312" s="41"/>
      <c r="EA312" s="41"/>
      <c r="EB312" s="41"/>
      <c r="EC312" s="41"/>
      <c r="ED312" s="41"/>
      <c r="EE312" s="41"/>
      <c r="EF312" s="41"/>
      <c r="EG312" s="41"/>
      <c r="EH312" s="41"/>
      <c r="EI312" s="41"/>
      <c r="EJ312" s="41"/>
      <c r="EK312" s="41"/>
      <c r="EL312" s="41"/>
      <c r="EM312" s="41"/>
      <c r="EN312" s="41"/>
      <c r="EO312" s="41"/>
      <c r="EP312" s="41"/>
      <c r="EQ312" s="41"/>
      <c r="ER312" s="41"/>
      <c r="ES312" s="41"/>
      <c r="ET312" s="41"/>
      <c r="EU312" s="41"/>
      <c r="EV312" s="41"/>
      <c r="EW312" s="41"/>
      <c r="EX312" s="41"/>
      <c r="EY312" s="41"/>
      <c r="EZ312" s="41"/>
      <c r="FA312" s="41"/>
      <c r="FB312" s="41"/>
      <c r="FC312" s="41"/>
      <c r="FD312" s="41"/>
      <c r="FE312" s="41"/>
      <c r="FF312" s="41"/>
      <c r="FG312" s="41"/>
      <c r="FH312" s="41"/>
      <c r="FI312" s="41"/>
      <c r="FJ312" s="41"/>
      <c r="FK312" s="41"/>
      <c r="FL312" s="41"/>
      <c r="FM312" s="41"/>
      <c r="FN312" s="41"/>
      <c r="FO312" s="41"/>
      <c r="FP312" s="41"/>
      <c r="FQ312" s="41"/>
      <c r="FR312" s="41"/>
      <c r="FS312" s="41"/>
      <c r="FT312" s="41"/>
      <c r="FU312" s="41"/>
      <c r="FV312" s="41"/>
      <c r="FW312" s="41"/>
      <c r="FX312" s="41"/>
      <c r="FY312" s="41"/>
      <c r="FZ312" s="41"/>
      <c r="GA312" s="41"/>
      <c r="GB312" s="41"/>
      <c r="GC312" s="41"/>
      <c r="GD312" s="41"/>
      <c r="GE312" s="41"/>
      <c r="GF312" s="41"/>
      <c r="GG312" s="41"/>
      <c r="GH312" s="41"/>
      <c r="GI312" s="41"/>
      <c r="GJ312" s="41"/>
      <c r="GK312" s="41"/>
      <c r="GL312" s="41"/>
      <c r="GM312" s="41"/>
      <c r="GN312" s="41"/>
      <c r="GO312" s="41"/>
      <c r="GP312" s="41"/>
      <c r="GQ312" s="41"/>
      <c r="GR312" s="41"/>
      <c r="GS312" s="41"/>
      <c r="GT312" s="41"/>
      <c r="GU312" s="41"/>
      <c r="GV312" s="41"/>
      <c r="GW312" s="41"/>
      <c r="GX312" s="41"/>
      <c r="GY312" s="41"/>
      <c r="GZ312" s="41"/>
      <c r="HA312" s="41"/>
      <c r="HB312" s="41"/>
      <c r="HC312" s="41"/>
      <c r="HD312" s="41"/>
      <c r="HE312" s="41"/>
      <c r="HF312" s="41"/>
      <c r="HG312" s="41"/>
      <c r="HH312" s="41"/>
      <c r="HI312" s="41"/>
      <c r="HJ312" s="41"/>
      <c r="HK312" s="41"/>
      <c r="HL312" s="41"/>
      <c r="HM312" s="41"/>
      <c r="HN312" s="41"/>
      <c r="HO312" s="41"/>
      <c r="HP312" s="41"/>
      <c r="HQ312" s="41"/>
      <c r="HR312" s="41"/>
      <c r="HS312" s="41"/>
      <c r="HT312" s="41"/>
      <c r="HU312" s="41"/>
      <c r="HV312" s="41"/>
      <c r="HW312" s="41"/>
      <c r="HX312" s="41"/>
      <c r="HY312" s="41"/>
      <c r="HZ312" s="41"/>
      <c r="IA312" s="41"/>
      <c r="IB312" s="41"/>
      <c r="IC312" s="41"/>
      <c r="ID312" s="41"/>
      <c r="IE312" s="41"/>
      <c r="IF312" s="41"/>
      <c r="IG312" s="41"/>
      <c r="IH312" s="41"/>
      <c r="II312" s="41"/>
      <c r="IJ312" s="41"/>
      <c r="IK312" s="41"/>
      <c r="IL312" s="41"/>
      <c r="IM312" s="41"/>
      <c r="IN312" s="41"/>
      <c r="IO312" s="41"/>
      <c r="IP312" s="41"/>
      <c r="IQ312" s="41"/>
      <c r="IR312" s="41"/>
      <c r="IS312" s="41"/>
      <c r="IT312" s="41"/>
      <c r="IU312" s="41"/>
      <c r="IV312" s="41"/>
    </row>
    <row r="313" spans="1:256" s="80" customFormat="1" ht="24">
      <c r="A313" s="32">
        <v>869</v>
      </c>
      <c r="B313" s="33" t="s">
        <v>337</v>
      </c>
      <c r="C313" s="42" t="s">
        <v>83</v>
      </c>
      <c r="D313" s="33" t="s">
        <v>147</v>
      </c>
      <c r="E313" s="44" t="s">
        <v>28</v>
      </c>
      <c r="F313" s="35">
        <f>H313-7</f>
        <v>43825</v>
      </c>
      <c r="G313" s="33" t="str">
        <f>IF(E313="","",IF((OR(E313=data_validation!A$1,E313=data_validation!A$2)),"Indicate Date","N/A"))</f>
        <v>N/A</v>
      </c>
      <c r="H313" s="35">
        <f t="shared" si="46"/>
        <v>43832</v>
      </c>
      <c r="I313" s="35">
        <f t="shared" si="39"/>
        <v>43839</v>
      </c>
      <c r="J313" s="35">
        <v>43845</v>
      </c>
      <c r="K313" s="36" t="s">
        <v>69</v>
      </c>
      <c r="L313" s="37">
        <f t="shared" si="40"/>
        <v>80000</v>
      </c>
      <c r="M313" s="43">
        <v>80000</v>
      </c>
      <c r="N313" s="39"/>
      <c r="O313" s="40" t="s">
        <v>336</v>
      </c>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c r="AT313" s="41"/>
      <c r="AU313" s="41"/>
      <c r="AV313" s="41"/>
      <c r="AW313" s="41"/>
      <c r="AX313" s="41"/>
      <c r="AY313" s="41"/>
      <c r="AZ313" s="41"/>
      <c r="BA313" s="41"/>
      <c r="BB313" s="41"/>
      <c r="BC313" s="41"/>
      <c r="BD313" s="41"/>
      <c r="BE313" s="41"/>
      <c r="BF313" s="41"/>
      <c r="BG313" s="41"/>
      <c r="BH313" s="41"/>
      <c r="BI313" s="41"/>
      <c r="BJ313" s="41"/>
      <c r="BK313" s="41"/>
      <c r="BL313" s="41"/>
      <c r="BM313" s="41"/>
      <c r="BN313" s="41"/>
      <c r="BO313" s="41"/>
      <c r="BP313" s="41"/>
      <c r="BQ313" s="41"/>
      <c r="BR313" s="41"/>
      <c r="BS313" s="41"/>
      <c r="BT313" s="41"/>
      <c r="BU313" s="41"/>
      <c r="BV313" s="41"/>
      <c r="BW313" s="41"/>
      <c r="BX313" s="41"/>
      <c r="BY313" s="41"/>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c r="DA313" s="41"/>
      <c r="DB313" s="41"/>
      <c r="DC313" s="41"/>
      <c r="DD313" s="41"/>
      <c r="DE313" s="41"/>
      <c r="DF313" s="41"/>
      <c r="DG313" s="41"/>
      <c r="DH313" s="41"/>
      <c r="DI313" s="41"/>
      <c r="DJ313" s="41"/>
      <c r="DK313" s="41"/>
      <c r="DL313" s="41"/>
      <c r="DM313" s="41"/>
      <c r="DN313" s="41"/>
      <c r="DO313" s="41"/>
      <c r="DP313" s="41"/>
      <c r="DQ313" s="41"/>
      <c r="DR313" s="41"/>
      <c r="DS313" s="41"/>
      <c r="DT313" s="41"/>
      <c r="DU313" s="41"/>
      <c r="DV313" s="41"/>
      <c r="DW313" s="41"/>
      <c r="DX313" s="41"/>
      <c r="DY313" s="41"/>
      <c r="DZ313" s="41"/>
      <c r="EA313" s="41"/>
      <c r="EB313" s="41"/>
      <c r="EC313" s="41"/>
      <c r="ED313" s="41"/>
      <c r="EE313" s="41"/>
      <c r="EF313" s="41"/>
      <c r="EG313" s="41"/>
      <c r="EH313" s="41"/>
      <c r="EI313" s="41"/>
      <c r="EJ313" s="41"/>
      <c r="EK313" s="41"/>
      <c r="EL313" s="41"/>
      <c r="EM313" s="41"/>
      <c r="EN313" s="41"/>
      <c r="EO313" s="41"/>
      <c r="EP313" s="41"/>
      <c r="EQ313" s="41"/>
      <c r="ER313" s="41"/>
      <c r="ES313" s="41"/>
      <c r="ET313" s="41"/>
      <c r="EU313" s="41"/>
      <c r="EV313" s="41"/>
      <c r="EW313" s="41"/>
      <c r="EX313" s="41"/>
      <c r="EY313" s="41"/>
      <c r="EZ313" s="41"/>
      <c r="FA313" s="41"/>
      <c r="FB313" s="41"/>
      <c r="FC313" s="41"/>
      <c r="FD313" s="41"/>
      <c r="FE313" s="41"/>
      <c r="FF313" s="41"/>
      <c r="FG313" s="41"/>
      <c r="FH313" s="41"/>
      <c r="FI313" s="41"/>
      <c r="FJ313" s="41"/>
      <c r="FK313" s="41"/>
      <c r="FL313" s="41"/>
      <c r="FM313" s="41"/>
      <c r="FN313" s="41"/>
      <c r="FO313" s="41"/>
      <c r="FP313" s="41"/>
      <c r="FQ313" s="41"/>
      <c r="FR313" s="41"/>
      <c r="FS313" s="41"/>
      <c r="FT313" s="41"/>
      <c r="FU313" s="41"/>
      <c r="FV313" s="41"/>
      <c r="FW313" s="41"/>
      <c r="FX313" s="41"/>
      <c r="FY313" s="41"/>
      <c r="FZ313" s="41"/>
      <c r="GA313" s="41"/>
      <c r="GB313" s="41"/>
      <c r="GC313" s="41"/>
      <c r="GD313" s="41"/>
      <c r="GE313" s="41"/>
      <c r="GF313" s="41"/>
      <c r="GG313" s="41"/>
      <c r="GH313" s="41"/>
      <c r="GI313" s="41"/>
      <c r="GJ313" s="41"/>
      <c r="GK313" s="41"/>
      <c r="GL313" s="41"/>
      <c r="GM313" s="41"/>
      <c r="GN313" s="41"/>
      <c r="GO313" s="41"/>
      <c r="GP313" s="41"/>
      <c r="GQ313" s="41"/>
      <c r="GR313" s="41"/>
      <c r="GS313" s="41"/>
      <c r="GT313" s="41"/>
      <c r="GU313" s="41"/>
      <c r="GV313" s="41"/>
      <c r="GW313" s="41"/>
      <c r="GX313" s="41"/>
      <c r="GY313" s="41"/>
      <c r="GZ313" s="41"/>
      <c r="HA313" s="41"/>
      <c r="HB313" s="41"/>
      <c r="HC313" s="41"/>
      <c r="HD313" s="41"/>
      <c r="HE313" s="41"/>
      <c r="HF313" s="41"/>
      <c r="HG313" s="41"/>
      <c r="HH313" s="41"/>
      <c r="HI313" s="41"/>
      <c r="HJ313" s="41"/>
      <c r="HK313" s="41"/>
      <c r="HL313" s="41"/>
      <c r="HM313" s="41"/>
      <c r="HN313" s="41"/>
      <c r="HO313" s="41"/>
      <c r="HP313" s="41"/>
      <c r="HQ313" s="41"/>
      <c r="HR313" s="41"/>
      <c r="HS313" s="41"/>
      <c r="HT313" s="41"/>
      <c r="HU313" s="41"/>
      <c r="HV313" s="41"/>
      <c r="HW313" s="41"/>
      <c r="HX313" s="41"/>
      <c r="HY313" s="41"/>
      <c r="HZ313" s="41"/>
      <c r="IA313" s="41"/>
      <c r="IB313" s="41"/>
      <c r="IC313" s="41"/>
      <c r="ID313" s="41"/>
      <c r="IE313" s="41"/>
      <c r="IF313" s="41"/>
      <c r="IG313" s="41"/>
      <c r="IH313" s="41"/>
      <c r="II313" s="41"/>
      <c r="IJ313" s="41"/>
      <c r="IK313" s="41"/>
      <c r="IL313" s="41"/>
      <c r="IM313" s="41"/>
      <c r="IN313" s="41"/>
      <c r="IO313" s="41"/>
      <c r="IP313" s="41"/>
      <c r="IQ313" s="41"/>
      <c r="IR313" s="41"/>
      <c r="IS313" s="41"/>
      <c r="IT313" s="41"/>
      <c r="IU313" s="41"/>
      <c r="IV313" s="41"/>
    </row>
    <row r="314" spans="1:256" s="41" customFormat="1" ht="21">
      <c r="A314" s="32">
        <v>870</v>
      </c>
      <c r="B314" s="33" t="s">
        <v>338</v>
      </c>
      <c r="C314" s="34" t="s">
        <v>78</v>
      </c>
      <c r="D314" s="33" t="s">
        <v>147</v>
      </c>
      <c r="E314" s="44" t="s">
        <v>15</v>
      </c>
      <c r="F314" s="35">
        <f>G314-21</f>
        <v>43804</v>
      </c>
      <c r="G314" s="35">
        <f>H314-7</f>
        <v>43825</v>
      </c>
      <c r="H314" s="35">
        <f t="shared" si="46"/>
        <v>43832</v>
      </c>
      <c r="I314" s="35">
        <f t="shared" si="39"/>
        <v>43839</v>
      </c>
      <c r="J314" s="35">
        <v>43845</v>
      </c>
      <c r="K314" s="36" t="s">
        <v>69</v>
      </c>
      <c r="L314" s="37">
        <f t="shared" si="40"/>
        <v>300000</v>
      </c>
      <c r="M314" s="38">
        <v>300000</v>
      </c>
      <c r="N314" s="39"/>
      <c r="O314" s="40" t="s">
        <v>235</v>
      </c>
    </row>
    <row r="315" spans="1:256" s="41" customFormat="1" ht="21">
      <c r="A315" s="32">
        <v>871</v>
      </c>
      <c r="B315" s="33" t="s">
        <v>338</v>
      </c>
      <c r="C315" s="42" t="s">
        <v>149</v>
      </c>
      <c r="D315" s="33" t="s">
        <v>147</v>
      </c>
      <c r="E315" s="44" t="s">
        <v>15</v>
      </c>
      <c r="F315" s="35">
        <f>G315-21</f>
        <v>43804</v>
      </c>
      <c r="G315" s="35">
        <f>H315-7</f>
        <v>43825</v>
      </c>
      <c r="H315" s="35">
        <f t="shared" si="46"/>
        <v>43832</v>
      </c>
      <c r="I315" s="35">
        <f t="shared" si="39"/>
        <v>43839</v>
      </c>
      <c r="J315" s="35">
        <v>43845</v>
      </c>
      <c r="K315" s="36" t="s">
        <v>69</v>
      </c>
      <c r="L315" s="37">
        <f t="shared" si="40"/>
        <v>380000</v>
      </c>
      <c r="M315" s="43">
        <v>380000</v>
      </c>
      <c r="N315" s="39"/>
      <c r="O315" s="40" t="s">
        <v>235</v>
      </c>
    </row>
    <row r="316" spans="1:256" s="41" customFormat="1" ht="21">
      <c r="A316" s="32">
        <v>872</v>
      </c>
      <c r="B316" s="33" t="s">
        <v>338</v>
      </c>
      <c r="C316" s="42" t="s">
        <v>89</v>
      </c>
      <c r="D316" s="33" t="s">
        <v>147</v>
      </c>
      <c r="E316" s="44" t="s">
        <v>15</v>
      </c>
      <c r="F316" s="35">
        <f>G316-21</f>
        <v>43804</v>
      </c>
      <c r="G316" s="35">
        <f>H316-7</f>
        <v>43825</v>
      </c>
      <c r="H316" s="35">
        <f t="shared" si="46"/>
        <v>43832</v>
      </c>
      <c r="I316" s="35">
        <f t="shared" si="39"/>
        <v>43839</v>
      </c>
      <c r="J316" s="35">
        <v>43845</v>
      </c>
      <c r="K316" s="36" t="s">
        <v>69</v>
      </c>
      <c r="L316" s="37">
        <f t="shared" si="40"/>
        <v>12000</v>
      </c>
      <c r="M316" s="43">
        <v>12000</v>
      </c>
      <c r="N316" s="39"/>
      <c r="O316" s="40" t="s">
        <v>235</v>
      </c>
    </row>
    <row r="317" spans="1:256" s="41" customFormat="1" ht="21">
      <c r="A317" s="32">
        <v>873</v>
      </c>
      <c r="B317" s="33" t="s">
        <v>338</v>
      </c>
      <c r="C317" s="42" t="s">
        <v>116</v>
      </c>
      <c r="D317" s="33" t="s">
        <v>147</v>
      </c>
      <c r="E317" s="44" t="s">
        <v>28</v>
      </c>
      <c r="F317" s="35">
        <f>H317-7</f>
        <v>43825</v>
      </c>
      <c r="G317" s="33" t="str">
        <f>IF(E317="","",IF((OR(E317=data_validation!A$1,E317=data_validation!A$2)),"Indicate Date","N/A"))</f>
        <v>N/A</v>
      </c>
      <c r="H317" s="35">
        <f t="shared" si="46"/>
        <v>43832</v>
      </c>
      <c r="I317" s="35">
        <f t="shared" si="39"/>
        <v>43839</v>
      </c>
      <c r="J317" s="35">
        <v>43845</v>
      </c>
      <c r="K317" s="36" t="s">
        <v>69</v>
      </c>
      <c r="L317" s="37">
        <f t="shared" si="40"/>
        <v>4000</v>
      </c>
      <c r="M317" s="43">
        <v>4000</v>
      </c>
      <c r="N317" s="39"/>
      <c r="O317" s="40" t="s">
        <v>235</v>
      </c>
    </row>
    <row r="318" spans="1:256" s="41" customFormat="1" ht="21">
      <c r="A318" s="32">
        <v>874</v>
      </c>
      <c r="B318" s="33" t="s">
        <v>339</v>
      </c>
      <c r="C318" s="42" t="s">
        <v>78</v>
      </c>
      <c r="D318" s="33" t="s">
        <v>147</v>
      </c>
      <c r="E318" s="44" t="s">
        <v>15</v>
      </c>
      <c r="F318" s="35">
        <f>G318-21</f>
        <v>43804</v>
      </c>
      <c r="G318" s="35">
        <f>H318-7</f>
        <v>43825</v>
      </c>
      <c r="H318" s="35">
        <f t="shared" si="46"/>
        <v>43832</v>
      </c>
      <c r="I318" s="35">
        <f t="shared" si="39"/>
        <v>43839</v>
      </c>
      <c r="J318" s="35">
        <v>43845</v>
      </c>
      <c r="K318" s="36" t="s">
        <v>69</v>
      </c>
      <c r="L318" s="37">
        <f t="shared" si="40"/>
        <v>20000</v>
      </c>
      <c r="M318" s="43">
        <v>20000</v>
      </c>
      <c r="N318" s="39"/>
      <c r="O318" s="40" t="s">
        <v>234</v>
      </c>
    </row>
    <row r="319" spans="1:256" s="41" customFormat="1" ht="21">
      <c r="A319" s="32">
        <v>875</v>
      </c>
      <c r="B319" s="33" t="s">
        <v>339</v>
      </c>
      <c r="C319" s="34" t="s">
        <v>149</v>
      </c>
      <c r="D319" s="33" t="s">
        <v>147</v>
      </c>
      <c r="E319" s="44" t="s">
        <v>15</v>
      </c>
      <c r="F319" s="35">
        <f>G319-21</f>
        <v>43804</v>
      </c>
      <c r="G319" s="35">
        <f>H319-7</f>
        <v>43825</v>
      </c>
      <c r="H319" s="35">
        <f t="shared" si="46"/>
        <v>43832</v>
      </c>
      <c r="I319" s="35">
        <f t="shared" si="39"/>
        <v>43839</v>
      </c>
      <c r="J319" s="35">
        <v>43845</v>
      </c>
      <c r="K319" s="36" t="s">
        <v>69</v>
      </c>
      <c r="L319" s="37">
        <f t="shared" si="40"/>
        <v>39000</v>
      </c>
      <c r="M319" s="38">
        <v>39000</v>
      </c>
      <c r="N319" s="39"/>
      <c r="O319" s="40" t="s">
        <v>234</v>
      </c>
    </row>
    <row r="320" spans="1:256" s="41" customFormat="1" ht="21">
      <c r="A320" s="32">
        <v>876</v>
      </c>
      <c r="B320" s="33" t="s">
        <v>339</v>
      </c>
      <c r="C320" s="34" t="s">
        <v>344</v>
      </c>
      <c r="D320" s="33" t="s">
        <v>147</v>
      </c>
      <c r="E320" s="44" t="s">
        <v>15</v>
      </c>
      <c r="F320" s="35">
        <f>G320-21</f>
        <v>43804</v>
      </c>
      <c r="G320" s="35">
        <f>H320-7</f>
        <v>43825</v>
      </c>
      <c r="H320" s="35">
        <f t="shared" si="46"/>
        <v>43832</v>
      </c>
      <c r="I320" s="35">
        <f t="shared" si="39"/>
        <v>43839</v>
      </c>
      <c r="J320" s="35">
        <v>43845</v>
      </c>
      <c r="K320" s="36" t="s">
        <v>69</v>
      </c>
      <c r="L320" s="37">
        <f t="shared" si="40"/>
        <v>99050</v>
      </c>
      <c r="M320" s="38">
        <v>99050</v>
      </c>
      <c r="N320" s="39"/>
      <c r="O320" s="40" t="s">
        <v>234</v>
      </c>
    </row>
    <row r="321" spans="1:256" s="41" customFormat="1" ht="21">
      <c r="A321" s="32">
        <v>877</v>
      </c>
      <c r="B321" s="33" t="s">
        <v>339</v>
      </c>
      <c r="C321" s="34" t="s">
        <v>92</v>
      </c>
      <c r="D321" s="33" t="s">
        <v>147</v>
      </c>
      <c r="E321" s="44" t="s">
        <v>15</v>
      </c>
      <c r="F321" s="35">
        <f>G321-21</f>
        <v>43804</v>
      </c>
      <c r="G321" s="35">
        <f>H321-7</f>
        <v>43825</v>
      </c>
      <c r="H321" s="35">
        <f t="shared" si="46"/>
        <v>43832</v>
      </c>
      <c r="I321" s="35">
        <f t="shared" si="39"/>
        <v>43839</v>
      </c>
      <c r="J321" s="35">
        <v>43845</v>
      </c>
      <c r="K321" s="36" t="s">
        <v>69</v>
      </c>
      <c r="L321" s="37">
        <f t="shared" si="40"/>
        <v>35500</v>
      </c>
      <c r="M321" s="38">
        <v>35500</v>
      </c>
      <c r="N321" s="39"/>
      <c r="O321" s="40" t="s">
        <v>234</v>
      </c>
    </row>
    <row r="322" spans="1:256" s="41" customFormat="1" ht="21">
      <c r="A322" s="32">
        <v>878</v>
      </c>
      <c r="B322" s="33" t="s">
        <v>339</v>
      </c>
      <c r="C322" s="34" t="s">
        <v>89</v>
      </c>
      <c r="D322" s="33" t="s">
        <v>147</v>
      </c>
      <c r="E322" s="44" t="s">
        <v>15</v>
      </c>
      <c r="F322" s="35">
        <f>G322-21</f>
        <v>43804</v>
      </c>
      <c r="G322" s="35">
        <f>H322-7</f>
        <v>43825</v>
      </c>
      <c r="H322" s="35">
        <f t="shared" si="46"/>
        <v>43832</v>
      </c>
      <c r="I322" s="35">
        <f t="shared" si="39"/>
        <v>43839</v>
      </c>
      <c r="J322" s="35">
        <v>43845</v>
      </c>
      <c r="K322" s="36" t="s">
        <v>69</v>
      </c>
      <c r="L322" s="37">
        <f t="shared" si="40"/>
        <v>206340</v>
      </c>
      <c r="M322" s="38">
        <v>206340</v>
      </c>
      <c r="N322" s="39"/>
      <c r="O322" s="40" t="s">
        <v>234</v>
      </c>
    </row>
    <row r="323" spans="1:256" s="41" customFormat="1" ht="21">
      <c r="A323" s="32">
        <v>879</v>
      </c>
      <c r="B323" s="33" t="s">
        <v>339</v>
      </c>
      <c r="C323" s="34" t="s">
        <v>124</v>
      </c>
      <c r="D323" s="33" t="s">
        <v>147</v>
      </c>
      <c r="E323" s="44" t="s">
        <v>28</v>
      </c>
      <c r="F323" s="35">
        <f>H323-7</f>
        <v>43825</v>
      </c>
      <c r="G323" s="33" t="str">
        <f>IF(E323="","",IF((OR(E323=data_validation!A$1,E323=data_validation!A$2)),"Indicate Date","N/A"))</f>
        <v>N/A</v>
      </c>
      <c r="H323" s="35">
        <f t="shared" si="46"/>
        <v>43832</v>
      </c>
      <c r="I323" s="35">
        <f t="shared" si="39"/>
        <v>43839</v>
      </c>
      <c r="J323" s="35">
        <v>43845</v>
      </c>
      <c r="K323" s="36" t="s">
        <v>69</v>
      </c>
      <c r="L323" s="37">
        <f t="shared" si="40"/>
        <v>97500</v>
      </c>
      <c r="M323" s="38">
        <v>97500</v>
      </c>
      <c r="N323" s="39"/>
      <c r="O323" s="40" t="s">
        <v>234</v>
      </c>
    </row>
    <row r="324" spans="1:256" s="41" customFormat="1" ht="36">
      <c r="A324" s="32">
        <v>880</v>
      </c>
      <c r="B324" s="33" t="s">
        <v>339</v>
      </c>
      <c r="C324" s="42" t="s">
        <v>146</v>
      </c>
      <c r="D324" s="33" t="s">
        <v>147</v>
      </c>
      <c r="E324" s="44" t="s">
        <v>25</v>
      </c>
      <c r="F324" s="46" t="e">
        <v>#REF!</v>
      </c>
      <c r="G324" s="46" t="s">
        <v>822</v>
      </c>
      <c r="H324" s="35">
        <f>J324-15</f>
        <v>43830</v>
      </c>
      <c r="I324" s="35">
        <f t="shared" si="39"/>
        <v>43837</v>
      </c>
      <c r="J324" s="35">
        <v>43845</v>
      </c>
      <c r="K324" s="36" t="s">
        <v>69</v>
      </c>
      <c r="L324" s="37">
        <f t="shared" si="40"/>
        <v>105000</v>
      </c>
      <c r="M324" s="43">
        <v>105000</v>
      </c>
      <c r="N324" s="39"/>
      <c r="O324" s="40" t="s">
        <v>234</v>
      </c>
    </row>
    <row r="325" spans="1:256" s="41" customFormat="1" ht="21">
      <c r="A325" s="32">
        <v>881</v>
      </c>
      <c r="B325" s="33" t="s">
        <v>339</v>
      </c>
      <c r="C325" s="42" t="s">
        <v>116</v>
      </c>
      <c r="D325" s="33" t="s">
        <v>147</v>
      </c>
      <c r="E325" s="44" t="s">
        <v>28</v>
      </c>
      <c r="F325" s="35">
        <f>H325-7</f>
        <v>43825</v>
      </c>
      <c r="G325" s="33" t="str">
        <f>IF(E325="","",IF((OR(E325=data_validation!A$1,E325=data_validation!A$2)),"Indicate Date","N/A"))</f>
        <v>N/A</v>
      </c>
      <c r="H325" s="35">
        <f>J325-13</f>
        <v>43832</v>
      </c>
      <c r="I325" s="35">
        <f t="shared" si="39"/>
        <v>43839</v>
      </c>
      <c r="J325" s="35">
        <v>43845</v>
      </c>
      <c r="K325" s="36" t="s">
        <v>69</v>
      </c>
      <c r="L325" s="37">
        <f t="shared" si="40"/>
        <v>59000</v>
      </c>
      <c r="M325" s="43">
        <v>59000</v>
      </c>
      <c r="N325" s="39"/>
      <c r="O325" s="40" t="s">
        <v>234</v>
      </c>
    </row>
    <row r="326" spans="1:256" s="41" customFormat="1" ht="21">
      <c r="A326" s="32">
        <v>882</v>
      </c>
      <c r="B326" s="33" t="s">
        <v>340</v>
      </c>
      <c r="C326" s="34" t="s">
        <v>78</v>
      </c>
      <c r="D326" s="33" t="s">
        <v>147</v>
      </c>
      <c r="E326" s="44" t="s">
        <v>15</v>
      </c>
      <c r="F326" s="35">
        <f>G326-21</f>
        <v>43802</v>
      </c>
      <c r="G326" s="35">
        <f>H326-7</f>
        <v>43823</v>
      </c>
      <c r="H326" s="35">
        <f>J326-15</f>
        <v>43830</v>
      </c>
      <c r="I326" s="35">
        <f t="shared" ref="I326:I389" si="47">H326+7</f>
        <v>43837</v>
      </c>
      <c r="J326" s="35">
        <v>43845</v>
      </c>
      <c r="K326" s="36" t="s">
        <v>69</v>
      </c>
      <c r="L326" s="37">
        <f t="shared" ref="L326:L389" si="48">SUM(M326:N326)</f>
        <v>20000</v>
      </c>
      <c r="M326" s="38">
        <v>20000</v>
      </c>
      <c r="N326" s="39"/>
      <c r="O326" s="40" t="s">
        <v>341</v>
      </c>
    </row>
    <row r="327" spans="1:256" s="41" customFormat="1" ht="21">
      <c r="A327" s="32">
        <v>883</v>
      </c>
      <c r="B327" s="33" t="s">
        <v>340</v>
      </c>
      <c r="C327" s="42" t="s">
        <v>344</v>
      </c>
      <c r="D327" s="33" t="s">
        <v>147</v>
      </c>
      <c r="E327" s="44" t="s">
        <v>15</v>
      </c>
      <c r="F327" s="35">
        <f>G327-21</f>
        <v>43804</v>
      </c>
      <c r="G327" s="35">
        <f>H327-7</f>
        <v>43825</v>
      </c>
      <c r="H327" s="35">
        <f>J327-13</f>
        <v>43832</v>
      </c>
      <c r="I327" s="35">
        <f t="shared" si="47"/>
        <v>43839</v>
      </c>
      <c r="J327" s="35">
        <v>43845</v>
      </c>
      <c r="K327" s="36" t="s">
        <v>69</v>
      </c>
      <c r="L327" s="37">
        <f t="shared" si="48"/>
        <v>50000</v>
      </c>
      <c r="M327" s="43">
        <v>50000</v>
      </c>
      <c r="N327" s="39"/>
      <c r="O327" s="40" t="s">
        <v>341</v>
      </c>
    </row>
    <row r="328" spans="1:256" s="41" customFormat="1" ht="21">
      <c r="A328" s="32">
        <v>886</v>
      </c>
      <c r="B328" s="33" t="s">
        <v>342</v>
      </c>
      <c r="C328" s="42" t="s">
        <v>92</v>
      </c>
      <c r="D328" s="33" t="s">
        <v>147</v>
      </c>
      <c r="E328" s="44" t="s">
        <v>15</v>
      </c>
      <c r="F328" s="35">
        <f>G328-21</f>
        <v>43804</v>
      </c>
      <c r="G328" s="35">
        <f>H328-7</f>
        <v>43825</v>
      </c>
      <c r="H328" s="35">
        <f>J328-13</f>
        <v>43832</v>
      </c>
      <c r="I328" s="35">
        <f t="shared" si="47"/>
        <v>43839</v>
      </c>
      <c r="J328" s="35">
        <v>43845</v>
      </c>
      <c r="K328" s="36" t="s">
        <v>69</v>
      </c>
      <c r="L328" s="37">
        <f t="shared" si="48"/>
        <v>11355</v>
      </c>
      <c r="M328" s="43">
        <v>11355</v>
      </c>
      <c r="N328" s="39"/>
      <c r="O328" s="40" t="s">
        <v>236</v>
      </c>
    </row>
    <row r="329" spans="1:256" s="41" customFormat="1" ht="21">
      <c r="A329" s="32">
        <v>888</v>
      </c>
      <c r="B329" s="33" t="s">
        <v>342</v>
      </c>
      <c r="C329" s="34" t="s">
        <v>78</v>
      </c>
      <c r="D329" s="33" t="s">
        <v>147</v>
      </c>
      <c r="E329" s="44" t="s">
        <v>15</v>
      </c>
      <c r="F329" s="35">
        <f>G329-21</f>
        <v>43802</v>
      </c>
      <c r="G329" s="35">
        <f>H329-7</f>
        <v>43823</v>
      </c>
      <c r="H329" s="35">
        <f>J329-15</f>
        <v>43830</v>
      </c>
      <c r="I329" s="35">
        <f t="shared" si="47"/>
        <v>43837</v>
      </c>
      <c r="J329" s="35">
        <v>43845</v>
      </c>
      <c r="K329" s="36" t="s">
        <v>69</v>
      </c>
      <c r="L329" s="37">
        <f t="shared" si="48"/>
        <v>15000</v>
      </c>
      <c r="M329" s="43">
        <v>15000</v>
      </c>
      <c r="N329" s="39"/>
      <c r="O329" s="40" t="s">
        <v>236</v>
      </c>
    </row>
    <row r="330" spans="1:256" s="41" customFormat="1" ht="21">
      <c r="A330" s="32">
        <v>889</v>
      </c>
      <c r="B330" s="33" t="s">
        <v>342</v>
      </c>
      <c r="C330" s="34" t="s">
        <v>77</v>
      </c>
      <c r="D330" s="33" t="s">
        <v>147</v>
      </c>
      <c r="E330" s="44" t="s">
        <v>15</v>
      </c>
      <c r="F330" s="35">
        <f>G330-21</f>
        <v>43802</v>
      </c>
      <c r="G330" s="35">
        <f>H330-7</f>
        <v>43823</v>
      </c>
      <c r="H330" s="35">
        <f>J330-15</f>
        <v>43830</v>
      </c>
      <c r="I330" s="35">
        <f t="shared" si="47"/>
        <v>43837</v>
      </c>
      <c r="J330" s="35">
        <v>43845</v>
      </c>
      <c r="K330" s="36" t="s">
        <v>69</v>
      </c>
      <c r="L330" s="37">
        <f t="shared" si="48"/>
        <v>10000</v>
      </c>
      <c r="M330" s="43">
        <v>10000</v>
      </c>
      <c r="N330" s="39"/>
      <c r="O330" s="40" t="s">
        <v>236</v>
      </c>
    </row>
    <row r="331" spans="1:256" s="80" customFormat="1" ht="21">
      <c r="A331" s="32">
        <v>892</v>
      </c>
      <c r="B331" s="33" t="s">
        <v>342</v>
      </c>
      <c r="C331" s="42" t="s">
        <v>116</v>
      </c>
      <c r="D331" s="33" t="s">
        <v>147</v>
      </c>
      <c r="E331" s="44" t="s">
        <v>28</v>
      </c>
      <c r="F331" s="35">
        <f>H331-7</f>
        <v>43825</v>
      </c>
      <c r="G331" s="33" t="str">
        <f>IF(E331="","",IF((OR(E331=data_validation!A$1,E331=data_validation!A$2)),"Indicate Date","N/A"))</f>
        <v>N/A</v>
      </c>
      <c r="H331" s="35">
        <f>J331-13</f>
        <v>43832</v>
      </c>
      <c r="I331" s="35">
        <f t="shared" si="47"/>
        <v>43839</v>
      </c>
      <c r="J331" s="35">
        <v>43845</v>
      </c>
      <c r="K331" s="36" t="s">
        <v>69</v>
      </c>
      <c r="L331" s="37">
        <f t="shared" si="48"/>
        <v>45000</v>
      </c>
      <c r="M331" s="43">
        <v>45000</v>
      </c>
      <c r="N331" s="39"/>
      <c r="O331" s="40" t="s">
        <v>236</v>
      </c>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c r="AT331" s="41"/>
      <c r="AU331" s="41"/>
      <c r="AV331" s="41"/>
      <c r="AW331" s="41"/>
      <c r="AX331" s="41"/>
      <c r="AY331" s="41"/>
      <c r="AZ331" s="41"/>
      <c r="BA331" s="41"/>
      <c r="BB331" s="41"/>
      <c r="BC331" s="41"/>
      <c r="BD331" s="41"/>
      <c r="BE331" s="41"/>
      <c r="BF331" s="41"/>
      <c r="BG331" s="41"/>
      <c r="BH331" s="41"/>
      <c r="BI331" s="41"/>
      <c r="BJ331" s="41"/>
      <c r="BK331" s="41"/>
      <c r="BL331" s="41"/>
      <c r="BM331" s="41"/>
      <c r="BN331" s="41"/>
      <c r="BO331" s="41"/>
      <c r="BP331" s="41"/>
      <c r="BQ331" s="41"/>
      <c r="BR331" s="41"/>
      <c r="BS331" s="41"/>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c r="DA331" s="41"/>
      <c r="DB331" s="41"/>
      <c r="DC331" s="41"/>
      <c r="DD331" s="41"/>
      <c r="DE331" s="41"/>
      <c r="DF331" s="41"/>
      <c r="DG331" s="41"/>
      <c r="DH331" s="41"/>
      <c r="DI331" s="41"/>
      <c r="DJ331" s="41"/>
      <c r="DK331" s="41"/>
      <c r="DL331" s="41"/>
      <c r="DM331" s="41"/>
      <c r="DN331" s="41"/>
      <c r="DO331" s="41"/>
      <c r="DP331" s="41"/>
      <c r="DQ331" s="41"/>
      <c r="DR331" s="41"/>
      <c r="DS331" s="41"/>
      <c r="DT331" s="41"/>
      <c r="DU331" s="41"/>
      <c r="DV331" s="41"/>
      <c r="DW331" s="41"/>
      <c r="DX331" s="41"/>
      <c r="DY331" s="41"/>
      <c r="DZ331" s="41"/>
      <c r="EA331" s="41"/>
      <c r="EB331" s="41"/>
      <c r="EC331" s="41"/>
      <c r="ED331" s="41"/>
      <c r="EE331" s="41"/>
      <c r="EF331" s="41"/>
      <c r="EG331" s="41"/>
      <c r="EH331" s="41"/>
      <c r="EI331" s="41"/>
      <c r="EJ331" s="41"/>
      <c r="EK331" s="41"/>
      <c r="EL331" s="41"/>
      <c r="EM331" s="41"/>
      <c r="EN331" s="41"/>
      <c r="EO331" s="41"/>
      <c r="EP331" s="41"/>
      <c r="EQ331" s="41"/>
      <c r="ER331" s="41"/>
      <c r="ES331" s="41"/>
      <c r="ET331" s="41"/>
      <c r="EU331" s="41"/>
      <c r="EV331" s="41"/>
      <c r="EW331" s="41"/>
      <c r="EX331" s="41"/>
      <c r="EY331" s="41"/>
      <c r="EZ331" s="41"/>
      <c r="FA331" s="41"/>
      <c r="FB331" s="41"/>
      <c r="FC331" s="41"/>
      <c r="FD331" s="41"/>
      <c r="FE331" s="41"/>
      <c r="FF331" s="41"/>
      <c r="FG331" s="41"/>
      <c r="FH331" s="41"/>
      <c r="FI331" s="41"/>
      <c r="FJ331" s="41"/>
      <c r="FK331" s="41"/>
      <c r="FL331" s="41"/>
      <c r="FM331" s="41"/>
      <c r="FN331" s="41"/>
      <c r="FO331" s="41"/>
      <c r="FP331" s="41"/>
      <c r="FQ331" s="41"/>
      <c r="FR331" s="41"/>
      <c r="FS331" s="41"/>
      <c r="FT331" s="41"/>
      <c r="FU331" s="41"/>
      <c r="FV331" s="41"/>
      <c r="FW331" s="41"/>
      <c r="FX331" s="41"/>
      <c r="FY331" s="41"/>
      <c r="FZ331" s="41"/>
      <c r="GA331" s="41"/>
      <c r="GB331" s="41"/>
      <c r="GC331" s="41"/>
      <c r="GD331" s="41"/>
      <c r="GE331" s="41"/>
      <c r="GF331" s="41"/>
      <c r="GG331" s="41"/>
      <c r="GH331" s="41"/>
      <c r="GI331" s="41"/>
      <c r="GJ331" s="41"/>
      <c r="GK331" s="41"/>
      <c r="GL331" s="41"/>
      <c r="GM331" s="41"/>
      <c r="GN331" s="41"/>
      <c r="GO331" s="41"/>
      <c r="GP331" s="41"/>
      <c r="GQ331" s="41"/>
      <c r="GR331" s="41"/>
      <c r="GS331" s="41"/>
      <c r="GT331" s="41"/>
      <c r="GU331" s="41"/>
      <c r="GV331" s="41"/>
      <c r="GW331" s="41"/>
      <c r="GX331" s="41"/>
      <c r="GY331" s="41"/>
      <c r="GZ331" s="41"/>
      <c r="HA331" s="41"/>
      <c r="HB331" s="41"/>
      <c r="HC331" s="41"/>
      <c r="HD331" s="41"/>
      <c r="HE331" s="41"/>
      <c r="HF331" s="41"/>
      <c r="HG331" s="41"/>
      <c r="HH331" s="41"/>
      <c r="HI331" s="41"/>
      <c r="HJ331" s="41"/>
      <c r="HK331" s="41"/>
      <c r="HL331" s="41"/>
      <c r="HM331" s="41"/>
      <c r="HN331" s="41"/>
      <c r="HO331" s="41"/>
      <c r="HP331" s="41"/>
      <c r="HQ331" s="41"/>
      <c r="HR331" s="41"/>
      <c r="HS331" s="41"/>
      <c r="HT331" s="41"/>
      <c r="HU331" s="41"/>
      <c r="HV331" s="41"/>
      <c r="HW331" s="41"/>
      <c r="HX331" s="41"/>
      <c r="HY331" s="41"/>
      <c r="HZ331" s="41"/>
      <c r="IA331" s="41"/>
      <c r="IB331" s="41"/>
      <c r="IC331" s="41"/>
      <c r="ID331" s="41"/>
      <c r="IE331" s="41"/>
      <c r="IF331" s="41"/>
      <c r="IG331" s="41"/>
      <c r="IH331" s="41"/>
      <c r="II331" s="41"/>
      <c r="IJ331" s="41"/>
      <c r="IK331" s="41"/>
      <c r="IL331" s="41"/>
      <c r="IM331" s="41"/>
      <c r="IN331" s="41"/>
      <c r="IO331" s="41"/>
      <c r="IP331" s="41"/>
      <c r="IQ331" s="41"/>
      <c r="IR331" s="41"/>
      <c r="IS331" s="41"/>
      <c r="IT331" s="41"/>
      <c r="IU331" s="41"/>
      <c r="IV331" s="41"/>
    </row>
    <row r="332" spans="1:256" s="80" customFormat="1" ht="21">
      <c r="A332" s="32">
        <v>893</v>
      </c>
      <c r="B332" s="33" t="s">
        <v>342</v>
      </c>
      <c r="C332" s="42" t="s">
        <v>110</v>
      </c>
      <c r="D332" s="33" t="s">
        <v>147</v>
      </c>
      <c r="E332" s="44" t="s">
        <v>29</v>
      </c>
      <c r="F332" s="46" t="e">
        <v>#REF!</v>
      </c>
      <c r="G332" s="33" t="str">
        <f>IF(E332="","",IF((OR(E332=data_validation!A$1,E332=data_validation!A$2)),"Indicate Date","N/A"))</f>
        <v>N/A</v>
      </c>
      <c r="H332" s="35">
        <f>J332-15</f>
        <v>43830</v>
      </c>
      <c r="I332" s="35">
        <f t="shared" si="47"/>
        <v>43837</v>
      </c>
      <c r="J332" s="35">
        <v>43845</v>
      </c>
      <c r="K332" s="36" t="s">
        <v>69</v>
      </c>
      <c r="L332" s="37">
        <f t="shared" si="48"/>
        <v>5000</v>
      </c>
      <c r="M332" s="43">
        <v>5000</v>
      </c>
      <c r="N332" s="39"/>
      <c r="O332" s="40" t="s">
        <v>236</v>
      </c>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c r="AT332" s="41"/>
      <c r="AU332" s="41"/>
      <c r="AV332" s="41"/>
      <c r="AW332" s="41"/>
      <c r="AX332" s="41"/>
      <c r="AY332" s="41"/>
      <c r="AZ332" s="41"/>
      <c r="BA332" s="41"/>
      <c r="BB332" s="41"/>
      <c r="BC332" s="41"/>
      <c r="BD332" s="41"/>
      <c r="BE332" s="41"/>
      <c r="BF332" s="41"/>
      <c r="BG332" s="41"/>
      <c r="BH332" s="41"/>
      <c r="BI332" s="41"/>
      <c r="BJ332" s="41"/>
      <c r="BK332" s="41"/>
      <c r="BL332" s="41"/>
      <c r="BM332" s="41"/>
      <c r="BN332" s="41"/>
      <c r="BO332" s="41"/>
      <c r="BP332" s="41"/>
      <c r="BQ332" s="41"/>
      <c r="BR332" s="41"/>
      <c r="BS332" s="41"/>
      <c r="BT332" s="41"/>
      <c r="BU332" s="41"/>
      <c r="BV332" s="41"/>
      <c r="BW332" s="41"/>
      <c r="BX332" s="41"/>
      <c r="BY332" s="41"/>
      <c r="BZ332" s="41"/>
      <c r="CA332" s="41"/>
      <c r="CB332" s="41"/>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c r="DA332" s="41"/>
      <c r="DB332" s="41"/>
      <c r="DC332" s="41"/>
      <c r="DD332" s="41"/>
      <c r="DE332" s="41"/>
      <c r="DF332" s="41"/>
      <c r="DG332" s="41"/>
      <c r="DH332" s="41"/>
      <c r="DI332" s="41"/>
      <c r="DJ332" s="41"/>
      <c r="DK332" s="41"/>
      <c r="DL332" s="41"/>
      <c r="DM332" s="41"/>
      <c r="DN332" s="41"/>
      <c r="DO332" s="41"/>
      <c r="DP332" s="41"/>
      <c r="DQ332" s="41"/>
      <c r="DR332" s="41"/>
      <c r="DS332" s="41"/>
      <c r="DT332" s="41"/>
      <c r="DU332" s="41"/>
      <c r="DV332" s="41"/>
      <c r="DW332" s="41"/>
      <c r="DX332" s="41"/>
      <c r="DY332" s="41"/>
      <c r="DZ332" s="41"/>
      <c r="EA332" s="41"/>
      <c r="EB332" s="41"/>
      <c r="EC332" s="41"/>
      <c r="ED332" s="41"/>
      <c r="EE332" s="41"/>
      <c r="EF332" s="41"/>
      <c r="EG332" s="41"/>
      <c r="EH332" s="41"/>
      <c r="EI332" s="41"/>
      <c r="EJ332" s="41"/>
      <c r="EK332" s="41"/>
      <c r="EL332" s="41"/>
      <c r="EM332" s="41"/>
      <c r="EN332" s="41"/>
      <c r="EO332" s="41"/>
      <c r="EP332" s="41"/>
      <c r="EQ332" s="41"/>
      <c r="ER332" s="41"/>
      <c r="ES332" s="41"/>
      <c r="ET332" s="41"/>
      <c r="EU332" s="41"/>
      <c r="EV332" s="41"/>
      <c r="EW332" s="41"/>
      <c r="EX332" s="41"/>
      <c r="EY332" s="41"/>
      <c r="EZ332" s="41"/>
      <c r="FA332" s="41"/>
      <c r="FB332" s="41"/>
      <c r="FC332" s="41"/>
      <c r="FD332" s="41"/>
      <c r="FE332" s="41"/>
      <c r="FF332" s="41"/>
      <c r="FG332" s="41"/>
      <c r="FH332" s="41"/>
      <c r="FI332" s="41"/>
      <c r="FJ332" s="41"/>
      <c r="FK332" s="41"/>
      <c r="FL332" s="41"/>
      <c r="FM332" s="41"/>
      <c r="FN332" s="41"/>
      <c r="FO332" s="41"/>
      <c r="FP332" s="41"/>
      <c r="FQ332" s="41"/>
      <c r="FR332" s="41"/>
      <c r="FS332" s="41"/>
      <c r="FT332" s="41"/>
      <c r="FU332" s="41"/>
      <c r="FV332" s="41"/>
      <c r="FW332" s="41"/>
      <c r="FX332" s="41"/>
      <c r="FY332" s="41"/>
      <c r="FZ332" s="41"/>
      <c r="GA332" s="41"/>
      <c r="GB332" s="41"/>
      <c r="GC332" s="41"/>
      <c r="GD332" s="41"/>
      <c r="GE332" s="41"/>
      <c r="GF332" s="41"/>
      <c r="GG332" s="41"/>
      <c r="GH332" s="41"/>
      <c r="GI332" s="41"/>
      <c r="GJ332" s="41"/>
      <c r="GK332" s="41"/>
      <c r="GL332" s="41"/>
      <c r="GM332" s="41"/>
      <c r="GN332" s="41"/>
      <c r="GO332" s="41"/>
      <c r="GP332" s="41"/>
      <c r="GQ332" s="41"/>
      <c r="GR332" s="41"/>
      <c r="GS332" s="41"/>
      <c r="GT332" s="41"/>
      <c r="GU332" s="41"/>
      <c r="GV332" s="41"/>
      <c r="GW332" s="41"/>
      <c r="GX332" s="41"/>
      <c r="GY332" s="41"/>
      <c r="GZ332" s="41"/>
      <c r="HA332" s="41"/>
      <c r="HB332" s="41"/>
      <c r="HC332" s="41"/>
      <c r="HD332" s="41"/>
      <c r="HE332" s="41"/>
      <c r="HF332" s="41"/>
      <c r="HG332" s="41"/>
      <c r="HH332" s="41"/>
      <c r="HI332" s="41"/>
      <c r="HJ332" s="41"/>
      <c r="HK332" s="41"/>
      <c r="HL332" s="41"/>
      <c r="HM332" s="41"/>
      <c r="HN332" s="41"/>
      <c r="HO332" s="41"/>
      <c r="HP332" s="41"/>
      <c r="HQ332" s="41"/>
      <c r="HR332" s="41"/>
      <c r="HS332" s="41"/>
      <c r="HT332" s="41"/>
      <c r="HU332" s="41"/>
      <c r="HV332" s="41"/>
      <c r="HW332" s="41"/>
      <c r="HX332" s="41"/>
      <c r="HY332" s="41"/>
      <c r="HZ332" s="41"/>
      <c r="IA332" s="41"/>
      <c r="IB332" s="41"/>
      <c r="IC332" s="41"/>
      <c r="ID332" s="41"/>
      <c r="IE332" s="41"/>
      <c r="IF332" s="41"/>
      <c r="IG332" s="41"/>
      <c r="IH332" s="41"/>
      <c r="II332" s="41"/>
      <c r="IJ332" s="41"/>
      <c r="IK332" s="41"/>
      <c r="IL332" s="41"/>
      <c r="IM332" s="41"/>
      <c r="IN332" s="41"/>
      <c r="IO332" s="41"/>
      <c r="IP332" s="41"/>
      <c r="IQ332" s="41"/>
      <c r="IR332" s="41"/>
      <c r="IS332" s="41"/>
      <c r="IT332" s="41"/>
      <c r="IU332" s="41"/>
      <c r="IV332" s="41"/>
    </row>
    <row r="333" spans="1:256" s="80" customFormat="1" ht="21">
      <c r="A333" s="32">
        <v>894</v>
      </c>
      <c r="B333" s="33" t="s">
        <v>342</v>
      </c>
      <c r="C333" s="42" t="s">
        <v>89</v>
      </c>
      <c r="D333" s="33" t="s">
        <v>147</v>
      </c>
      <c r="E333" s="44" t="s">
        <v>15</v>
      </c>
      <c r="F333" s="35">
        <f>G333-21</f>
        <v>43804</v>
      </c>
      <c r="G333" s="35">
        <f>H333-7</f>
        <v>43825</v>
      </c>
      <c r="H333" s="35">
        <f>J333-13</f>
        <v>43832</v>
      </c>
      <c r="I333" s="35">
        <f t="shared" si="47"/>
        <v>43839</v>
      </c>
      <c r="J333" s="35">
        <v>43845</v>
      </c>
      <c r="K333" s="36" t="s">
        <v>69</v>
      </c>
      <c r="L333" s="37">
        <f t="shared" si="48"/>
        <v>8000</v>
      </c>
      <c r="M333" s="43">
        <v>8000</v>
      </c>
      <c r="N333" s="39"/>
      <c r="O333" s="40" t="s">
        <v>236</v>
      </c>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c r="AT333" s="41"/>
      <c r="AU333" s="41"/>
      <c r="AV333" s="41"/>
      <c r="AW333" s="41"/>
      <c r="AX333" s="41"/>
      <c r="AY333" s="41"/>
      <c r="AZ333" s="41"/>
      <c r="BA333" s="41"/>
      <c r="BB333" s="41"/>
      <c r="BC333" s="41"/>
      <c r="BD333" s="41"/>
      <c r="BE333" s="41"/>
      <c r="BF333" s="41"/>
      <c r="BG333" s="41"/>
      <c r="BH333" s="41"/>
      <c r="BI333" s="41"/>
      <c r="BJ333" s="41"/>
      <c r="BK333" s="41"/>
      <c r="BL333" s="41"/>
      <c r="BM333" s="41"/>
      <c r="BN333" s="41"/>
      <c r="BO333" s="41"/>
      <c r="BP333" s="41"/>
      <c r="BQ333" s="41"/>
      <c r="BR333" s="41"/>
      <c r="BS333" s="41"/>
      <c r="BT333" s="41"/>
      <c r="BU333" s="41"/>
      <c r="BV333" s="41"/>
      <c r="BW333" s="41"/>
      <c r="BX333" s="41"/>
      <c r="BY333" s="41"/>
      <c r="BZ333" s="41"/>
      <c r="CA333" s="41"/>
      <c r="CB333" s="41"/>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c r="DA333" s="41"/>
      <c r="DB333" s="41"/>
      <c r="DC333" s="41"/>
      <c r="DD333" s="41"/>
      <c r="DE333" s="41"/>
      <c r="DF333" s="41"/>
      <c r="DG333" s="41"/>
      <c r="DH333" s="41"/>
      <c r="DI333" s="41"/>
      <c r="DJ333" s="41"/>
      <c r="DK333" s="41"/>
      <c r="DL333" s="41"/>
      <c r="DM333" s="41"/>
      <c r="DN333" s="41"/>
      <c r="DO333" s="41"/>
      <c r="DP333" s="41"/>
      <c r="DQ333" s="41"/>
      <c r="DR333" s="41"/>
      <c r="DS333" s="41"/>
      <c r="DT333" s="41"/>
      <c r="DU333" s="41"/>
      <c r="DV333" s="41"/>
      <c r="DW333" s="41"/>
      <c r="DX333" s="41"/>
      <c r="DY333" s="41"/>
      <c r="DZ333" s="41"/>
      <c r="EA333" s="41"/>
      <c r="EB333" s="41"/>
      <c r="EC333" s="41"/>
      <c r="ED333" s="41"/>
      <c r="EE333" s="41"/>
      <c r="EF333" s="41"/>
      <c r="EG333" s="41"/>
      <c r="EH333" s="41"/>
      <c r="EI333" s="41"/>
      <c r="EJ333" s="41"/>
      <c r="EK333" s="41"/>
      <c r="EL333" s="41"/>
      <c r="EM333" s="41"/>
      <c r="EN333" s="41"/>
      <c r="EO333" s="41"/>
      <c r="EP333" s="41"/>
      <c r="EQ333" s="41"/>
      <c r="ER333" s="41"/>
      <c r="ES333" s="41"/>
      <c r="ET333" s="41"/>
      <c r="EU333" s="41"/>
      <c r="EV333" s="41"/>
      <c r="EW333" s="41"/>
      <c r="EX333" s="41"/>
      <c r="EY333" s="41"/>
      <c r="EZ333" s="41"/>
      <c r="FA333" s="41"/>
      <c r="FB333" s="41"/>
      <c r="FC333" s="41"/>
      <c r="FD333" s="41"/>
      <c r="FE333" s="41"/>
      <c r="FF333" s="41"/>
      <c r="FG333" s="41"/>
      <c r="FH333" s="41"/>
      <c r="FI333" s="41"/>
      <c r="FJ333" s="41"/>
      <c r="FK333" s="41"/>
      <c r="FL333" s="41"/>
      <c r="FM333" s="41"/>
      <c r="FN333" s="41"/>
      <c r="FO333" s="41"/>
      <c r="FP333" s="41"/>
      <c r="FQ333" s="41"/>
      <c r="FR333" s="41"/>
      <c r="FS333" s="41"/>
      <c r="FT333" s="41"/>
      <c r="FU333" s="41"/>
      <c r="FV333" s="41"/>
      <c r="FW333" s="41"/>
      <c r="FX333" s="41"/>
      <c r="FY333" s="41"/>
      <c r="FZ333" s="41"/>
      <c r="GA333" s="41"/>
      <c r="GB333" s="41"/>
      <c r="GC333" s="41"/>
      <c r="GD333" s="41"/>
      <c r="GE333" s="41"/>
      <c r="GF333" s="41"/>
      <c r="GG333" s="41"/>
      <c r="GH333" s="41"/>
      <c r="GI333" s="41"/>
      <c r="GJ333" s="41"/>
      <c r="GK333" s="41"/>
      <c r="GL333" s="41"/>
      <c r="GM333" s="41"/>
      <c r="GN333" s="41"/>
      <c r="GO333" s="41"/>
      <c r="GP333" s="41"/>
      <c r="GQ333" s="41"/>
      <c r="GR333" s="41"/>
      <c r="GS333" s="41"/>
      <c r="GT333" s="41"/>
      <c r="GU333" s="41"/>
      <c r="GV333" s="41"/>
      <c r="GW333" s="41"/>
      <c r="GX333" s="41"/>
      <c r="GY333" s="41"/>
      <c r="GZ333" s="41"/>
      <c r="HA333" s="41"/>
      <c r="HB333" s="41"/>
      <c r="HC333" s="41"/>
      <c r="HD333" s="41"/>
      <c r="HE333" s="41"/>
      <c r="HF333" s="41"/>
      <c r="HG333" s="41"/>
      <c r="HH333" s="41"/>
      <c r="HI333" s="41"/>
      <c r="HJ333" s="41"/>
      <c r="HK333" s="41"/>
      <c r="HL333" s="41"/>
      <c r="HM333" s="41"/>
      <c r="HN333" s="41"/>
      <c r="HO333" s="41"/>
      <c r="HP333" s="41"/>
      <c r="HQ333" s="41"/>
      <c r="HR333" s="41"/>
      <c r="HS333" s="41"/>
      <c r="HT333" s="41"/>
      <c r="HU333" s="41"/>
      <c r="HV333" s="41"/>
      <c r="HW333" s="41"/>
      <c r="HX333" s="41"/>
      <c r="HY333" s="41"/>
      <c r="HZ333" s="41"/>
      <c r="IA333" s="41"/>
      <c r="IB333" s="41"/>
      <c r="IC333" s="41"/>
      <c r="ID333" s="41"/>
      <c r="IE333" s="41"/>
      <c r="IF333" s="41"/>
      <c r="IG333" s="41"/>
      <c r="IH333" s="41"/>
      <c r="II333" s="41"/>
      <c r="IJ333" s="41"/>
      <c r="IK333" s="41"/>
      <c r="IL333" s="41"/>
      <c r="IM333" s="41"/>
      <c r="IN333" s="41"/>
      <c r="IO333" s="41"/>
      <c r="IP333" s="41"/>
      <c r="IQ333" s="41"/>
      <c r="IR333" s="41"/>
      <c r="IS333" s="41"/>
      <c r="IT333" s="41"/>
      <c r="IU333" s="41"/>
      <c r="IV333" s="41"/>
    </row>
    <row r="334" spans="1:256" s="80" customFormat="1" ht="21">
      <c r="A334" s="32">
        <v>905</v>
      </c>
      <c r="B334" s="33" t="s">
        <v>346</v>
      </c>
      <c r="C334" s="34" t="s">
        <v>78</v>
      </c>
      <c r="D334" s="33" t="s">
        <v>147</v>
      </c>
      <c r="E334" s="44" t="s">
        <v>15</v>
      </c>
      <c r="F334" s="35">
        <f>G334-21</f>
        <v>43804</v>
      </c>
      <c r="G334" s="35">
        <f>H334-7</f>
        <v>43825</v>
      </c>
      <c r="H334" s="35">
        <f>J334-13</f>
        <v>43832</v>
      </c>
      <c r="I334" s="35">
        <f t="shared" si="47"/>
        <v>43839</v>
      </c>
      <c r="J334" s="35">
        <v>43845</v>
      </c>
      <c r="K334" s="36" t="s">
        <v>69</v>
      </c>
      <c r="L334" s="37">
        <f t="shared" si="48"/>
        <v>6000</v>
      </c>
      <c r="M334" s="38">
        <v>6000</v>
      </c>
      <c r="N334" s="39"/>
      <c r="O334" s="40" t="s">
        <v>151</v>
      </c>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c r="AT334" s="41"/>
      <c r="AU334" s="41"/>
      <c r="AV334" s="41"/>
      <c r="AW334" s="41"/>
      <c r="AX334" s="41"/>
      <c r="AY334" s="41"/>
      <c r="AZ334" s="41"/>
      <c r="BA334" s="41"/>
      <c r="BB334" s="41"/>
      <c r="BC334" s="41"/>
      <c r="BD334" s="41"/>
      <c r="BE334" s="41"/>
      <c r="BF334" s="41"/>
      <c r="BG334" s="41"/>
      <c r="BH334" s="41"/>
      <c r="BI334" s="41"/>
      <c r="BJ334" s="41"/>
      <c r="BK334" s="41"/>
      <c r="BL334" s="41"/>
      <c r="BM334" s="41"/>
      <c r="BN334" s="41"/>
      <c r="BO334" s="41"/>
      <c r="BP334" s="41"/>
      <c r="BQ334" s="41"/>
      <c r="BR334" s="41"/>
      <c r="BS334" s="41"/>
      <c r="BT334" s="41"/>
      <c r="BU334" s="41"/>
      <c r="BV334" s="41"/>
      <c r="BW334" s="41"/>
      <c r="BX334" s="41"/>
      <c r="BY334" s="41"/>
      <c r="BZ334" s="41"/>
      <c r="CA334" s="41"/>
      <c r="CB334" s="41"/>
      <c r="CC334" s="41"/>
      <c r="CD334" s="41"/>
      <c r="CE334" s="41"/>
      <c r="CF334" s="41"/>
      <c r="CG334" s="41"/>
      <c r="CH334" s="41"/>
      <c r="CI334" s="41"/>
      <c r="CJ334" s="41"/>
      <c r="CK334" s="41"/>
      <c r="CL334" s="41"/>
      <c r="CM334" s="41"/>
      <c r="CN334" s="41"/>
      <c r="CO334" s="41"/>
      <c r="CP334" s="41"/>
      <c r="CQ334" s="41"/>
      <c r="CR334" s="41"/>
      <c r="CS334" s="41"/>
      <c r="CT334" s="41"/>
      <c r="CU334" s="41"/>
      <c r="CV334" s="41"/>
      <c r="CW334" s="41"/>
      <c r="CX334" s="41"/>
      <c r="CY334" s="41"/>
      <c r="CZ334" s="41"/>
      <c r="DA334" s="41"/>
      <c r="DB334" s="41"/>
      <c r="DC334" s="41"/>
      <c r="DD334" s="41"/>
      <c r="DE334" s="41"/>
      <c r="DF334" s="41"/>
      <c r="DG334" s="41"/>
      <c r="DH334" s="41"/>
      <c r="DI334" s="41"/>
      <c r="DJ334" s="41"/>
      <c r="DK334" s="41"/>
      <c r="DL334" s="41"/>
      <c r="DM334" s="41"/>
      <c r="DN334" s="41"/>
      <c r="DO334" s="41"/>
      <c r="DP334" s="41"/>
      <c r="DQ334" s="41"/>
      <c r="DR334" s="41"/>
      <c r="DS334" s="41"/>
      <c r="DT334" s="41"/>
      <c r="DU334" s="41"/>
      <c r="DV334" s="41"/>
      <c r="DW334" s="41"/>
      <c r="DX334" s="41"/>
      <c r="DY334" s="41"/>
      <c r="DZ334" s="41"/>
      <c r="EA334" s="41"/>
      <c r="EB334" s="41"/>
      <c r="EC334" s="41"/>
      <c r="ED334" s="41"/>
      <c r="EE334" s="41"/>
      <c r="EF334" s="41"/>
      <c r="EG334" s="41"/>
      <c r="EH334" s="41"/>
      <c r="EI334" s="41"/>
      <c r="EJ334" s="41"/>
      <c r="EK334" s="41"/>
      <c r="EL334" s="41"/>
      <c r="EM334" s="41"/>
      <c r="EN334" s="41"/>
      <c r="EO334" s="41"/>
      <c r="EP334" s="41"/>
      <c r="EQ334" s="41"/>
      <c r="ER334" s="41"/>
      <c r="ES334" s="41"/>
      <c r="ET334" s="41"/>
      <c r="EU334" s="41"/>
      <c r="EV334" s="41"/>
      <c r="EW334" s="41"/>
      <c r="EX334" s="41"/>
      <c r="EY334" s="41"/>
      <c r="EZ334" s="41"/>
      <c r="FA334" s="41"/>
      <c r="FB334" s="41"/>
      <c r="FC334" s="41"/>
      <c r="FD334" s="41"/>
      <c r="FE334" s="41"/>
      <c r="FF334" s="41"/>
      <c r="FG334" s="41"/>
      <c r="FH334" s="41"/>
      <c r="FI334" s="41"/>
      <c r="FJ334" s="41"/>
      <c r="FK334" s="41"/>
      <c r="FL334" s="41"/>
      <c r="FM334" s="41"/>
      <c r="FN334" s="41"/>
      <c r="FO334" s="41"/>
      <c r="FP334" s="41"/>
      <c r="FQ334" s="41"/>
      <c r="FR334" s="41"/>
      <c r="FS334" s="41"/>
      <c r="FT334" s="41"/>
      <c r="FU334" s="41"/>
      <c r="FV334" s="41"/>
      <c r="FW334" s="41"/>
      <c r="FX334" s="41"/>
      <c r="FY334" s="41"/>
      <c r="FZ334" s="41"/>
      <c r="GA334" s="41"/>
      <c r="GB334" s="41"/>
      <c r="GC334" s="41"/>
      <c r="GD334" s="41"/>
      <c r="GE334" s="41"/>
      <c r="GF334" s="41"/>
      <c r="GG334" s="41"/>
      <c r="GH334" s="41"/>
      <c r="GI334" s="41"/>
      <c r="GJ334" s="41"/>
      <c r="GK334" s="41"/>
      <c r="GL334" s="41"/>
      <c r="GM334" s="41"/>
      <c r="GN334" s="41"/>
      <c r="GO334" s="41"/>
      <c r="GP334" s="41"/>
      <c r="GQ334" s="41"/>
      <c r="GR334" s="41"/>
      <c r="GS334" s="41"/>
      <c r="GT334" s="41"/>
      <c r="GU334" s="41"/>
      <c r="GV334" s="41"/>
      <c r="GW334" s="41"/>
      <c r="GX334" s="41"/>
      <c r="GY334" s="41"/>
      <c r="GZ334" s="41"/>
      <c r="HA334" s="41"/>
      <c r="HB334" s="41"/>
      <c r="HC334" s="41"/>
      <c r="HD334" s="41"/>
      <c r="HE334" s="41"/>
      <c r="HF334" s="41"/>
      <c r="HG334" s="41"/>
      <c r="HH334" s="41"/>
      <c r="HI334" s="41"/>
      <c r="HJ334" s="41"/>
      <c r="HK334" s="41"/>
      <c r="HL334" s="41"/>
      <c r="HM334" s="41"/>
      <c r="HN334" s="41"/>
      <c r="HO334" s="41"/>
      <c r="HP334" s="41"/>
      <c r="HQ334" s="41"/>
      <c r="HR334" s="41"/>
      <c r="HS334" s="41"/>
      <c r="HT334" s="41"/>
      <c r="HU334" s="41"/>
      <c r="HV334" s="41"/>
      <c r="HW334" s="41"/>
      <c r="HX334" s="41"/>
      <c r="HY334" s="41"/>
      <c r="HZ334" s="41"/>
      <c r="IA334" s="41"/>
      <c r="IB334" s="41"/>
      <c r="IC334" s="41"/>
      <c r="ID334" s="41"/>
      <c r="IE334" s="41"/>
      <c r="IF334" s="41"/>
      <c r="IG334" s="41"/>
      <c r="IH334" s="41"/>
      <c r="II334" s="41"/>
      <c r="IJ334" s="41"/>
      <c r="IK334" s="41"/>
      <c r="IL334" s="41"/>
      <c r="IM334" s="41"/>
      <c r="IN334" s="41"/>
      <c r="IO334" s="41"/>
      <c r="IP334" s="41"/>
      <c r="IQ334" s="41"/>
      <c r="IR334" s="41"/>
      <c r="IS334" s="41"/>
      <c r="IT334" s="41"/>
      <c r="IU334" s="41"/>
      <c r="IV334" s="41"/>
    </row>
    <row r="335" spans="1:256" s="41" customFormat="1" ht="21">
      <c r="A335" s="32">
        <v>906</v>
      </c>
      <c r="B335" s="33" t="s">
        <v>346</v>
      </c>
      <c r="C335" s="42" t="s">
        <v>77</v>
      </c>
      <c r="D335" s="33" t="s">
        <v>147</v>
      </c>
      <c r="E335" s="44" t="s">
        <v>15</v>
      </c>
      <c r="F335" s="35">
        <f>G335-21</f>
        <v>43804</v>
      </c>
      <c r="G335" s="35">
        <f>H335-7</f>
        <v>43825</v>
      </c>
      <c r="H335" s="35">
        <f>J335-13</f>
        <v>43832</v>
      </c>
      <c r="I335" s="35">
        <f t="shared" si="47"/>
        <v>43839</v>
      </c>
      <c r="J335" s="35">
        <v>43845</v>
      </c>
      <c r="K335" s="36" t="s">
        <v>69</v>
      </c>
      <c r="L335" s="37">
        <f t="shared" si="48"/>
        <v>4000</v>
      </c>
      <c r="M335" s="43">
        <v>4000</v>
      </c>
      <c r="N335" s="39"/>
      <c r="O335" s="40" t="s">
        <v>151</v>
      </c>
    </row>
    <row r="336" spans="1:256" s="41" customFormat="1" ht="21">
      <c r="A336" s="32">
        <v>909</v>
      </c>
      <c r="B336" s="33" t="s">
        <v>346</v>
      </c>
      <c r="C336" s="34" t="s">
        <v>116</v>
      </c>
      <c r="D336" s="33" t="s">
        <v>147</v>
      </c>
      <c r="E336" s="44" t="s">
        <v>28</v>
      </c>
      <c r="F336" s="35">
        <f>H336-7</f>
        <v>43825</v>
      </c>
      <c r="G336" s="33" t="str">
        <f>IF(E336="","",IF((OR(E336=data_validation!A$1,E336=data_validation!A$2)),"Indicate Date","N/A"))</f>
        <v>N/A</v>
      </c>
      <c r="H336" s="35">
        <f>J336-13</f>
        <v>43832</v>
      </c>
      <c r="I336" s="35">
        <f t="shared" si="47"/>
        <v>43839</v>
      </c>
      <c r="J336" s="35">
        <v>43845</v>
      </c>
      <c r="K336" s="36" t="s">
        <v>69</v>
      </c>
      <c r="L336" s="37">
        <f t="shared" si="48"/>
        <v>10000</v>
      </c>
      <c r="M336" s="38">
        <v>10000</v>
      </c>
      <c r="N336" s="39"/>
      <c r="O336" s="40" t="s">
        <v>151</v>
      </c>
    </row>
    <row r="337" spans="1:15" s="41" customFormat="1" ht="21">
      <c r="A337" s="32">
        <v>910</v>
      </c>
      <c r="B337" s="33" t="s">
        <v>346</v>
      </c>
      <c r="C337" s="34" t="s">
        <v>89</v>
      </c>
      <c r="D337" s="33" t="s">
        <v>147</v>
      </c>
      <c r="E337" s="44" t="s">
        <v>15</v>
      </c>
      <c r="F337" s="35">
        <f>G337-21</f>
        <v>43804</v>
      </c>
      <c r="G337" s="35">
        <f>H337-7</f>
        <v>43825</v>
      </c>
      <c r="H337" s="35">
        <f>J337-13</f>
        <v>43832</v>
      </c>
      <c r="I337" s="35">
        <f t="shared" si="47"/>
        <v>43839</v>
      </c>
      <c r="J337" s="35">
        <v>43845</v>
      </c>
      <c r="K337" s="36" t="s">
        <v>69</v>
      </c>
      <c r="L337" s="37">
        <f t="shared" si="48"/>
        <v>100000</v>
      </c>
      <c r="M337" s="38">
        <v>100000</v>
      </c>
      <c r="N337" s="39"/>
      <c r="O337" s="40" t="s">
        <v>151</v>
      </c>
    </row>
    <row r="338" spans="1:15" s="41" customFormat="1" ht="21">
      <c r="A338" s="32">
        <v>912</v>
      </c>
      <c r="B338" s="33" t="s">
        <v>346</v>
      </c>
      <c r="C338" s="42" t="s">
        <v>110</v>
      </c>
      <c r="D338" s="33" t="s">
        <v>147</v>
      </c>
      <c r="E338" s="44" t="s">
        <v>29</v>
      </c>
      <c r="F338" s="46" t="e">
        <v>#REF!</v>
      </c>
      <c r="G338" s="33" t="str">
        <f>IF(E338="","",IF((OR(E338=data_validation!A$1,E338=data_validation!A$2)),"Indicate Date","N/A"))</f>
        <v>N/A</v>
      </c>
      <c r="H338" s="35">
        <f>J338-15</f>
        <v>43830</v>
      </c>
      <c r="I338" s="35">
        <f t="shared" si="47"/>
        <v>43837</v>
      </c>
      <c r="J338" s="35">
        <v>43845</v>
      </c>
      <c r="K338" s="36" t="s">
        <v>69</v>
      </c>
      <c r="L338" s="37">
        <f t="shared" si="48"/>
        <v>90000</v>
      </c>
      <c r="M338" s="43">
        <v>90000</v>
      </c>
      <c r="N338" s="39"/>
      <c r="O338" s="40" t="s">
        <v>151</v>
      </c>
    </row>
    <row r="339" spans="1:15" s="41" customFormat="1" ht="21">
      <c r="A339" s="32">
        <v>924</v>
      </c>
      <c r="B339" s="33" t="s">
        <v>334</v>
      </c>
      <c r="C339" s="42" t="s">
        <v>92</v>
      </c>
      <c r="D339" s="33" t="s">
        <v>147</v>
      </c>
      <c r="E339" s="44" t="s">
        <v>15</v>
      </c>
      <c r="F339" s="35">
        <f>G339-21</f>
        <v>43804</v>
      </c>
      <c r="G339" s="35">
        <f>H339-7</f>
        <v>43825</v>
      </c>
      <c r="H339" s="35">
        <f t="shared" ref="H339:H350" si="49">J339-13</f>
        <v>43832</v>
      </c>
      <c r="I339" s="35">
        <f t="shared" si="47"/>
        <v>43839</v>
      </c>
      <c r="J339" s="35">
        <v>43845</v>
      </c>
      <c r="K339" s="36" t="s">
        <v>69</v>
      </c>
      <c r="L339" s="37">
        <f t="shared" si="48"/>
        <v>500000</v>
      </c>
      <c r="M339" s="43">
        <f>449331+50669</f>
        <v>500000</v>
      </c>
      <c r="N339" s="39"/>
      <c r="O339" s="40" t="s">
        <v>231</v>
      </c>
    </row>
    <row r="340" spans="1:15" s="41" customFormat="1" ht="21">
      <c r="A340" s="32">
        <v>925</v>
      </c>
      <c r="B340" s="33" t="s">
        <v>334</v>
      </c>
      <c r="C340" s="42" t="s">
        <v>78</v>
      </c>
      <c r="D340" s="33" t="s">
        <v>147</v>
      </c>
      <c r="E340" s="44" t="s">
        <v>28</v>
      </c>
      <c r="F340" s="35">
        <f>H340-7</f>
        <v>43825</v>
      </c>
      <c r="G340" s="33" t="str">
        <f>IF(E340="","",IF((OR(E340=data_validation!A$1,E340=data_validation!A$2)),"Indicate Date","N/A"))</f>
        <v>N/A</v>
      </c>
      <c r="H340" s="35">
        <f t="shared" si="49"/>
        <v>43832</v>
      </c>
      <c r="I340" s="35">
        <f t="shared" si="47"/>
        <v>43839</v>
      </c>
      <c r="J340" s="35">
        <v>43845</v>
      </c>
      <c r="K340" s="36" t="s">
        <v>69</v>
      </c>
      <c r="L340" s="37">
        <f t="shared" si="48"/>
        <v>85000</v>
      </c>
      <c r="M340" s="43">
        <v>85000</v>
      </c>
      <c r="N340" s="39"/>
      <c r="O340" s="40" t="s">
        <v>231</v>
      </c>
    </row>
    <row r="341" spans="1:15" s="41" customFormat="1" ht="21">
      <c r="A341" s="32">
        <v>926</v>
      </c>
      <c r="B341" s="33" t="s">
        <v>334</v>
      </c>
      <c r="C341" s="42" t="s">
        <v>77</v>
      </c>
      <c r="D341" s="33" t="s">
        <v>147</v>
      </c>
      <c r="E341" s="44" t="s">
        <v>28</v>
      </c>
      <c r="F341" s="35">
        <f>H341-7</f>
        <v>43825</v>
      </c>
      <c r="G341" s="33" t="str">
        <f>IF(E341="","",IF((OR(E341=data_validation!A$1,E341=data_validation!A$2)),"Indicate Date","N/A"))</f>
        <v>N/A</v>
      </c>
      <c r="H341" s="35">
        <f t="shared" si="49"/>
        <v>43832</v>
      </c>
      <c r="I341" s="35">
        <f t="shared" si="47"/>
        <v>43839</v>
      </c>
      <c r="J341" s="35">
        <v>43845</v>
      </c>
      <c r="K341" s="36" t="s">
        <v>69</v>
      </c>
      <c r="L341" s="37">
        <f t="shared" si="48"/>
        <v>10000</v>
      </c>
      <c r="M341" s="43">
        <v>10000</v>
      </c>
      <c r="N341" s="39"/>
      <c r="O341" s="40" t="s">
        <v>231</v>
      </c>
    </row>
    <row r="342" spans="1:15" s="41" customFormat="1" ht="21">
      <c r="A342" s="32">
        <v>927</v>
      </c>
      <c r="B342" s="33" t="s">
        <v>334</v>
      </c>
      <c r="C342" s="42" t="s">
        <v>81</v>
      </c>
      <c r="D342" s="33" t="s">
        <v>147</v>
      </c>
      <c r="E342" s="44" t="s">
        <v>28</v>
      </c>
      <c r="F342" s="35">
        <f>H342-7</f>
        <v>43825</v>
      </c>
      <c r="G342" s="33" t="str">
        <f>IF(E342="","",IF((OR(E342=data_validation!A$1,E342=data_validation!A$2)),"Indicate Date","N/A"))</f>
        <v>N/A</v>
      </c>
      <c r="H342" s="35">
        <f t="shared" si="49"/>
        <v>43832</v>
      </c>
      <c r="I342" s="35">
        <f t="shared" si="47"/>
        <v>43839</v>
      </c>
      <c r="J342" s="35">
        <v>43845</v>
      </c>
      <c r="K342" s="36" t="s">
        <v>69</v>
      </c>
      <c r="L342" s="37">
        <f t="shared" si="48"/>
        <v>5000</v>
      </c>
      <c r="M342" s="43">
        <v>5000</v>
      </c>
      <c r="N342" s="39"/>
      <c r="O342" s="40" t="s">
        <v>231</v>
      </c>
    </row>
    <row r="343" spans="1:15" s="41" customFormat="1" ht="21">
      <c r="A343" s="32">
        <v>940</v>
      </c>
      <c r="B343" s="33" t="s">
        <v>570</v>
      </c>
      <c r="C343" s="34" t="s">
        <v>76</v>
      </c>
      <c r="D343" s="33" t="s">
        <v>183</v>
      </c>
      <c r="E343" s="44" t="s">
        <v>24</v>
      </c>
      <c r="F343" s="33" t="str">
        <f>IF(E343="","",IF((OR(E343=data_validation!A$1,E343=data_validation!A$2,E343=data_validation!A$5,E343=data_validation!A$6,E343=data_validation!A$14,E343=data_validation!A$16)),"Indicate Date","N/A"))</f>
        <v>N/A</v>
      </c>
      <c r="G343" s="33" t="str">
        <f>IF(E343="","",IF((OR(E343=data_validation!A$1,E343=data_validation!A$2)),"Indicate Date","N/A"))</f>
        <v>N/A</v>
      </c>
      <c r="H343" s="35">
        <f t="shared" si="49"/>
        <v>43832</v>
      </c>
      <c r="I343" s="35">
        <f t="shared" si="47"/>
        <v>43839</v>
      </c>
      <c r="J343" s="35">
        <v>43845</v>
      </c>
      <c r="K343" s="36" t="s">
        <v>69</v>
      </c>
      <c r="L343" s="37">
        <f t="shared" si="48"/>
        <v>204764</v>
      </c>
      <c r="M343" s="38">
        <f>204733.5+30.5</f>
        <v>204764</v>
      </c>
      <c r="N343" s="39"/>
      <c r="O343" s="40" t="s">
        <v>208</v>
      </c>
    </row>
    <row r="344" spans="1:15" s="41" customFormat="1" ht="21">
      <c r="A344" s="32">
        <v>941</v>
      </c>
      <c r="B344" s="33" t="s">
        <v>570</v>
      </c>
      <c r="C344" s="34" t="s">
        <v>76</v>
      </c>
      <c r="D344" s="33" t="s">
        <v>183</v>
      </c>
      <c r="E344" s="44" t="s">
        <v>24</v>
      </c>
      <c r="F344" s="33" t="str">
        <f>IF(E344="","",IF((OR(E344=data_validation!A$1,E344=data_validation!A$2,E344=data_validation!A$5,E344=data_validation!A$6,E344=data_validation!A$14,E344=data_validation!A$16)),"Indicate Date","N/A"))</f>
        <v>N/A</v>
      </c>
      <c r="G344" s="33" t="str">
        <f>IF(E344="","",IF((OR(E344=data_validation!A$1,E344=data_validation!A$2)),"Indicate Date","N/A"))</f>
        <v>N/A</v>
      </c>
      <c r="H344" s="35">
        <f t="shared" si="49"/>
        <v>43832</v>
      </c>
      <c r="I344" s="35">
        <f t="shared" si="47"/>
        <v>43839</v>
      </c>
      <c r="J344" s="35">
        <v>43845</v>
      </c>
      <c r="K344" s="36" t="s">
        <v>69</v>
      </c>
      <c r="L344" s="37">
        <f t="shared" si="48"/>
        <v>23720</v>
      </c>
      <c r="M344" s="38">
        <v>23720</v>
      </c>
      <c r="N344" s="39"/>
      <c r="O344" s="40" t="s">
        <v>208</v>
      </c>
    </row>
    <row r="345" spans="1:15" s="41" customFormat="1" ht="21">
      <c r="A345" s="32">
        <v>943</v>
      </c>
      <c r="B345" s="33" t="s">
        <v>570</v>
      </c>
      <c r="C345" s="34" t="s">
        <v>77</v>
      </c>
      <c r="D345" s="33" t="s">
        <v>183</v>
      </c>
      <c r="E345" s="44" t="s">
        <v>15</v>
      </c>
      <c r="F345" s="35">
        <f>G345-21</f>
        <v>43804</v>
      </c>
      <c r="G345" s="35">
        <f>H345-7</f>
        <v>43825</v>
      </c>
      <c r="H345" s="35">
        <f t="shared" si="49"/>
        <v>43832</v>
      </c>
      <c r="I345" s="35">
        <f t="shared" si="47"/>
        <v>43839</v>
      </c>
      <c r="J345" s="35">
        <v>43845</v>
      </c>
      <c r="K345" s="36" t="s">
        <v>69</v>
      </c>
      <c r="L345" s="37">
        <f t="shared" si="48"/>
        <v>134860</v>
      </c>
      <c r="M345" s="38">
        <v>134860</v>
      </c>
      <c r="N345" s="39"/>
      <c r="O345" s="40" t="s">
        <v>208</v>
      </c>
    </row>
    <row r="346" spans="1:15" s="41" customFormat="1" ht="21">
      <c r="A346" s="32">
        <v>944</v>
      </c>
      <c r="B346" s="33" t="s">
        <v>570</v>
      </c>
      <c r="C346" s="34" t="s">
        <v>81</v>
      </c>
      <c r="D346" s="33" t="s">
        <v>183</v>
      </c>
      <c r="E346" s="44" t="s">
        <v>15</v>
      </c>
      <c r="F346" s="35">
        <f>G346-21</f>
        <v>43804</v>
      </c>
      <c r="G346" s="35">
        <f>H346-7</f>
        <v>43825</v>
      </c>
      <c r="H346" s="35">
        <f t="shared" si="49"/>
        <v>43832</v>
      </c>
      <c r="I346" s="35">
        <f t="shared" si="47"/>
        <v>43839</v>
      </c>
      <c r="J346" s="35">
        <v>43845</v>
      </c>
      <c r="K346" s="36" t="s">
        <v>69</v>
      </c>
      <c r="L346" s="37">
        <f t="shared" si="48"/>
        <v>2640</v>
      </c>
      <c r="M346" s="38">
        <v>2640</v>
      </c>
      <c r="N346" s="39"/>
      <c r="O346" s="40" t="s">
        <v>208</v>
      </c>
    </row>
    <row r="347" spans="1:15" s="41" customFormat="1" ht="24">
      <c r="A347" s="32">
        <v>946</v>
      </c>
      <c r="B347" s="33" t="s">
        <v>570</v>
      </c>
      <c r="C347" s="42" t="s">
        <v>87</v>
      </c>
      <c r="D347" s="33" t="s">
        <v>183</v>
      </c>
      <c r="E347" s="44" t="s">
        <v>28</v>
      </c>
      <c r="F347" s="35">
        <f>H347-7</f>
        <v>43825</v>
      </c>
      <c r="G347" s="33" t="str">
        <f>IF(E347="","",IF((OR(E347=data_validation!A$1,E347=data_validation!A$2)),"Indicate Date","N/A"))</f>
        <v>N/A</v>
      </c>
      <c r="H347" s="35">
        <f t="shared" si="49"/>
        <v>43832</v>
      </c>
      <c r="I347" s="35">
        <f t="shared" si="47"/>
        <v>43839</v>
      </c>
      <c r="J347" s="35">
        <v>43845</v>
      </c>
      <c r="K347" s="36" t="s">
        <v>69</v>
      </c>
      <c r="L347" s="37">
        <f t="shared" si="48"/>
        <v>3000</v>
      </c>
      <c r="M347" s="43">
        <v>3000</v>
      </c>
      <c r="N347" s="39"/>
      <c r="O347" s="40" t="s">
        <v>208</v>
      </c>
    </row>
    <row r="348" spans="1:15" s="41" customFormat="1" ht="24">
      <c r="A348" s="32">
        <v>949</v>
      </c>
      <c r="B348" s="33" t="s">
        <v>570</v>
      </c>
      <c r="C348" s="42" t="s">
        <v>118</v>
      </c>
      <c r="D348" s="33" t="s">
        <v>183</v>
      </c>
      <c r="E348" s="44" t="s">
        <v>28</v>
      </c>
      <c r="F348" s="35">
        <f>H348-7</f>
        <v>43825</v>
      </c>
      <c r="G348" s="33" t="str">
        <f>IF(E348="","",IF((OR(E348=data_validation!A$1,E348=data_validation!A$2)),"Indicate Date","N/A"))</f>
        <v>N/A</v>
      </c>
      <c r="H348" s="35">
        <f t="shared" si="49"/>
        <v>43832</v>
      </c>
      <c r="I348" s="35">
        <f t="shared" si="47"/>
        <v>43839</v>
      </c>
      <c r="J348" s="35">
        <v>43845</v>
      </c>
      <c r="K348" s="36" t="s">
        <v>69</v>
      </c>
      <c r="L348" s="37">
        <f t="shared" si="48"/>
        <v>99944.2</v>
      </c>
      <c r="M348" s="43">
        <v>99944.2</v>
      </c>
      <c r="N348" s="39"/>
      <c r="O348" s="40" t="s">
        <v>208</v>
      </c>
    </row>
    <row r="349" spans="1:15" s="41" customFormat="1" ht="24">
      <c r="A349" s="32">
        <v>953</v>
      </c>
      <c r="B349" s="33" t="s">
        <v>570</v>
      </c>
      <c r="C349" s="42" t="s">
        <v>83</v>
      </c>
      <c r="D349" s="33" t="s">
        <v>183</v>
      </c>
      <c r="E349" s="44" t="s">
        <v>28</v>
      </c>
      <c r="F349" s="35">
        <f>H349-7</f>
        <v>43825</v>
      </c>
      <c r="G349" s="33" t="str">
        <f>IF(E349="","",IF((OR(E349=data_validation!A$1,E349=data_validation!A$2)),"Indicate Date","N/A"))</f>
        <v>N/A</v>
      </c>
      <c r="H349" s="35">
        <f t="shared" si="49"/>
        <v>43832</v>
      </c>
      <c r="I349" s="35">
        <f t="shared" si="47"/>
        <v>43839</v>
      </c>
      <c r="J349" s="35">
        <v>43845</v>
      </c>
      <c r="K349" s="36" t="s">
        <v>69</v>
      </c>
      <c r="L349" s="37">
        <f t="shared" si="48"/>
        <v>25000</v>
      </c>
      <c r="M349" s="43">
        <v>25000</v>
      </c>
      <c r="N349" s="39"/>
      <c r="O349" s="40" t="s">
        <v>208</v>
      </c>
    </row>
    <row r="350" spans="1:15" s="41" customFormat="1" ht="24">
      <c r="A350" s="32">
        <v>958</v>
      </c>
      <c r="B350" s="33" t="s">
        <v>571</v>
      </c>
      <c r="C350" s="34" t="s">
        <v>95</v>
      </c>
      <c r="D350" s="33" t="s">
        <v>183</v>
      </c>
      <c r="E350" s="44" t="s">
        <v>15</v>
      </c>
      <c r="F350" s="35">
        <f>G350-21</f>
        <v>43804</v>
      </c>
      <c r="G350" s="35">
        <f>H350-7</f>
        <v>43825</v>
      </c>
      <c r="H350" s="35">
        <f t="shared" si="49"/>
        <v>43832</v>
      </c>
      <c r="I350" s="35">
        <f t="shared" si="47"/>
        <v>43839</v>
      </c>
      <c r="J350" s="35">
        <v>43845</v>
      </c>
      <c r="K350" s="36" t="s">
        <v>69</v>
      </c>
      <c r="L350" s="37">
        <f t="shared" si="48"/>
        <v>45000</v>
      </c>
      <c r="M350" s="38"/>
      <c r="N350" s="39">
        <v>45000</v>
      </c>
      <c r="O350" s="40" t="s">
        <v>208</v>
      </c>
    </row>
    <row r="351" spans="1:15" s="41" customFormat="1" ht="21">
      <c r="A351" s="32">
        <v>960</v>
      </c>
      <c r="B351" s="33" t="s">
        <v>571</v>
      </c>
      <c r="C351" s="34" t="s">
        <v>129</v>
      </c>
      <c r="D351" s="33" t="s">
        <v>183</v>
      </c>
      <c r="E351" s="44" t="s">
        <v>15</v>
      </c>
      <c r="F351" s="35">
        <f>G351-21</f>
        <v>43802</v>
      </c>
      <c r="G351" s="35">
        <f>H351-7</f>
        <v>43823</v>
      </c>
      <c r="H351" s="35">
        <f>J351-15</f>
        <v>43830</v>
      </c>
      <c r="I351" s="35">
        <f t="shared" si="47"/>
        <v>43837</v>
      </c>
      <c r="J351" s="35">
        <v>43845</v>
      </c>
      <c r="K351" s="36" t="s">
        <v>69</v>
      </c>
      <c r="L351" s="37">
        <f t="shared" si="48"/>
        <v>110000</v>
      </c>
      <c r="M351" s="38"/>
      <c r="N351" s="39">
        <v>110000</v>
      </c>
      <c r="O351" s="40" t="s">
        <v>208</v>
      </c>
    </row>
    <row r="352" spans="1:15" s="41" customFormat="1" ht="21">
      <c r="A352" s="32">
        <v>961</v>
      </c>
      <c r="B352" s="33" t="s">
        <v>571</v>
      </c>
      <c r="C352" s="34" t="s">
        <v>84</v>
      </c>
      <c r="D352" s="33" t="s">
        <v>183</v>
      </c>
      <c r="E352" s="44" t="s">
        <v>15</v>
      </c>
      <c r="F352" s="35">
        <f>G352-21</f>
        <v>43804</v>
      </c>
      <c r="G352" s="35">
        <f>H352-7</f>
        <v>43825</v>
      </c>
      <c r="H352" s="35">
        <f>J352-13</f>
        <v>43832</v>
      </c>
      <c r="I352" s="35">
        <f t="shared" si="47"/>
        <v>43839</v>
      </c>
      <c r="J352" s="35">
        <v>43845</v>
      </c>
      <c r="K352" s="36" t="s">
        <v>69</v>
      </c>
      <c r="L352" s="37">
        <f t="shared" si="48"/>
        <v>20000</v>
      </c>
      <c r="M352" s="38"/>
      <c r="N352" s="39">
        <v>20000</v>
      </c>
      <c r="O352" s="40" t="s">
        <v>208</v>
      </c>
    </row>
    <row r="353" spans="1:15" s="41" customFormat="1" ht="24">
      <c r="A353" s="32">
        <v>962</v>
      </c>
      <c r="B353" s="33" t="s">
        <v>571</v>
      </c>
      <c r="C353" s="34" t="s">
        <v>85</v>
      </c>
      <c r="D353" s="33" t="s">
        <v>183</v>
      </c>
      <c r="E353" s="44" t="s">
        <v>15</v>
      </c>
      <c r="F353" s="35">
        <f>G353-21</f>
        <v>43802</v>
      </c>
      <c r="G353" s="35">
        <f>H353-7</f>
        <v>43823</v>
      </c>
      <c r="H353" s="35">
        <f>J353-15</f>
        <v>43830</v>
      </c>
      <c r="I353" s="35">
        <f t="shared" si="47"/>
        <v>43837</v>
      </c>
      <c r="J353" s="35">
        <v>43845</v>
      </c>
      <c r="K353" s="36" t="s">
        <v>69</v>
      </c>
      <c r="L353" s="37">
        <f t="shared" si="48"/>
        <v>15000</v>
      </c>
      <c r="M353" s="38"/>
      <c r="N353" s="39">
        <v>15000</v>
      </c>
      <c r="O353" s="40" t="s">
        <v>208</v>
      </c>
    </row>
    <row r="354" spans="1:15" s="41" customFormat="1" ht="12.75">
      <c r="A354" s="32">
        <v>963</v>
      </c>
      <c r="B354" s="33" t="s">
        <v>572</v>
      </c>
      <c r="C354" s="34" t="s">
        <v>89</v>
      </c>
      <c r="D354" s="33" t="s">
        <v>183</v>
      </c>
      <c r="E354" s="44" t="s">
        <v>15</v>
      </c>
      <c r="F354" s="35">
        <f>G354-21</f>
        <v>43804</v>
      </c>
      <c r="G354" s="35">
        <f>H354-7</f>
        <v>43825</v>
      </c>
      <c r="H354" s="35">
        <f>J354-13</f>
        <v>43832</v>
      </c>
      <c r="I354" s="35">
        <f t="shared" si="47"/>
        <v>43839</v>
      </c>
      <c r="J354" s="35">
        <v>43845</v>
      </c>
      <c r="K354" s="36" t="s">
        <v>69</v>
      </c>
      <c r="L354" s="37">
        <f t="shared" si="48"/>
        <v>4000</v>
      </c>
      <c r="M354" s="38">
        <v>4000</v>
      </c>
      <c r="N354" s="39"/>
      <c r="O354" s="40" t="s">
        <v>188</v>
      </c>
    </row>
    <row r="355" spans="1:15" s="41" customFormat="1" ht="18">
      <c r="A355" s="32">
        <v>967</v>
      </c>
      <c r="B355" s="33" t="s">
        <v>572</v>
      </c>
      <c r="C355" s="42" t="s">
        <v>187</v>
      </c>
      <c r="D355" s="33" t="s">
        <v>183</v>
      </c>
      <c r="E355" s="44" t="s">
        <v>29</v>
      </c>
      <c r="F355" s="46" t="e">
        <v>#REF!</v>
      </c>
      <c r="G355" s="33" t="str">
        <f>IF(E355="","",IF((OR(E355=data_validation!A$1,E355=data_validation!A$2)),"Indicate Date","N/A"))</f>
        <v>N/A</v>
      </c>
      <c r="H355" s="35">
        <f>J355-15</f>
        <v>43830</v>
      </c>
      <c r="I355" s="35">
        <f t="shared" si="47"/>
        <v>43837</v>
      </c>
      <c r="J355" s="35">
        <v>43845</v>
      </c>
      <c r="K355" s="36" t="s">
        <v>69</v>
      </c>
      <c r="L355" s="37">
        <f t="shared" si="48"/>
        <v>10000</v>
      </c>
      <c r="M355" s="43">
        <v>10000</v>
      </c>
      <c r="N355" s="39"/>
      <c r="O355" s="40" t="s">
        <v>188</v>
      </c>
    </row>
    <row r="356" spans="1:15" s="41" customFormat="1" ht="18">
      <c r="A356" s="32">
        <v>968</v>
      </c>
      <c r="B356" s="33" t="s">
        <v>572</v>
      </c>
      <c r="C356" s="42" t="s">
        <v>152</v>
      </c>
      <c r="D356" s="33" t="s">
        <v>183</v>
      </c>
      <c r="E356" s="44" t="s">
        <v>28</v>
      </c>
      <c r="F356" s="35">
        <f>H356-7</f>
        <v>43825</v>
      </c>
      <c r="G356" s="33" t="str">
        <f>IF(E356="","",IF((OR(E356=data_validation!A$1,E356=data_validation!A$2)),"Indicate Date","N/A"))</f>
        <v>N/A</v>
      </c>
      <c r="H356" s="35">
        <f>J356-13</f>
        <v>43832</v>
      </c>
      <c r="I356" s="35">
        <f t="shared" si="47"/>
        <v>43839</v>
      </c>
      <c r="J356" s="35">
        <v>43845</v>
      </c>
      <c r="K356" s="36" t="s">
        <v>69</v>
      </c>
      <c r="L356" s="37">
        <f t="shared" si="48"/>
        <v>3000</v>
      </c>
      <c r="M356" s="43">
        <v>3000</v>
      </c>
      <c r="N356" s="39"/>
      <c r="O356" s="40" t="s">
        <v>188</v>
      </c>
    </row>
    <row r="357" spans="1:15" s="41" customFormat="1" ht="12.75">
      <c r="A357" s="32">
        <v>969</v>
      </c>
      <c r="B357" s="33" t="s">
        <v>573</v>
      </c>
      <c r="C357" s="34" t="s">
        <v>92</v>
      </c>
      <c r="D357" s="33" t="s">
        <v>183</v>
      </c>
      <c r="E357" s="44" t="s">
        <v>15</v>
      </c>
      <c r="F357" s="35">
        <f t="shared" ref="F357:F365" si="50">G357-21</f>
        <v>43804</v>
      </c>
      <c r="G357" s="35">
        <f t="shared" ref="G357:G365" si="51">H357-7</f>
        <v>43825</v>
      </c>
      <c r="H357" s="35">
        <f>J357-13</f>
        <v>43832</v>
      </c>
      <c r="I357" s="35">
        <f t="shared" si="47"/>
        <v>43839</v>
      </c>
      <c r="J357" s="35">
        <v>43845</v>
      </c>
      <c r="K357" s="36" t="s">
        <v>69</v>
      </c>
      <c r="L357" s="37">
        <f t="shared" si="48"/>
        <v>213150</v>
      </c>
      <c r="M357" s="38">
        <f>213145+5</f>
        <v>213150</v>
      </c>
      <c r="N357" s="39"/>
      <c r="O357" s="40" t="s">
        <v>189</v>
      </c>
    </row>
    <row r="358" spans="1:15" s="41" customFormat="1" ht="12.75">
      <c r="A358" s="32">
        <v>973</v>
      </c>
      <c r="B358" s="33" t="s">
        <v>573</v>
      </c>
      <c r="C358" s="34" t="s">
        <v>77</v>
      </c>
      <c r="D358" s="33" t="s">
        <v>183</v>
      </c>
      <c r="E358" s="44" t="s">
        <v>15</v>
      </c>
      <c r="F358" s="35">
        <f t="shared" si="50"/>
        <v>43804</v>
      </c>
      <c r="G358" s="35">
        <f t="shared" si="51"/>
        <v>43825</v>
      </c>
      <c r="H358" s="35">
        <f>J358-13</f>
        <v>43832</v>
      </c>
      <c r="I358" s="35">
        <f t="shared" si="47"/>
        <v>43839</v>
      </c>
      <c r="J358" s="35">
        <v>43845</v>
      </c>
      <c r="K358" s="36" t="s">
        <v>69</v>
      </c>
      <c r="L358" s="37">
        <f t="shared" si="48"/>
        <v>170620</v>
      </c>
      <c r="M358" s="38">
        <v>170620</v>
      </c>
      <c r="N358" s="39"/>
      <c r="O358" s="40" t="s">
        <v>189</v>
      </c>
    </row>
    <row r="359" spans="1:15" s="41" customFormat="1" ht="12.75">
      <c r="A359" s="32">
        <v>974</v>
      </c>
      <c r="B359" s="33" t="s">
        <v>573</v>
      </c>
      <c r="C359" s="34" t="s">
        <v>78</v>
      </c>
      <c r="D359" s="33" t="s">
        <v>183</v>
      </c>
      <c r="E359" s="44" t="s">
        <v>15</v>
      </c>
      <c r="F359" s="35">
        <f t="shared" si="50"/>
        <v>43804</v>
      </c>
      <c r="G359" s="35">
        <f t="shared" si="51"/>
        <v>43825</v>
      </c>
      <c r="H359" s="35">
        <f>J359-13</f>
        <v>43832</v>
      </c>
      <c r="I359" s="35">
        <f t="shared" si="47"/>
        <v>43839</v>
      </c>
      <c r="J359" s="35">
        <v>43845</v>
      </c>
      <c r="K359" s="36" t="s">
        <v>69</v>
      </c>
      <c r="L359" s="37">
        <f t="shared" si="48"/>
        <v>14310</v>
      </c>
      <c r="M359" s="38">
        <v>14310</v>
      </c>
      <c r="N359" s="39"/>
      <c r="O359" s="40" t="s">
        <v>189</v>
      </c>
    </row>
    <row r="360" spans="1:15" s="41" customFormat="1" ht="12.75">
      <c r="A360" s="32">
        <v>975</v>
      </c>
      <c r="B360" s="33" t="s">
        <v>573</v>
      </c>
      <c r="C360" s="34" t="s">
        <v>81</v>
      </c>
      <c r="D360" s="33" t="s">
        <v>183</v>
      </c>
      <c r="E360" s="44" t="s">
        <v>15</v>
      </c>
      <c r="F360" s="35">
        <f t="shared" si="50"/>
        <v>43802</v>
      </c>
      <c r="G360" s="35">
        <f t="shared" si="51"/>
        <v>43823</v>
      </c>
      <c r="H360" s="35">
        <f>J360-15</f>
        <v>43830</v>
      </c>
      <c r="I360" s="35">
        <f t="shared" si="47"/>
        <v>43837</v>
      </c>
      <c r="J360" s="35">
        <v>43845</v>
      </c>
      <c r="K360" s="36" t="s">
        <v>69</v>
      </c>
      <c r="L360" s="37">
        <f t="shared" si="48"/>
        <v>15070</v>
      </c>
      <c r="M360" s="38">
        <v>15070</v>
      </c>
      <c r="N360" s="39"/>
      <c r="O360" s="40" t="s">
        <v>189</v>
      </c>
    </row>
    <row r="361" spans="1:15" s="41" customFormat="1" ht="12.75">
      <c r="A361" s="32">
        <v>979</v>
      </c>
      <c r="B361" s="33" t="s">
        <v>574</v>
      </c>
      <c r="C361" s="34" t="s">
        <v>78</v>
      </c>
      <c r="D361" s="33" t="s">
        <v>183</v>
      </c>
      <c r="E361" s="44" t="s">
        <v>15</v>
      </c>
      <c r="F361" s="35">
        <f t="shared" si="50"/>
        <v>43804</v>
      </c>
      <c r="G361" s="35">
        <f t="shared" si="51"/>
        <v>43825</v>
      </c>
      <c r="H361" s="35">
        <f t="shared" ref="H361:H371" si="52">J361-13</f>
        <v>43832</v>
      </c>
      <c r="I361" s="35">
        <f t="shared" si="47"/>
        <v>43839</v>
      </c>
      <c r="J361" s="35">
        <v>43845</v>
      </c>
      <c r="K361" s="36" t="s">
        <v>69</v>
      </c>
      <c r="L361" s="37">
        <f t="shared" si="48"/>
        <v>68900</v>
      </c>
      <c r="M361" s="38">
        <v>68900</v>
      </c>
      <c r="N361" s="39"/>
      <c r="O361" s="40" t="s">
        <v>190</v>
      </c>
    </row>
    <row r="362" spans="1:15" s="41" customFormat="1" ht="12.75">
      <c r="A362" s="32">
        <v>980</v>
      </c>
      <c r="B362" s="33" t="s">
        <v>574</v>
      </c>
      <c r="C362" s="34" t="s">
        <v>77</v>
      </c>
      <c r="D362" s="33" t="s">
        <v>183</v>
      </c>
      <c r="E362" s="44" t="s">
        <v>15</v>
      </c>
      <c r="F362" s="35">
        <f t="shared" si="50"/>
        <v>43804</v>
      </c>
      <c r="G362" s="35">
        <f t="shared" si="51"/>
        <v>43825</v>
      </c>
      <c r="H362" s="35">
        <f t="shared" si="52"/>
        <v>43832</v>
      </c>
      <c r="I362" s="35">
        <f t="shared" si="47"/>
        <v>43839</v>
      </c>
      <c r="J362" s="35">
        <v>43845</v>
      </c>
      <c r="K362" s="36" t="s">
        <v>69</v>
      </c>
      <c r="L362" s="37">
        <f t="shared" si="48"/>
        <v>68400</v>
      </c>
      <c r="M362" s="38">
        <v>68400</v>
      </c>
      <c r="N362" s="39"/>
      <c r="O362" s="40" t="s">
        <v>190</v>
      </c>
    </row>
    <row r="363" spans="1:15" s="41" customFormat="1" ht="12.75">
      <c r="A363" s="32">
        <v>981</v>
      </c>
      <c r="B363" s="33" t="s">
        <v>574</v>
      </c>
      <c r="C363" s="34" t="s">
        <v>81</v>
      </c>
      <c r="D363" s="33" t="s">
        <v>183</v>
      </c>
      <c r="E363" s="44" t="s">
        <v>15</v>
      </c>
      <c r="F363" s="35">
        <f t="shared" si="50"/>
        <v>43804</v>
      </c>
      <c r="G363" s="35">
        <f t="shared" si="51"/>
        <v>43825</v>
      </c>
      <c r="H363" s="35">
        <f t="shared" si="52"/>
        <v>43832</v>
      </c>
      <c r="I363" s="35">
        <f t="shared" si="47"/>
        <v>43839</v>
      </c>
      <c r="J363" s="35">
        <v>43845</v>
      </c>
      <c r="K363" s="36" t="s">
        <v>69</v>
      </c>
      <c r="L363" s="37">
        <f t="shared" si="48"/>
        <v>10416</v>
      </c>
      <c r="M363" s="38">
        <f>10176+240</f>
        <v>10416</v>
      </c>
      <c r="N363" s="39"/>
      <c r="O363" s="40" t="s">
        <v>190</v>
      </c>
    </row>
    <row r="364" spans="1:15" s="41" customFormat="1" ht="12.75">
      <c r="A364" s="32">
        <v>985</v>
      </c>
      <c r="B364" s="33" t="s">
        <v>574</v>
      </c>
      <c r="C364" s="42" t="s">
        <v>92</v>
      </c>
      <c r="D364" s="33" t="s">
        <v>183</v>
      </c>
      <c r="E364" s="44" t="s">
        <v>15</v>
      </c>
      <c r="F364" s="35">
        <f t="shared" si="50"/>
        <v>43804</v>
      </c>
      <c r="G364" s="35">
        <f t="shared" si="51"/>
        <v>43825</v>
      </c>
      <c r="H364" s="35">
        <f t="shared" si="52"/>
        <v>43832</v>
      </c>
      <c r="I364" s="35">
        <f t="shared" si="47"/>
        <v>43839</v>
      </c>
      <c r="J364" s="35">
        <v>43845</v>
      </c>
      <c r="K364" s="36" t="s">
        <v>69</v>
      </c>
      <c r="L364" s="37">
        <f t="shared" si="48"/>
        <v>80000</v>
      </c>
      <c r="M364" s="43">
        <v>80000</v>
      </c>
      <c r="N364" s="39"/>
      <c r="O364" s="40" t="s">
        <v>190</v>
      </c>
    </row>
    <row r="365" spans="1:15" s="41" customFormat="1" ht="12.75">
      <c r="A365" s="32">
        <v>986</v>
      </c>
      <c r="B365" s="33" t="s">
        <v>574</v>
      </c>
      <c r="C365" s="42" t="s">
        <v>89</v>
      </c>
      <c r="D365" s="33" t="s">
        <v>183</v>
      </c>
      <c r="E365" s="44" t="s">
        <v>15</v>
      </c>
      <c r="F365" s="35">
        <f t="shared" si="50"/>
        <v>43804</v>
      </c>
      <c r="G365" s="35">
        <f t="shared" si="51"/>
        <v>43825</v>
      </c>
      <c r="H365" s="35">
        <f t="shared" si="52"/>
        <v>43832</v>
      </c>
      <c r="I365" s="35">
        <f t="shared" si="47"/>
        <v>43839</v>
      </c>
      <c r="J365" s="35">
        <v>43845</v>
      </c>
      <c r="K365" s="36" t="s">
        <v>69</v>
      </c>
      <c r="L365" s="37">
        <f t="shared" si="48"/>
        <v>21600</v>
      </c>
      <c r="M365" s="43">
        <v>21600</v>
      </c>
      <c r="N365" s="39"/>
      <c r="O365" s="40" t="s">
        <v>190</v>
      </c>
    </row>
    <row r="366" spans="1:15" s="41" customFormat="1" ht="18">
      <c r="A366" s="32">
        <v>987</v>
      </c>
      <c r="B366" s="33" t="s">
        <v>574</v>
      </c>
      <c r="C366" s="42" t="s">
        <v>187</v>
      </c>
      <c r="D366" s="33" t="s">
        <v>183</v>
      </c>
      <c r="E366" s="44" t="s">
        <v>29</v>
      </c>
      <c r="F366" s="46" t="e">
        <v>#REF!</v>
      </c>
      <c r="G366" s="33" t="str">
        <f>IF(E366="","",IF((OR(E366=data_validation!A$1,E366=data_validation!A$2)),"Indicate Date","N/A"))</f>
        <v>N/A</v>
      </c>
      <c r="H366" s="35">
        <f t="shared" si="52"/>
        <v>43832</v>
      </c>
      <c r="I366" s="35">
        <f t="shared" si="47"/>
        <v>43839</v>
      </c>
      <c r="J366" s="35">
        <v>43845</v>
      </c>
      <c r="K366" s="36" t="s">
        <v>69</v>
      </c>
      <c r="L366" s="37">
        <f t="shared" si="48"/>
        <v>25000</v>
      </c>
      <c r="M366" s="43">
        <v>25000</v>
      </c>
      <c r="N366" s="39"/>
      <c r="O366" s="40" t="s">
        <v>190</v>
      </c>
    </row>
    <row r="367" spans="1:15" s="41" customFormat="1" ht="12.75">
      <c r="A367" s="32">
        <v>988</v>
      </c>
      <c r="B367" s="33" t="s">
        <v>575</v>
      </c>
      <c r="C367" s="42" t="s">
        <v>92</v>
      </c>
      <c r="D367" s="33" t="s">
        <v>183</v>
      </c>
      <c r="E367" s="44" t="s">
        <v>15</v>
      </c>
      <c r="F367" s="35">
        <f t="shared" ref="F367:F390" si="53">G367-21</f>
        <v>43804</v>
      </c>
      <c r="G367" s="35">
        <f t="shared" ref="G367:G390" si="54">H367-7</f>
        <v>43825</v>
      </c>
      <c r="H367" s="35">
        <f t="shared" si="52"/>
        <v>43832</v>
      </c>
      <c r="I367" s="35">
        <f t="shared" si="47"/>
        <v>43839</v>
      </c>
      <c r="J367" s="35">
        <v>43845</v>
      </c>
      <c r="K367" s="36" t="s">
        <v>69</v>
      </c>
      <c r="L367" s="37">
        <f t="shared" si="48"/>
        <v>24380</v>
      </c>
      <c r="M367" s="43">
        <v>24380</v>
      </c>
      <c r="N367" s="39"/>
      <c r="O367" s="40" t="s">
        <v>258</v>
      </c>
    </row>
    <row r="368" spans="1:15" s="41" customFormat="1" ht="12.75">
      <c r="A368" s="32">
        <v>991</v>
      </c>
      <c r="B368" s="33" t="s">
        <v>575</v>
      </c>
      <c r="C368" s="42" t="s">
        <v>131</v>
      </c>
      <c r="D368" s="33" t="s">
        <v>183</v>
      </c>
      <c r="E368" s="44" t="s">
        <v>15</v>
      </c>
      <c r="F368" s="35">
        <f t="shared" si="53"/>
        <v>43804</v>
      </c>
      <c r="G368" s="35">
        <f t="shared" si="54"/>
        <v>43825</v>
      </c>
      <c r="H368" s="35">
        <f t="shared" si="52"/>
        <v>43832</v>
      </c>
      <c r="I368" s="35">
        <f t="shared" si="47"/>
        <v>43839</v>
      </c>
      <c r="J368" s="35">
        <v>43845</v>
      </c>
      <c r="K368" s="36" t="s">
        <v>69</v>
      </c>
      <c r="L368" s="37">
        <f t="shared" si="48"/>
        <v>12000</v>
      </c>
      <c r="M368" s="43">
        <v>12000</v>
      </c>
      <c r="N368" s="39"/>
      <c r="O368" s="40" t="s">
        <v>258</v>
      </c>
    </row>
    <row r="369" spans="1:15" s="41" customFormat="1" ht="21">
      <c r="A369" s="32">
        <v>992</v>
      </c>
      <c r="B369" s="33" t="s">
        <v>576</v>
      </c>
      <c r="C369" s="34" t="s">
        <v>92</v>
      </c>
      <c r="D369" s="33" t="s">
        <v>183</v>
      </c>
      <c r="E369" s="44" t="s">
        <v>15</v>
      </c>
      <c r="F369" s="35">
        <f t="shared" si="53"/>
        <v>43804</v>
      </c>
      <c r="G369" s="35">
        <f t="shared" si="54"/>
        <v>43825</v>
      </c>
      <c r="H369" s="35">
        <f t="shared" si="52"/>
        <v>43832</v>
      </c>
      <c r="I369" s="35">
        <f t="shared" si="47"/>
        <v>43839</v>
      </c>
      <c r="J369" s="35">
        <v>43845</v>
      </c>
      <c r="K369" s="36" t="s">
        <v>69</v>
      </c>
      <c r="L369" s="37">
        <f t="shared" si="48"/>
        <v>105000</v>
      </c>
      <c r="M369" s="38">
        <v>105000</v>
      </c>
      <c r="N369" s="39"/>
      <c r="O369" s="40" t="s">
        <v>184</v>
      </c>
    </row>
    <row r="370" spans="1:15" s="41" customFormat="1" ht="21">
      <c r="A370" s="32">
        <v>996</v>
      </c>
      <c r="B370" s="33" t="s">
        <v>576</v>
      </c>
      <c r="C370" s="34" t="s">
        <v>78</v>
      </c>
      <c r="D370" s="33" t="s">
        <v>183</v>
      </c>
      <c r="E370" s="44" t="s">
        <v>15</v>
      </c>
      <c r="F370" s="35">
        <f t="shared" si="53"/>
        <v>43804</v>
      </c>
      <c r="G370" s="35">
        <f t="shared" si="54"/>
        <v>43825</v>
      </c>
      <c r="H370" s="35">
        <f t="shared" si="52"/>
        <v>43832</v>
      </c>
      <c r="I370" s="35">
        <f t="shared" si="47"/>
        <v>43839</v>
      </c>
      <c r="J370" s="35">
        <v>43845</v>
      </c>
      <c r="K370" s="36" t="s">
        <v>69</v>
      </c>
      <c r="L370" s="37">
        <f t="shared" si="48"/>
        <v>412120</v>
      </c>
      <c r="M370" s="38">
        <v>412120</v>
      </c>
      <c r="N370" s="39"/>
      <c r="O370" s="40" t="s">
        <v>184</v>
      </c>
    </row>
    <row r="371" spans="1:15" s="41" customFormat="1" ht="21">
      <c r="A371" s="32">
        <v>997</v>
      </c>
      <c r="B371" s="33" t="s">
        <v>576</v>
      </c>
      <c r="C371" s="34" t="s">
        <v>77</v>
      </c>
      <c r="D371" s="33" t="s">
        <v>183</v>
      </c>
      <c r="E371" s="44" t="s">
        <v>15</v>
      </c>
      <c r="F371" s="35">
        <f t="shared" si="53"/>
        <v>43804</v>
      </c>
      <c r="G371" s="35">
        <f t="shared" si="54"/>
        <v>43825</v>
      </c>
      <c r="H371" s="35">
        <f t="shared" si="52"/>
        <v>43832</v>
      </c>
      <c r="I371" s="35">
        <f t="shared" si="47"/>
        <v>43839</v>
      </c>
      <c r="J371" s="35">
        <v>43845</v>
      </c>
      <c r="K371" s="36" t="s">
        <v>69</v>
      </c>
      <c r="L371" s="37">
        <f t="shared" si="48"/>
        <v>37920</v>
      </c>
      <c r="M371" s="38">
        <v>37920</v>
      </c>
      <c r="N371" s="39"/>
      <c r="O371" s="40" t="s">
        <v>184</v>
      </c>
    </row>
    <row r="372" spans="1:15" s="41" customFormat="1" ht="21">
      <c r="A372" s="32">
        <v>998</v>
      </c>
      <c r="B372" s="33" t="s">
        <v>576</v>
      </c>
      <c r="C372" s="34" t="s">
        <v>81</v>
      </c>
      <c r="D372" s="33" t="s">
        <v>183</v>
      </c>
      <c r="E372" s="44" t="s">
        <v>15</v>
      </c>
      <c r="F372" s="35">
        <f t="shared" si="53"/>
        <v>43802</v>
      </c>
      <c r="G372" s="35">
        <f t="shared" si="54"/>
        <v>43823</v>
      </c>
      <c r="H372" s="35">
        <f>J372-15</f>
        <v>43830</v>
      </c>
      <c r="I372" s="35">
        <f t="shared" si="47"/>
        <v>43837</v>
      </c>
      <c r="J372" s="35">
        <v>43845</v>
      </c>
      <c r="K372" s="36" t="s">
        <v>69</v>
      </c>
      <c r="L372" s="37">
        <f t="shared" si="48"/>
        <v>149960</v>
      </c>
      <c r="M372" s="38">
        <f>70000+70000+2000+3960+4000</f>
        <v>149960</v>
      </c>
      <c r="N372" s="39"/>
      <c r="O372" s="40" t="s">
        <v>184</v>
      </c>
    </row>
    <row r="373" spans="1:15" s="41" customFormat="1" ht="21">
      <c r="A373" s="32">
        <v>1003</v>
      </c>
      <c r="B373" s="33" t="s">
        <v>577</v>
      </c>
      <c r="C373" s="34" t="s">
        <v>92</v>
      </c>
      <c r="D373" s="33" t="s">
        <v>183</v>
      </c>
      <c r="E373" s="44" t="s">
        <v>15</v>
      </c>
      <c r="F373" s="35">
        <f t="shared" si="53"/>
        <v>43802</v>
      </c>
      <c r="G373" s="35">
        <f t="shared" si="54"/>
        <v>43823</v>
      </c>
      <c r="H373" s="35">
        <f>J373-15</f>
        <v>43830</v>
      </c>
      <c r="I373" s="35">
        <f t="shared" si="47"/>
        <v>43837</v>
      </c>
      <c r="J373" s="35">
        <v>43845</v>
      </c>
      <c r="K373" s="36" t="s">
        <v>69</v>
      </c>
      <c r="L373" s="37">
        <f t="shared" si="48"/>
        <v>143940</v>
      </c>
      <c r="M373" s="38">
        <f>143870+70</f>
        <v>143940</v>
      </c>
      <c r="N373" s="39"/>
      <c r="O373" s="40" t="s">
        <v>185</v>
      </c>
    </row>
    <row r="374" spans="1:15" s="41" customFormat="1" ht="21">
      <c r="A374" s="32">
        <v>1006</v>
      </c>
      <c r="B374" s="33" t="s">
        <v>577</v>
      </c>
      <c r="C374" s="34" t="s">
        <v>77</v>
      </c>
      <c r="D374" s="33" t="s">
        <v>183</v>
      </c>
      <c r="E374" s="44" t="s">
        <v>15</v>
      </c>
      <c r="F374" s="35">
        <f t="shared" si="53"/>
        <v>43804</v>
      </c>
      <c r="G374" s="35">
        <f t="shared" si="54"/>
        <v>43825</v>
      </c>
      <c r="H374" s="35">
        <f t="shared" ref="H374:H383" si="55">J374-13</f>
        <v>43832</v>
      </c>
      <c r="I374" s="35">
        <f t="shared" si="47"/>
        <v>43839</v>
      </c>
      <c r="J374" s="35">
        <v>43845</v>
      </c>
      <c r="K374" s="36" t="s">
        <v>69</v>
      </c>
      <c r="L374" s="37">
        <f t="shared" si="48"/>
        <v>11180</v>
      </c>
      <c r="M374" s="38">
        <v>11180</v>
      </c>
      <c r="N374" s="39"/>
      <c r="O374" s="40" t="s">
        <v>185</v>
      </c>
    </row>
    <row r="375" spans="1:15" s="41" customFormat="1" ht="21">
      <c r="A375" s="32">
        <v>1007</v>
      </c>
      <c r="B375" s="33" t="s">
        <v>577</v>
      </c>
      <c r="C375" s="34" t="s">
        <v>81</v>
      </c>
      <c r="D375" s="33" t="s">
        <v>183</v>
      </c>
      <c r="E375" s="44" t="s">
        <v>15</v>
      </c>
      <c r="F375" s="35">
        <f t="shared" si="53"/>
        <v>43804</v>
      </c>
      <c r="G375" s="35">
        <f t="shared" si="54"/>
        <v>43825</v>
      </c>
      <c r="H375" s="35">
        <f t="shared" si="55"/>
        <v>43832</v>
      </c>
      <c r="I375" s="35">
        <f t="shared" si="47"/>
        <v>43839</v>
      </c>
      <c r="J375" s="35">
        <v>43845</v>
      </c>
      <c r="K375" s="36" t="s">
        <v>69</v>
      </c>
      <c r="L375" s="37">
        <f t="shared" si="48"/>
        <v>1320</v>
      </c>
      <c r="M375" s="38">
        <v>1320</v>
      </c>
      <c r="N375" s="39"/>
      <c r="O375" s="40" t="s">
        <v>185</v>
      </c>
    </row>
    <row r="376" spans="1:15" s="41" customFormat="1" ht="21">
      <c r="A376" s="32">
        <v>1008</v>
      </c>
      <c r="B376" s="33" t="s">
        <v>578</v>
      </c>
      <c r="C376" s="42" t="s">
        <v>92</v>
      </c>
      <c r="D376" s="33" t="s">
        <v>183</v>
      </c>
      <c r="E376" s="44" t="s">
        <v>15</v>
      </c>
      <c r="F376" s="35">
        <f t="shared" si="53"/>
        <v>43804</v>
      </c>
      <c r="G376" s="35">
        <f t="shared" si="54"/>
        <v>43825</v>
      </c>
      <c r="H376" s="35">
        <f t="shared" si="55"/>
        <v>43832</v>
      </c>
      <c r="I376" s="35">
        <f t="shared" si="47"/>
        <v>43839</v>
      </c>
      <c r="J376" s="35">
        <v>43845</v>
      </c>
      <c r="K376" s="36" t="s">
        <v>69</v>
      </c>
      <c r="L376" s="37">
        <f t="shared" si="48"/>
        <v>12000</v>
      </c>
      <c r="M376" s="43">
        <v>12000</v>
      </c>
      <c r="N376" s="39"/>
      <c r="O376" s="40" t="s">
        <v>186</v>
      </c>
    </row>
    <row r="377" spans="1:15" s="41" customFormat="1" ht="21">
      <c r="A377" s="32">
        <v>1012</v>
      </c>
      <c r="B377" s="33" t="s">
        <v>578</v>
      </c>
      <c r="C377" s="42" t="s">
        <v>77</v>
      </c>
      <c r="D377" s="33" t="s">
        <v>183</v>
      </c>
      <c r="E377" s="44" t="s">
        <v>15</v>
      </c>
      <c r="F377" s="35">
        <f t="shared" si="53"/>
        <v>43804</v>
      </c>
      <c r="G377" s="35">
        <f t="shared" si="54"/>
        <v>43825</v>
      </c>
      <c r="H377" s="35">
        <f t="shared" si="55"/>
        <v>43832</v>
      </c>
      <c r="I377" s="35">
        <f t="shared" si="47"/>
        <v>43839</v>
      </c>
      <c r="J377" s="35">
        <v>43845</v>
      </c>
      <c r="K377" s="36" t="s">
        <v>69</v>
      </c>
      <c r="L377" s="37">
        <f t="shared" si="48"/>
        <v>6004</v>
      </c>
      <c r="M377" s="43">
        <v>6004</v>
      </c>
      <c r="N377" s="39"/>
      <c r="O377" s="40" t="s">
        <v>186</v>
      </c>
    </row>
    <row r="378" spans="1:15" s="41" customFormat="1" ht="21">
      <c r="A378" s="32">
        <v>1013</v>
      </c>
      <c r="B378" s="33" t="s">
        <v>578</v>
      </c>
      <c r="C378" s="34" t="s">
        <v>81</v>
      </c>
      <c r="D378" s="33" t="s">
        <v>183</v>
      </c>
      <c r="E378" s="44" t="s">
        <v>15</v>
      </c>
      <c r="F378" s="35">
        <f t="shared" si="53"/>
        <v>43804</v>
      </c>
      <c r="G378" s="35">
        <f t="shared" si="54"/>
        <v>43825</v>
      </c>
      <c r="H378" s="35">
        <f t="shared" si="55"/>
        <v>43832</v>
      </c>
      <c r="I378" s="35">
        <f t="shared" si="47"/>
        <v>43839</v>
      </c>
      <c r="J378" s="35">
        <v>43845</v>
      </c>
      <c r="K378" s="36" t="s">
        <v>69</v>
      </c>
      <c r="L378" s="37">
        <f t="shared" si="48"/>
        <v>1320</v>
      </c>
      <c r="M378" s="38">
        <v>1320</v>
      </c>
      <c r="N378" s="39"/>
      <c r="O378" s="40" t="s">
        <v>186</v>
      </c>
    </row>
    <row r="379" spans="1:15" s="41" customFormat="1" ht="21">
      <c r="A379" s="32">
        <v>1014</v>
      </c>
      <c r="B379" s="33" t="s">
        <v>578</v>
      </c>
      <c r="C379" s="34" t="s">
        <v>78</v>
      </c>
      <c r="D379" s="33" t="s">
        <v>183</v>
      </c>
      <c r="E379" s="44" t="s">
        <v>15</v>
      </c>
      <c r="F379" s="35">
        <f t="shared" si="53"/>
        <v>43804</v>
      </c>
      <c r="G379" s="35">
        <f t="shared" si="54"/>
        <v>43825</v>
      </c>
      <c r="H379" s="35">
        <f t="shared" si="55"/>
        <v>43832</v>
      </c>
      <c r="I379" s="35">
        <f t="shared" si="47"/>
        <v>43839</v>
      </c>
      <c r="J379" s="35">
        <v>43845</v>
      </c>
      <c r="K379" s="36" t="s">
        <v>69</v>
      </c>
      <c r="L379" s="37">
        <f t="shared" si="48"/>
        <v>10176</v>
      </c>
      <c r="M379" s="38">
        <v>10176</v>
      </c>
      <c r="N379" s="39"/>
      <c r="O379" s="40" t="s">
        <v>186</v>
      </c>
    </row>
    <row r="380" spans="1:15" s="41" customFormat="1" ht="21">
      <c r="A380" s="32">
        <v>1018</v>
      </c>
      <c r="B380" s="33" t="s">
        <v>578</v>
      </c>
      <c r="C380" s="42" t="s">
        <v>89</v>
      </c>
      <c r="D380" s="33" t="s">
        <v>183</v>
      </c>
      <c r="E380" s="44" t="s">
        <v>15</v>
      </c>
      <c r="F380" s="35">
        <f t="shared" si="53"/>
        <v>43804</v>
      </c>
      <c r="G380" s="35">
        <f t="shared" si="54"/>
        <v>43825</v>
      </c>
      <c r="H380" s="35">
        <f t="shared" si="55"/>
        <v>43832</v>
      </c>
      <c r="I380" s="35">
        <f t="shared" si="47"/>
        <v>43839</v>
      </c>
      <c r="J380" s="35">
        <v>43845</v>
      </c>
      <c r="K380" s="36" t="s">
        <v>69</v>
      </c>
      <c r="L380" s="37">
        <f t="shared" si="48"/>
        <v>8160</v>
      </c>
      <c r="M380" s="43">
        <v>8160</v>
      </c>
      <c r="N380" s="39"/>
      <c r="O380" s="40" t="s">
        <v>186</v>
      </c>
    </row>
    <row r="381" spans="1:15" s="41" customFormat="1" ht="12.75">
      <c r="A381" s="32">
        <v>1024</v>
      </c>
      <c r="B381" s="33" t="s">
        <v>579</v>
      </c>
      <c r="C381" s="42" t="s">
        <v>92</v>
      </c>
      <c r="D381" s="33" t="s">
        <v>183</v>
      </c>
      <c r="E381" s="44" t="s">
        <v>15</v>
      </c>
      <c r="F381" s="35">
        <f t="shared" si="53"/>
        <v>43804</v>
      </c>
      <c r="G381" s="35">
        <f t="shared" si="54"/>
        <v>43825</v>
      </c>
      <c r="H381" s="35">
        <f t="shared" si="55"/>
        <v>43832</v>
      </c>
      <c r="I381" s="35">
        <f t="shared" si="47"/>
        <v>43839</v>
      </c>
      <c r="J381" s="35">
        <v>43845</v>
      </c>
      <c r="K381" s="36" t="s">
        <v>69</v>
      </c>
      <c r="L381" s="37">
        <f t="shared" si="48"/>
        <v>25170</v>
      </c>
      <c r="M381" s="43">
        <v>25170</v>
      </c>
      <c r="N381" s="39"/>
      <c r="O381" s="40" t="s">
        <v>191</v>
      </c>
    </row>
    <row r="382" spans="1:15" s="41" customFormat="1" ht="12.75">
      <c r="A382" s="32">
        <v>1029</v>
      </c>
      <c r="B382" s="33" t="s">
        <v>579</v>
      </c>
      <c r="C382" s="42" t="s">
        <v>77</v>
      </c>
      <c r="D382" s="33" t="s">
        <v>183</v>
      </c>
      <c r="E382" s="44" t="s">
        <v>15</v>
      </c>
      <c r="F382" s="35">
        <f t="shared" si="53"/>
        <v>43804</v>
      </c>
      <c r="G382" s="35">
        <f t="shared" si="54"/>
        <v>43825</v>
      </c>
      <c r="H382" s="35">
        <f t="shared" si="55"/>
        <v>43832</v>
      </c>
      <c r="I382" s="35">
        <f t="shared" si="47"/>
        <v>43839</v>
      </c>
      <c r="J382" s="35">
        <v>43845</v>
      </c>
      <c r="K382" s="36" t="s">
        <v>69</v>
      </c>
      <c r="L382" s="37">
        <f t="shared" si="48"/>
        <v>5000</v>
      </c>
      <c r="M382" s="43">
        <v>5000</v>
      </c>
      <c r="N382" s="39"/>
      <c r="O382" s="40" t="s">
        <v>191</v>
      </c>
    </row>
    <row r="383" spans="1:15" s="41" customFormat="1" ht="12.75">
      <c r="A383" s="32">
        <v>1030</v>
      </c>
      <c r="B383" s="33" t="s">
        <v>579</v>
      </c>
      <c r="C383" s="42" t="s">
        <v>78</v>
      </c>
      <c r="D383" s="33" t="s">
        <v>183</v>
      </c>
      <c r="E383" s="44" t="s">
        <v>15</v>
      </c>
      <c r="F383" s="35">
        <f t="shared" si="53"/>
        <v>43804</v>
      </c>
      <c r="G383" s="35">
        <f t="shared" si="54"/>
        <v>43825</v>
      </c>
      <c r="H383" s="35">
        <f t="shared" si="55"/>
        <v>43832</v>
      </c>
      <c r="I383" s="35">
        <f t="shared" si="47"/>
        <v>43839</v>
      </c>
      <c r="J383" s="35">
        <v>43845</v>
      </c>
      <c r="K383" s="36" t="s">
        <v>69</v>
      </c>
      <c r="L383" s="37">
        <f t="shared" si="48"/>
        <v>367459</v>
      </c>
      <c r="M383" s="43">
        <v>367459</v>
      </c>
      <c r="N383" s="39"/>
      <c r="O383" s="40" t="s">
        <v>191</v>
      </c>
    </row>
    <row r="384" spans="1:15" s="41" customFormat="1" ht="12.75">
      <c r="A384" s="32">
        <v>1034</v>
      </c>
      <c r="B384" s="33" t="s">
        <v>580</v>
      </c>
      <c r="C384" s="42" t="s">
        <v>92</v>
      </c>
      <c r="D384" s="33" t="s">
        <v>183</v>
      </c>
      <c r="E384" s="44" t="s">
        <v>15</v>
      </c>
      <c r="F384" s="35">
        <f t="shared" si="53"/>
        <v>43802</v>
      </c>
      <c r="G384" s="35">
        <f t="shared" si="54"/>
        <v>43823</v>
      </c>
      <c r="H384" s="35">
        <f>J384-15</f>
        <v>43830</v>
      </c>
      <c r="I384" s="35">
        <f t="shared" si="47"/>
        <v>43837</v>
      </c>
      <c r="J384" s="35">
        <v>43845</v>
      </c>
      <c r="K384" s="36" t="s">
        <v>69</v>
      </c>
      <c r="L384" s="37">
        <f t="shared" si="48"/>
        <v>100000</v>
      </c>
      <c r="M384" s="43">
        <v>100000</v>
      </c>
      <c r="N384" s="39"/>
      <c r="O384" s="40" t="s">
        <v>259</v>
      </c>
    </row>
    <row r="385" spans="1:256" s="41" customFormat="1" ht="21">
      <c r="A385" s="32">
        <v>1035</v>
      </c>
      <c r="B385" s="33" t="s">
        <v>581</v>
      </c>
      <c r="C385" s="42" t="s">
        <v>114</v>
      </c>
      <c r="D385" s="33" t="s">
        <v>183</v>
      </c>
      <c r="E385" s="44" t="s">
        <v>15</v>
      </c>
      <c r="F385" s="35">
        <f t="shared" si="53"/>
        <v>43804</v>
      </c>
      <c r="G385" s="35">
        <f t="shared" si="54"/>
        <v>43825</v>
      </c>
      <c r="H385" s="35">
        <f t="shared" ref="H385:H401" si="56">J385-13</f>
        <v>43832</v>
      </c>
      <c r="I385" s="35">
        <f t="shared" si="47"/>
        <v>43839</v>
      </c>
      <c r="J385" s="35">
        <v>43845</v>
      </c>
      <c r="K385" s="36" t="s">
        <v>69</v>
      </c>
      <c r="L385" s="37">
        <f t="shared" si="48"/>
        <v>220050</v>
      </c>
      <c r="M385" s="45">
        <v>220050</v>
      </c>
      <c r="N385" s="45"/>
      <c r="O385" s="40" t="s">
        <v>301</v>
      </c>
    </row>
    <row r="386" spans="1:256" s="41" customFormat="1" ht="21">
      <c r="A386" s="32">
        <v>1036</v>
      </c>
      <c r="B386" s="33" t="s">
        <v>581</v>
      </c>
      <c r="C386" s="42" t="s">
        <v>78</v>
      </c>
      <c r="D386" s="33" t="s">
        <v>183</v>
      </c>
      <c r="E386" s="44" t="s">
        <v>15</v>
      </c>
      <c r="F386" s="35">
        <f t="shared" si="53"/>
        <v>43804</v>
      </c>
      <c r="G386" s="35">
        <f t="shared" si="54"/>
        <v>43825</v>
      </c>
      <c r="H386" s="35">
        <f t="shared" si="56"/>
        <v>43832</v>
      </c>
      <c r="I386" s="35">
        <f t="shared" si="47"/>
        <v>43839</v>
      </c>
      <c r="J386" s="35">
        <v>43845</v>
      </c>
      <c r="K386" s="36" t="s">
        <v>69</v>
      </c>
      <c r="L386" s="37">
        <f t="shared" si="48"/>
        <v>48000</v>
      </c>
      <c r="M386" s="45">
        <v>48000</v>
      </c>
      <c r="N386" s="45"/>
      <c r="O386" s="40" t="s">
        <v>301</v>
      </c>
    </row>
    <row r="387" spans="1:256" s="41" customFormat="1" ht="21">
      <c r="A387" s="32">
        <v>1039</v>
      </c>
      <c r="B387" s="33" t="s">
        <v>311</v>
      </c>
      <c r="C387" s="42" t="s">
        <v>114</v>
      </c>
      <c r="D387" s="33" t="s">
        <v>183</v>
      </c>
      <c r="E387" s="44" t="s">
        <v>15</v>
      </c>
      <c r="F387" s="35">
        <f t="shared" si="53"/>
        <v>43804</v>
      </c>
      <c r="G387" s="35">
        <f t="shared" si="54"/>
        <v>43825</v>
      </c>
      <c r="H387" s="35">
        <f t="shared" si="56"/>
        <v>43832</v>
      </c>
      <c r="I387" s="35">
        <f t="shared" si="47"/>
        <v>43839</v>
      </c>
      <c r="J387" s="35">
        <v>43845</v>
      </c>
      <c r="K387" s="36" t="s">
        <v>69</v>
      </c>
      <c r="L387" s="37">
        <f t="shared" si="48"/>
        <v>504695</v>
      </c>
      <c r="M387" s="45">
        <v>504695</v>
      </c>
      <c r="N387" s="45"/>
      <c r="O387" s="40" t="s">
        <v>304</v>
      </c>
    </row>
    <row r="388" spans="1:256" s="41" customFormat="1" ht="21">
      <c r="A388" s="32">
        <v>1040</v>
      </c>
      <c r="B388" s="33" t="s">
        <v>311</v>
      </c>
      <c r="C388" s="42" t="s">
        <v>78</v>
      </c>
      <c r="D388" s="33" t="s">
        <v>183</v>
      </c>
      <c r="E388" s="44" t="s">
        <v>15</v>
      </c>
      <c r="F388" s="35">
        <f t="shared" si="53"/>
        <v>43804</v>
      </c>
      <c r="G388" s="35">
        <f t="shared" si="54"/>
        <v>43825</v>
      </c>
      <c r="H388" s="35">
        <f t="shared" si="56"/>
        <v>43832</v>
      </c>
      <c r="I388" s="35">
        <f t="shared" si="47"/>
        <v>43839</v>
      </c>
      <c r="J388" s="35">
        <v>43845</v>
      </c>
      <c r="K388" s="36" t="s">
        <v>69</v>
      </c>
      <c r="L388" s="37">
        <f t="shared" si="48"/>
        <v>77400</v>
      </c>
      <c r="M388" s="45">
        <v>77400</v>
      </c>
      <c r="N388" s="45"/>
      <c r="O388" s="40" t="s">
        <v>305</v>
      </c>
    </row>
    <row r="389" spans="1:256" s="41" customFormat="1" ht="12.75">
      <c r="A389" s="32">
        <v>1044</v>
      </c>
      <c r="B389" s="82" t="s">
        <v>644</v>
      </c>
      <c r="C389" s="42" t="s">
        <v>77</v>
      </c>
      <c r="D389" s="82" t="s">
        <v>506</v>
      </c>
      <c r="E389" s="83" t="s">
        <v>15</v>
      </c>
      <c r="F389" s="35">
        <f t="shared" si="53"/>
        <v>43804</v>
      </c>
      <c r="G389" s="35">
        <f t="shared" si="54"/>
        <v>43825</v>
      </c>
      <c r="H389" s="35">
        <f t="shared" si="56"/>
        <v>43832</v>
      </c>
      <c r="I389" s="35">
        <f t="shared" si="47"/>
        <v>43839</v>
      </c>
      <c r="J389" s="35">
        <v>43845</v>
      </c>
      <c r="K389" s="84" t="s">
        <v>69</v>
      </c>
      <c r="L389" s="85">
        <f t="shared" si="48"/>
        <v>7280</v>
      </c>
      <c r="M389" s="38">
        <v>7280</v>
      </c>
      <c r="N389" s="39"/>
      <c r="O389" s="86" t="s">
        <v>262</v>
      </c>
      <c r="P389" s="87"/>
      <c r="Q389" s="87"/>
      <c r="R389" s="87"/>
      <c r="S389" s="87"/>
      <c r="T389" s="87"/>
      <c r="U389" s="87"/>
      <c r="V389" s="87"/>
      <c r="W389" s="87"/>
      <c r="X389" s="87"/>
      <c r="Y389" s="87"/>
      <c r="Z389" s="87"/>
      <c r="AA389" s="87"/>
      <c r="AB389" s="87"/>
      <c r="AC389" s="87"/>
      <c r="AD389" s="87"/>
      <c r="AE389" s="87"/>
      <c r="AF389" s="87"/>
      <c r="AG389" s="87"/>
      <c r="AH389" s="87"/>
      <c r="AI389" s="87"/>
      <c r="AJ389" s="87"/>
      <c r="AK389" s="87"/>
      <c r="AL389" s="87"/>
      <c r="AM389" s="87"/>
      <c r="AN389" s="87"/>
      <c r="AO389" s="87"/>
      <c r="AP389" s="87"/>
      <c r="AQ389" s="87"/>
      <c r="AR389" s="87"/>
      <c r="AS389" s="87"/>
      <c r="AT389" s="87"/>
      <c r="AU389" s="87"/>
      <c r="AV389" s="87"/>
      <c r="AW389" s="87"/>
      <c r="AX389" s="87"/>
      <c r="AY389" s="87"/>
      <c r="AZ389" s="87"/>
      <c r="BA389" s="87"/>
      <c r="BB389" s="87"/>
      <c r="BC389" s="87"/>
      <c r="BD389" s="87"/>
      <c r="BE389" s="87"/>
      <c r="BF389" s="87"/>
      <c r="BG389" s="87"/>
      <c r="BH389" s="87"/>
      <c r="BI389" s="87"/>
      <c r="BJ389" s="87"/>
      <c r="BK389" s="87"/>
      <c r="BL389" s="87"/>
      <c r="BM389" s="87"/>
      <c r="BN389" s="87"/>
      <c r="BO389" s="87"/>
      <c r="BP389" s="87"/>
      <c r="BQ389" s="87"/>
      <c r="BR389" s="87"/>
      <c r="BS389" s="87"/>
      <c r="BT389" s="87"/>
      <c r="BU389" s="87"/>
      <c r="BV389" s="87"/>
      <c r="BW389" s="87"/>
      <c r="BX389" s="87"/>
      <c r="BY389" s="87"/>
      <c r="BZ389" s="87"/>
      <c r="CA389" s="87"/>
      <c r="CB389" s="87"/>
      <c r="CC389" s="87"/>
      <c r="CD389" s="87"/>
      <c r="CE389" s="87"/>
      <c r="CF389" s="87"/>
      <c r="CG389" s="87"/>
      <c r="CH389" s="87"/>
      <c r="CI389" s="87"/>
      <c r="CJ389" s="87"/>
      <c r="CK389" s="87"/>
      <c r="CL389" s="87"/>
      <c r="CM389" s="87"/>
      <c r="CN389" s="87"/>
      <c r="CO389" s="87"/>
      <c r="CP389" s="87"/>
      <c r="CQ389" s="87"/>
      <c r="CR389" s="87"/>
      <c r="CS389" s="87"/>
      <c r="CT389" s="87"/>
      <c r="CU389" s="87"/>
      <c r="CV389" s="87"/>
      <c r="CW389" s="87"/>
      <c r="CX389" s="87"/>
      <c r="CY389" s="87"/>
      <c r="CZ389" s="87"/>
      <c r="DA389" s="87"/>
      <c r="DB389" s="87"/>
      <c r="DC389" s="87"/>
      <c r="DD389" s="87"/>
      <c r="DE389" s="87"/>
      <c r="DF389" s="87"/>
      <c r="DG389" s="87"/>
      <c r="DH389" s="87"/>
      <c r="DI389" s="87"/>
      <c r="DJ389" s="87"/>
      <c r="DK389" s="87"/>
      <c r="DL389" s="87"/>
      <c r="DM389" s="87"/>
      <c r="DN389" s="87"/>
      <c r="DO389" s="87"/>
      <c r="DP389" s="87"/>
      <c r="DQ389" s="87"/>
      <c r="DR389" s="87"/>
      <c r="DS389" s="87"/>
      <c r="DT389" s="87"/>
      <c r="DU389" s="87"/>
      <c r="DV389" s="87"/>
      <c r="DW389" s="87"/>
      <c r="DX389" s="87"/>
      <c r="DY389" s="87"/>
      <c r="DZ389" s="87"/>
      <c r="EA389" s="87"/>
      <c r="EB389" s="87"/>
      <c r="EC389" s="87"/>
      <c r="ED389" s="87"/>
      <c r="EE389" s="87"/>
      <c r="EF389" s="87"/>
      <c r="EG389" s="87"/>
      <c r="EH389" s="87"/>
      <c r="EI389" s="87"/>
      <c r="EJ389" s="87"/>
      <c r="EK389" s="87"/>
      <c r="EL389" s="87"/>
      <c r="EM389" s="87"/>
      <c r="EN389" s="87"/>
      <c r="EO389" s="87"/>
      <c r="EP389" s="87"/>
      <c r="EQ389" s="87"/>
      <c r="ER389" s="87"/>
      <c r="ES389" s="87"/>
      <c r="ET389" s="87"/>
      <c r="EU389" s="87"/>
      <c r="EV389" s="87"/>
      <c r="EW389" s="87"/>
      <c r="EX389" s="87"/>
      <c r="EY389" s="87"/>
      <c r="EZ389" s="87"/>
      <c r="FA389" s="87"/>
      <c r="FB389" s="87"/>
      <c r="FC389" s="87"/>
      <c r="FD389" s="87"/>
      <c r="FE389" s="87"/>
      <c r="FF389" s="87"/>
      <c r="FG389" s="87"/>
      <c r="FH389" s="87"/>
      <c r="FI389" s="87"/>
      <c r="FJ389" s="87"/>
      <c r="FK389" s="87"/>
      <c r="FL389" s="87"/>
      <c r="FM389" s="87"/>
      <c r="FN389" s="87"/>
      <c r="FO389" s="87"/>
      <c r="FP389" s="87"/>
      <c r="FQ389" s="87"/>
      <c r="FR389" s="87"/>
      <c r="FS389" s="87"/>
      <c r="FT389" s="87"/>
      <c r="FU389" s="87"/>
      <c r="FV389" s="87"/>
      <c r="FW389" s="87"/>
      <c r="FX389" s="87"/>
      <c r="FY389" s="87"/>
      <c r="FZ389" s="87"/>
      <c r="GA389" s="87"/>
      <c r="GB389" s="87"/>
      <c r="GC389" s="87"/>
      <c r="GD389" s="87"/>
      <c r="GE389" s="87"/>
      <c r="GF389" s="87"/>
      <c r="GG389" s="87"/>
      <c r="GH389" s="87"/>
      <c r="GI389" s="87"/>
      <c r="GJ389" s="87"/>
      <c r="GK389" s="87"/>
      <c r="GL389" s="87"/>
      <c r="GM389" s="87"/>
      <c r="GN389" s="87"/>
      <c r="GO389" s="87"/>
      <c r="GP389" s="87"/>
      <c r="GQ389" s="87"/>
      <c r="GR389" s="87"/>
      <c r="GS389" s="87"/>
      <c r="GT389" s="87"/>
      <c r="GU389" s="87"/>
      <c r="GV389" s="87"/>
      <c r="GW389" s="87"/>
      <c r="GX389" s="87"/>
      <c r="GY389" s="87"/>
      <c r="GZ389" s="87"/>
      <c r="HA389" s="87"/>
      <c r="HB389" s="87"/>
      <c r="HC389" s="87"/>
      <c r="HD389" s="87"/>
      <c r="HE389" s="87"/>
      <c r="HF389" s="87"/>
      <c r="HG389" s="87"/>
      <c r="HH389" s="87"/>
      <c r="HI389" s="87"/>
      <c r="HJ389" s="87"/>
      <c r="HK389" s="87"/>
      <c r="HL389" s="87"/>
      <c r="HM389" s="87"/>
      <c r="HN389" s="87"/>
      <c r="HO389" s="87"/>
      <c r="HP389" s="87"/>
      <c r="HQ389" s="87"/>
      <c r="HR389" s="87"/>
      <c r="HS389" s="87"/>
      <c r="HT389" s="87"/>
      <c r="HU389" s="87"/>
      <c r="HV389" s="87"/>
      <c r="HW389" s="87"/>
      <c r="HX389" s="87"/>
      <c r="HY389" s="87"/>
      <c r="HZ389" s="87"/>
      <c r="IA389" s="87"/>
      <c r="IB389" s="87"/>
      <c r="IC389" s="87"/>
      <c r="ID389" s="87"/>
      <c r="IE389" s="87"/>
      <c r="IF389" s="87"/>
      <c r="IG389" s="87"/>
      <c r="IH389" s="87"/>
      <c r="II389" s="87"/>
      <c r="IJ389" s="87"/>
      <c r="IK389" s="87"/>
      <c r="IL389" s="87"/>
      <c r="IM389" s="87"/>
      <c r="IN389" s="87"/>
      <c r="IO389" s="87"/>
      <c r="IP389" s="87"/>
      <c r="IQ389" s="87"/>
      <c r="IR389" s="87"/>
      <c r="IS389" s="87"/>
      <c r="IT389" s="87"/>
      <c r="IU389" s="87"/>
      <c r="IV389" s="87"/>
    </row>
    <row r="390" spans="1:256" s="41" customFormat="1" ht="12.75">
      <c r="A390" s="32">
        <v>1045</v>
      </c>
      <c r="B390" s="82" t="s">
        <v>644</v>
      </c>
      <c r="C390" s="42" t="s">
        <v>81</v>
      </c>
      <c r="D390" s="82" t="s">
        <v>506</v>
      </c>
      <c r="E390" s="83" t="s">
        <v>15</v>
      </c>
      <c r="F390" s="35">
        <f t="shared" si="53"/>
        <v>43804</v>
      </c>
      <c r="G390" s="35">
        <f t="shared" si="54"/>
        <v>43825</v>
      </c>
      <c r="H390" s="35">
        <f t="shared" si="56"/>
        <v>43832</v>
      </c>
      <c r="I390" s="35">
        <f t="shared" ref="I390:I453" si="57">H390+7</f>
        <v>43839</v>
      </c>
      <c r="J390" s="35">
        <v>43845</v>
      </c>
      <c r="K390" s="84" t="s">
        <v>69</v>
      </c>
      <c r="L390" s="85">
        <f t="shared" ref="L390:L453" si="58">SUM(M390:N390)</f>
        <v>560</v>
      </c>
      <c r="M390" s="38">
        <v>560</v>
      </c>
      <c r="N390" s="39"/>
      <c r="O390" s="86" t="s">
        <v>262</v>
      </c>
      <c r="P390" s="87"/>
      <c r="Q390" s="87"/>
      <c r="R390" s="87"/>
      <c r="S390" s="87"/>
      <c r="T390" s="87"/>
      <c r="U390" s="87"/>
      <c r="V390" s="87"/>
      <c r="W390" s="87"/>
      <c r="X390" s="87"/>
      <c r="Y390" s="87"/>
      <c r="Z390" s="87"/>
      <c r="AA390" s="87"/>
      <c r="AB390" s="87"/>
      <c r="AC390" s="87"/>
      <c r="AD390" s="87"/>
      <c r="AE390" s="87"/>
      <c r="AF390" s="87"/>
      <c r="AG390" s="87"/>
      <c r="AH390" s="87"/>
      <c r="AI390" s="87"/>
      <c r="AJ390" s="87"/>
      <c r="AK390" s="87"/>
      <c r="AL390" s="87"/>
      <c r="AM390" s="87"/>
      <c r="AN390" s="87"/>
      <c r="AO390" s="87"/>
      <c r="AP390" s="87"/>
      <c r="AQ390" s="87"/>
      <c r="AR390" s="87"/>
      <c r="AS390" s="87"/>
      <c r="AT390" s="87"/>
      <c r="AU390" s="87"/>
      <c r="AV390" s="87"/>
      <c r="AW390" s="87"/>
      <c r="AX390" s="87"/>
      <c r="AY390" s="87"/>
      <c r="AZ390" s="87"/>
      <c r="BA390" s="87"/>
      <c r="BB390" s="87"/>
      <c r="BC390" s="87"/>
      <c r="BD390" s="87"/>
      <c r="BE390" s="87"/>
      <c r="BF390" s="87"/>
      <c r="BG390" s="87"/>
      <c r="BH390" s="87"/>
      <c r="BI390" s="87"/>
      <c r="BJ390" s="87"/>
      <c r="BK390" s="87"/>
      <c r="BL390" s="87"/>
      <c r="BM390" s="87"/>
      <c r="BN390" s="87"/>
      <c r="BO390" s="87"/>
      <c r="BP390" s="87"/>
      <c r="BQ390" s="87"/>
      <c r="BR390" s="87"/>
      <c r="BS390" s="87"/>
      <c r="BT390" s="87"/>
      <c r="BU390" s="87"/>
      <c r="BV390" s="87"/>
      <c r="BW390" s="87"/>
      <c r="BX390" s="87"/>
      <c r="BY390" s="87"/>
      <c r="BZ390" s="87"/>
      <c r="CA390" s="87"/>
      <c r="CB390" s="87"/>
      <c r="CC390" s="87"/>
      <c r="CD390" s="87"/>
      <c r="CE390" s="87"/>
      <c r="CF390" s="87"/>
      <c r="CG390" s="87"/>
      <c r="CH390" s="87"/>
      <c r="CI390" s="87"/>
      <c r="CJ390" s="87"/>
      <c r="CK390" s="87"/>
      <c r="CL390" s="87"/>
      <c r="CM390" s="87"/>
      <c r="CN390" s="87"/>
      <c r="CO390" s="87"/>
      <c r="CP390" s="87"/>
      <c r="CQ390" s="87"/>
      <c r="CR390" s="87"/>
      <c r="CS390" s="87"/>
      <c r="CT390" s="87"/>
      <c r="CU390" s="87"/>
      <c r="CV390" s="87"/>
      <c r="CW390" s="87"/>
      <c r="CX390" s="87"/>
      <c r="CY390" s="87"/>
      <c r="CZ390" s="87"/>
      <c r="DA390" s="87"/>
      <c r="DB390" s="87"/>
      <c r="DC390" s="87"/>
      <c r="DD390" s="87"/>
      <c r="DE390" s="87"/>
      <c r="DF390" s="87"/>
      <c r="DG390" s="87"/>
      <c r="DH390" s="87"/>
      <c r="DI390" s="87"/>
      <c r="DJ390" s="87"/>
      <c r="DK390" s="87"/>
      <c r="DL390" s="87"/>
      <c r="DM390" s="87"/>
      <c r="DN390" s="87"/>
      <c r="DO390" s="87"/>
      <c r="DP390" s="87"/>
      <c r="DQ390" s="87"/>
      <c r="DR390" s="87"/>
      <c r="DS390" s="87"/>
      <c r="DT390" s="87"/>
      <c r="DU390" s="87"/>
      <c r="DV390" s="87"/>
      <c r="DW390" s="87"/>
      <c r="DX390" s="87"/>
      <c r="DY390" s="87"/>
      <c r="DZ390" s="87"/>
      <c r="EA390" s="87"/>
      <c r="EB390" s="87"/>
      <c r="EC390" s="87"/>
      <c r="ED390" s="87"/>
      <c r="EE390" s="87"/>
      <c r="EF390" s="87"/>
      <c r="EG390" s="87"/>
      <c r="EH390" s="87"/>
      <c r="EI390" s="87"/>
      <c r="EJ390" s="87"/>
      <c r="EK390" s="87"/>
      <c r="EL390" s="87"/>
      <c r="EM390" s="87"/>
      <c r="EN390" s="87"/>
      <c r="EO390" s="87"/>
      <c r="EP390" s="87"/>
      <c r="EQ390" s="87"/>
      <c r="ER390" s="87"/>
      <c r="ES390" s="87"/>
      <c r="ET390" s="87"/>
      <c r="EU390" s="87"/>
      <c r="EV390" s="87"/>
      <c r="EW390" s="87"/>
      <c r="EX390" s="87"/>
      <c r="EY390" s="87"/>
      <c r="EZ390" s="87"/>
      <c r="FA390" s="87"/>
      <c r="FB390" s="87"/>
      <c r="FC390" s="87"/>
      <c r="FD390" s="87"/>
      <c r="FE390" s="87"/>
      <c r="FF390" s="87"/>
      <c r="FG390" s="87"/>
      <c r="FH390" s="87"/>
      <c r="FI390" s="87"/>
      <c r="FJ390" s="87"/>
      <c r="FK390" s="87"/>
      <c r="FL390" s="87"/>
      <c r="FM390" s="87"/>
      <c r="FN390" s="87"/>
      <c r="FO390" s="87"/>
      <c r="FP390" s="87"/>
      <c r="FQ390" s="87"/>
      <c r="FR390" s="87"/>
      <c r="FS390" s="87"/>
      <c r="FT390" s="87"/>
      <c r="FU390" s="87"/>
      <c r="FV390" s="87"/>
      <c r="FW390" s="87"/>
      <c r="FX390" s="87"/>
      <c r="FY390" s="87"/>
      <c r="FZ390" s="87"/>
      <c r="GA390" s="87"/>
      <c r="GB390" s="87"/>
      <c r="GC390" s="87"/>
      <c r="GD390" s="87"/>
      <c r="GE390" s="87"/>
      <c r="GF390" s="87"/>
      <c r="GG390" s="87"/>
      <c r="GH390" s="87"/>
      <c r="GI390" s="87"/>
      <c r="GJ390" s="87"/>
      <c r="GK390" s="87"/>
      <c r="GL390" s="87"/>
      <c r="GM390" s="87"/>
      <c r="GN390" s="87"/>
      <c r="GO390" s="87"/>
      <c r="GP390" s="87"/>
      <c r="GQ390" s="87"/>
      <c r="GR390" s="87"/>
      <c r="GS390" s="87"/>
      <c r="GT390" s="87"/>
      <c r="GU390" s="87"/>
      <c r="GV390" s="87"/>
      <c r="GW390" s="87"/>
      <c r="GX390" s="87"/>
      <c r="GY390" s="87"/>
      <c r="GZ390" s="87"/>
      <c r="HA390" s="87"/>
      <c r="HB390" s="87"/>
      <c r="HC390" s="87"/>
      <c r="HD390" s="87"/>
      <c r="HE390" s="87"/>
      <c r="HF390" s="87"/>
      <c r="HG390" s="87"/>
      <c r="HH390" s="87"/>
      <c r="HI390" s="87"/>
      <c r="HJ390" s="87"/>
      <c r="HK390" s="87"/>
      <c r="HL390" s="87"/>
      <c r="HM390" s="87"/>
      <c r="HN390" s="87"/>
      <c r="HO390" s="87"/>
      <c r="HP390" s="87"/>
      <c r="HQ390" s="87"/>
      <c r="HR390" s="87"/>
      <c r="HS390" s="87"/>
      <c r="HT390" s="87"/>
      <c r="HU390" s="87"/>
      <c r="HV390" s="87"/>
      <c r="HW390" s="87"/>
      <c r="HX390" s="87"/>
      <c r="HY390" s="87"/>
      <c r="HZ390" s="87"/>
      <c r="IA390" s="87"/>
      <c r="IB390" s="87"/>
      <c r="IC390" s="87"/>
      <c r="ID390" s="87"/>
      <c r="IE390" s="87"/>
      <c r="IF390" s="87"/>
      <c r="IG390" s="87"/>
      <c r="IH390" s="87"/>
      <c r="II390" s="87"/>
      <c r="IJ390" s="87"/>
      <c r="IK390" s="87"/>
      <c r="IL390" s="87"/>
      <c r="IM390" s="87"/>
      <c r="IN390" s="87"/>
      <c r="IO390" s="87"/>
      <c r="IP390" s="87"/>
      <c r="IQ390" s="87"/>
      <c r="IR390" s="87"/>
      <c r="IS390" s="87"/>
      <c r="IT390" s="87"/>
      <c r="IU390" s="87"/>
      <c r="IV390" s="87"/>
    </row>
    <row r="391" spans="1:256" s="41" customFormat="1" ht="21">
      <c r="A391" s="32">
        <v>1047</v>
      </c>
      <c r="B391" s="33" t="s">
        <v>299</v>
      </c>
      <c r="C391" s="34" t="s">
        <v>76</v>
      </c>
      <c r="D391" s="33" t="s">
        <v>300</v>
      </c>
      <c r="E391" s="44" t="s">
        <v>24</v>
      </c>
      <c r="F391" s="33" t="str">
        <f>IF(E391="","",IF((OR(E391=data_validation!A$1,E391=data_validation!A$2,E391=data_validation!A$5,E391=data_validation!A$6,E391=data_validation!A$14,E391=data_validation!A$16)),"Indicate Date","N/A"))</f>
        <v>N/A</v>
      </c>
      <c r="G391" s="33" t="str">
        <f>IF(E391="","",IF((OR(E391=data_validation!A$1,E391=data_validation!A$2)),"Indicate Date","N/A"))</f>
        <v>N/A</v>
      </c>
      <c r="H391" s="35">
        <f t="shared" si="56"/>
        <v>43832</v>
      </c>
      <c r="I391" s="35">
        <f t="shared" si="57"/>
        <v>43839</v>
      </c>
      <c r="J391" s="35">
        <v>43845</v>
      </c>
      <c r="K391" s="36" t="s">
        <v>69</v>
      </c>
      <c r="L391" s="37">
        <f t="shared" si="58"/>
        <v>9018</v>
      </c>
      <c r="M391" s="38">
        <v>9018</v>
      </c>
      <c r="N391" s="39"/>
      <c r="O391" s="40" t="s">
        <v>263</v>
      </c>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c r="BR391" s="31"/>
      <c r="BS391" s="31"/>
      <c r="BT391" s="31"/>
      <c r="BU391" s="31"/>
      <c r="BV391" s="31"/>
      <c r="BW391" s="31"/>
      <c r="BX391" s="31"/>
      <c r="BY391" s="31"/>
      <c r="BZ391" s="31"/>
      <c r="CA391" s="31"/>
      <c r="CB391" s="31"/>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31"/>
      <c r="CZ391" s="31"/>
      <c r="DA391" s="31"/>
      <c r="DB391" s="31"/>
      <c r="DC391" s="31"/>
      <c r="DD391" s="31"/>
      <c r="DE391" s="31"/>
      <c r="DF391" s="31"/>
      <c r="DG391" s="31"/>
      <c r="DH391" s="31"/>
      <c r="DI391" s="31"/>
      <c r="DJ391" s="31"/>
      <c r="DK391" s="31"/>
      <c r="DL391" s="31"/>
      <c r="DM391" s="31"/>
      <c r="DN391" s="31"/>
      <c r="DO391" s="31"/>
      <c r="DP391" s="31"/>
      <c r="DQ391" s="31"/>
      <c r="DR391" s="31"/>
      <c r="DS391" s="31"/>
      <c r="DT391" s="31"/>
      <c r="DU391" s="31"/>
      <c r="DV391" s="31"/>
      <c r="DW391" s="31"/>
      <c r="DX391" s="31"/>
      <c r="DY391" s="31"/>
      <c r="DZ391" s="31"/>
      <c r="EA391" s="31"/>
      <c r="EB391" s="31"/>
      <c r="EC391" s="31"/>
      <c r="ED391" s="31"/>
      <c r="EE391" s="31"/>
      <c r="EF391" s="31"/>
      <c r="EG391" s="31"/>
      <c r="EH391" s="31"/>
      <c r="EI391" s="31"/>
      <c r="EJ391" s="31"/>
      <c r="EK391" s="31"/>
      <c r="EL391" s="31"/>
      <c r="EM391" s="31"/>
      <c r="EN391" s="31"/>
      <c r="EO391" s="31"/>
      <c r="EP391" s="31"/>
      <c r="EQ391" s="31"/>
      <c r="ER391" s="31"/>
      <c r="ES391" s="31"/>
      <c r="ET391" s="31"/>
      <c r="EU391" s="31"/>
      <c r="EV391" s="31"/>
      <c r="EW391" s="31"/>
      <c r="EX391" s="31"/>
      <c r="EY391" s="31"/>
      <c r="EZ391" s="31"/>
      <c r="FA391" s="31"/>
      <c r="FB391" s="31"/>
      <c r="FC391" s="31"/>
      <c r="FD391" s="31"/>
      <c r="FE391" s="31"/>
      <c r="FF391" s="31"/>
      <c r="FG391" s="31"/>
      <c r="FH391" s="31"/>
      <c r="FI391" s="31"/>
      <c r="FJ391" s="31"/>
      <c r="FK391" s="31"/>
      <c r="FL391" s="31"/>
      <c r="FM391" s="31"/>
      <c r="FN391" s="31"/>
      <c r="FO391" s="31"/>
      <c r="FP391" s="31"/>
      <c r="FQ391" s="31"/>
      <c r="FR391" s="31"/>
      <c r="FS391" s="31"/>
      <c r="FT391" s="31"/>
      <c r="FU391" s="31"/>
      <c r="FV391" s="31"/>
      <c r="FW391" s="31"/>
      <c r="FX391" s="31"/>
      <c r="FY391" s="31"/>
      <c r="FZ391" s="31"/>
      <c r="GA391" s="31"/>
      <c r="GB391" s="31"/>
      <c r="GC391" s="31"/>
      <c r="GD391" s="31"/>
      <c r="GE391" s="31"/>
      <c r="GF391" s="31"/>
      <c r="GG391" s="31"/>
      <c r="GH391" s="31"/>
      <c r="GI391" s="31"/>
      <c r="GJ391" s="31"/>
      <c r="GK391" s="31"/>
      <c r="GL391" s="31"/>
      <c r="GM391" s="31"/>
      <c r="GN391" s="31"/>
      <c r="GO391" s="31"/>
      <c r="GP391" s="31"/>
      <c r="GQ391" s="31"/>
      <c r="GR391" s="31"/>
      <c r="GS391" s="31"/>
      <c r="GT391" s="31"/>
      <c r="GU391" s="31"/>
      <c r="GV391" s="31"/>
      <c r="GW391" s="31"/>
      <c r="GX391" s="31"/>
      <c r="GY391" s="31"/>
      <c r="GZ391" s="31"/>
      <c r="HA391" s="31"/>
      <c r="HB391" s="31"/>
      <c r="HC391" s="31"/>
      <c r="HD391" s="31"/>
      <c r="HE391" s="31"/>
      <c r="HF391" s="31"/>
      <c r="HG391" s="31"/>
      <c r="HH391" s="31"/>
      <c r="HI391" s="31"/>
      <c r="HJ391" s="31"/>
      <c r="HK391" s="31"/>
      <c r="HL391" s="31"/>
      <c r="HM391" s="31"/>
      <c r="HN391" s="31"/>
      <c r="HO391" s="31"/>
      <c r="HP391" s="31"/>
      <c r="HQ391" s="31"/>
      <c r="HR391" s="31"/>
      <c r="HS391" s="31"/>
      <c r="HT391" s="31"/>
      <c r="HU391" s="31"/>
      <c r="HV391" s="31"/>
      <c r="HW391" s="31"/>
      <c r="HX391" s="31"/>
      <c r="HY391" s="31"/>
      <c r="HZ391" s="31"/>
      <c r="IA391" s="31"/>
      <c r="IB391" s="31"/>
      <c r="IC391" s="31"/>
      <c r="ID391" s="31"/>
      <c r="IE391" s="31"/>
      <c r="IF391" s="31"/>
      <c r="IG391" s="31"/>
      <c r="IH391" s="31"/>
      <c r="II391" s="31"/>
      <c r="IJ391" s="31"/>
      <c r="IK391" s="31"/>
      <c r="IL391" s="31"/>
      <c r="IM391" s="31"/>
      <c r="IN391" s="31"/>
      <c r="IO391" s="31"/>
      <c r="IP391" s="31"/>
      <c r="IQ391" s="31"/>
      <c r="IR391" s="31"/>
      <c r="IS391" s="31"/>
      <c r="IT391" s="31"/>
      <c r="IU391" s="31"/>
      <c r="IV391" s="31"/>
    </row>
    <row r="392" spans="1:256" s="41" customFormat="1" ht="21">
      <c r="A392" s="32">
        <v>1049</v>
      </c>
      <c r="B392" s="33" t="s">
        <v>299</v>
      </c>
      <c r="C392" s="34" t="s">
        <v>77</v>
      </c>
      <c r="D392" s="33" t="s">
        <v>300</v>
      </c>
      <c r="E392" s="44" t="s">
        <v>15</v>
      </c>
      <c r="F392" s="35">
        <f>G392-21</f>
        <v>43804</v>
      </c>
      <c r="G392" s="35">
        <f>H392-7</f>
        <v>43825</v>
      </c>
      <c r="H392" s="35">
        <f t="shared" si="56"/>
        <v>43832</v>
      </c>
      <c r="I392" s="35">
        <f t="shared" si="57"/>
        <v>43839</v>
      </c>
      <c r="J392" s="35">
        <v>43845</v>
      </c>
      <c r="K392" s="36" t="s">
        <v>69</v>
      </c>
      <c r="L392" s="37">
        <f t="shared" si="58"/>
        <v>6000</v>
      </c>
      <c r="M392" s="38">
        <v>6000</v>
      </c>
      <c r="N392" s="39"/>
      <c r="O392" s="40" t="s">
        <v>263</v>
      </c>
    </row>
    <row r="393" spans="1:256" s="41" customFormat="1" ht="21">
      <c r="A393" s="32">
        <v>1050</v>
      </c>
      <c r="B393" s="33" t="s">
        <v>299</v>
      </c>
      <c r="C393" s="34" t="s">
        <v>81</v>
      </c>
      <c r="D393" s="33" t="s">
        <v>300</v>
      </c>
      <c r="E393" s="44" t="s">
        <v>15</v>
      </c>
      <c r="F393" s="35">
        <f>G393-21</f>
        <v>43804</v>
      </c>
      <c r="G393" s="35">
        <f>H393-7</f>
        <v>43825</v>
      </c>
      <c r="H393" s="35">
        <f t="shared" si="56"/>
        <v>43832</v>
      </c>
      <c r="I393" s="35">
        <f t="shared" si="57"/>
        <v>43839</v>
      </c>
      <c r="J393" s="35">
        <v>43845</v>
      </c>
      <c r="K393" s="36" t="s">
        <v>69</v>
      </c>
      <c r="L393" s="37">
        <f t="shared" si="58"/>
        <v>800</v>
      </c>
      <c r="M393" s="38">
        <v>800</v>
      </c>
      <c r="N393" s="39"/>
      <c r="O393" s="40" t="s">
        <v>263</v>
      </c>
    </row>
    <row r="394" spans="1:256" s="41" customFormat="1" ht="12.75">
      <c r="A394" s="32">
        <v>1051</v>
      </c>
      <c r="B394" s="33" t="s">
        <v>297</v>
      </c>
      <c r="C394" s="34" t="s">
        <v>76</v>
      </c>
      <c r="D394" s="33" t="s">
        <v>298</v>
      </c>
      <c r="E394" s="44" t="s">
        <v>24</v>
      </c>
      <c r="F394" s="33" t="str">
        <f>IF(E394="","",IF((OR(E394=data_validation!A$1,E394=data_validation!A$2,E394=data_validation!A$5,E394=data_validation!A$6,E394=data_validation!A$14,E394=data_validation!A$16)),"Indicate Date","N/A"))</f>
        <v>N/A</v>
      </c>
      <c r="G394" s="33" t="str">
        <f>IF(E394="","",IF((OR(E394=data_validation!A$1,E394=data_validation!A$2)),"Indicate Date","N/A"))</f>
        <v>N/A</v>
      </c>
      <c r="H394" s="35">
        <f t="shared" si="56"/>
        <v>43832</v>
      </c>
      <c r="I394" s="35">
        <f t="shared" si="57"/>
        <v>43839</v>
      </c>
      <c r="J394" s="35">
        <v>43845</v>
      </c>
      <c r="K394" s="36" t="s">
        <v>69</v>
      </c>
      <c r="L394" s="37">
        <f t="shared" si="58"/>
        <v>62819</v>
      </c>
      <c r="M394" s="38">
        <v>62819</v>
      </c>
      <c r="N394" s="39"/>
      <c r="O394" s="40" t="s">
        <v>268</v>
      </c>
    </row>
    <row r="395" spans="1:256" s="41" customFormat="1" ht="12.75">
      <c r="A395" s="32">
        <v>1053</v>
      </c>
      <c r="B395" s="33" t="s">
        <v>297</v>
      </c>
      <c r="C395" s="34" t="s">
        <v>122</v>
      </c>
      <c r="D395" s="33" t="s">
        <v>298</v>
      </c>
      <c r="E395" s="44" t="s">
        <v>15</v>
      </c>
      <c r="F395" s="35">
        <f>G395-21</f>
        <v>43804</v>
      </c>
      <c r="G395" s="35">
        <f>H395-7</f>
        <v>43825</v>
      </c>
      <c r="H395" s="35">
        <f t="shared" si="56"/>
        <v>43832</v>
      </c>
      <c r="I395" s="35">
        <f t="shared" si="57"/>
        <v>43839</v>
      </c>
      <c r="J395" s="35">
        <v>43845</v>
      </c>
      <c r="K395" s="36" t="s">
        <v>69</v>
      </c>
      <c r="L395" s="37">
        <f t="shared" si="58"/>
        <v>156000</v>
      </c>
      <c r="M395" s="38">
        <v>156000</v>
      </c>
      <c r="N395" s="39"/>
      <c r="O395" s="40" t="s">
        <v>268</v>
      </c>
    </row>
    <row r="396" spans="1:256" s="41" customFormat="1" ht="12.75">
      <c r="A396" s="32">
        <v>1055</v>
      </c>
      <c r="B396" s="33" t="s">
        <v>297</v>
      </c>
      <c r="C396" s="34" t="s">
        <v>78</v>
      </c>
      <c r="D396" s="33" t="s">
        <v>298</v>
      </c>
      <c r="E396" s="44" t="s">
        <v>15</v>
      </c>
      <c r="F396" s="35">
        <f>G396-21</f>
        <v>43804</v>
      </c>
      <c r="G396" s="35">
        <f>H396-7</f>
        <v>43825</v>
      </c>
      <c r="H396" s="35">
        <f t="shared" si="56"/>
        <v>43832</v>
      </c>
      <c r="I396" s="35">
        <f t="shared" si="57"/>
        <v>43839</v>
      </c>
      <c r="J396" s="35">
        <v>43845</v>
      </c>
      <c r="K396" s="36" t="s">
        <v>69</v>
      </c>
      <c r="L396" s="37">
        <f t="shared" si="58"/>
        <v>340000</v>
      </c>
      <c r="M396" s="38">
        <v>340000</v>
      </c>
      <c r="N396" s="39"/>
      <c r="O396" s="40" t="s">
        <v>268</v>
      </c>
    </row>
    <row r="397" spans="1:256" s="41" customFormat="1" ht="12.75">
      <c r="A397" s="32">
        <v>1056</v>
      </c>
      <c r="B397" s="33" t="s">
        <v>297</v>
      </c>
      <c r="C397" s="34" t="s">
        <v>77</v>
      </c>
      <c r="D397" s="33" t="s">
        <v>298</v>
      </c>
      <c r="E397" s="44" t="s">
        <v>15</v>
      </c>
      <c r="F397" s="35">
        <f>G397-21</f>
        <v>43804</v>
      </c>
      <c r="G397" s="35">
        <f>H397-7</f>
        <v>43825</v>
      </c>
      <c r="H397" s="35">
        <f t="shared" si="56"/>
        <v>43832</v>
      </c>
      <c r="I397" s="35">
        <f t="shared" si="57"/>
        <v>43839</v>
      </c>
      <c r="J397" s="35">
        <v>43845</v>
      </c>
      <c r="K397" s="36" t="s">
        <v>69</v>
      </c>
      <c r="L397" s="37">
        <f t="shared" si="58"/>
        <v>10000</v>
      </c>
      <c r="M397" s="38">
        <v>10000</v>
      </c>
      <c r="N397" s="39"/>
      <c r="O397" s="40" t="s">
        <v>268</v>
      </c>
    </row>
    <row r="398" spans="1:256" s="41" customFormat="1" ht="24">
      <c r="A398" s="32">
        <v>1059</v>
      </c>
      <c r="B398" s="33" t="s">
        <v>297</v>
      </c>
      <c r="C398" s="42" t="s">
        <v>118</v>
      </c>
      <c r="D398" s="33" t="s">
        <v>298</v>
      </c>
      <c r="E398" s="44" t="s">
        <v>28</v>
      </c>
      <c r="F398" s="35">
        <f>H398-7</f>
        <v>43825</v>
      </c>
      <c r="G398" s="33" t="str">
        <f>IF(E398="","",IF((OR(E398=data_validation!A$1,E398=data_validation!A$2)),"Indicate Date","N/A"))</f>
        <v>N/A</v>
      </c>
      <c r="H398" s="35">
        <f t="shared" si="56"/>
        <v>43832</v>
      </c>
      <c r="I398" s="35">
        <f t="shared" si="57"/>
        <v>43839</v>
      </c>
      <c r="J398" s="35">
        <v>43845</v>
      </c>
      <c r="K398" s="36" t="s">
        <v>69</v>
      </c>
      <c r="L398" s="37">
        <f t="shared" si="58"/>
        <v>38409.5</v>
      </c>
      <c r="M398" s="43">
        <v>38409.5</v>
      </c>
      <c r="N398" s="39"/>
      <c r="O398" s="40" t="s">
        <v>268</v>
      </c>
    </row>
    <row r="399" spans="1:256" s="41" customFormat="1" ht="12.75">
      <c r="A399" s="32">
        <v>1063</v>
      </c>
      <c r="B399" s="71" t="s">
        <v>296</v>
      </c>
      <c r="C399" s="72" t="s">
        <v>76</v>
      </c>
      <c r="D399" s="71" t="s">
        <v>125</v>
      </c>
      <c r="E399" s="73" t="s">
        <v>24</v>
      </c>
      <c r="F399" s="71" t="str">
        <f>IF(E399="","",IF((OR(E399=data_validation!A$1,E399=data_validation!A$2,E399=data_validation!A$5,E399=data_validation!A$6,E399=data_validation!A$14,E399=data_validation!A$16)),"Indicate Date","N/A"))</f>
        <v>N/A</v>
      </c>
      <c r="G399" s="71" t="str">
        <f>IF(E399="","",IF((OR(E399=data_validation!A$1,E399=data_validation!A$2)),"Indicate Date","N/A"))</f>
        <v>N/A</v>
      </c>
      <c r="H399" s="74">
        <f t="shared" si="56"/>
        <v>43832</v>
      </c>
      <c r="I399" s="74">
        <f t="shared" si="57"/>
        <v>43839</v>
      </c>
      <c r="J399" s="74">
        <v>43845</v>
      </c>
      <c r="K399" s="75" t="s">
        <v>69</v>
      </c>
      <c r="L399" s="76">
        <f t="shared" si="58"/>
        <v>40000</v>
      </c>
      <c r="M399" s="77">
        <v>40000</v>
      </c>
      <c r="N399" s="78"/>
      <c r="O399" s="79" t="s">
        <v>261</v>
      </c>
      <c r="P399" s="80"/>
      <c r="Q399" s="80"/>
      <c r="R399" s="80"/>
      <c r="S399" s="80"/>
      <c r="T399" s="80"/>
      <c r="U399" s="80"/>
      <c r="V399" s="80"/>
      <c r="W399" s="80"/>
      <c r="X399" s="80"/>
      <c r="Y399" s="80"/>
      <c r="Z399" s="80"/>
      <c r="AA399" s="80"/>
      <c r="AB399" s="80"/>
      <c r="AC399" s="80"/>
      <c r="AD399" s="80"/>
      <c r="AE399" s="80"/>
      <c r="AF399" s="80"/>
      <c r="AG399" s="80"/>
      <c r="AH399" s="80"/>
      <c r="AI399" s="80"/>
      <c r="AJ399" s="80"/>
      <c r="AK399" s="80"/>
      <c r="AL399" s="80"/>
      <c r="AM399" s="80"/>
      <c r="AN399" s="80"/>
      <c r="AO399" s="80"/>
      <c r="AP399" s="80"/>
      <c r="AQ399" s="80"/>
      <c r="AR399" s="80"/>
      <c r="AS399" s="80"/>
      <c r="AT399" s="80"/>
      <c r="AU399" s="80"/>
      <c r="AV399" s="80"/>
      <c r="AW399" s="80"/>
      <c r="AX399" s="80"/>
      <c r="AY399" s="80"/>
      <c r="AZ399" s="80"/>
      <c r="BA399" s="80"/>
      <c r="BB399" s="80"/>
      <c r="BC399" s="80"/>
      <c r="BD399" s="80"/>
      <c r="BE399" s="80"/>
      <c r="BF399" s="80"/>
      <c r="BG399" s="80"/>
      <c r="BH399" s="80"/>
      <c r="BI399" s="80"/>
      <c r="BJ399" s="80"/>
      <c r="BK399" s="80"/>
      <c r="BL399" s="80"/>
      <c r="BM399" s="80"/>
      <c r="BN399" s="80"/>
      <c r="BO399" s="80"/>
      <c r="BP399" s="80"/>
      <c r="BQ399" s="80"/>
      <c r="BR399" s="80"/>
      <c r="BS399" s="80"/>
      <c r="BT399" s="80"/>
      <c r="BU399" s="80"/>
      <c r="BV399" s="80"/>
      <c r="BW399" s="80"/>
      <c r="BX399" s="80"/>
      <c r="BY399" s="80"/>
      <c r="BZ399" s="80"/>
      <c r="CA399" s="80"/>
      <c r="CB399" s="80"/>
      <c r="CC399" s="80"/>
      <c r="CD399" s="80"/>
      <c r="CE399" s="80"/>
      <c r="CF399" s="80"/>
      <c r="CG399" s="80"/>
      <c r="CH399" s="80"/>
      <c r="CI399" s="80"/>
      <c r="CJ399" s="80"/>
      <c r="CK399" s="80"/>
      <c r="CL399" s="80"/>
      <c r="CM399" s="80"/>
      <c r="CN399" s="80"/>
      <c r="CO399" s="80"/>
      <c r="CP399" s="80"/>
      <c r="CQ399" s="80"/>
      <c r="CR399" s="80"/>
      <c r="CS399" s="80"/>
      <c r="CT399" s="80"/>
      <c r="CU399" s="80"/>
      <c r="CV399" s="80"/>
      <c r="CW399" s="80"/>
      <c r="CX399" s="80"/>
      <c r="CY399" s="80"/>
      <c r="CZ399" s="80"/>
      <c r="DA399" s="80"/>
      <c r="DB399" s="80"/>
      <c r="DC399" s="80"/>
      <c r="DD399" s="80"/>
      <c r="DE399" s="80"/>
      <c r="DF399" s="80"/>
      <c r="DG399" s="80"/>
      <c r="DH399" s="80"/>
      <c r="DI399" s="80"/>
      <c r="DJ399" s="80"/>
      <c r="DK399" s="80"/>
      <c r="DL399" s="80"/>
      <c r="DM399" s="80"/>
      <c r="DN399" s="80"/>
      <c r="DO399" s="80"/>
      <c r="DP399" s="80"/>
      <c r="DQ399" s="80"/>
      <c r="DR399" s="80"/>
      <c r="DS399" s="80"/>
      <c r="DT399" s="80"/>
      <c r="DU399" s="80"/>
      <c r="DV399" s="80"/>
      <c r="DW399" s="80"/>
      <c r="DX399" s="80"/>
      <c r="DY399" s="80"/>
      <c r="DZ399" s="80"/>
      <c r="EA399" s="80"/>
      <c r="EB399" s="80"/>
      <c r="EC399" s="80"/>
      <c r="ED399" s="80"/>
      <c r="EE399" s="80"/>
      <c r="EF399" s="80"/>
      <c r="EG399" s="80"/>
      <c r="EH399" s="80"/>
      <c r="EI399" s="80"/>
      <c r="EJ399" s="80"/>
      <c r="EK399" s="80"/>
      <c r="EL399" s="80"/>
      <c r="EM399" s="80"/>
      <c r="EN399" s="80"/>
      <c r="EO399" s="80"/>
      <c r="EP399" s="80"/>
      <c r="EQ399" s="80"/>
      <c r="ER399" s="80"/>
      <c r="ES399" s="80"/>
      <c r="ET399" s="80"/>
      <c r="EU399" s="80"/>
      <c r="EV399" s="80"/>
      <c r="EW399" s="80"/>
      <c r="EX399" s="80"/>
      <c r="EY399" s="80"/>
      <c r="EZ399" s="80"/>
      <c r="FA399" s="80"/>
      <c r="FB399" s="80"/>
      <c r="FC399" s="80"/>
      <c r="FD399" s="80"/>
      <c r="FE399" s="80"/>
      <c r="FF399" s="80"/>
      <c r="FG399" s="80"/>
      <c r="FH399" s="80"/>
      <c r="FI399" s="80"/>
      <c r="FJ399" s="80"/>
      <c r="FK399" s="80"/>
      <c r="FL399" s="80"/>
      <c r="FM399" s="80"/>
      <c r="FN399" s="80"/>
      <c r="FO399" s="80"/>
      <c r="FP399" s="80"/>
      <c r="FQ399" s="80"/>
      <c r="FR399" s="80"/>
      <c r="FS399" s="80"/>
      <c r="FT399" s="80"/>
      <c r="FU399" s="80"/>
      <c r="FV399" s="80"/>
      <c r="FW399" s="80"/>
      <c r="FX399" s="80"/>
      <c r="FY399" s="80"/>
      <c r="FZ399" s="80"/>
      <c r="GA399" s="80"/>
      <c r="GB399" s="80"/>
      <c r="GC399" s="80"/>
      <c r="GD399" s="80"/>
      <c r="GE399" s="80"/>
      <c r="GF399" s="80"/>
      <c r="GG399" s="80"/>
      <c r="GH399" s="80"/>
      <c r="GI399" s="80"/>
      <c r="GJ399" s="80"/>
      <c r="GK399" s="80"/>
      <c r="GL399" s="80"/>
      <c r="GM399" s="80"/>
      <c r="GN399" s="80"/>
      <c r="GO399" s="80"/>
      <c r="GP399" s="80"/>
      <c r="GQ399" s="80"/>
      <c r="GR399" s="80"/>
      <c r="GS399" s="80"/>
      <c r="GT399" s="80"/>
      <c r="GU399" s="80"/>
      <c r="GV399" s="80"/>
      <c r="GW399" s="80"/>
      <c r="GX399" s="80"/>
      <c r="GY399" s="80"/>
      <c r="GZ399" s="80"/>
      <c r="HA399" s="80"/>
      <c r="HB399" s="80"/>
      <c r="HC399" s="80"/>
      <c r="HD399" s="80"/>
      <c r="HE399" s="80"/>
      <c r="HF399" s="80"/>
      <c r="HG399" s="80"/>
      <c r="HH399" s="80"/>
      <c r="HI399" s="80"/>
      <c r="HJ399" s="80"/>
      <c r="HK399" s="80"/>
      <c r="HL399" s="80"/>
      <c r="HM399" s="80"/>
      <c r="HN399" s="80"/>
      <c r="HO399" s="80"/>
      <c r="HP399" s="80"/>
      <c r="HQ399" s="80"/>
      <c r="HR399" s="80"/>
      <c r="HS399" s="80"/>
      <c r="HT399" s="80"/>
      <c r="HU399" s="80"/>
      <c r="HV399" s="80"/>
      <c r="HW399" s="80"/>
      <c r="HX399" s="80"/>
      <c r="HY399" s="80"/>
      <c r="HZ399" s="80"/>
      <c r="IA399" s="80"/>
      <c r="IB399" s="80"/>
      <c r="IC399" s="80"/>
      <c r="ID399" s="80"/>
      <c r="IE399" s="80"/>
      <c r="IF399" s="80"/>
      <c r="IG399" s="80"/>
      <c r="IH399" s="80"/>
      <c r="II399" s="80"/>
      <c r="IJ399" s="80"/>
      <c r="IK399" s="80"/>
      <c r="IL399" s="80"/>
      <c r="IM399" s="80"/>
      <c r="IN399" s="80"/>
      <c r="IO399" s="80"/>
      <c r="IP399" s="80"/>
      <c r="IQ399" s="80"/>
      <c r="IR399" s="80"/>
      <c r="IS399" s="80"/>
      <c r="IT399" s="80"/>
      <c r="IU399" s="80"/>
      <c r="IV399" s="80"/>
    </row>
    <row r="400" spans="1:256" s="41" customFormat="1" ht="12.75">
      <c r="A400" s="32">
        <v>1064</v>
      </c>
      <c r="B400" s="33" t="s">
        <v>296</v>
      </c>
      <c r="C400" s="34" t="s">
        <v>78</v>
      </c>
      <c r="D400" s="33" t="s">
        <v>125</v>
      </c>
      <c r="E400" s="44" t="s">
        <v>15</v>
      </c>
      <c r="F400" s="35">
        <f>G400-21</f>
        <v>43804</v>
      </c>
      <c r="G400" s="35">
        <f>H400-7</f>
        <v>43825</v>
      </c>
      <c r="H400" s="35">
        <f t="shared" si="56"/>
        <v>43832</v>
      </c>
      <c r="I400" s="35">
        <f t="shared" si="57"/>
        <v>43839</v>
      </c>
      <c r="J400" s="35">
        <v>43845</v>
      </c>
      <c r="K400" s="36" t="s">
        <v>69</v>
      </c>
      <c r="L400" s="37">
        <f t="shared" si="58"/>
        <v>100000</v>
      </c>
      <c r="M400" s="38">
        <v>100000</v>
      </c>
      <c r="N400" s="39"/>
      <c r="O400" s="40" t="s">
        <v>261</v>
      </c>
    </row>
    <row r="401" spans="1:256" s="41" customFormat="1" ht="12.75">
      <c r="A401" s="32">
        <v>1065</v>
      </c>
      <c r="B401" s="33" t="s">
        <v>296</v>
      </c>
      <c r="C401" s="34" t="s">
        <v>77</v>
      </c>
      <c r="D401" s="33" t="s">
        <v>125</v>
      </c>
      <c r="E401" s="44" t="s">
        <v>15</v>
      </c>
      <c r="F401" s="35">
        <f>G401-21</f>
        <v>43804</v>
      </c>
      <c r="G401" s="35">
        <f>H401-7</f>
        <v>43825</v>
      </c>
      <c r="H401" s="35">
        <f t="shared" si="56"/>
        <v>43832</v>
      </c>
      <c r="I401" s="35">
        <f t="shared" si="57"/>
        <v>43839</v>
      </c>
      <c r="J401" s="35">
        <v>43845</v>
      </c>
      <c r="K401" s="36" t="s">
        <v>69</v>
      </c>
      <c r="L401" s="37">
        <f t="shared" si="58"/>
        <v>20000</v>
      </c>
      <c r="M401" s="38">
        <v>20000</v>
      </c>
      <c r="N401" s="39"/>
      <c r="O401" s="40" t="s">
        <v>261</v>
      </c>
    </row>
    <row r="402" spans="1:256" s="41" customFormat="1" ht="12.75">
      <c r="A402" s="32">
        <v>1066</v>
      </c>
      <c r="B402" s="33" t="s">
        <v>296</v>
      </c>
      <c r="C402" s="34" t="s">
        <v>81</v>
      </c>
      <c r="D402" s="33" t="s">
        <v>125</v>
      </c>
      <c r="E402" s="44" t="s">
        <v>15</v>
      </c>
      <c r="F402" s="35">
        <f>G402-21</f>
        <v>43802</v>
      </c>
      <c r="G402" s="35">
        <f>H402-7</f>
        <v>43823</v>
      </c>
      <c r="H402" s="35">
        <f>J402-15</f>
        <v>43830</v>
      </c>
      <c r="I402" s="35">
        <f t="shared" si="57"/>
        <v>43837</v>
      </c>
      <c r="J402" s="35">
        <v>43845</v>
      </c>
      <c r="K402" s="36" t="s">
        <v>69</v>
      </c>
      <c r="L402" s="37">
        <f t="shared" si="58"/>
        <v>18100</v>
      </c>
      <c r="M402" s="38">
        <v>18100</v>
      </c>
      <c r="N402" s="39"/>
      <c r="O402" s="40" t="s">
        <v>261</v>
      </c>
    </row>
    <row r="403" spans="1:256" s="41" customFormat="1" ht="24">
      <c r="A403" s="32">
        <v>1070</v>
      </c>
      <c r="B403" s="33" t="s">
        <v>296</v>
      </c>
      <c r="C403" s="42" t="s">
        <v>118</v>
      </c>
      <c r="D403" s="33" t="s">
        <v>125</v>
      </c>
      <c r="E403" s="44" t="s">
        <v>28</v>
      </c>
      <c r="F403" s="35">
        <f>H403-7</f>
        <v>43825</v>
      </c>
      <c r="G403" s="33" t="str">
        <f>IF(E403="","",IF((OR(E403=data_validation!A$1,E403=data_validation!A$2)),"Indicate Date","N/A"))</f>
        <v>N/A</v>
      </c>
      <c r="H403" s="35">
        <f t="shared" ref="H403:H421" si="59">J403-13</f>
        <v>43832</v>
      </c>
      <c r="I403" s="35">
        <f t="shared" si="57"/>
        <v>43839</v>
      </c>
      <c r="J403" s="35">
        <v>43845</v>
      </c>
      <c r="K403" s="36" t="s">
        <v>69</v>
      </c>
      <c r="L403" s="37">
        <f t="shared" si="58"/>
        <v>30000</v>
      </c>
      <c r="M403" s="43">
        <v>30000</v>
      </c>
      <c r="N403" s="39"/>
      <c r="O403" s="40" t="s">
        <v>261</v>
      </c>
    </row>
    <row r="404" spans="1:256" s="41" customFormat="1" ht="24">
      <c r="A404" s="32">
        <v>1074</v>
      </c>
      <c r="B404" s="33" t="s">
        <v>296</v>
      </c>
      <c r="C404" s="42" t="s">
        <v>83</v>
      </c>
      <c r="D404" s="33" t="s">
        <v>125</v>
      </c>
      <c r="E404" s="44" t="s">
        <v>28</v>
      </c>
      <c r="F404" s="35">
        <f>H404-7</f>
        <v>43825</v>
      </c>
      <c r="G404" s="33" t="str">
        <f>IF(E404="","",IF((OR(E404=data_validation!A$1,E404=data_validation!A$2)),"Indicate Date","N/A"))</f>
        <v>N/A</v>
      </c>
      <c r="H404" s="35">
        <f t="shared" si="59"/>
        <v>43832</v>
      </c>
      <c r="I404" s="35">
        <f t="shared" si="57"/>
        <v>43839</v>
      </c>
      <c r="J404" s="35">
        <v>43845</v>
      </c>
      <c r="K404" s="36" t="s">
        <v>69</v>
      </c>
      <c r="L404" s="37">
        <f t="shared" si="58"/>
        <v>4100</v>
      </c>
      <c r="M404" s="43">
        <v>4100</v>
      </c>
      <c r="N404" s="39"/>
      <c r="O404" s="40" t="s">
        <v>261</v>
      </c>
    </row>
    <row r="405" spans="1:256" s="41" customFormat="1" ht="12.75">
      <c r="A405" s="32">
        <v>1076</v>
      </c>
      <c r="B405" s="33" t="s">
        <v>295</v>
      </c>
      <c r="C405" s="34" t="s">
        <v>76</v>
      </c>
      <c r="D405" s="33" t="s">
        <v>120</v>
      </c>
      <c r="E405" s="44" t="s">
        <v>24</v>
      </c>
      <c r="F405" s="33" t="str">
        <f>IF(E405="","",IF((OR(E405=data_validation!A$1,E405=data_validation!A$2,E405=data_validation!A$5,E405=data_validation!A$6,E405=data_validation!A$14,E405=data_validation!A$16)),"Indicate Date","N/A"))</f>
        <v>N/A</v>
      </c>
      <c r="G405" s="33" t="str">
        <f>IF(E405="","",IF((OR(E405=data_validation!A$1,E405=data_validation!A$2)),"Indicate Date","N/A"))</f>
        <v>N/A</v>
      </c>
      <c r="H405" s="35">
        <f t="shared" si="59"/>
        <v>43832</v>
      </c>
      <c r="I405" s="35">
        <f t="shared" si="57"/>
        <v>43839</v>
      </c>
      <c r="J405" s="35">
        <v>43845</v>
      </c>
      <c r="K405" s="36" t="s">
        <v>69</v>
      </c>
      <c r="L405" s="37">
        <f t="shared" si="58"/>
        <v>2397</v>
      </c>
      <c r="M405" s="38">
        <v>2397</v>
      </c>
      <c r="N405" s="39"/>
      <c r="O405" s="40" t="s">
        <v>229</v>
      </c>
    </row>
    <row r="406" spans="1:256" s="41" customFormat="1" ht="24">
      <c r="A406" s="32">
        <v>1082</v>
      </c>
      <c r="B406" s="33" t="s">
        <v>295</v>
      </c>
      <c r="C406" s="42" t="s">
        <v>118</v>
      </c>
      <c r="D406" s="33" t="s">
        <v>120</v>
      </c>
      <c r="E406" s="44" t="s">
        <v>28</v>
      </c>
      <c r="F406" s="35">
        <f>H406-7</f>
        <v>43825</v>
      </c>
      <c r="G406" s="33" t="str">
        <f>IF(E406="","",IF((OR(E406=data_validation!A$1,E406=data_validation!A$2)),"Indicate Date","N/A"))</f>
        <v>N/A</v>
      </c>
      <c r="H406" s="35">
        <f t="shared" si="59"/>
        <v>43832</v>
      </c>
      <c r="I406" s="35">
        <f t="shared" si="57"/>
        <v>43839</v>
      </c>
      <c r="J406" s="35">
        <v>43845</v>
      </c>
      <c r="K406" s="36" t="s">
        <v>69</v>
      </c>
      <c r="L406" s="37">
        <f t="shared" si="58"/>
        <v>250</v>
      </c>
      <c r="M406" s="38">
        <v>250</v>
      </c>
      <c r="N406" s="39"/>
      <c r="O406" s="40" t="s">
        <v>229</v>
      </c>
    </row>
    <row r="407" spans="1:256" s="80" customFormat="1" ht="12.75">
      <c r="A407" s="32">
        <v>1086</v>
      </c>
      <c r="B407" s="33" t="s">
        <v>293</v>
      </c>
      <c r="C407" s="34" t="s">
        <v>76</v>
      </c>
      <c r="D407" s="33" t="s">
        <v>121</v>
      </c>
      <c r="E407" s="44" t="s">
        <v>24</v>
      </c>
      <c r="F407" s="33" t="str">
        <f>IF(E407="","",IF((OR(E407=data_validation!A$1,E407=data_validation!A$2,E407=data_validation!A$5,E407=data_validation!A$6,E407=data_validation!A$14,E407=data_validation!A$16)),"Indicate Date","N/A"))</f>
        <v>N/A</v>
      </c>
      <c r="G407" s="33" t="str">
        <f>IF(E407="","",IF((OR(E407=data_validation!A$1,E407=data_validation!A$2)),"Indicate Date","N/A"))</f>
        <v>N/A</v>
      </c>
      <c r="H407" s="35">
        <f t="shared" si="59"/>
        <v>43832</v>
      </c>
      <c r="I407" s="35">
        <f t="shared" si="57"/>
        <v>43839</v>
      </c>
      <c r="J407" s="35">
        <v>43845</v>
      </c>
      <c r="K407" s="36" t="s">
        <v>69</v>
      </c>
      <c r="L407" s="37">
        <f t="shared" si="58"/>
        <v>4500</v>
      </c>
      <c r="M407" s="38">
        <v>4500</v>
      </c>
      <c r="N407" s="39"/>
      <c r="O407" s="40" t="s">
        <v>256</v>
      </c>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c r="AT407" s="41"/>
      <c r="AU407" s="41"/>
      <c r="AV407" s="41"/>
      <c r="AW407" s="41"/>
      <c r="AX407" s="41"/>
      <c r="AY407" s="41"/>
      <c r="AZ407" s="41"/>
      <c r="BA407" s="41"/>
      <c r="BB407" s="41"/>
      <c r="BC407" s="41"/>
      <c r="BD407" s="41"/>
      <c r="BE407" s="41"/>
      <c r="BF407" s="41"/>
      <c r="BG407" s="41"/>
      <c r="BH407" s="41"/>
      <c r="BI407" s="41"/>
      <c r="BJ407" s="41"/>
      <c r="BK407" s="41"/>
      <c r="BL407" s="41"/>
      <c r="BM407" s="41"/>
      <c r="BN407" s="41"/>
      <c r="BO407" s="41"/>
      <c r="BP407" s="41"/>
      <c r="BQ407" s="41"/>
      <c r="BR407" s="41"/>
      <c r="BS407" s="41"/>
      <c r="BT407" s="41"/>
      <c r="BU407" s="41"/>
      <c r="BV407" s="41"/>
      <c r="BW407" s="41"/>
      <c r="BX407" s="41"/>
      <c r="BY407" s="41"/>
      <c r="BZ407" s="41"/>
      <c r="CA407" s="41"/>
      <c r="CB407" s="41"/>
      <c r="CC407" s="41"/>
      <c r="CD407" s="41"/>
      <c r="CE407" s="41"/>
      <c r="CF407" s="41"/>
      <c r="CG407" s="41"/>
      <c r="CH407" s="41"/>
      <c r="CI407" s="41"/>
      <c r="CJ407" s="41"/>
      <c r="CK407" s="41"/>
      <c r="CL407" s="41"/>
      <c r="CM407" s="41"/>
      <c r="CN407" s="41"/>
      <c r="CO407" s="41"/>
      <c r="CP407" s="41"/>
      <c r="CQ407" s="41"/>
      <c r="CR407" s="41"/>
      <c r="CS407" s="41"/>
      <c r="CT407" s="41"/>
      <c r="CU407" s="41"/>
      <c r="CV407" s="41"/>
      <c r="CW407" s="41"/>
      <c r="CX407" s="41"/>
      <c r="CY407" s="41"/>
      <c r="CZ407" s="41"/>
      <c r="DA407" s="41"/>
      <c r="DB407" s="41"/>
      <c r="DC407" s="41"/>
      <c r="DD407" s="41"/>
      <c r="DE407" s="41"/>
      <c r="DF407" s="41"/>
      <c r="DG407" s="41"/>
      <c r="DH407" s="41"/>
      <c r="DI407" s="41"/>
      <c r="DJ407" s="41"/>
      <c r="DK407" s="41"/>
      <c r="DL407" s="41"/>
      <c r="DM407" s="41"/>
      <c r="DN407" s="41"/>
      <c r="DO407" s="41"/>
      <c r="DP407" s="41"/>
      <c r="DQ407" s="41"/>
      <c r="DR407" s="41"/>
      <c r="DS407" s="41"/>
      <c r="DT407" s="41"/>
      <c r="DU407" s="41"/>
      <c r="DV407" s="41"/>
      <c r="DW407" s="41"/>
      <c r="DX407" s="41"/>
      <c r="DY407" s="41"/>
      <c r="DZ407" s="41"/>
      <c r="EA407" s="41"/>
      <c r="EB407" s="41"/>
      <c r="EC407" s="41"/>
      <c r="ED407" s="41"/>
      <c r="EE407" s="41"/>
      <c r="EF407" s="41"/>
      <c r="EG407" s="41"/>
      <c r="EH407" s="41"/>
      <c r="EI407" s="41"/>
      <c r="EJ407" s="41"/>
      <c r="EK407" s="41"/>
      <c r="EL407" s="41"/>
      <c r="EM407" s="41"/>
      <c r="EN407" s="41"/>
      <c r="EO407" s="41"/>
      <c r="EP407" s="41"/>
      <c r="EQ407" s="41"/>
      <c r="ER407" s="41"/>
      <c r="ES407" s="41"/>
      <c r="ET407" s="41"/>
      <c r="EU407" s="41"/>
      <c r="EV407" s="41"/>
      <c r="EW407" s="41"/>
      <c r="EX407" s="41"/>
      <c r="EY407" s="41"/>
      <c r="EZ407" s="41"/>
      <c r="FA407" s="41"/>
      <c r="FB407" s="41"/>
      <c r="FC407" s="41"/>
      <c r="FD407" s="41"/>
      <c r="FE407" s="41"/>
      <c r="FF407" s="41"/>
      <c r="FG407" s="41"/>
      <c r="FH407" s="41"/>
      <c r="FI407" s="41"/>
      <c r="FJ407" s="41"/>
      <c r="FK407" s="41"/>
      <c r="FL407" s="41"/>
      <c r="FM407" s="41"/>
      <c r="FN407" s="41"/>
      <c r="FO407" s="41"/>
      <c r="FP407" s="41"/>
      <c r="FQ407" s="41"/>
      <c r="FR407" s="41"/>
      <c r="FS407" s="41"/>
      <c r="FT407" s="41"/>
      <c r="FU407" s="41"/>
      <c r="FV407" s="41"/>
      <c r="FW407" s="41"/>
      <c r="FX407" s="41"/>
      <c r="FY407" s="41"/>
      <c r="FZ407" s="41"/>
      <c r="GA407" s="41"/>
      <c r="GB407" s="41"/>
      <c r="GC407" s="41"/>
      <c r="GD407" s="41"/>
      <c r="GE407" s="41"/>
      <c r="GF407" s="41"/>
      <c r="GG407" s="41"/>
      <c r="GH407" s="41"/>
      <c r="GI407" s="41"/>
      <c r="GJ407" s="41"/>
      <c r="GK407" s="41"/>
      <c r="GL407" s="41"/>
      <c r="GM407" s="41"/>
      <c r="GN407" s="41"/>
      <c r="GO407" s="41"/>
      <c r="GP407" s="41"/>
      <c r="GQ407" s="41"/>
      <c r="GR407" s="41"/>
      <c r="GS407" s="41"/>
      <c r="GT407" s="41"/>
      <c r="GU407" s="41"/>
      <c r="GV407" s="41"/>
      <c r="GW407" s="41"/>
      <c r="GX407" s="41"/>
      <c r="GY407" s="41"/>
      <c r="GZ407" s="41"/>
      <c r="HA407" s="41"/>
      <c r="HB407" s="41"/>
      <c r="HC407" s="41"/>
      <c r="HD407" s="41"/>
      <c r="HE407" s="41"/>
      <c r="HF407" s="41"/>
      <c r="HG407" s="41"/>
      <c r="HH407" s="41"/>
      <c r="HI407" s="41"/>
      <c r="HJ407" s="41"/>
      <c r="HK407" s="41"/>
      <c r="HL407" s="41"/>
      <c r="HM407" s="41"/>
      <c r="HN407" s="41"/>
      <c r="HO407" s="41"/>
      <c r="HP407" s="41"/>
      <c r="HQ407" s="41"/>
      <c r="HR407" s="41"/>
      <c r="HS407" s="41"/>
      <c r="HT407" s="41"/>
      <c r="HU407" s="41"/>
      <c r="HV407" s="41"/>
      <c r="HW407" s="41"/>
      <c r="HX407" s="41"/>
      <c r="HY407" s="41"/>
      <c r="HZ407" s="41"/>
      <c r="IA407" s="41"/>
      <c r="IB407" s="41"/>
      <c r="IC407" s="41"/>
      <c r="ID407" s="41"/>
      <c r="IE407" s="41"/>
      <c r="IF407" s="41"/>
      <c r="IG407" s="41"/>
      <c r="IH407" s="41"/>
      <c r="II407" s="41"/>
      <c r="IJ407" s="41"/>
      <c r="IK407" s="41"/>
      <c r="IL407" s="41"/>
      <c r="IM407" s="41"/>
      <c r="IN407" s="41"/>
      <c r="IO407" s="41"/>
      <c r="IP407" s="41"/>
      <c r="IQ407" s="41"/>
      <c r="IR407" s="41"/>
      <c r="IS407" s="41"/>
      <c r="IT407" s="41"/>
      <c r="IU407" s="41"/>
      <c r="IV407" s="41"/>
    </row>
    <row r="408" spans="1:256" s="41" customFormat="1" ht="21">
      <c r="A408" s="32">
        <v>1088</v>
      </c>
      <c r="B408" s="33" t="s">
        <v>294</v>
      </c>
      <c r="C408" s="34" t="s">
        <v>76</v>
      </c>
      <c r="D408" s="33" t="s">
        <v>127</v>
      </c>
      <c r="E408" s="44" t="s">
        <v>24</v>
      </c>
      <c r="F408" s="33" t="str">
        <f>IF(E408="","",IF((OR(E408=data_validation!A$1,E408=data_validation!A$2,E408=data_validation!A$5,E408=data_validation!A$6,E408=data_validation!A$14,E408=data_validation!A$16)),"Indicate Date","N/A"))</f>
        <v>N/A</v>
      </c>
      <c r="G408" s="33" t="str">
        <f>IF(E408="","",IF((OR(E408=data_validation!A$1,E408=data_validation!A$2)),"Indicate Date","N/A"))</f>
        <v>N/A</v>
      </c>
      <c r="H408" s="35">
        <f t="shared" si="59"/>
        <v>43832</v>
      </c>
      <c r="I408" s="35">
        <f t="shared" si="57"/>
        <v>43839</v>
      </c>
      <c r="J408" s="35">
        <v>43845</v>
      </c>
      <c r="K408" s="36" t="s">
        <v>69</v>
      </c>
      <c r="L408" s="37">
        <f t="shared" si="58"/>
        <v>7929.75</v>
      </c>
      <c r="M408" s="38">
        <f>7923+6.75</f>
        <v>7929.75</v>
      </c>
      <c r="N408" s="39"/>
      <c r="O408" s="40" t="s">
        <v>254</v>
      </c>
    </row>
    <row r="409" spans="1:256" s="56" customFormat="1" ht="12.75">
      <c r="A409" s="32">
        <v>1090</v>
      </c>
      <c r="B409" s="33" t="s">
        <v>292</v>
      </c>
      <c r="C409" s="34" t="s">
        <v>76</v>
      </c>
      <c r="D409" s="33" t="s">
        <v>126</v>
      </c>
      <c r="E409" s="44" t="s">
        <v>24</v>
      </c>
      <c r="F409" s="33" t="str">
        <f>IF(E409="","",IF((OR(E409=data_validation!A$1,E409=data_validation!A$2,E409=data_validation!A$5,E409=data_validation!A$6,E409=data_validation!A$14,E409=data_validation!A$16)),"Indicate Date","N/A"))</f>
        <v>N/A</v>
      </c>
      <c r="G409" s="33" t="str">
        <f>IF(E409="","",IF((OR(E409=data_validation!A$1,E409=data_validation!A$2)),"Indicate Date","N/A"))</f>
        <v>N/A</v>
      </c>
      <c r="H409" s="35">
        <f t="shared" si="59"/>
        <v>43832</v>
      </c>
      <c r="I409" s="35">
        <f t="shared" si="57"/>
        <v>43839</v>
      </c>
      <c r="J409" s="35">
        <v>43845</v>
      </c>
      <c r="K409" s="36" t="s">
        <v>69</v>
      </c>
      <c r="L409" s="37">
        <f t="shared" si="58"/>
        <v>2480</v>
      </c>
      <c r="M409" s="38">
        <v>2480</v>
      </c>
      <c r="N409" s="39"/>
      <c r="O409" s="40" t="s">
        <v>210</v>
      </c>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c r="AT409" s="41"/>
      <c r="AU409" s="41"/>
      <c r="AV409" s="41"/>
      <c r="AW409" s="41"/>
      <c r="AX409" s="41"/>
      <c r="AY409" s="41"/>
      <c r="AZ409" s="41"/>
      <c r="BA409" s="41"/>
      <c r="BB409" s="41"/>
      <c r="BC409" s="41"/>
      <c r="BD409" s="41"/>
      <c r="BE409" s="41"/>
      <c r="BF409" s="41"/>
      <c r="BG409" s="41"/>
      <c r="BH409" s="41"/>
      <c r="BI409" s="41"/>
      <c r="BJ409" s="41"/>
      <c r="BK409" s="41"/>
      <c r="BL409" s="41"/>
      <c r="BM409" s="41"/>
      <c r="BN409" s="41"/>
      <c r="BO409" s="41"/>
      <c r="BP409" s="41"/>
      <c r="BQ409" s="41"/>
      <c r="BR409" s="41"/>
      <c r="BS409" s="41"/>
      <c r="BT409" s="41"/>
      <c r="BU409" s="41"/>
      <c r="BV409" s="41"/>
      <c r="BW409" s="41"/>
      <c r="BX409" s="41"/>
      <c r="BY409" s="41"/>
      <c r="BZ409" s="41"/>
      <c r="CA409" s="41"/>
      <c r="CB409" s="41"/>
      <c r="CC409" s="41"/>
      <c r="CD409" s="41"/>
      <c r="CE409" s="41"/>
      <c r="CF409" s="41"/>
      <c r="CG409" s="41"/>
      <c r="CH409" s="41"/>
      <c r="CI409" s="41"/>
      <c r="CJ409" s="41"/>
      <c r="CK409" s="41"/>
      <c r="CL409" s="41"/>
      <c r="CM409" s="41"/>
      <c r="CN409" s="41"/>
      <c r="CO409" s="41"/>
      <c r="CP409" s="41"/>
      <c r="CQ409" s="41"/>
      <c r="CR409" s="41"/>
      <c r="CS409" s="41"/>
      <c r="CT409" s="41"/>
      <c r="CU409" s="41"/>
      <c r="CV409" s="41"/>
      <c r="CW409" s="41"/>
      <c r="CX409" s="41"/>
      <c r="CY409" s="41"/>
      <c r="CZ409" s="41"/>
      <c r="DA409" s="41"/>
      <c r="DB409" s="41"/>
      <c r="DC409" s="41"/>
      <c r="DD409" s="41"/>
      <c r="DE409" s="41"/>
      <c r="DF409" s="41"/>
      <c r="DG409" s="41"/>
      <c r="DH409" s="41"/>
      <c r="DI409" s="41"/>
      <c r="DJ409" s="41"/>
      <c r="DK409" s="41"/>
      <c r="DL409" s="41"/>
      <c r="DM409" s="41"/>
      <c r="DN409" s="41"/>
      <c r="DO409" s="41"/>
      <c r="DP409" s="41"/>
      <c r="DQ409" s="41"/>
      <c r="DR409" s="41"/>
      <c r="DS409" s="41"/>
      <c r="DT409" s="41"/>
      <c r="DU409" s="41"/>
      <c r="DV409" s="41"/>
      <c r="DW409" s="41"/>
      <c r="DX409" s="41"/>
      <c r="DY409" s="41"/>
      <c r="DZ409" s="41"/>
      <c r="EA409" s="41"/>
      <c r="EB409" s="41"/>
      <c r="EC409" s="41"/>
      <c r="ED409" s="41"/>
      <c r="EE409" s="41"/>
      <c r="EF409" s="41"/>
      <c r="EG409" s="41"/>
      <c r="EH409" s="41"/>
      <c r="EI409" s="41"/>
      <c r="EJ409" s="41"/>
      <c r="EK409" s="41"/>
      <c r="EL409" s="41"/>
      <c r="EM409" s="41"/>
      <c r="EN409" s="41"/>
      <c r="EO409" s="41"/>
      <c r="EP409" s="41"/>
      <c r="EQ409" s="41"/>
      <c r="ER409" s="41"/>
      <c r="ES409" s="41"/>
      <c r="ET409" s="41"/>
      <c r="EU409" s="41"/>
      <c r="EV409" s="41"/>
      <c r="EW409" s="41"/>
      <c r="EX409" s="41"/>
      <c r="EY409" s="41"/>
      <c r="EZ409" s="41"/>
      <c r="FA409" s="41"/>
      <c r="FB409" s="41"/>
      <c r="FC409" s="41"/>
      <c r="FD409" s="41"/>
      <c r="FE409" s="41"/>
      <c r="FF409" s="41"/>
      <c r="FG409" s="41"/>
      <c r="FH409" s="41"/>
      <c r="FI409" s="41"/>
      <c r="FJ409" s="41"/>
      <c r="FK409" s="41"/>
      <c r="FL409" s="41"/>
      <c r="FM409" s="41"/>
      <c r="FN409" s="41"/>
      <c r="FO409" s="41"/>
      <c r="FP409" s="41"/>
      <c r="FQ409" s="41"/>
      <c r="FR409" s="41"/>
      <c r="FS409" s="41"/>
      <c r="FT409" s="41"/>
      <c r="FU409" s="41"/>
      <c r="FV409" s="41"/>
      <c r="FW409" s="41"/>
      <c r="FX409" s="41"/>
      <c r="FY409" s="41"/>
      <c r="FZ409" s="41"/>
      <c r="GA409" s="41"/>
      <c r="GB409" s="41"/>
      <c r="GC409" s="41"/>
      <c r="GD409" s="41"/>
      <c r="GE409" s="41"/>
      <c r="GF409" s="41"/>
      <c r="GG409" s="41"/>
      <c r="GH409" s="41"/>
      <c r="GI409" s="41"/>
      <c r="GJ409" s="41"/>
      <c r="GK409" s="41"/>
      <c r="GL409" s="41"/>
      <c r="GM409" s="41"/>
      <c r="GN409" s="41"/>
      <c r="GO409" s="41"/>
      <c r="GP409" s="41"/>
      <c r="GQ409" s="41"/>
      <c r="GR409" s="41"/>
      <c r="GS409" s="41"/>
      <c r="GT409" s="41"/>
      <c r="GU409" s="41"/>
      <c r="GV409" s="41"/>
      <c r="GW409" s="41"/>
      <c r="GX409" s="41"/>
      <c r="GY409" s="41"/>
      <c r="GZ409" s="41"/>
      <c r="HA409" s="41"/>
      <c r="HB409" s="41"/>
      <c r="HC409" s="41"/>
      <c r="HD409" s="41"/>
      <c r="HE409" s="41"/>
      <c r="HF409" s="41"/>
      <c r="HG409" s="41"/>
      <c r="HH409" s="41"/>
      <c r="HI409" s="41"/>
      <c r="HJ409" s="41"/>
      <c r="HK409" s="41"/>
      <c r="HL409" s="41"/>
      <c r="HM409" s="41"/>
      <c r="HN409" s="41"/>
      <c r="HO409" s="41"/>
      <c r="HP409" s="41"/>
      <c r="HQ409" s="41"/>
      <c r="HR409" s="41"/>
      <c r="HS409" s="41"/>
      <c r="HT409" s="41"/>
      <c r="HU409" s="41"/>
      <c r="HV409" s="41"/>
      <c r="HW409" s="41"/>
      <c r="HX409" s="41"/>
      <c r="HY409" s="41"/>
      <c r="HZ409" s="41"/>
      <c r="IA409" s="41"/>
      <c r="IB409" s="41"/>
      <c r="IC409" s="41"/>
      <c r="ID409" s="41"/>
      <c r="IE409" s="41"/>
      <c r="IF409" s="41"/>
      <c r="IG409" s="41"/>
      <c r="IH409" s="41"/>
      <c r="II409" s="41"/>
      <c r="IJ409" s="41"/>
      <c r="IK409" s="41"/>
      <c r="IL409" s="41"/>
      <c r="IM409" s="41"/>
      <c r="IN409" s="41"/>
      <c r="IO409" s="41"/>
      <c r="IP409" s="41"/>
      <c r="IQ409" s="41"/>
      <c r="IR409" s="41"/>
      <c r="IS409" s="41"/>
      <c r="IT409" s="41"/>
      <c r="IU409" s="41"/>
      <c r="IV409" s="41"/>
    </row>
    <row r="410" spans="1:256" s="41" customFormat="1" ht="12.75">
      <c r="A410" s="32">
        <v>1092</v>
      </c>
      <c r="B410" s="33" t="s">
        <v>292</v>
      </c>
      <c r="C410" s="34" t="s">
        <v>77</v>
      </c>
      <c r="D410" s="33" t="s">
        <v>126</v>
      </c>
      <c r="E410" s="44" t="s">
        <v>15</v>
      </c>
      <c r="F410" s="35">
        <f t="shared" ref="F410:F421" si="60">G410-21</f>
        <v>43804</v>
      </c>
      <c r="G410" s="35">
        <f t="shared" ref="G410:G421" si="61">H410-7</f>
        <v>43825</v>
      </c>
      <c r="H410" s="35">
        <f t="shared" si="59"/>
        <v>43832</v>
      </c>
      <c r="I410" s="35">
        <f t="shared" si="57"/>
        <v>43839</v>
      </c>
      <c r="J410" s="35">
        <v>43845</v>
      </c>
      <c r="K410" s="36" t="s">
        <v>69</v>
      </c>
      <c r="L410" s="37">
        <f t="shared" si="58"/>
        <v>4000</v>
      </c>
      <c r="M410" s="38">
        <v>4000</v>
      </c>
      <c r="N410" s="39"/>
      <c r="O410" s="40" t="s">
        <v>210</v>
      </c>
    </row>
    <row r="411" spans="1:256" s="41" customFormat="1" ht="21">
      <c r="A411" s="32">
        <v>1098</v>
      </c>
      <c r="B411" s="33" t="s">
        <v>438</v>
      </c>
      <c r="C411" s="42" t="s">
        <v>114</v>
      </c>
      <c r="D411" s="33" t="s">
        <v>163</v>
      </c>
      <c r="E411" s="44" t="s">
        <v>15</v>
      </c>
      <c r="F411" s="35">
        <f t="shared" si="60"/>
        <v>43804</v>
      </c>
      <c r="G411" s="35">
        <f t="shared" si="61"/>
        <v>43825</v>
      </c>
      <c r="H411" s="35">
        <f t="shared" si="59"/>
        <v>43832</v>
      </c>
      <c r="I411" s="35">
        <f t="shared" si="57"/>
        <v>43839</v>
      </c>
      <c r="J411" s="35">
        <v>43845</v>
      </c>
      <c r="K411" s="36" t="s">
        <v>69</v>
      </c>
      <c r="L411" s="37">
        <f t="shared" si="58"/>
        <v>419105</v>
      </c>
      <c r="M411" s="45">
        <v>419105</v>
      </c>
      <c r="N411" s="45"/>
      <c r="O411" s="40" t="s">
        <v>440</v>
      </c>
    </row>
    <row r="412" spans="1:256" s="41" customFormat="1" ht="21">
      <c r="A412" s="32">
        <v>1099</v>
      </c>
      <c r="B412" s="33" t="s">
        <v>438</v>
      </c>
      <c r="C412" s="42" t="s">
        <v>77</v>
      </c>
      <c r="D412" s="33" t="s">
        <v>163</v>
      </c>
      <c r="E412" s="44" t="s">
        <v>15</v>
      </c>
      <c r="F412" s="35">
        <f t="shared" si="60"/>
        <v>43804</v>
      </c>
      <c r="G412" s="35">
        <f t="shared" si="61"/>
        <v>43825</v>
      </c>
      <c r="H412" s="35">
        <f t="shared" si="59"/>
        <v>43832</v>
      </c>
      <c r="I412" s="35">
        <f t="shared" si="57"/>
        <v>43839</v>
      </c>
      <c r="J412" s="35">
        <v>43845</v>
      </c>
      <c r="K412" s="36" t="s">
        <v>69</v>
      </c>
      <c r="L412" s="37">
        <f t="shared" si="58"/>
        <v>22800</v>
      </c>
      <c r="M412" s="45">
        <v>22800</v>
      </c>
      <c r="N412" s="45"/>
      <c r="O412" s="40" t="s">
        <v>440</v>
      </c>
    </row>
    <row r="413" spans="1:256" s="41" customFormat="1" ht="21">
      <c r="A413" s="32">
        <v>1100</v>
      </c>
      <c r="B413" s="33" t="s">
        <v>438</v>
      </c>
      <c r="C413" s="42" t="s">
        <v>78</v>
      </c>
      <c r="D413" s="33" t="s">
        <v>163</v>
      </c>
      <c r="E413" s="44" t="s">
        <v>15</v>
      </c>
      <c r="F413" s="35">
        <f t="shared" si="60"/>
        <v>43804</v>
      </c>
      <c r="G413" s="35">
        <f t="shared" si="61"/>
        <v>43825</v>
      </c>
      <c r="H413" s="35">
        <f t="shared" si="59"/>
        <v>43832</v>
      </c>
      <c r="I413" s="35">
        <f t="shared" si="57"/>
        <v>43839</v>
      </c>
      <c r="J413" s="35">
        <v>43845</v>
      </c>
      <c r="K413" s="36" t="s">
        <v>69</v>
      </c>
      <c r="L413" s="37">
        <f t="shared" si="58"/>
        <v>55000</v>
      </c>
      <c r="M413" s="45">
        <v>55000</v>
      </c>
      <c r="N413" s="45"/>
      <c r="O413" s="40" t="s">
        <v>440</v>
      </c>
    </row>
    <row r="414" spans="1:256" s="41" customFormat="1" ht="21">
      <c r="A414" s="32">
        <v>1101</v>
      </c>
      <c r="B414" s="33" t="s">
        <v>438</v>
      </c>
      <c r="C414" s="42" t="s">
        <v>81</v>
      </c>
      <c r="D414" s="33" t="s">
        <v>163</v>
      </c>
      <c r="E414" s="44" t="s">
        <v>15</v>
      </c>
      <c r="F414" s="35">
        <f t="shared" si="60"/>
        <v>43804</v>
      </c>
      <c r="G414" s="35">
        <f t="shared" si="61"/>
        <v>43825</v>
      </c>
      <c r="H414" s="35">
        <f t="shared" si="59"/>
        <v>43832</v>
      </c>
      <c r="I414" s="35">
        <f t="shared" si="57"/>
        <v>43839</v>
      </c>
      <c r="J414" s="35">
        <v>43845</v>
      </c>
      <c r="K414" s="36" t="s">
        <v>69</v>
      </c>
      <c r="L414" s="37">
        <f t="shared" si="58"/>
        <v>2200</v>
      </c>
      <c r="M414" s="45">
        <v>2200</v>
      </c>
      <c r="N414" s="45"/>
      <c r="O414" s="40" t="s">
        <v>440</v>
      </c>
    </row>
    <row r="415" spans="1:256" s="41" customFormat="1" ht="21">
      <c r="A415" s="32">
        <v>1102</v>
      </c>
      <c r="B415" s="33" t="s">
        <v>439</v>
      </c>
      <c r="C415" s="42" t="s">
        <v>114</v>
      </c>
      <c r="D415" s="33" t="s">
        <v>163</v>
      </c>
      <c r="E415" s="44" t="s">
        <v>15</v>
      </c>
      <c r="F415" s="35">
        <f t="shared" si="60"/>
        <v>43804</v>
      </c>
      <c r="G415" s="35">
        <f t="shared" si="61"/>
        <v>43825</v>
      </c>
      <c r="H415" s="35">
        <f t="shared" si="59"/>
        <v>43832</v>
      </c>
      <c r="I415" s="35">
        <f t="shared" si="57"/>
        <v>43839</v>
      </c>
      <c r="J415" s="35">
        <v>43845</v>
      </c>
      <c r="K415" s="36" t="s">
        <v>69</v>
      </c>
      <c r="L415" s="37">
        <f t="shared" si="58"/>
        <v>642610</v>
      </c>
      <c r="M415" s="45">
        <v>642610</v>
      </c>
      <c r="N415" s="45"/>
      <c r="O415" s="40" t="s">
        <v>217</v>
      </c>
    </row>
    <row r="416" spans="1:256" s="41" customFormat="1" ht="21">
      <c r="A416" s="32">
        <v>1103</v>
      </c>
      <c r="B416" s="33" t="s">
        <v>439</v>
      </c>
      <c r="C416" s="42" t="s">
        <v>77</v>
      </c>
      <c r="D416" s="33" t="s">
        <v>163</v>
      </c>
      <c r="E416" s="44" t="s">
        <v>15</v>
      </c>
      <c r="F416" s="35">
        <f t="shared" si="60"/>
        <v>43804</v>
      </c>
      <c r="G416" s="35">
        <f t="shared" si="61"/>
        <v>43825</v>
      </c>
      <c r="H416" s="35">
        <f t="shared" si="59"/>
        <v>43832</v>
      </c>
      <c r="I416" s="35">
        <f t="shared" si="57"/>
        <v>43839</v>
      </c>
      <c r="J416" s="35">
        <v>43845</v>
      </c>
      <c r="K416" s="36" t="s">
        <v>69</v>
      </c>
      <c r="L416" s="37">
        <f t="shared" si="58"/>
        <v>27800</v>
      </c>
      <c r="M416" s="45">
        <v>27800</v>
      </c>
      <c r="N416" s="45"/>
      <c r="O416" s="40" t="s">
        <v>217</v>
      </c>
    </row>
    <row r="417" spans="1:15" s="41" customFormat="1" ht="21">
      <c r="A417" s="32">
        <v>1104</v>
      </c>
      <c r="B417" s="33" t="s">
        <v>439</v>
      </c>
      <c r="C417" s="42" t="s">
        <v>78</v>
      </c>
      <c r="D417" s="33" t="s">
        <v>163</v>
      </c>
      <c r="E417" s="44" t="s">
        <v>15</v>
      </c>
      <c r="F417" s="35">
        <f t="shared" si="60"/>
        <v>43804</v>
      </c>
      <c r="G417" s="35">
        <f t="shared" si="61"/>
        <v>43825</v>
      </c>
      <c r="H417" s="35">
        <f t="shared" si="59"/>
        <v>43832</v>
      </c>
      <c r="I417" s="35">
        <f t="shared" si="57"/>
        <v>43839</v>
      </c>
      <c r="J417" s="35">
        <v>43845</v>
      </c>
      <c r="K417" s="36" t="s">
        <v>69</v>
      </c>
      <c r="L417" s="37">
        <f t="shared" si="58"/>
        <v>70000</v>
      </c>
      <c r="M417" s="45">
        <v>70000</v>
      </c>
      <c r="N417" s="45"/>
      <c r="O417" s="40" t="s">
        <v>217</v>
      </c>
    </row>
    <row r="418" spans="1:15" s="41" customFormat="1" ht="21">
      <c r="A418" s="32">
        <v>1105</v>
      </c>
      <c r="B418" s="33" t="s">
        <v>439</v>
      </c>
      <c r="C418" s="42" t="s">
        <v>81</v>
      </c>
      <c r="D418" s="33" t="s">
        <v>163</v>
      </c>
      <c r="E418" s="44" t="s">
        <v>15</v>
      </c>
      <c r="F418" s="35">
        <f t="shared" si="60"/>
        <v>43804</v>
      </c>
      <c r="G418" s="35">
        <f t="shared" si="61"/>
        <v>43825</v>
      </c>
      <c r="H418" s="35">
        <f t="shared" si="59"/>
        <v>43832</v>
      </c>
      <c r="I418" s="35">
        <f t="shared" si="57"/>
        <v>43839</v>
      </c>
      <c r="J418" s="35">
        <v>43845</v>
      </c>
      <c r="K418" s="36" t="s">
        <v>69</v>
      </c>
      <c r="L418" s="37">
        <f t="shared" si="58"/>
        <v>2200</v>
      </c>
      <c r="M418" s="45">
        <v>2200</v>
      </c>
      <c r="N418" s="45"/>
      <c r="O418" s="40" t="s">
        <v>217</v>
      </c>
    </row>
    <row r="419" spans="1:15" s="41" customFormat="1" ht="12.75">
      <c r="A419" s="32">
        <v>1106</v>
      </c>
      <c r="B419" s="33" t="s">
        <v>543</v>
      </c>
      <c r="C419" s="42" t="s">
        <v>92</v>
      </c>
      <c r="D419" s="33" t="s">
        <v>163</v>
      </c>
      <c r="E419" s="44" t="s">
        <v>15</v>
      </c>
      <c r="F419" s="35">
        <f t="shared" si="60"/>
        <v>43804</v>
      </c>
      <c r="G419" s="35">
        <f t="shared" si="61"/>
        <v>43825</v>
      </c>
      <c r="H419" s="35">
        <f t="shared" si="59"/>
        <v>43832</v>
      </c>
      <c r="I419" s="35">
        <f t="shared" si="57"/>
        <v>43839</v>
      </c>
      <c r="J419" s="35">
        <v>43845</v>
      </c>
      <c r="K419" s="36" t="s">
        <v>69</v>
      </c>
      <c r="L419" s="37">
        <f t="shared" si="58"/>
        <v>19371.45</v>
      </c>
      <c r="M419" s="45">
        <f>19000+371.45</f>
        <v>19371.45</v>
      </c>
      <c r="N419" s="45"/>
      <c r="O419" s="40" t="s">
        <v>544</v>
      </c>
    </row>
    <row r="420" spans="1:15" s="41" customFormat="1" ht="12.75">
      <c r="A420" s="32">
        <v>1108</v>
      </c>
      <c r="B420" s="33" t="s">
        <v>543</v>
      </c>
      <c r="C420" s="42" t="s">
        <v>89</v>
      </c>
      <c r="D420" s="33" t="s">
        <v>163</v>
      </c>
      <c r="E420" s="44" t="s">
        <v>15</v>
      </c>
      <c r="F420" s="35">
        <f t="shared" si="60"/>
        <v>43804</v>
      </c>
      <c r="G420" s="35">
        <f t="shared" si="61"/>
        <v>43825</v>
      </c>
      <c r="H420" s="35">
        <f t="shared" si="59"/>
        <v>43832</v>
      </c>
      <c r="I420" s="35">
        <f t="shared" si="57"/>
        <v>43839</v>
      </c>
      <c r="J420" s="35">
        <v>43845</v>
      </c>
      <c r="K420" s="36" t="s">
        <v>69</v>
      </c>
      <c r="L420" s="37">
        <f t="shared" si="58"/>
        <v>48000</v>
      </c>
      <c r="M420" s="45">
        <v>48000</v>
      </c>
      <c r="N420" s="45"/>
      <c r="O420" s="40" t="s">
        <v>544</v>
      </c>
    </row>
    <row r="421" spans="1:15" s="41" customFormat="1" ht="18">
      <c r="A421" s="32">
        <v>1110</v>
      </c>
      <c r="B421" s="33" t="s">
        <v>543</v>
      </c>
      <c r="C421" s="42" t="s">
        <v>152</v>
      </c>
      <c r="D421" s="33" t="s">
        <v>163</v>
      </c>
      <c r="E421" s="44" t="s">
        <v>28</v>
      </c>
      <c r="F421" s="35">
        <f t="shared" si="60"/>
        <v>43804</v>
      </c>
      <c r="G421" s="35">
        <f t="shared" si="61"/>
        <v>43825</v>
      </c>
      <c r="H421" s="35">
        <f t="shared" si="59"/>
        <v>43832</v>
      </c>
      <c r="I421" s="35">
        <f t="shared" si="57"/>
        <v>43839</v>
      </c>
      <c r="J421" s="35">
        <v>43845</v>
      </c>
      <c r="K421" s="36" t="s">
        <v>69</v>
      </c>
      <c r="L421" s="37">
        <f t="shared" si="58"/>
        <v>30000</v>
      </c>
      <c r="M421" s="45">
        <v>30000</v>
      </c>
      <c r="N421" s="45"/>
      <c r="O421" s="40" t="s">
        <v>544</v>
      </c>
    </row>
    <row r="422" spans="1:15" s="41" customFormat="1" ht="21">
      <c r="A422" s="32">
        <v>1118</v>
      </c>
      <c r="B422" s="33" t="s">
        <v>442</v>
      </c>
      <c r="C422" s="42" t="s">
        <v>130</v>
      </c>
      <c r="D422" s="33" t="s">
        <v>163</v>
      </c>
      <c r="E422" s="44" t="s">
        <v>28</v>
      </c>
      <c r="F422" s="35">
        <f>H422-7</f>
        <v>43823</v>
      </c>
      <c r="G422" s="33" t="str">
        <f>IF(E422="","",IF((OR(E422=data_validation!A$1,E422=data_validation!A$2)),"Indicate Date","N/A"))</f>
        <v>N/A</v>
      </c>
      <c r="H422" s="35">
        <f>J422-15</f>
        <v>43830</v>
      </c>
      <c r="I422" s="35">
        <f t="shared" si="57"/>
        <v>43837</v>
      </c>
      <c r="J422" s="35">
        <v>43845</v>
      </c>
      <c r="K422" s="36" t="s">
        <v>69</v>
      </c>
      <c r="L422" s="37">
        <f t="shared" si="58"/>
        <v>51750</v>
      </c>
      <c r="M422" s="43">
        <v>51750</v>
      </c>
      <c r="N422" s="39"/>
      <c r="O422" s="40" t="s">
        <v>167</v>
      </c>
    </row>
    <row r="423" spans="1:15" s="41" customFormat="1" ht="21">
      <c r="A423" s="32">
        <v>1120</v>
      </c>
      <c r="B423" s="33" t="s">
        <v>442</v>
      </c>
      <c r="C423" s="34" t="s">
        <v>92</v>
      </c>
      <c r="D423" s="33" t="s">
        <v>163</v>
      </c>
      <c r="E423" s="44" t="s">
        <v>15</v>
      </c>
      <c r="F423" s="35">
        <f>H423-7</f>
        <v>43823</v>
      </c>
      <c r="G423" s="33" t="str">
        <f>IF(E423="","",IF((OR(E423=data_validation!A$1,E423=data_validation!A$2)),"Indicate Date","N/A"))</f>
        <v>Indicate Date</v>
      </c>
      <c r="H423" s="35">
        <f>J423-15</f>
        <v>43830</v>
      </c>
      <c r="I423" s="35">
        <f t="shared" si="57"/>
        <v>43837</v>
      </c>
      <c r="J423" s="35">
        <v>43845</v>
      </c>
      <c r="K423" s="36" t="s">
        <v>69</v>
      </c>
      <c r="L423" s="37">
        <f t="shared" si="58"/>
        <v>158480</v>
      </c>
      <c r="M423" s="38">
        <v>158480</v>
      </c>
      <c r="N423" s="39"/>
      <c r="O423" s="40" t="s">
        <v>167</v>
      </c>
    </row>
    <row r="424" spans="1:15" s="41" customFormat="1" ht="12.75">
      <c r="A424" s="32">
        <v>1123</v>
      </c>
      <c r="B424" s="33" t="s">
        <v>443</v>
      </c>
      <c r="C424" s="34" t="s">
        <v>77</v>
      </c>
      <c r="D424" s="33" t="s">
        <v>163</v>
      </c>
      <c r="E424" s="44" t="s">
        <v>15</v>
      </c>
      <c r="F424" s="35">
        <f>G424-21</f>
        <v>43804</v>
      </c>
      <c r="G424" s="35">
        <f>H424-7</f>
        <v>43825</v>
      </c>
      <c r="H424" s="35">
        <f t="shared" ref="H424:H433" si="62">J424-13</f>
        <v>43832</v>
      </c>
      <c r="I424" s="35">
        <f t="shared" si="57"/>
        <v>43839</v>
      </c>
      <c r="J424" s="35">
        <v>43845</v>
      </c>
      <c r="K424" s="36" t="s">
        <v>69</v>
      </c>
      <c r="L424" s="37">
        <f t="shared" si="58"/>
        <v>40000</v>
      </c>
      <c r="M424" s="38">
        <v>40000</v>
      </c>
      <c r="N424" s="39"/>
      <c r="O424" s="40" t="s">
        <v>165</v>
      </c>
    </row>
    <row r="425" spans="1:15" s="41" customFormat="1" ht="12.75">
      <c r="A425" s="32">
        <v>1124</v>
      </c>
      <c r="B425" s="33" t="s">
        <v>443</v>
      </c>
      <c r="C425" s="34" t="s">
        <v>78</v>
      </c>
      <c r="D425" s="33" t="s">
        <v>163</v>
      </c>
      <c r="E425" s="44" t="s">
        <v>15</v>
      </c>
      <c r="F425" s="35">
        <f>G425-21</f>
        <v>43804</v>
      </c>
      <c r="G425" s="35">
        <f>H425-7</f>
        <v>43825</v>
      </c>
      <c r="H425" s="35">
        <f t="shared" si="62"/>
        <v>43832</v>
      </c>
      <c r="I425" s="35">
        <f t="shared" si="57"/>
        <v>43839</v>
      </c>
      <c r="J425" s="35">
        <v>43845</v>
      </c>
      <c r="K425" s="36" t="s">
        <v>69</v>
      </c>
      <c r="L425" s="37">
        <f t="shared" si="58"/>
        <v>170000</v>
      </c>
      <c r="M425" s="38">
        <v>170000</v>
      </c>
      <c r="N425" s="39"/>
      <c r="O425" s="40" t="s">
        <v>165</v>
      </c>
    </row>
    <row r="426" spans="1:15" s="41" customFormat="1" ht="12.75">
      <c r="A426" s="32">
        <v>1125</v>
      </c>
      <c r="B426" s="33" t="s">
        <v>443</v>
      </c>
      <c r="C426" s="34" t="s">
        <v>81</v>
      </c>
      <c r="D426" s="33" t="s">
        <v>163</v>
      </c>
      <c r="E426" s="44" t="s">
        <v>15</v>
      </c>
      <c r="F426" s="35">
        <f>G426-21</f>
        <v>43804</v>
      </c>
      <c r="G426" s="35">
        <f>H426-7</f>
        <v>43825</v>
      </c>
      <c r="H426" s="35">
        <f t="shared" si="62"/>
        <v>43832</v>
      </c>
      <c r="I426" s="35">
        <f t="shared" si="57"/>
        <v>43839</v>
      </c>
      <c r="J426" s="35">
        <v>43845</v>
      </c>
      <c r="K426" s="36" t="s">
        <v>69</v>
      </c>
      <c r="L426" s="37">
        <f t="shared" si="58"/>
        <v>40000</v>
      </c>
      <c r="M426" s="38">
        <v>40000</v>
      </c>
      <c r="N426" s="39"/>
      <c r="O426" s="40" t="s">
        <v>165</v>
      </c>
    </row>
    <row r="427" spans="1:15" s="41" customFormat="1" ht="12.75">
      <c r="A427" s="32">
        <v>1129</v>
      </c>
      <c r="B427" s="33" t="s">
        <v>443</v>
      </c>
      <c r="C427" s="42" t="s">
        <v>164</v>
      </c>
      <c r="D427" s="33" t="s">
        <v>163</v>
      </c>
      <c r="E427" s="44" t="s">
        <v>15</v>
      </c>
      <c r="F427" s="35">
        <f>H427-7</f>
        <v>43825</v>
      </c>
      <c r="G427" s="33" t="str">
        <f>IF(E427="","",IF((OR(E427=data_validation!A$1,E427=data_validation!A$2)),"Indicate Date","N/A"))</f>
        <v>Indicate Date</v>
      </c>
      <c r="H427" s="35">
        <f t="shared" si="62"/>
        <v>43832</v>
      </c>
      <c r="I427" s="35">
        <f t="shared" si="57"/>
        <v>43839</v>
      </c>
      <c r="J427" s="35">
        <v>43845</v>
      </c>
      <c r="K427" s="36" t="s">
        <v>69</v>
      </c>
      <c r="L427" s="37">
        <f t="shared" si="58"/>
        <v>175500</v>
      </c>
      <c r="M427" s="43">
        <v>175500</v>
      </c>
      <c r="N427" s="39"/>
      <c r="O427" s="40" t="s">
        <v>165</v>
      </c>
    </row>
    <row r="428" spans="1:15" s="41" customFormat="1" ht="12.75">
      <c r="A428" s="32">
        <v>1133</v>
      </c>
      <c r="B428" s="33" t="s">
        <v>443</v>
      </c>
      <c r="C428" s="42" t="s">
        <v>92</v>
      </c>
      <c r="D428" s="33" t="s">
        <v>163</v>
      </c>
      <c r="E428" s="44" t="s">
        <v>15</v>
      </c>
      <c r="F428" s="35">
        <f>H428-7</f>
        <v>43825</v>
      </c>
      <c r="G428" s="33" t="str">
        <f>IF(E428="","",IF((OR(E428=data_validation!A$1,E428=data_validation!A$2)),"Indicate Date","N/A"))</f>
        <v>Indicate Date</v>
      </c>
      <c r="H428" s="35">
        <f t="shared" si="62"/>
        <v>43832</v>
      </c>
      <c r="I428" s="35">
        <f t="shared" si="57"/>
        <v>43839</v>
      </c>
      <c r="J428" s="35">
        <v>43845</v>
      </c>
      <c r="K428" s="36" t="s">
        <v>69</v>
      </c>
      <c r="L428" s="37">
        <f t="shared" si="58"/>
        <v>176875</v>
      </c>
      <c r="M428" s="43">
        <v>176875</v>
      </c>
      <c r="N428" s="39"/>
      <c r="O428" s="40" t="s">
        <v>165</v>
      </c>
    </row>
    <row r="429" spans="1:15" s="41" customFormat="1" ht="18">
      <c r="A429" s="32">
        <v>1135</v>
      </c>
      <c r="B429" s="33" t="s">
        <v>443</v>
      </c>
      <c r="C429" s="42" t="s">
        <v>130</v>
      </c>
      <c r="D429" s="33" t="s">
        <v>163</v>
      </c>
      <c r="E429" s="44" t="s">
        <v>28</v>
      </c>
      <c r="F429" s="35">
        <f>H429-7</f>
        <v>43825</v>
      </c>
      <c r="G429" s="33" t="str">
        <f>IF(E429="","",IF((OR(E429=data_validation!A$1,E429=data_validation!A$2)),"Indicate Date","N/A"))</f>
        <v>N/A</v>
      </c>
      <c r="H429" s="35">
        <f t="shared" si="62"/>
        <v>43832</v>
      </c>
      <c r="I429" s="35">
        <f t="shared" si="57"/>
        <v>43839</v>
      </c>
      <c r="J429" s="35">
        <v>43845</v>
      </c>
      <c r="K429" s="36" t="s">
        <v>69</v>
      </c>
      <c r="L429" s="37">
        <f t="shared" si="58"/>
        <v>12500</v>
      </c>
      <c r="M429" s="43">
        <v>12500</v>
      </c>
      <c r="N429" s="39"/>
      <c r="O429" s="40" t="s">
        <v>165</v>
      </c>
    </row>
    <row r="430" spans="1:15" s="41" customFormat="1" ht="36">
      <c r="A430" s="32">
        <v>1140</v>
      </c>
      <c r="B430" s="33" t="s">
        <v>443</v>
      </c>
      <c r="C430" s="42" t="s">
        <v>146</v>
      </c>
      <c r="D430" s="33" t="s">
        <v>163</v>
      </c>
      <c r="E430" s="44" t="s">
        <v>25</v>
      </c>
      <c r="F430" s="46" t="e">
        <v>#REF!</v>
      </c>
      <c r="G430" s="46" t="s">
        <v>822</v>
      </c>
      <c r="H430" s="35">
        <f t="shared" si="62"/>
        <v>43832</v>
      </c>
      <c r="I430" s="35">
        <f t="shared" si="57"/>
        <v>43839</v>
      </c>
      <c r="J430" s="35">
        <v>43845</v>
      </c>
      <c r="K430" s="36" t="s">
        <v>69</v>
      </c>
      <c r="L430" s="37">
        <f t="shared" si="58"/>
        <v>90000</v>
      </c>
      <c r="M430" s="43">
        <v>90000</v>
      </c>
      <c r="N430" s="39"/>
      <c r="O430" s="40" t="s">
        <v>165</v>
      </c>
    </row>
    <row r="431" spans="1:15" s="41" customFormat="1" ht="12.75">
      <c r="A431" s="32">
        <v>1142</v>
      </c>
      <c r="B431" s="33" t="s">
        <v>444</v>
      </c>
      <c r="C431" s="34" t="s">
        <v>77</v>
      </c>
      <c r="D431" s="33" t="s">
        <v>163</v>
      </c>
      <c r="E431" s="44" t="s">
        <v>15</v>
      </c>
      <c r="F431" s="35">
        <f>G431-21</f>
        <v>43804</v>
      </c>
      <c r="G431" s="35">
        <f>H431-7</f>
        <v>43825</v>
      </c>
      <c r="H431" s="35">
        <f t="shared" si="62"/>
        <v>43832</v>
      </c>
      <c r="I431" s="35">
        <f t="shared" si="57"/>
        <v>43839</v>
      </c>
      <c r="J431" s="35">
        <v>43845</v>
      </c>
      <c r="K431" s="36" t="s">
        <v>69</v>
      </c>
      <c r="L431" s="37">
        <f t="shared" si="58"/>
        <v>77200</v>
      </c>
      <c r="M431" s="38">
        <v>77200</v>
      </c>
      <c r="N431" s="39"/>
      <c r="O431" s="40" t="s">
        <v>255</v>
      </c>
    </row>
    <row r="432" spans="1:15" s="41" customFormat="1" ht="12.75">
      <c r="A432" s="32">
        <v>1143</v>
      </c>
      <c r="B432" s="33" t="s">
        <v>444</v>
      </c>
      <c r="C432" s="34" t="s">
        <v>78</v>
      </c>
      <c r="D432" s="33" t="s">
        <v>163</v>
      </c>
      <c r="E432" s="44" t="s">
        <v>15</v>
      </c>
      <c r="F432" s="35">
        <f>G432-21</f>
        <v>43804</v>
      </c>
      <c r="G432" s="35">
        <f>H432-7</f>
        <v>43825</v>
      </c>
      <c r="H432" s="35">
        <f t="shared" si="62"/>
        <v>43832</v>
      </c>
      <c r="I432" s="35">
        <f t="shared" si="57"/>
        <v>43839</v>
      </c>
      <c r="J432" s="35">
        <v>43845</v>
      </c>
      <c r="K432" s="36" t="s">
        <v>69</v>
      </c>
      <c r="L432" s="37">
        <f t="shared" si="58"/>
        <v>20000</v>
      </c>
      <c r="M432" s="38">
        <v>20000</v>
      </c>
      <c r="N432" s="39"/>
      <c r="O432" s="40" t="s">
        <v>255</v>
      </c>
    </row>
    <row r="433" spans="1:15" s="41" customFormat="1" ht="12.75">
      <c r="A433" s="32">
        <v>1144</v>
      </c>
      <c r="B433" s="33" t="s">
        <v>444</v>
      </c>
      <c r="C433" s="34" t="s">
        <v>81</v>
      </c>
      <c r="D433" s="33" t="s">
        <v>163</v>
      </c>
      <c r="E433" s="44" t="s">
        <v>15</v>
      </c>
      <c r="F433" s="35">
        <f>G433-21</f>
        <v>43804</v>
      </c>
      <c r="G433" s="35">
        <f>H433-7</f>
        <v>43825</v>
      </c>
      <c r="H433" s="35">
        <f t="shared" si="62"/>
        <v>43832</v>
      </c>
      <c r="I433" s="35">
        <f t="shared" si="57"/>
        <v>43839</v>
      </c>
      <c r="J433" s="35">
        <v>43845</v>
      </c>
      <c r="K433" s="36" t="s">
        <v>69</v>
      </c>
      <c r="L433" s="37">
        <f t="shared" si="58"/>
        <v>17600</v>
      </c>
      <c r="M433" s="38">
        <v>17600</v>
      </c>
      <c r="N433" s="39"/>
      <c r="O433" s="40" t="s">
        <v>255</v>
      </c>
    </row>
    <row r="434" spans="1:15" s="41" customFormat="1" ht="18">
      <c r="A434" s="32">
        <v>1149</v>
      </c>
      <c r="B434" s="33" t="s">
        <v>444</v>
      </c>
      <c r="C434" s="42" t="s">
        <v>122</v>
      </c>
      <c r="D434" s="33" t="s">
        <v>163</v>
      </c>
      <c r="E434" s="44" t="s">
        <v>28</v>
      </c>
      <c r="F434" s="35">
        <f>H434-7</f>
        <v>43823</v>
      </c>
      <c r="G434" s="33" t="str">
        <f>IF(E434="","",IF((OR(E434=data_validation!A$1,E434=data_validation!A$2)),"Indicate Date","N/A"))</f>
        <v>N/A</v>
      </c>
      <c r="H434" s="35">
        <f>J434-15</f>
        <v>43830</v>
      </c>
      <c r="I434" s="35">
        <f t="shared" si="57"/>
        <v>43837</v>
      </c>
      <c r="J434" s="35">
        <v>43845</v>
      </c>
      <c r="K434" s="36" t="s">
        <v>69</v>
      </c>
      <c r="L434" s="37">
        <f t="shared" si="58"/>
        <v>7220</v>
      </c>
      <c r="M434" s="43">
        <v>7220</v>
      </c>
      <c r="N434" s="39"/>
      <c r="O434" s="40" t="s">
        <v>255</v>
      </c>
    </row>
    <row r="435" spans="1:15" s="41" customFormat="1" ht="12.75">
      <c r="A435" s="32">
        <v>1153</v>
      </c>
      <c r="B435" s="33" t="s">
        <v>444</v>
      </c>
      <c r="C435" s="34" t="s">
        <v>89</v>
      </c>
      <c r="D435" s="33" t="s">
        <v>163</v>
      </c>
      <c r="E435" s="44" t="s">
        <v>15</v>
      </c>
      <c r="F435" s="35">
        <f>G435-21</f>
        <v>43804</v>
      </c>
      <c r="G435" s="35">
        <f>H435-7</f>
        <v>43825</v>
      </c>
      <c r="H435" s="35">
        <f>J435-13</f>
        <v>43832</v>
      </c>
      <c r="I435" s="35">
        <f t="shared" si="57"/>
        <v>43839</v>
      </c>
      <c r="J435" s="35">
        <v>43845</v>
      </c>
      <c r="K435" s="36" t="s">
        <v>69</v>
      </c>
      <c r="L435" s="37">
        <f t="shared" si="58"/>
        <v>9000</v>
      </c>
      <c r="M435" s="38">
        <v>9000</v>
      </c>
      <c r="N435" s="39"/>
      <c r="O435" s="40" t="s">
        <v>255</v>
      </c>
    </row>
    <row r="436" spans="1:15" s="41" customFormat="1" ht="36">
      <c r="A436" s="32">
        <v>1158</v>
      </c>
      <c r="B436" s="33" t="s">
        <v>507</v>
      </c>
      <c r="C436" s="34" t="s">
        <v>401</v>
      </c>
      <c r="D436" s="33" t="s">
        <v>163</v>
      </c>
      <c r="E436" s="44" t="s">
        <v>25</v>
      </c>
      <c r="F436" s="35">
        <f>G436-21</f>
        <v>43804</v>
      </c>
      <c r="G436" s="35">
        <f>H436-7</f>
        <v>43825</v>
      </c>
      <c r="H436" s="35">
        <f>J436-13</f>
        <v>43832</v>
      </c>
      <c r="I436" s="35">
        <f t="shared" si="57"/>
        <v>43839</v>
      </c>
      <c r="J436" s="35">
        <v>43845</v>
      </c>
      <c r="K436" s="36" t="s">
        <v>69</v>
      </c>
      <c r="L436" s="37">
        <f t="shared" si="58"/>
        <v>3750</v>
      </c>
      <c r="M436" s="38">
        <v>3750</v>
      </c>
      <c r="N436" s="39"/>
      <c r="O436" s="40" t="s">
        <v>508</v>
      </c>
    </row>
    <row r="437" spans="1:15" s="41" customFormat="1" ht="21">
      <c r="A437" s="32">
        <v>1162</v>
      </c>
      <c r="B437" s="33" t="s">
        <v>507</v>
      </c>
      <c r="C437" s="42" t="s">
        <v>193</v>
      </c>
      <c r="D437" s="33" t="s">
        <v>163</v>
      </c>
      <c r="E437" s="44" t="s">
        <v>28</v>
      </c>
      <c r="F437" s="35">
        <f t="shared" ref="F437:F461" si="63">H437-7</f>
        <v>43823</v>
      </c>
      <c r="G437" s="33" t="str">
        <f>IF(E437="","",IF((OR(E437=data_validation!A$1,E437=data_validation!A$2)),"Indicate Date","N/A"))</f>
        <v>N/A</v>
      </c>
      <c r="H437" s="35">
        <f t="shared" ref="H437:H461" si="64">J437-15</f>
        <v>43830</v>
      </c>
      <c r="I437" s="35">
        <f t="shared" si="57"/>
        <v>43837</v>
      </c>
      <c r="J437" s="35">
        <v>43845</v>
      </c>
      <c r="K437" s="36" t="s">
        <v>69</v>
      </c>
      <c r="L437" s="37">
        <f t="shared" si="58"/>
        <v>15000</v>
      </c>
      <c r="M437" s="43">
        <v>15000</v>
      </c>
      <c r="N437" s="39"/>
      <c r="O437" s="40" t="s">
        <v>508</v>
      </c>
    </row>
    <row r="438" spans="1:15" s="41" customFormat="1" ht="21">
      <c r="A438" s="32">
        <v>1166</v>
      </c>
      <c r="B438" s="33" t="s">
        <v>507</v>
      </c>
      <c r="C438" s="42" t="s">
        <v>116</v>
      </c>
      <c r="D438" s="33" t="s">
        <v>163</v>
      </c>
      <c r="E438" s="44" t="s">
        <v>28</v>
      </c>
      <c r="F438" s="35">
        <f t="shared" si="63"/>
        <v>43823</v>
      </c>
      <c r="G438" s="33" t="str">
        <f>IF(E438="","",IF((OR(E438=data_validation!A$1,E438=data_validation!A$2)),"Indicate Date","N/A"))</f>
        <v>N/A</v>
      </c>
      <c r="H438" s="35">
        <f t="shared" si="64"/>
        <v>43830</v>
      </c>
      <c r="I438" s="35">
        <f t="shared" si="57"/>
        <v>43837</v>
      </c>
      <c r="J438" s="35">
        <v>43845</v>
      </c>
      <c r="K438" s="36" t="s">
        <v>69</v>
      </c>
      <c r="L438" s="37">
        <f t="shared" si="58"/>
        <v>20000</v>
      </c>
      <c r="M438" s="43">
        <v>20000</v>
      </c>
      <c r="N438" s="39"/>
      <c r="O438" s="40" t="s">
        <v>508</v>
      </c>
    </row>
    <row r="439" spans="1:15" s="41" customFormat="1" ht="12.75">
      <c r="A439" s="32">
        <v>1167</v>
      </c>
      <c r="B439" s="33" t="s">
        <v>509</v>
      </c>
      <c r="C439" s="42" t="s">
        <v>130</v>
      </c>
      <c r="D439" s="33" t="s">
        <v>163</v>
      </c>
      <c r="E439" s="44" t="s">
        <v>15</v>
      </c>
      <c r="F439" s="35">
        <f t="shared" si="63"/>
        <v>43823</v>
      </c>
      <c r="G439" s="33" t="str">
        <f>IF(E439="","",IF((OR(E439=data_validation!A$1,E439=data_validation!A$2)),"Indicate Date","N/A"))</f>
        <v>Indicate Date</v>
      </c>
      <c r="H439" s="35">
        <f t="shared" si="64"/>
        <v>43830</v>
      </c>
      <c r="I439" s="35">
        <f t="shared" si="57"/>
        <v>43837</v>
      </c>
      <c r="J439" s="35">
        <v>43845</v>
      </c>
      <c r="K439" s="36" t="s">
        <v>69</v>
      </c>
      <c r="L439" s="37">
        <f t="shared" si="58"/>
        <v>7675000</v>
      </c>
      <c r="M439" s="43">
        <f>7674300+700</f>
        <v>7675000</v>
      </c>
      <c r="N439" s="39"/>
      <c r="O439" s="40" t="s">
        <v>510</v>
      </c>
    </row>
    <row r="440" spans="1:15" s="41" customFormat="1" ht="12.75">
      <c r="A440" s="32">
        <v>1173</v>
      </c>
      <c r="B440" s="33" t="s">
        <v>513</v>
      </c>
      <c r="C440" s="42" t="s">
        <v>130</v>
      </c>
      <c r="D440" s="33" t="s">
        <v>163</v>
      </c>
      <c r="E440" s="44" t="s">
        <v>15</v>
      </c>
      <c r="F440" s="35">
        <f t="shared" si="63"/>
        <v>43823</v>
      </c>
      <c r="G440" s="33" t="str">
        <f>IF(E440="","",IF((OR(E440=data_validation!A$1,E440=data_validation!A$2)),"Indicate Date","N/A"))</f>
        <v>Indicate Date</v>
      </c>
      <c r="H440" s="35">
        <f t="shared" si="64"/>
        <v>43830</v>
      </c>
      <c r="I440" s="35">
        <f t="shared" si="57"/>
        <v>43837</v>
      </c>
      <c r="J440" s="35">
        <v>43845</v>
      </c>
      <c r="K440" s="36" t="s">
        <v>69</v>
      </c>
      <c r="L440" s="37">
        <f t="shared" si="58"/>
        <v>4360000</v>
      </c>
      <c r="M440" s="43">
        <v>4360000</v>
      </c>
      <c r="N440" s="39"/>
      <c r="O440" s="40" t="s">
        <v>514</v>
      </c>
    </row>
    <row r="441" spans="1:15" s="41" customFormat="1" ht="12.75">
      <c r="A441" s="32">
        <v>1176</v>
      </c>
      <c r="B441" s="33" t="s">
        <v>515</v>
      </c>
      <c r="C441" s="42" t="s">
        <v>130</v>
      </c>
      <c r="D441" s="33" t="s">
        <v>163</v>
      </c>
      <c r="E441" s="44" t="s">
        <v>15</v>
      </c>
      <c r="F441" s="35">
        <f t="shared" si="63"/>
        <v>43823</v>
      </c>
      <c r="G441" s="33" t="str">
        <f>IF(E441="","",IF((OR(E441=data_validation!A$1,E441=data_validation!A$2)),"Indicate Date","N/A"))</f>
        <v>Indicate Date</v>
      </c>
      <c r="H441" s="35">
        <f t="shared" si="64"/>
        <v>43830</v>
      </c>
      <c r="I441" s="35">
        <f t="shared" si="57"/>
        <v>43837</v>
      </c>
      <c r="J441" s="35">
        <v>43845</v>
      </c>
      <c r="K441" s="36" t="s">
        <v>69</v>
      </c>
      <c r="L441" s="37">
        <f t="shared" si="58"/>
        <v>2133200</v>
      </c>
      <c r="M441" s="43">
        <v>2133200</v>
      </c>
      <c r="N441" s="39"/>
      <c r="O441" s="40" t="s">
        <v>516</v>
      </c>
    </row>
    <row r="442" spans="1:15" s="41" customFormat="1" ht="12.75">
      <c r="A442" s="32">
        <v>1178</v>
      </c>
      <c r="B442" s="33" t="s">
        <v>517</v>
      </c>
      <c r="C442" s="42" t="s">
        <v>130</v>
      </c>
      <c r="D442" s="33" t="s">
        <v>163</v>
      </c>
      <c r="E442" s="44" t="s">
        <v>15</v>
      </c>
      <c r="F442" s="35">
        <f t="shared" si="63"/>
        <v>43823</v>
      </c>
      <c r="G442" s="33" t="str">
        <f>IF(E442="","",IF((OR(E442=data_validation!A$1,E442=data_validation!A$2)),"Indicate Date","N/A"))</f>
        <v>Indicate Date</v>
      </c>
      <c r="H442" s="35">
        <f t="shared" si="64"/>
        <v>43830</v>
      </c>
      <c r="I442" s="35">
        <f t="shared" si="57"/>
        <v>43837</v>
      </c>
      <c r="J442" s="35">
        <v>43845</v>
      </c>
      <c r="K442" s="36" t="s">
        <v>69</v>
      </c>
      <c r="L442" s="37">
        <f t="shared" si="58"/>
        <v>472500</v>
      </c>
      <c r="M442" s="43">
        <v>472500</v>
      </c>
      <c r="N442" s="39"/>
      <c r="O442" s="40" t="s">
        <v>518</v>
      </c>
    </row>
    <row r="443" spans="1:15" s="41" customFormat="1" ht="12.75">
      <c r="A443" s="32">
        <v>1183</v>
      </c>
      <c r="B443" s="33" t="s">
        <v>519</v>
      </c>
      <c r="C443" s="42" t="s">
        <v>130</v>
      </c>
      <c r="D443" s="33" t="s">
        <v>163</v>
      </c>
      <c r="E443" s="44" t="s">
        <v>15</v>
      </c>
      <c r="F443" s="35">
        <f t="shared" si="63"/>
        <v>43823</v>
      </c>
      <c r="G443" s="33" t="str">
        <f>IF(E443="","",IF((OR(E443=data_validation!A$1,E443=data_validation!A$2)),"Indicate Date","N/A"))</f>
        <v>Indicate Date</v>
      </c>
      <c r="H443" s="35">
        <f t="shared" si="64"/>
        <v>43830</v>
      </c>
      <c r="I443" s="35">
        <f t="shared" si="57"/>
        <v>43837</v>
      </c>
      <c r="J443" s="35">
        <v>43845</v>
      </c>
      <c r="K443" s="36" t="s">
        <v>69</v>
      </c>
      <c r="L443" s="37">
        <f t="shared" si="58"/>
        <v>821500</v>
      </c>
      <c r="M443" s="43">
        <v>821500</v>
      </c>
      <c r="N443" s="39"/>
      <c r="O443" s="40" t="s">
        <v>520</v>
      </c>
    </row>
    <row r="444" spans="1:15" s="41" customFormat="1" ht="18">
      <c r="A444" s="32">
        <v>1186</v>
      </c>
      <c r="B444" s="33" t="s">
        <v>519</v>
      </c>
      <c r="C444" s="42" t="s">
        <v>146</v>
      </c>
      <c r="D444" s="33" t="s">
        <v>163</v>
      </c>
      <c r="E444" s="44" t="s">
        <v>26</v>
      </c>
      <c r="F444" s="35">
        <f t="shared" si="63"/>
        <v>43823</v>
      </c>
      <c r="G444" s="33" t="str">
        <f>IF(E444="","",IF((OR(E444=data_validation!A$1,E444=data_validation!A$2)),"Indicate Date","N/A"))</f>
        <v>N/A</v>
      </c>
      <c r="H444" s="35">
        <f t="shared" si="64"/>
        <v>43830</v>
      </c>
      <c r="I444" s="35">
        <f t="shared" si="57"/>
        <v>43837</v>
      </c>
      <c r="J444" s="35">
        <v>43845</v>
      </c>
      <c r="K444" s="36" t="s">
        <v>69</v>
      </c>
      <c r="L444" s="37">
        <f t="shared" si="58"/>
        <v>90000</v>
      </c>
      <c r="M444" s="43">
        <v>90000</v>
      </c>
      <c r="N444" s="39"/>
      <c r="O444" s="40" t="s">
        <v>520</v>
      </c>
    </row>
    <row r="445" spans="1:15" s="41" customFormat="1" ht="21">
      <c r="A445" s="32">
        <v>1192</v>
      </c>
      <c r="B445" s="33" t="s">
        <v>523</v>
      </c>
      <c r="C445" s="42" t="s">
        <v>92</v>
      </c>
      <c r="D445" s="33" t="s">
        <v>163</v>
      </c>
      <c r="E445" s="44" t="s">
        <v>15</v>
      </c>
      <c r="F445" s="35">
        <f t="shared" si="63"/>
        <v>43823</v>
      </c>
      <c r="G445" s="33" t="str">
        <f>IF(E445="","",IF((OR(E445=data_validation!A$1,E445=data_validation!A$2)),"Indicate Date","N/A"))</f>
        <v>Indicate Date</v>
      </c>
      <c r="H445" s="35">
        <f t="shared" si="64"/>
        <v>43830</v>
      </c>
      <c r="I445" s="35">
        <f t="shared" si="57"/>
        <v>43837</v>
      </c>
      <c r="J445" s="35">
        <v>43845</v>
      </c>
      <c r="K445" s="36" t="s">
        <v>69</v>
      </c>
      <c r="L445" s="37">
        <f t="shared" si="58"/>
        <v>116765</v>
      </c>
      <c r="M445" s="43">
        <v>116765</v>
      </c>
      <c r="N445" s="39"/>
      <c r="O445" s="40" t="s">
        <v>524</v>
      </c>
    </row>
    <row r="446" spans="1:15" s="41" customFormat="1" ht="21">
      <c r="A446" s="32">
        <v>1194</v>
      </c>
      <c r="B446" s="33" t="s">
        <v>523</v>
      </c>
      <c r="C446" s="42" t="s">
        <v>78</v>
      </c>
      <c r="D446" s="33" t="s">
        <v>163</v>
      </c>
      <c r="E446" s="44" t="s">
        <v>15</v>
      </c>
      <c r="F446" s="35">
        <f t="shared" si="63"/>
        <v>43823</v>
      </c>
      <c r="G446" s="33" t="str">
        <f>IF(E446="","",IF((OR(E446=data_validation!A$1,E446=data_validation!A$2)),"Indicate Date","N/A"))</f>
        <v>Indicate Date</v>
      </c>
      <c r="H446" s="35">
        <f t="shared" si="64"/>
        <v>43830</v>
      </c>
      <c r="I446" s="35">
        <f t="shared" si="57"/>
        <v>43837</v>
      </c>
      <c r="J446" s="35">
        <v>43845</v>
      </c>
      <c r="K446" s="36" t="s">
        <v>69</v>
      </c>
      <c r="L446" s="37">
        <f t="shared" si="58"/>
        <v>150000</v>
      </c>
      <c r="M446" s="43">
        <v>150000</v>
      </c>
      <c r="N446" s="39"/>
      <c r="O446" s="40" t="s">
        <v>524</v>
      </c>
    </row>
    <row r="447" spans="1:15" s="41" customFormat="1" ht="21">
      <c r="A447" s="32">
        <v>1195</v>
      </c>
      <c r="B447" s="33" t="s">
        <v>523</v>
      </c>
      <c r="C447" s="42" t="s">
        <v>77</v>
      </c>
      <c r="D447" s="33" t="s">
        <v>163</v>
      </c>
      <c r="E447" s="44" t="s">
        <v>15</v>
      </c>
      <c r="F447" s="35">
        <f t="shared" si="63"/>
        <v>43823</v>
      </c>
      <c r="G447" s="33" t="str">
        <f>IF(E447="","",IF((OR(E447=data_validation!A$1,E447=data_validation!A$2)),"Indicate Date","N/A"))</f>
        <v>Indicate Date</v>
      </c>
      <c r="H447" s="35">
        <f t="shared" si="64"/>
        <v>43830</v>
      </c>
      <c r="I447" s="35">
        <f t="shared" si="57"/>
        <v>43837</v>
      </c>
      <c r="J447" s="35">
        <v>43845</v>
      </c>
      <c r="K447" s="36" t="s">
        <v>69</v>
      </c>
      <c r="L447" s="37">
        <f t="shared" si="58"/>
        <v>10000</v>
      </c>
      <c r="M447" s="43">
        <v>10000</v>
      </c>
      <c r="N447" s="39"/>
      <c r="O447" s="40" t="s">
        <v>524</v>
      </c>
    </row>
    <row r="448" spans="1:15" s="41" customFormat="1" ht="21">
      <c r="A448" s="32">
        <v>1199</v>
      </c>
      <c r="B448" s="33" t="s">
        <v>523</v>
      </c>
      <c r="C448" s="42" t="s">
        <v>503</v>
      </c>
      <c r="D448" s="33" t="s">
        <v>163</v>
      </c>
      <c r="E448" s="44" t="s">
        <v>29</v>
      </c>
      <c r="F448" s="35">
        <f t="shared" si="63"/>
        <v>43823</v>
      </c>
      <c r="G448" s="33" t="str">
        <f>IF(E448="","",IF((OR(E448=data_validation!A$1,E448=data_validation!A$2)),"Indicate Date","N/A"))</f>
        <v>N/A</v>
      </c>
      <c r="H448" s="35">
        <f t="shared" si="64"/>
        <v>43830</v>
      </c>
      <c r="I448" s="35">
        <f t="shared" si="57"/>
        <v>43837</v>
      </c>
      <c r="J448" s="35">
        <v>43845</v>
      </c>
      <c r="K448" s="36" t="s">
        <v>69</v>
      </c>
      <c r="L448" s="37">
        <f t="shared" si="58"/>
        <v>99000</v>
      </c>
      <c r="M448" s="43">
        <v>99000</v>
      </c>
      <c r="N448" s="39"/>
      <c r="O448" s="40" t="s">
        <v>524</v>
      </c>
    </row>
    <row r="449" spans="1:15" s="41" customFormat="1" ht="12.75">
      <c r="A449" s="32">
        <v>1203</v>
      </c>
      <c r="B449" s="33" t="s">
        <v>525</v>
      </c>
      <c r="C449" s="42" t="s">
        <v>78</v>
      </c>
      <c r="D449" s="33" t="s">
        <v>163</v>
      </c>
      <c r="E449" s="44" t="s">
        <v>15</v>
      </c>
      <c r="F449" s="35">
        <f t="shared" si="63"/>
        <v>43823</v>
      </c>
      <c r="G449" s="33" t="str">
        <f>IF(E449="","",IF((OR(E449=data_validation!A$1,E449=data_validation!A$2)),"Indicate Date","N/A"))</f>
        <v>Indicate Date</v>
      </c>
      <c r="H449" s="35">
        <f t="shared" si="64"/>
        <v>43830</v>
      </c>
      <c r="I449" s="35">
        <f t="shared" si="57"/>
        <v>43837</v>
      </c>
      <c r="J449" s="35">
        <v>43845</v>
      </c>
      <c r="K449" s="36" t="s">
        <v>69</v>
      </c>
      <c r="L449" s="37">
        <f t="shared" si="58"/>
        <v>1406437.5</v>
      </c>
      <c r="M449" s="43">
        <v>1406437.5</v>
      </c>
      <c r="N449" s="39"/>
      <c r="O449" s="40" t="s">
        <v>526</v>
      </c>
    </row>
    <row r="450" spans="1:15" s="41" customFormat="1" ht="12.75">
      <c r="A450" s="32">
        <v>1206</v>
      </c>
      <c r="B450" s="33" t="s">
        <v>527</v>
      </c>
      <c r="C450" s="42" t="s">
        <v>164</v>
      </c>
      <c r="D450" s="33" t="s">
        <v>163</v>
      </c>
      <c r="E450" s="44" t="s">
        <v>15</v>
      </c>
      <c r="F450" s="35">
        <f t="shared" si="63"/>
        <v>43823</v>
      </c>
      <c r="G450" s="33" t="str">
        <f>IF(E450="","",IF((OR(E450=data_validation!A$1,E450=data_validation!A$2)),"Indicate Date","N/A"))</f>
        <v>Indicate Date</v>
      </c>
      <c r="H450" s="35">
        <f t="shared" si="64"/>
        <v>43830</v>
      </c>
      <c r="I450" s="35">
        <f t="shared" si="57"/>
        <v>43837</v>
      </c>
      <c r="J450" s="35">
        <v>43845</v>
      </c>
      <c r="K450" s="36" t="s">
        <v>69</v>
      </c>
      <c r="L450" s="37">
        <f t="shared" si="58"/>
        <v>308875</v>
      </c>
      <c r="M450" s="43">
        <v>308875</v>
      </c>
      <c r="N450" s="39"/>
      <c r="O450" s="40" t="s">
        <v>528</v>
      </c>
    </row>
    <row r="451" spans="1:15" s="41" customFormat="1" ht="12.75">
      <c r="A451" s="32">
        <v>1210</v>
      </c>
      <c r="B451" s="33" t="s">
        <v>529</v>
      </c>
      <c r="C451" s="42" t="s">
        <v>164</v>
      </c>
      <c r="D451" s="33" t="s">
        <v>163</v>
      </c>
      <c r="E451" s="44" t="s">
        <v>15</v>
      </c>
      <c r="F451" s="35">
        <f t="shared" si="63"/>
        <v>43823</v>
      </c>
      <c r="G451" s="33" t="str">
        <f>IF(E451="","",IF((OR(E451=data_validation!A$1,E451=data_validation!A$2)),"Indicate Date","N/A"))</f>
        <v>Indicate Date</v>
      </c>
      <c r="H451" s="35">
        <f t="shared" si="64"/>
        <v>43830</v>
      </c>
      <c r="I451" s="35">
        <f t="shared" si="57"/>
        <v>43837</v>
      </c>
      <c r="J451" s="35">
        <v>43845</v>
      </c>
      <c r="K451" s="36" t="s">
        <v>69</v>
      </c>
      <c r="L451" s="37">
        <f t="shared" si="58"/>
        <v>75100</v>
      </c>
      <c r="M451" s="43">
        <v>75100</v>
      </c>
      <c r="N451" s="39"/>
      <c r="O451" s="40" t="s">
        <v>530</v>
      </c>
    </row>
    <row r="452" spans="1:15" s="41" customFormat="1" ht="12.75">
      <c r="A452" s="32">
        <v>1215</v>
      </c>
      <c r="B452" s="33" t="s">
        <v>531</v>
      </c>
      <c r="C452" s="42" t="s">
        <v>92</v>
      </c>
      <c r="D452" s="33" t="s">
        <v>163</v>
      </c>
      <c r="E452" s="44" t="s">
        <v>15</v>
      </c>
      <c r="F452" s="35">
        <f t="shared" si="63"/>
        <v>43823</v>
      </c>
      <c r="G452" s="33" t="str">
        <f>IF(E452="","",IF((OR(E452=data_validation!A$1,E452=data_validation!A$2)),"Indicate Date","N/A"))</f>
        <v>Indicate Date</v>
      </c>
      <c r="H452" s="35">
        <f t="shared" si="64"/>
        <v>43830</v>
      </c>
      <c r="I452" s="35">
        <f t="shared" si="57"/>
        <v>43837</v>
      </c>
      <c r="J452" s="35">
        <v>43845</v>
      </c>
      <c r="K452" s="36" t="s">
        <v>69</v>
      </c>
      <c r="L452" s="37">
        <f t="shared" si="58"/>
        <v>47880</v>
      </c>
      <c r="M452" s="43">
        <v>47880</v>
      </c>
      <c r="N452" s="39"/>
      <c r="O452" s="40" t="s">
        <v>540</v>
      </c>
    </row>
    <row r="453" spans="1:15" s="41" customFormat="1" ht="12.75">
      <c r="A453" s="32">
        <v>1216</v>
      </c>
      <c r="B453" s="33" t="s">
        <v>531</v>
      </c>
      <c r="C453" s="42" t="s">
        <v>130</v>
      </c>
      <c r="D453" s="33" t="s">
        <v>163</v>
      </c>
      <c r="E453" s="44" t="s">
        <v>15</v>
      </c>
      <c r="F453" s="35">
        <f t="shared" si="63"/>
        <v>43823</v>
      </c>
      <c r="G453" s="33" t="str">
        <f>IF(E453="","",IF((OR(E453=data_validation!A$1,E453=data_validation!A$2)),"Indicate Date","N/A"))</f>
        <v>Indicate Date</v>
      </c>
      <c r="H453" s="35">
        <f t="shared" si="64"/>
        <v>43830</v>
      </c>
      <c r="I453" s="35">
        <f t="shared" si="57"/>
        <v>43837</v>
      </c>
      <c r="J453" s="35">
        <v>43845</v>
      </c>
      <c r="K453" s="36" t="s">
        <v>69</v>
      </c>
      <c r="L453" s="37">
        <f t="shared" si="58"/>
        <v>1200</v>
      </c>
      <c r="M453" s="43">
        <v>1200</v>
      </c>
      <c r="N453" s="39"/>
      <c r="O453" s="40" t="s">
        <v>540</v>
      </c>
    </row>
    <row r="454" spans="1:15" s="41" customFormat="1" ht="12.75">
      <c r="A454" s="32">
        <v>1217</v>
      </c>
      <c r="B454" s="33" t="s">
        <v>531</v>
      </c>
      <c r="C454" s="42" t="s">
        <v>89</v>
      </c>
      <c r="D454" s="33" t="s">
        <v>163</v>
      </c>
      <c r="E454" s="44" t="s">
        <v>15</v>
      </c>
      <c r="F454" s="35">
        <f t="shared" si="63"/>
        <v>43823</v>
      </c>
      <c r="G454" s="33" t="str">
        <f>IF(E454="","",IF((OR(E454=data_validation!A$1,E454=data_validation!A$2)),"Indicate Date","N/A"))</f>
        <v>Indicate Date</v>
      </c>
      <c r="H454" s="35">
        <f t="shared" si="64"/>
        <v>43830</v>
      </c>
      <c r="I454" s="35">
        <f t="shared" ref="I454:I517" si="65">H454+7</f>
        <v>43837</v>
      </c>
      <c r="J454" s="35">
        <v>43845</v>
      </c>
      <c r="K454" s="36" t="s">
        <v>69</v>
      </c>
      <c r="L454" s="37">
        <f t="shared" ref="L454:L517" si="66">SUM(M454:N454)</f>
        <v>16000</v>
      </c>
      <c r="M454" s="43">
        <v>16000</v>
      </c>
      <c r="N454" s="39"/>
      <c r="O454" s="40" t="s">
        <v>540</v>
      </c>
    </row>
    <row r="455" spans="1:15" s="41" customFormat="1" ht="12.75">
      <c r="A455" s="32">
        <v>1218</v>
      </c>
      <c r="B455" s="33" t="s">
        <v>533</v>
      </c>
      <c r="C455" s="42" t="s">
        <v>130</v>
      </c>
      <c r="D455" s="33" t="s">
        <v>163</v>
      </c>
      <c r="E455" s="44" t="s">
        <v>15</v>
      </c>
      <c r="F455" s="35">
        <f t="shared" si="63"/>
        <v>43823</v>
      </c>
      <c r="G455" s="33" t="str">
        <f>IF(E455="","",IF((OR(E455=data_validation!A$1,E455=data_validation!A$2)),"Indicate Date","N/A"))</f>
        <v>Indicate Date</v>
      </c>
      <c r="H455" s="35">
        <f t="shared" si="64"/>
        <v>43830</v>
      </c>
      <c r="I455" s="35">
        <f t="shared" si="65"/>
        <v>43837</v>
      </c>
      <c r="J455" s="35">
        <v>43845</v>
      </c>
      <c r="K455" s="36" t="s">
        <v>69</v>
      </c>
      <c r="L455" s="37">
        <f t="shared" si="66"/>
        <v>1085000</v>
      </c>
      <c r="M455" s="43">
        <v>1085000</v>
      </c>
      <c r="N455" s="39"/>
      <c r="O455" s="40" t="s">
        <v>532</v>
      </c>
    </row>
    <row r="456" spans="1:15" s="41" customFormat="1" ht="12.75">
      <c r="A456" s="32">
        <v>1225</v>
      </c>
      <c r="B456" s="33" t="s">
        <v>541</v>
      </c>
      <c r="C456" s="42" t="s">
        <v>164</v>
      </c>
      <c r="D456" s="33" t="s">
        <v>163</v>
      </c>
      <c r="E456" s="44" t="s">
        <v>15</v>
      </c>
      <c r="F456" s="35">
        <f t="shared" si="63"/>
        <v>43823</v>
      </c>
      <c r="G456" s="33" t="str">
        <f>IF(E456="","",IF((OR(E456=data_validation!A$1,E456=data_validation!A$2)),"Indicate Date","N/A"))</f>
        <v>Indicate Date</v>
      </c>
      <c r="H456" s="35">
        <f t="shared" si="64"/>
        <v>43830</v>
      </c>
      <c r="I456" s="35">
        <f t="shared" si="65"/>
        <v>43837</v>
      </c>
      <c r="J456" s="35">
        <v>43845</v>
      </c>
      <c r="K456" s="36" t="s">
        <v>69</v>
      </c>
      <c r="L456" s="37">
        <f t="shared" si="66"/>
        <v>264200</v>
      </c>
      <c r="M456" s="43">
        <v>264200</v>
      </c>
      <c r="N456" s="39"/>
      <c r="O456" s="40" t="s">
        <v>542</v>
      </c>
    </row>
    <row r="457" spans="1:15" s="41" customFormat="1" ht="12.75">
      <c r="A457" s="32">
        <v>1230</v>
      </c>
      <c r="B457" s="33" t="s">
        <v>545</v>
      </c>
      <c r="C457" s="42" t="s">
        <v>89</v>
      </c>
      <c r="D457" s="33" t="s">
        <v>163</v>
      </c>
      <c r="E457" s="44" t="s">
        <v>15</v>
      </c>
      <c r="F457" s="35">
        <f t="shared" si="63"/>
        <v>43823</v>
      </c>
      <c r="G457" s="33" t="str">
        <f>IF(E457="","",IF((OR(E457=data_validation!A$1,E457=data_validation!A$2)),"Indicate Date","N/A"))</f>
        <v>Indicate Date</v>
      </c>
      <c r="H457" s="35">
        <f t="shared" si="64"/>
        <v>43830</v>
      </c>
      <c r="I457" s="35">
        <f t="shared" si="65"/>
        <v>43837</v>
      </c>
      <c r="J457" s="35">
        <v>43845</v>
      </c>
      <c r="K457" s="36" t="s">
        <v>69</v>
      </c>
      <c r="L457" s="37">
        <f t="shared" si="66"/>
        <v>14400</v>
      </c>
      <c r="M457" s="43">
        <v>14400</v>
      </c>
      <c r="N457" s="39"/>
      <c r="O457" s="40" t="s">
        <v>546</v>
      </c>
    </row>
    <row r="458" spans="1:15" s="41" customFormat="1" ht="12.75">
      <c r="A458" s="32">
        <v>1233</v>
      </c>
      <c r="B458" s="33" t="s">
        <v>536</v>
      </c>
      <c r="C458" s="42" t="s">
        <v>114</v>
      </c>
      <c r="D458" s="33" t="s">
        <v>163</v>
      </c>
      <c r="E458" s="44" t="s">
        <v>15</v>
      </c>
      <c r="F458" s="35">
        <f t="shared" si="63"/>
        <v>43823</v>
      </c>
      <c r="G458" s="33" t="str">
        <f>IF(E458="","",IF((OR(E458=data_validation!A$1,E458=data_validation!A$2)),"Indicate Date","N/A"))</f>
        <v>Indicate Date</v>
      </c>
      <c r="H458" s="35">
        <f t="shared" si="64"/>
        <v>43830</v>
      </c>
      <c r="I458" s="35">
        <f t="shared" si="65"/>
        <v>43837</v>
      </c>
      <c r="J458" s="35">
        <v>43845</v>
      </c>
      <c r="K458" s="36" t="s">
        <v>69</v>
      </c>
      <c r="L458" s="37">
        <f t="shared" si="66"/>
        <v>474175</v>
      </c>
      <c r="M458" s="43">
        <v>474175</v>
      </c>
      <c r="N458" s="39"/>
      <c r="O458" s="40" t="s">
        <v>537</v>
      </c>
    </row>
    <row r="459" spans="1:15" s="41" customFormat="1" ht="12.75">
      <c r="A459" s="32">
        <v>1234</v>
      </c>
      <c r="B459" s="33" t="s">
        <v>536</v>
      </c>
      <c r="C459" s="42" t="s">
        <v>77</v>
      </c>
      <c r="D459" s="33" t="s">
        <v>163</v>
      </c>
      <c r="E459" s="44" t="s">
        <v>15</v>
      </c>
      <c r="F459" s="35">
        <f t="shared" si="63"/>
        <v>43823</v>
      </c>
      <c r="G459" s="33" t="str">
        <f>IF(E459="","",IF((OR(E459=data_validation!A$1,E459=data_validation!A$2)),"Indicate Date","N/A"))</f>
        <v>Indicate Date</v>
      </c>
      <c r="H459" s="35">
        <f t="shared" si="64"/>
        <v>43830</v>
      </c>
      <c r="I459" s="35">
        <f t="shared" si="65"/>
        <v>43837</v>
      </c>
      <c r="J459" s="35">
        <v>43845</v>
      </c>
      <c r="K459" s="36" t="s">
        <v>69</v>
      </c>
      <c r="L459" s="37">
        <f t="shared" si="66"/>
        <v>70000</v>
      </c>
      <c r="M459" s="43">
        <v>70000</v>
      </c>
      <c r="N459" s="39"/>
      <c r="O459" s="40" t="s">
        <v>537</v>
      </c>
    </row>
    <row r="460" spans="1:15" s="41" customFormat="1" ht="12.75">
      <c r="A460" s="32">
        <v>1235</v>
      </c>
      <c r="B460" s="33" t="s">
        <v>536</v>
      </c>
      <c r="C460" s="42" t="s">
        <v>78</v>
      </c>
      <c r="D460" s="33" t="s">
        <v>163</v>
      </c>
      <c r="E460" s="44" t="s">
        <v>15</v>
      </c>
      <c r="F460" s="35">
        <f t="shared" si="63"/>
        <v>43823</v>
      </c>
      <c r="G460" s="33" t="str">
        <f>IF(E460="","",IF((OR(E460=data_validation!A$1,E460=data_validation!A$2)),"Indicate Date","N/A"))</f>
        <v>Indicate Date</v>
      </c>
      <c r="H460" s="35">
        <f t="shared" si="64"/>
        <v>43830</v>
      </c>
      <c r="I460" s="35">
        <f t="shared" si="65"/>
        <v>43837</v>
      </c>
      <c r="J460" s="35">
        <v>43845</v>
      </c>
      <c r="K460" s="36" t="s">
        <v>69</v>
      </c>
      <c r="L460" s="37">
        <f t="shared" si="66"/>
        <v>76000</v>
      </c>
      <c r="M460" s="43">
        <v>76000</v>
      </c>
      <c r="N460" s="39"/>
      <c r="O460" s="40" t="s">
        <v>537</v>
      </c>
    </row>
    <row r="461" spans="1:15" s="41" customFormat="1" ht="12.75">
      <c r="A461" s="32">
        <v>1236</v>
      </c>
      <c r="B461" s="33" t="s">
        <v>536</v>
      </c>
      <c r="C461" s="42" t="s">
        <v>81</v>
      </c>
      <c r="D461" s="33" t="s">
        <v>163</v>
      </c>
      <c r="E461" s="44" t="s">
        <v>15</v>
      </c>
      <c r="F461" s="35">
        <f t="shared" si="63"/>
        <v>43823</v>
      </c>
      <c r="G461" s="33" t="str">
        <f>IF(E461="","",IF((OR(E461=data_validation!A$1,E461=data_validation!A$2)),"Indicate Date","N/A"))</f>
        <v>Indicate Date</v>
      </c>
      <c r="H461" s="35">
        <f t="shared" si="64"/>
        <v>43830</v>
      </c>
      <c r="I461" s="35">
        <f t="shared" si="65"/>
        <v>43837</v>
      </c>
      <c r="J461" s="35">
        <v>43845</v>
      </c>
      <c r="K461" s="36" t="s">
        <v>69</v>
      </c>
      <c r="L461" s="37">
        <f t="shared" si="66"/>
        <v>34000</v>
      </c>
      <c r="M461" s="43">
        <v>34000</v>
      </c>
      <c r="N461" s="39"/>
      <c r="O461" s="40" t="s">
        <v>537</v>
      </c>
    </row>
    <row r="462" spans="1:15" s="41" customFormat="1" ht="21">
      <c r="A462" s="32">
        <v>1240</v>
      </c>
      <c r="B462" s="33" t="s">
        <v>398</v>
      </c>
      <c r="C462" s="42" t="s">
        <v>114</v>
      </c>
      <c r="D462" s="33" t="s">
        <v>142</v>
      </c>
      <c r="E462" s="44" t="s">
        <v>15</v>
      </c>
      <c r="F462" s="35">
        <f>G462-21</f>
        <v>43804</v>
      </c>
      <c r="G462" s="35">
        <f>H462-7</f>
        <v>43825</v>
      </c>
      <c r="H462" s="35">
        <f>J462-13</f>
        <v>43832</v>
      </c>
      <c r="I462" s="35">
        <f t="shared" si="65"/>
        <v>43839</v>
      </c>
      <c r="J462" s="35">
        <v>43845</v>
      </c>
      <c r="K462" s="36" t="s">
        <v>69</v>
      </c>
      <c r="L462" s="37">
        <f t="shared" si="66"/>
        <v>115032</v>
      </c>
      <c r="M462" s="45">
        <v>115032</v>
      </c>
      <c r="N462" s="45"/>
      <c r="O462" s="40" t="s">
        <v>399</v>
      </c>
    </row>
    <row r="463" spans="1:15" s="41" customFormat="1" ht="21">
      <c r="A463" s="32">
        <v>1241</v>
      </c>
      <c r="B463" s="33" t="s">
        <v>435</v>
      </c>
      <c r="C463" s="34" t="s">
        <v>76</v>
      </c>
      <c r="D463" s="33" t="s">
        <v>163</v>
      </c>
      <c r="E463" s="44" t="s">
        <v>24</v>
      </c>
      <c r="F463" s="33" t="str">
        <f>IF(E463="","",IF((OR(E463=data_validation!A$1,E463=data_validation!A$2,E463=data_validation!A$5,E463=data_validation!A$6,E463=data_validation!A$14,E463=data_validation!A$16)),"Indicate Date","N/A"))</f>
        <v>N/A</v>
      </c>
      <c r="G463" s="33" t="str">
        <f>IF(E463="","",IF((OR(E463=data_validation!A$1,E463=data_validation!A$2)),"Indicate Date","N/A"))</f>
        <v>N/A</v>
      </c>
      <c r="H463" s="35">
        <f>J463-13</f>
        <v>43832</v>
      </c>
      <c r="I463" s="35">
        <f t="shared" si="65"/>
        <v>43839</v>
      </c>
      <c r="J463" s="35">
        <v>43845</v>
      </c>
      <c r="K463" s="36" t="s">
        <v>69</v>
      </c>
      <c r="L463" s="37">
        <f t="shared" si="66"/>
        <v>377350</v>
      </c>
      <c r="M463" s="38">
        <v>377350</v>
      </c>
      <c r="N463" s="39"/>
      <c r="O463" s="40" t="s">
        <v>208</v>
      </c>
    </row>
    <row r="464" spans="1:15" s="41" customFormat="1" ht="21">
      <c r="A464" s="32">
        <v>1242</v>
      </c>
      <c r="B464" s="33" t="s">
        <v>435</v>
      </c>
      <c r="C464" s="34" t="s">
        <v>76</v>
      </c>
      <c r="D464" s="33" t="s">
        <v>163</v>
      </c>
      <c r="E464" s="44" t="s">
        <v>24</v>
      </c>
      <c r="F464" s="33" t="str">
        <f>IF(E464="","",IF((OR(E464=data_validation!A$1,E464=data_validation!A$2,E464=data_validation!A$5,E464=data_validation!A$6,E464=data_validation!A$14,E464=data_validation!A$16)),"Indicate Date","N/A"))</f>
        <v>N/A</v>
      </c>
      <c r="G464" s="33" t="str">
        <f>IF(E464="","",IF((OR(E464=data_validation!A$1,E464=data_validation!A$2)),"Indicate Date","N/A"))</f>
        <v>N/A</v>
      </c>
      <c r="H464" s="35">
        <f>J464-13</f>
        <v>43832</v>
      </c>
      <c r="I464" s="35">
        <f t="shared" si="65"/>
        <v>43839</v>
      </c>
      <c r="J464" s="35">
        <v>43845</v>
      </c>
      <c r="K464" s="36" t="s">
        <v>69</v>
      </c>
      <c r="L464" s="37">
        <f t="shared" si="66"/>
        <v>22650</v>
      </c>
      <c r="M464" s="38">
        <v>22650</v>
      </c>
      <c r="N464" s="39"/>
      <c r="O464" s="40" t="s">
        <v>208</v>
      </c>
    </row>
    <row r="465" spans="1:256" s="41" customFormat="1" ht="21">
      <c r="A465" s="32">
        <v>1245</v>
      </c>
      <c r="B465" s="33" t="s">
        <v>435</v>
      </c>
      <c r="C465" s="34" t="s">
        <v>77</v>
      </c>
      <c r="D465" s="33" t="s">
        <v>163</v>
      </c>
      <c r="E465" s="44" t="s">
        <v>15</v>
      </c>
      <c r="F465" s="35">
        <f>G465-21</f>
        <v>43804</v>
      </c>
      <c r="G465" s="35">
        <f>H465-7</f>
        <v>43825</v>
      </c>
      <c r="H465" s="35">
        <f>J465-13</f>
        <v>43832</v>
      </c>
      <c r="I465" s="35">
        <f t="shared" si="65"/>
        <v>43839</v>
      </c>
      <c r="J465" s="35">
        <v>43845</v>
      </c>
      <c r="K465" s="36" t="s">
        <v>69</v>
      </c>
      <c r="L465" s="37">
        <f t="shared" si="66"/>
        <v>350000</v>
      </c>
      <c r="M465" s="38">
        <v>350000</v>
      </c>
      <c r="N465" s="39"/>
      <c r="O465" s="40" t="s">
        <v>208</v>
      </c>
    </row>
    <row r="466" spans="1:256" s="41" customFormat="1" ht="21">
      <c r="A466" s="32">
        <v>1246</v>
      </c>
      <c r="B466" s="33" t="s">
        <v>435</v>
      </c>
      <c r="C466" s="34" t="s">
        <v>78</v>
      </c>
      <c r="D466" s="33" t="s">
        <v>163</v>
      </c>
      <c r="E466" s="44" t="s">
        <v>15</v>
      </c>
      <c r="F466" s="35">
        <f>G466-21</f>
        <v>43804</v>
      </c>
      <c r="G466" s="35">
        <f>H466-7</f>
        <v>43825</v>
      </c>
      <c r="H466" s="35">
        <f>J466-13</f>
        <v>43832</v>
      </c>
      <c r="I466" s="35">
        <f t="shared" si="65"/>
        <v>43839</v>
      </c>
      <c r="J466" s="35">
        <v>43845</v>
      </c>
      <c r="K466" s="36" t="s">
        <v>69</v>
      </c>
      <c r="L466" s="37">
        <f t="shared" si="66"/>
        <v>1143300</v>
      </c>
      <c r="M466" s="38">
        <v>1143300</v>
      </c>
      <c r="N466" s="39"/>
      <c r="O466" s="40" t="s">
        <v>208</v>
      </c>
    </row>
    <row r="467" spans="1:256" s="41" customFormat="1" ht="21">
      <c r="A467" s="32">
        <v>1247</v>
      </c>
      <c r="B467" s="33" t="s">
        <v>435</v>
      </c>
      <c r="C467" s="34" t="s">
        <v>81</v>
      </c>
      <c r="D467" s="33" t="s">
        <v>163</v>
      </c>
      <c r="E467" s="44" t="s">
        <v>15</v>
      </c>
      <c r="F467" s="35">
        <f>G467-21</f>
        <v>43802</v>
      </c>
      <c r="G467" s="35">
        <f>H467-7</f>
        <v>43823</v>
      </c>
      <c r="H467" s="35">
        <f>J467-15</f>
        <v>43830</v>
      </c>
      <c r="I467" s="35">
        <f t="shared" si="65"/>
        <v>43837</v>
      </c>
      <c r="J467" s="35">
        <v>43845</v>
      </c>
      <c r="K467" s="36" t="s">
        <v>69</v>
      </c>
      <c r="L467" s="37">
        <f t="shared" si="66"/>
        <v>6700</v>
      </c>
      <c r="M467" s="38">
        <v>6700</v>
      </c>
      <c r="N467" s="39"/>
      <c r="O467" s="40" t="s">
        <v>208</v>
      </c>
    </row>
    <row r="468" spans="1:256" s="41" customFormat="1" ht="24">
      <c r="A468" s="32">
        <v>1251</v>
      </c>
      <c r="B468" s="33" t="s">
        <v>435</v>
      </c>
      <c r="C468" s="34" t="s">
        <v>83</v>
      </c>
      <c r="D468" s="33" t="s">
        <v>163</v>
      </c>
      <c r="E468" s="44" t="s">
        <v>28</v>
      </c>
      <c r="F468" s="35">
        <f>H468-7</f>
        <v>43823</v>
      </c>
      <c r="G468" s="33" t="str">
        <f>IF(E468="","",IF((OR(E468=data_validation!A$1,E468=data_validation!A$2)),"Indicate Date","N/A"))</f>
        <v>N/A</v>
      </c>
      <c r="H468" s="35">
        <f>J468-15</f>
        <v>43830</v>
      </c>
      <c r="I468" s="35">
        <f t="shared" si="65"/>
        <v>43837</v>
      </c>
      <c r="J468" s="35">
        <v>43845</v>
      </c>
      <c r="K468" s="36" t="s">
        <v>69</v>
      </c>
      <c r="L468" s="37">
        <f t="shared" si="66"/>
        <v>100000</v>
      </c>
      <c r="M468" s="38">
        <v>100000</v>
      </c>
      <c r="N468" s="39"/>
      <c r="O468" s="40" t="s">
        <v>208</v>
      </c>
    </row>
    <row r="469" spans="1:256" s="41" customFormat="1" ht="24">
      <c r="A469" s="32">
        <v>1259</v>
      </c>
      <c r="B469" s="33" t="s">
        <v>435</v>
      </c>
      <c r="C469" s="34" t="s">
        <v>95</v>
      </c>
      <c r="D469" s="33" t="s">
        <v>163</v>
      </c>
      <c r="E469" s="44" t="s">
        <v>15</v>
      </c>
      <c r="F469" s="35">
        <f>G469-21</f>
        <v>43802</v>
      </c>
      <c r="G469" s="35">
        <f>H469-7</f>
        <v>43823</v>
      </c>
      <c r="H469" s="35">
        <f>J469-15</f>
        <v>43830</v>
      </c>
      <c r="I469" s="35">
        <f t="shared" si="65"/>
        <v>43837</v>
      </c>
      <c r="J469" s="35">
        <v>43845</v>
      </c>
      <c r="K469" s="36" t="s">
        <v>69</v>
      </c>
      <c r="L469" s="37">
        <f t="shared" si="66"/>
        <v>924000</v>
      </c>
      <c r="M469" s="38"/>
      <c r="N469" s="39">
        <v>924000</v>
      </c>
      <c r="O469" s="40" t="s">
        <v>416</v>
      </c>
    </row>
    <row r="470" spans="1:256" s="41" customFormat="1" ht="21">
      <c r="A470" s="32">
        <v>1267</v>
      </c>
      <c r="B470" s="33" t="s">
        <v>436</v>
      </c>
      <c r="C470" s="34" t="s">
        <v>84</v>
      </c>
      <c r="D470" s="33" t="s">
        <v>163</v>
      </c>
      <c r="E470" s="44" t="s">
        <v>15</v>
      </c>
      <c r="F470" s="35">
        <f>G470-21</f>
        <v>43802</v>
      </c>
      <c r="G470" s="35">
        <f>H470-7</f>
        <v>43823</v>
      </c>
      <c r="H470" s="35">
        <f>J470-15</f>
        <v>43830</v>
      </c>
      <c r="I470" s="35">
        <f t="shared" si="65"/>
        <v>43837</v>
      </c>
      <c r="J470" s="35">
        <v>43845</v>
      </c>
      <c r="K470" s="36" t="s">
        <v>69</v>
      </c>
      <c r="L470" s="37">
        <f t="shared" si="66"/>
        <v>106000</v>
      </c>
      <c r="M470" s="38"/>
      <c r="N470" s="39">
        <v>106000</v>
      </c>
      <c r="O470" s="40" t="s">
        <v>416</v>
      </c>
    </row>
    <row r="471" spans="1:256" s="41" customFormat="1" ht="21">
      <c r="A471" s="32">
        <v>1269</v>
      </c>
      <c r="B471" s="33" t="s">
        <v>396</v>
      </c>
      <c r="C471" s="42" t="s">
        <v>114</v>
      </c>
      <c r="D471" s="33" t="s">
        <v>142</v>
      </c>
      <c r="E471" s="44" t="s">
        <v>15</v>
      </c>
      <c r="F471" s="35">
        <f>G471-21</f>
        <v>43804</v>
      </c>
      <c r="G471" s="35">
        <f>H471-7</f>
        <v>43825</v>
      </c>
      <c r="H471" s="35">
        <f>J471-13</f>
        <v>43832</v>
      </c>
      <c r="I471" s="35">
        <f t="shared" si="65"/>
        <v>43839</v>
      </c>
      <c r="J471" s="35">
        <v>43845</v>
      </c>
      <c r="K471" s="36" t="s">
        <v>69</v>
      </c>
      <c r="L471" s="37">
        <f t="shared" si="66"/>
        <v>11114502.800000001</v>
      </c>
      <c r="M471" s="45">
        <v>11114502.800000001</v>
      </c>
      <c r="N471" s="45"/>
      <c r="O471" s="40" t="s">
        <v>397</v>
      </c>
    </row>
    <row r="472" spans="1:256" s="41" customFormat="1" ht="12.75">
      <c r="A472" s="32">
        <v>1290</v>
      </c>
      <c r="B472" s="88" t="s">
        <v>667</v>
      </c>
      <c r="C472" s="89" t="s">
        <v>76</v>
      </c>
      <c r="D472" s="88" t="s">
        <v>645</v>
      </c>
      <c r="E472" s="90" t="s">
        <v>24</v>
      </c>
      <c r="F472" s="88" t="str">
        <f>IF(E472="","",IF((OR(E472=[1]data_validation!A$1,E472=[1]data_validation!A$2,E472=[1]data_validation!A$5,E472=[1]data_validation!A$6,E472=[1]data_validation!A$14,E472=[1]data_validation!A$16)),"Indicate Date","N/A"))</f>
        <v>N/A</v>
      </c>
      <c r="G472" s="88" t="str">
        <f>IF(E472="","",IF((OR(E472=[1]data_validation!A$1,E472=[1]data_validation!A$2)),"Indicate Date","N/A"))</f>
        <v>N/A</v>
      </c>
      <c r="H472" s="74">
        <f>J472-15</f>
        <v>43830</v>
      </c>
      <c r="I472" s="74">
        <f t="shared" si="65"/>
        <v>43837</v>
      </c>
      <c r="J472" s="74">
        <v>43845</v>
      </c>
      <c r="K472" s="91" t="s">
        <v>69</v>
      </c>
      <c r="L472" s="92">
        <f t="shared" si="66"/>
        <v>27950</v>
      </c>
      <c r="M472" s="77">
        <v>27950</v>
      </c>
      <c r="N472" s="78"/>
      <c r="O472" s="93" t="s">
        <v>646</v>
      </c>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c r="CJ472" s="94"/>
      <c r="CK472" s="94"/>
      <c r="CL472" s="94"/>
      <c r="CM472" s="94"/>
      <c r="CN472" s="94"/>
      <c r="CO472" s="94"/>
      <c r="CP472" s="94"/>
      <c r="CQ472" s="94"/>
      <c r="CR472" s="94"/>
      <c r="CS472" s="94"/>
      <c r="CT472" s="94"/>
      <c r="CU472" s="94"/>
      <c r="CV472" s="94"/>
      <c r="CW472" s="94"/>
      <c r="CX472" s="94"/>
      <c r="CY472" s="94"/>
      <c r="CZ472" s="94"/>
      <c r="DA472" s="94"/>
      <c r="DB472" s="94"/>
      <c r="DC472" s="94"/>
      <c r="DD472" s="94"/>
      <c r="DE472" s="94"/>
      <c r="DF472" s="94"/>
      <c r="DG472" s="94"/>
      <c r="DH472" s="94"/>
      <c r="DI472" s="94"/>
      <c r="DJ472" s="94"/>
      <c r="DK472" s="94"/>
      <c r="DL472" s="94"/>
      <c r="DM472" s="94"/>
      <c r="DN472" s="94"/>
      <c r="DO472" s="94"/>
      <c r="DP472" s="94"/>
      <c r="DQ472" s="94"/>
      <c r="DR472" s="94"/>
      <c r="DS472" s="94"/>
      <c r="DT472" s="94"/>
      <c r="DU472" s="94"/>
      <c r="DV472" s="94"/>
      <c r="DW472" s="94"/>
      <c r="DX472" s="94"/>
      <c r="DY472" s="94"/>
      <c r="DZ472" s="94"/>
      <c r="EA472" s="94"/>
      <c r="EB472" s="94"/>
      <c r="EC472" s="94"/>
      <c r="ED472" s="94"/>
      <c r="EE472" s="94"/>
      <c r="EF472" s="94"/>
      <c r="EG472" s="94"/>
      <c r="EH472" s="94"/>
      <c r="EI472" s="94"/>
      <c r="EJ472" s="94"/>
      <c r="EK472" s="94"/>
      <c r="EL472" s="94"/>
      <c r="EM472" s="94"/>
      <c r="EN472" s="94"/>
      <c r="EO472" s="94"/>
      <c r="EP472" s="94"/>
      <c r="EQ472" s="94"/>
      <c r="ER472" s="94"/>
      <c r="ES472" s="94"/>
      <c r="ET472" s="94"/>
      <c r="EU472" s="94"/>
      <c r="EV472" s="94"/>
      <c r="EW472" s="94"/>
      <c r="EX472" s="94"/>
      <c r="EY472" s="94"/>
      <c r="EZ472" s="94"/>
      <c r="FA472" s="94"/>
      <c r="FB472" s="94"/>
      <c r="FC472" s="94"/>
      <c r="FD472" s="94"/>
      <c r="FE472" s="94"/>
      <c r="FF472" s="94"/>
      <c r="FG472" s="94"/>
      <c r="FH472" s="94"/>
      <c r="FI472" s="94"/>
      <c r="FJ472" s="94"/>
      <c r="FK472" s="94"/>
      <c r="FL472" s="94"/>
      <c r="FM472" s="94"/>
      <c r="FN472" s="94"/>
      <c r="FO472" s="94"/>
      <c r="FP472" s="94"/>
      <c r="FQ472" s="94"/>
      <c r="FR472" s="94"/>
      <c r="FS472" s="94"/>
      <c r="FT472" s="94"/>
      <c r="FU472" s="94"/>
      <c r="FV472" s="94"/>
      <c r="FW472" s="94"/>
      <c r="FX472" s="94"/>
      <c r="FY472" s="94"/>
      <c r="FZ472" s="94"/>
      <c r="GA472" s="94"/>
      <c r="GB472" s="94"/>
      <c r="GC472" s="94"/>
      <c r="GD472" s="94"/>
      <c r="GE472" s="94"/>
      <c r="GF472" s="94"/>
      <c r="GG472" s="94"/>
      <c r="GH472" s="94"/>
      <c r="GI472" s="94"/>
      <c r="GJ472" s="94"/>
      <c r="GK472" s="94"/>
      <c r="GL472" s="94"/>
      <c r="GM472" s="94"/>
      <c r="GN472" s="94"/>
      <c r="GO472" s="94"/>
      <c r="GP472" s="94"/>
      <c r="GQ472" s="94"/>
      <c r="GR472" s="94"/>
      <c r="GS472" s="94"/>
      <c r="GT472" s="94"/>
      <c r="GU472" s="94"/>
      <c r="GV472" s="94"/>
      <c r="GW472" s="94"/>
      <c r="GX472" s="94"/>
      <c r="GY472" s="94"/>
      <c r="GZ472" s="94"/>
      <c r="HA472" s="94"/>
      <c r="HB472" s="94"/>
      <c r="HC472" s="94"/>
      <c r="HD472" s="94"/>
      <c r="HE472" s="94"/>
      <c r="HF472" s="94"/>
      <c r="HG472" s="94"/>
      <c r="HH472" s="94"/>
      <c r="HI472" s="94"/>
      <c r="HJ472" s="94"/>
      <c r="HK472" s="94"/>
      <c r="HL472" s="94"/>
      <c r="HM472" s="94"/>
      <c r="HN472" s="94"/>
      <c r="HO472" s="94"/>
      <c r="HP472" s="94"/>
      <c r="HQ472" s="94"/>
      <c r="HR472" s="94"/>
      <c r="HS472" s="94"/>
      <c r="HT472" s="94"/>
      <c r="HU472" s="94"/>
      <c r="HV472" s="94"/>
      <c r="HW472" s="94"/>
      <c r="HX472" s="94"/>
      <c r="HY472" s="94"/>
      <c r="HZ472" s="94"/>
      <c r="IA472" s="94"/>
      <c r="IB472" s="94"/>
      <c r="IC472" s="94"/>
      <c r="ID472" s="94"/>
      <c r="IE472" s="94"/>
      <c r="IF472" s="94"/>
      <c r="IG472" s="94"/>
      <c r="IH472" s="94"/>
      <c r="II472" s="94"/>
      <c r="IJ472" s="94"/>
      <c r="IK472" s="94"/>
      <c r="IL472" s="94"/>
      <c r="IM472" s="94"/>
      <c r="IN472" s="94"/>
      <c r="IO472" s="94"/>
      <c r="IP472" s="94"/>
      <c r="IQ472" s="94"/>
      <c r="IR472" s="94"/>
      <c r="IS472" s="94"/>
      <c r="IT472" s="94"/>
      <c r="IU472" s="94"/>
      <c r="IV472" s="94"/>
    </row>
    <row r="473" spans="1:256" s="41" customFormat="1" ht="12.75">
      <c r="A473" s="32">
        <v>1292</v>
      </c>
      <c r="B473" s="82" t="s">
        <v>667</v>
      </c>
      <c r="C473" s="42" t="s">
        <v>78</v>
      </c>
      <c r="D473" s="82" t="s">
        <v>645</v>
      </c>
      <c r="E473" s="83" t="s">
        <v>15</v>
      </c>
      <c r="F473" s="35">
        <f t="shared" ref="F473:F484" si="67">G473-21</f>
        <v>43804</v>
      </c>
      <c r="G473" s="35">
        <f t="shared" ref="G473:G484" si="68">H473-7</f>
        <v>43825</v>
      </c>
      <c r="H473" s="35">
        <f>J473-13</f>
        <v>43832</v>
      </c>
      <c r="I473" s="35">
        <f t="shared" si="65"/>
        <v>43839</v>
      </c>
      <c r="J473" s="35">
        <v>43845</v>
      </c>
      <c r="K473" s="84" t="s">
        <v>69</v>
      </c>
      <c r="L473" s="85">
        <f t="shared" si="66"/>
        <v>125000</v>
      </c>
      <c r="M473" s="38">
        <v>125000</v>
      </c>
      <c r="N473" s="39"/>
      <c r="O473" s="86" t="s">
        <v>646</v>
      </c>
      <c r="P473" s="87"/>
      <c r="Q473" s="87"/>
      <c r="R473" s="87"/>
      <c r="S473" s="87"/>
      <c r="T473" s="87"/>
      <c r="U473" s="87"/>
      <c r="V473" s="87"/>
      <c r="W473" s="87"/>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c r="BD473" s="87"/>
      <c r="BE473" s="87"/>
      <c r="BF473" s="87"/>
      <c r="BG473" s="87"/>
      <c r="BH473" s="87"/>
      <c r="BI473" s="87"/>
      <c r="BJ473" s="87"/>
      <c r="BK473" s="87"/>
      <c r="BL473" s="87"/>
      <c r="BM473" s="87"/>
      <c r="BN473" s="87"/>
      <c r="BO473" s="87"/>
      <c r="BP473" s="87"/>
      <c r="BQ473" s="87"/>
      <c r="BR473" s="87"/>
      <c r="BS473" s="87"/>
      <c r="BT473" s="87"/>
      <c r="BU473" s="87"/>
      <c r="BV473" s="87"/>
      <c r="BW473" s="87"/>
      <c r="BX473" s="87"/>
      <c r="BY473" s="87"/>
      <c r="BZ473" s="87"/>
      <c r="CA473" s="87"/>
      <c r="CB473" s="87"/>
      <c r="CC473" s="87"/>
      <c r="CD473" s="87"/>
      <c r="CE473" s="87"/>
      <c r="CF473" s="87"/>
      <c r="CG473" s="87"/>
      <c r="CH473" s="87"/>
      <c r="CI473" s="87"/>
      <c r="CJ473" s="87"/>
      <c r="CK473" s="87"/>
      <c r="CL473" s="87"/>
      <c r="CM473" s="87"/>
      <c r="CN473" s="87"/>
      <c r="CO473" s="87"/>
      <c r="CP473" s="87"/>
      <c r="CQ473" s="87"/>
      <c r="CR473" s="87"/>
      <c r="CS473" s="87"/>
      <c r="CT473" s="87"/>
      <c r="CU473" s="87"/>
      <c r="CV473" s="87"/>
      <c r="CW473" s="87"/>
      <c r="CX473" s="87"/>
      <c r="CY473" s="87"/>
      <c r="CZ473" s="87"/>
      <c r="DA473" s="87"/>
      <c r="DB473" s="87"/>
      <c r="DC473" s="87"/>
      <c r="DD473" s="87"/>
      <c r="DE473" s="87"/>
      <c r="DF473" s="87"/>
      <c r="DG473" s="87"/>
      <c r="DH473" s="87"/>
      <c r="DI473" s="87"/>
      <c r="DJ473" s="87"/>
      <c r="DK473" s="87"/>
      <c r="DL473" s="87"/>
      <c r="DM473" s="87"/>
      <c r="DN473" s="87"/>
      <c r="DO473" s="87"/>
      <c r="DP473" s="87"/>
      <c r="DQ473" s="87"/>
      <c r="DR473" s="87"/>
      <c r="DS473" s="87"/>
      <c r="DT473" s="87"/>
      <c r="DU473" s="87"/>
      <c r="DV473" s="87"/>
      <c r="DW473" s="87"/>
      <c r="DX473" s="87"/>
      <c r="DY473" s="87"/>
      <c r="DZ473" s="87"/>
      <c r="EA473" s="87"/>
      <c r="EB473" s="87"/>
      <c r="EC473" s="87"/>
      <c r="ED473" s="87"/>
      <c r="EE473" s="87"/>
      <c r="EF473" s="87"/>
      <c r="EG473" s="87"/>
      <c r="EH473" s="87"/>
      <c r="EI473" s="87"/>
      <c r="EJ473" s="87"/>
      <c r="EK473" s="87"/>
      <c r="EL473" s="87"/>
      <c r="EM473" s="87"/>
      <c r="EN473" s="87"/>
      <c r="EO473" s="87"/>
      <c r="EP473" s="87"/>
      <c r="EQ473" s="87"/>
      <c r="ER473" s="87"/>
      <c r="ES473" s="87"/>
      <c r="ET473" s="87"/>
      <c r="EU473" s="87"/>
      <c r="EV473" s="87"/>
      <c r="EW473" s="87"/>
      <c r="EX473" s="87"/>
      <c r="EY473" s="87"/>
      <c r="EZ473" s="87"/>
      <c r="FA473" s="87"/>
      <c r="FB473" s="87"/>
      <c r="FC473" s="87"/>
      <c r="FD473" s="87"/>
      <c r="FE473" s="87"/>
      <c r="FF473" s="87"/>
      <c r="FG473" s="87"/>
      <c r="FH473" s="87"/>
      <c r="FI473" s="87"/>
      <c r="FJ473" s="87"/>
      <c r="FK473" s="87"/>
      <c r="FL473" s="87"/>
      <c r="FM473" s="87"/>
      <c r="FN473" s="87"/>
      <c r="FO473" s="87"/>
      <c r="FP473" s="87"/>
      <c r="FQ473" s="87"/>
      <c r="FR473" s="87"/>
      <c r="FS473" s="87"/>
      <c r="FT473" s="87"/>
      <c r="FU473" s="87"/>
      <c r="FV473" s="87"/>
      <c r="FW473" s="87"/>
      <c r="FX473" s="87"/>
      <c r="FY473" s="87"/>
      <c r="FZ473" s="87"/>
      <c r="GA473" s="87"/>
      <c r="GB473" s="87"/>
      <c r="GC473" s="87"/>
      <c r="GD473" s="87"/>
      <c r="GE473" s="87"/>
      <c r="GF473" s="87"/>
      <c r="GG473" s="87"/>
      <c r="GH473" s="87"/>
      <c r="GI473" s="87"/>
      <c r="GJ473" s="87"/>
      <c r="GK473" s="87"/>
      <c r="GL473" s="87"/>
      <c r="GM473" s="87"/>
      <c r="GN473" s="87"/>
      <c r="GO473" s="87"/>
      <c r="GP473" s="87"/>
      <c r="GQ473" s="87"/>
      <c r="GR473" s="87"/>
      <c r="GS473" s="87"/>
      <c r="GT473" s="87"/>
      <c r="GU473" s="87"/>
      <c r="GV473" s="87"/>
      <c r="GW473" s="87"/>
      <c r="GX473" s="87"/>
      <c r="GY473" s="87"/>
      <c r="GZ473" s="87"/>
      <c r="HA473" s="87"/>
      <c r="HB473" s="87"/>
      <c r="HC473" s="87"/>
      <c r="HD473" s="87"/>
      <c r="HE473" s="87"/>
      <c r="HF473" s="87"/>
      <c r="HG473" s="87"/>
      <c r="HH473" s="87"/>
      <c r="HI473" s="87"/>
      <c r="HJ473" s="87"/>
      <c r="HK473" s="87"/>
      <c r="HL473" s="87"/>
      <c r="HM473" s="87"/>
      <c r="HN473" s="87"/>
      <c r="HO473" s="87"/>
      <c r="HP473" s="87"/>
      <c r="HQ473" s="87"/>
      <c r="HR473" s="87"/>
      <c r="HS473" s="87"/>
      <c r="HT473" s="87"/>
      <c r="HU473" s="87"/>
      <c r="HV473" s="87"/>
      <c r="HW473" s="87"/>
      <c r="HX473" s="87"/>
      <c r="HY473" s="87"/>
      <c r="HZ473" s="87"/>
      <c r="IA473" s="87"/>
      <c r="IB473" s="87"/>
      <c r="IC473" s="87"/>
      <c r="ID473" s="87"/>
      <c r="IE473" s="87"/>
      <c r="IF473" s="87"/>
      <c r="IG473" s="87"/>
      <c r="IH473" s="87"/>
      <c r="II473" s="87"/>
      <c r="IJ473" s="87"/>
      <c r="IK473" s="87"/>
      <c r="IL473" s="87"/>
      <c r="IM473" s="87"/>
      <c r="IN473" s="87"/>
      <c r="IO473" s="87"/>
      <c r="IP473" s="87"/>
      <c r="IQ473" s="87"/>
      <c r="IR473" s="87"/>
      <c r="IS473" s="87"/>
      <c r="IT473" s="87"/>
      <c r="IU473" s="87"/>
      <c r="IV473" s="87"/>
    </row>
    <row r="474" spans="1:256" s="41" customFormat="1" ht="12.75">
      <c r="A474" s="32">
        <v>1294</v>
      </c>
      <c r="B474" s="82" t="s">
        <v>667</v>
      </c>
      <c r="C474" s="42" t="s">
        <v>122</v>
      </c>
      <c r="D474" s="82" t="s">
        <v>645</v>
      </c>
      <c r="E474" s="83" t="s">
        <v>15</v>
      </c>
      <c r="F474" s="35">
        <f t="shared" si="67"/>
        <v>43802</v>
      </c>
      <c r="G474" s="35">
        <f t="shared" si="68"/>
        <v>43823</v>
      </c>
      <c r="H474" s="35">
        <f>J474-15</f>
        <v>43830</v>
      </c>
      <c r="I474" s="35">
        <f t="shared" si="65"/>
        <v>43837</v>
      </c>
      <c r="J474" s="35">
        <v>43845</v>
      </c>
      <c r="K474" s="84" t="s">
        <v>69</v>
      </c>
      <c r="L474" s="85">
        <f t="shared" si="66"/>
        <v>197358.5</v>
      </c>
      <c r="M474" s="38">
        <v>197358.5</v>
      </c>
      <c r="N474" s="39"/>
      <c r="O474" s="86" t="s">
        <v>646</v>
      </c>
      <c r="P474" s="87"/>
      <c r="Q474" s="87"/>
      <c r="R474" s="87"/>
      <c r="S474" s="87"/>
      <c r="T474" s="87"/>
      <c r="U474" s="87"/>
      <c r="V474" s="87"/>
      <c r="W474" s="87"/>
      <c r="X474" s="87"/>
      <c r="Y474" s="87"/>
      <c r="Z474" s="87"/>
      <c r="AA474" s="87"/>
      <c r="AB474" s="87"/>
      <c r="AC474" s="87"/>
      <c r="AD474" s="87"/>
      <c r="AE474" s="87"/>
      <c r="AF474" s="87"/>
      <c r="AG474" s="87"/>
      <c r="AH474" s="87"/>
      <c r="AI474" s="87"/>
      <c r="AJ474" s="87"/>
      <c r="AK474" s="87"/>
      <c r="AL474" s="87"/>
      <c r="AM474" s="87"/>
      <c r="AN474" s="87"/>
      <c r="AO474" s="87"/>
      <c r="AP474" s="87"/>
      <c r="AQ474" s="87"/>
      <c r="AR474" s="87"/>
      <c r="AS474" s="87"/>
      <c r="AT474" s="87"/>
      <c r="AU474" s="87"/>
      <c r="AV474" s="87"/>
      <c r="AW474" s="87"/>
      <c r="AX474" s="87"/>
      <c r="AY474" s="87"/>
      <c r="AZ474" s="87"/>
      <c r="BA474" s="87"/>
      <c r="BB474" s="87"/>
      <c r="BC474" s="87"/>
      <c r="BD474" s="87"/>
      <c r="BE474" s="87"/>
      <c r="BF474" s="87"/>
      <c r="BG474" s="87"/>
      <c r="BH474" s="87"/>
      <c r="BI474" s="87"/>
      <c r="BJ474" s="87"/>
      <c r="BK474" s="87"/>
      <c r="BL474" s="87"/>
      <c r="BM474" s="87"/>
      <c r="BN474" s="87"/>
      <c r="BO474" s="87"/>
      <c r="BP474" s="87"/>
      <c r="BQ474" s="87"/>
      <c r="BR474" s="87"/>
      <c r="BS474" s="87"/>
      <c r="BT474" s="87"/>
      <c r="BU474" s="87"/>
      <c r="BV474" s="87"/>
      <c r="BW474" s="87"/>
      <c r="BX474" s="87"/>
      <c r="BY474" s="87"/>
      <c r="BZ474" s="87"/>
      <c r="CA474" s="87"/>
      <c r="CB474" s="87"/>
      <c r="CC474" s="87"/>
      <c r="CD474" s="87"/>
      <c r="CE474" s="87"/>
      <c r="CF474" s="87"/>
      <c r="CG474" s="87"/>
      <c r="CH474" s="87"/>
      <c r="CI474" s="87"/>
      <c r="CJ474" s="87"/>
      <c r="CK474" s="87"/>
      <c r="CL474" s="87"/>
      <c r="CM474" s="87"/>
      <c r="CN474" s="87"/>
      <c r="CO474" s="87"/>
      <c r="CP474" s="87"/>
      <c r="CQ474" s="87"/>
      <c r="CR474" s="87"/>
      <c r="CS474" s="87"/>
      <c r="CT474" s="87"/>
      <c r="CU474" s="87"/>
      <c r="CV474" s="87"/>
      <c r="CW474" s="87"/>
      <c r="CX474" s="87"/>
      <c r="CY474" s="87"/>
      <c r="CZ474" s="87"/>
      <c r="DA474" s="87"/>
      <c r="DB474" s="87"/>
      <c r="DC474" s="87"/>
      <c r="DD474" s="87"/>
      <c r="DE474" s="87"/>
      <c r="DF474" s="87"/>
      <c r="DG474" s="87"/>
      <c r="DH474" s="87"/>
      <c r="DI474" s="87"/>
      <c r="DJ474" s="87"/>
      <c r="DK474" s="87"/>
      <c r="DL474" s="87"/>
      <c r="DM474" s="87"/>
      <c r="DN474" s="87"/>
      <c r="DO474" s="87"/>
      <c r="DP474" s="87"/>
      <c r="DQ474" s="87"/>
      <c r="DR474" s="87"/>
      <c r="DS474" s="87"/>
      <c r="DT474" s="87"/>
      <c r="DU474" s="87"/>
      <c r="DV474" s="87"/>
      <c r="DW474" s="87"/>
      <c r="DX474" s="87"/>
      <c r="DY474" s="87"/>
      <c r="DZ474" s="87"/>
      <c r="EA474" s="87"/>
      <c r="EB474" s="87"/>
      <c r="EC474" s="87"/>
      <c r="ED474" s="87"/>
      <c r="EE474" s="87"/>
      <c r="EF474" s="87"/>
      <c r="EG474" s="87"/>
      <c r="EH474" s="87"/>
      <c r="EI474" s="87"/>
      <c r="EJ474" s="87"/>
      <c r="EK474" s="87"/>
      <c r="EL474" s="87"/>
      <c r="EM474" s="87"/>
      <c r="EN474" s="87"/>
      <c r="EO474" s="87"/>
      <c r="EP474" s="87"/>
      <c r="EQ474" s="87"/>
      <c r="ER474" s="87"/>
      <c r="ES474" s="87"/>
      <c r="ET474" s="87"/>
      <c r="EU474" s="87"/>
      <c r="EV474" s="87"/>
      <c r="EW474" s="87"/>
      <c r="EX474" s="87"/>
      <c r="EY474" s="87"/>
      <c r="EZ474" s="87"/>
      <c r="FA474" s="87"/>
      <c r="FB474" s="87"/>
      <c r="FC474" s="87"/>
      <c r="FD474" s="87"/>
      <c r="FE474" s="87"/>
      <c r="FF474" s="87"/>
      <c r="FG474" s="87"/>
      <c r="FH474" s="87"/>
      <c r="FI474" s="87"/>
      <c r="FJ474" s="87"/>
      <c r="FK474" s="87"/>
      <c r="FL474" s="87"/>
      <c r="FM474" s="87"/>
      <c r="FN474" s="87"/>
      <c r="FO474" s="87"/>
      <c r="FP474" s="87"/>
      <c r="FQ474" s="87"/>
      <c r="FR474" s="87"/>
      <c r="FS474" s="87"/>
      <c r="FT474" s="87"/>
      <c r="FU474" s="87"/>
      <c r="FV474" s="87"/>
      <c r="FW474" s="87"/>
      <c r="FX474" s="87"/>
      <c r="FY474" s="87"/>
      <c r="FZ474" s="87"/>
      <c r="GA474" s="87"/>
      <c r="GB474" s="87"/>
      <c r="GC474" s="87"/>
      <c r="GD474" s="87"/>
      <c r="GE474" s="87"/>
      <c r="GF474" s="87"/>
      <c r="GG474" s="87"/>
      <c r="GH474" s="87"/>
      <c r="GI474" s="87"/>
      <c r="GJ474" s="87"/>
      <c r="GK474" s="87"/>
      <c r="GL474" s="87"/>
      <c r="GM474" s="87"/>
      <c r="GN474" s="87"/>
      <c r="GO474" s="87"/>
      <c r="GP474" s="87"/>
      <c r="GQ474" s="87"/>
      <c r="GR474" s="87"/>
      <c r="GS474" s="87"/>
      <c r="GT474" s="87"/>
      <c r="GU474" s="87"/>
      <c r="GV474" s="87"/>
      <c r="GW474" s="87"/>
      <c r="GX474" s="87"/>
      <c r="GY474" s="87"/>
      <c r="GZ474" s="87"/>
      <c r="HA474" s="87"/>
      <c r="HB474" s="87"/>
      <c r="HC474" s="87"/>
      <c r="HD474" s="87"/>
      <c r="HE474" s="87"/>
      <c r="HF474" s="87"/>
      <c r="HG474" s="87"/>
      <c r="HH474" s="87"/>
      <c r="HI474" s="87"/>
      <c r="HJ474" s="87"/>
      <c r="HK474" s="87"/>
      <c r="HL474" s="87"/>
      <c r="HM474" s="87"/>
      <c r="HN474" s="87"/>
      <c r="HO474" s="87"/>
      <c r="HP474" s="87"/>
      <c r="HQ474" s="87"/>
      <c r="HR474" s="87"/>
      <c r="HS474" s="87"/>
      <c r="HT474" s="87"/>
      <c r="HU474" s="87"/>
      <c r="HV474" s="87"/>
      <c r="HW474" s="87"/>
      <c r="HX474" s="87"/>
      <c r="HY474" s="87"/>
      <c r="HZ474" s="87"/>
      <c r="IA474" s="87"/>
      <c r="IB474" s="87"/>
      <c r="IC474" s="87"/>
      <c r="ID474" s="87"/>
      <c r="IE474" s="87"/>
      <c r="IF474" s="87"/>
      <c r="IG474" s="87"/>
      <c r="IH474" s="87"/>
      <c r="II474" s="87"/>
      <c r="IJ474" s="87"/>
      <c r="IK474" s="87"/>
      <c r="IL474" s="87"/>
      <c r="IM474" s="87"/>
      <c r="IN474" s="87"/>
      <c r="IO474" s="87"/>
      <c r="IP474" s="87"/>
      <c r="IQ474" s="87"/>
      <c r="IR474" s="87"/>
      <c r="IS474" s="87"/>
      <c r="IT474" s="87"/>
      <c r="IU474" s="87"/>
      <c r="IV474" s="87"/>
    </row>
    <row r="475" spans="1:256" s="41" customFormat="1" ht="21">
      <c r="A475" s="32">
        <v>1322</v>
      </c>
      <c r="B475" s="33" t="s">
        <v>453</v>
      </c>
      <c r="C475" s="42" t="s">
        <v>114</v>
      </c>
      <c r="D475" s="33" t="s">
        <v>446</v>
      </c>
      <c r="E475" s="44" t="s">
        <v>15</v>
      </c>
      <c r="F475" s="35">
        <f t="shared" si="67"/>
        <v>43804</v>
      </c>
      <c r="G475" s="35">
        <f t="shared" si="68"/>
        <v>43825</v>
      </c>
      <c r="H475" s="35">
        <f t="shared" ref="H475:H491" si="69">J475-13</f>
        <v>43832</v>
      </c>
      <c r="I475" s="35">
        <f t="shared" si="65"/>
        <v>43839</v>
      </c>
      <c r="J475" s="35">
        <v>43845</v>
      </c>
      <c r="K475" s="36" t="s">
        <v>69</v>
      </c>
      <c r="L475" s="37">
        <f t="shared" si="66"/>
        <v>287703.2</v>
      </c>
      <c r="M475" s="45">
        <v>287703.2</v>
      </c>
      <c r="N475" s="39"/>
      <c r="O475" s="40" t="s">
        <v>218</v>
      </c>
    </row>
    <row r="476" spans="1:256" s="41" customFormat="1" ht="21">
      <c r="A476" s="32">
        <v>1323</v>
      </c>
      <c r="B476" s="33" t="s">
        <v>453</v>
      </c>
      <c r="C476" s="42" t="s">
        <v>78</v>
      </c>
      <c r="D476" s="33" t="s">
        <v>446</v>
      </c>
      <c r="E476" s="44" t="s">
        <v>15</v>
      </c>
      <c r="F476" s="35">
        <f t="shared" si="67"/>
        <v>43804</v>
      </c>
      <c r="G476" s="35">
        <f t="shared" si="68"/>
        <v>43825</v>
      </c>
      <c r="H476" s="35">
        <f t="shared" si="69"/>
        <v>43832</v>
      </c>
      <c r="I476" s="35">
        <f t="shared" si="65"/>
        <v>43839</v>
      </c>
      <c r="J476" s="35">
        <v>43845</v>
      </c>
      <c r="K476" s="36" t="s">
        <v>69</v>
      </c>
      <c r="L476" s="37">
        <f t="shared" si="66"/>
        <v>3296.8</v>
      </c>
      <c r="M476" s="45">
        <v>3296.8</v>
      </c>
      <c r="N476" s="39"/>
      <c r="O476" s="40" t="s">
        <v>218</v>
      </c>
    </row>
    <row r="477" spans="1:256" s="41" customFormat="1" ht="21">
      <c r="A477" s="32">
        <v>1324</v>
      </c>
      <c r="B477" s="33" t="s">
        <v>455</v>
      </c>
      <c r="C477" s="42" t="s">
        <v>114</v>
      </c>
      <c r="D477" s="33" t="s">
        <v>446</v>
      </c>
      <c r="E477" s="44" t="s">
        <v>15</v>
      </c>
      <c r="F477" s="35">
        <f t="shared" si="67"/>
        <v>43804</v>
      </c>
      <c r="G477" s="35">
        <f t="shared" si="68"/>
        <v>43825</v>
      </c>
      <c r="H477" s="35">
        <f t="shared" si="69"/>
        <v>43832</v>
      </c>
      <c r="I477" s="35">
        <f t="shared" si="65"/>
        <v>43839</v>
      </c>
      <c r="J477" s="35">
        <v>43845</v>
      </c>
      <c r="K477" s="36" t="s">
        <v>69</v>
      </c>
      <c r="L477" s="37">
        <f t="shared" si="66"/>
        <v>427790.6</v>
      </c>
      <c r="M477" s="45">
        <v>427790.6</v>
      </c>
      <c r="N477" s="39"/>
      <c r="O477" s="40" t="s">
        <v>454</v>
      </c>
    </row>
    <row r="478" spans="1:256" s="41" customFormat="1" ht="21">
      <c r="A478" s="32">
        <v>1325</v>
      </c>
      <c r="B478" s="33" t="s">
        <v>455</v>
      </c>
      <c r="C478" s="42" t="s">
        <v>77</v>
      </c>
      <c r="D478" s="33" t="s">
        <v>446</v>
      </c>
      <c r="E478" s="44" t="s">
        <v>15</v>
      </c>
      <c r="F478" s="35">
        <f t="shared" si="67"/>
        <v>43804</v>
      </c>
      <c r="G478" s="35">
        <f t="shared" si="68"/>
        <v>43825</v>
      </c>
      <c r="H478" s="35">
        <f t="shared" si="69"/>
        <v>43832</v>
      </c>
      <c r="I478" s="35">
        <f t="shared" si="65"/>
        <v>43839</v>
      </c>
      <c r="J478" s="35">
        <v>43845</v>
      </c>
      <c r="K478" s="36" t="s">
        <v>69</v>
      </c>
      <c r="L478" s="37">
        <f t="shared" si="66"/>
        <v>3000</v>
      </c>
      <c r="M478" s="45">
        <v>3000</v>
      </c>
      <c r="N478" s="39"/>
      <c r="O478" s="40" t="s">
        <v>454</v>
      </c>
    </row>
    <row r="479" spans="1:256" s="41" customFormat="1" ht="21">
      <c r="A479" s="32">
        <v>1326</v>
      </c>
      <c r="B479" s="33" t="s">
        <v>455</v>
      </c>
      <c r="C479" s="42" t="s">
        <v>78</v>
      </c>
      <c r="D479" s="33" t="s">
        <v>446</v>
      </c>
      <c r="E479" s="44" t="s">
        <v>15</v>
      </c>
      <c r="F479" s="35">
        <f t="shared" si="67"/>
        <v>43804</v>
      </c>
      <c r="G479" s="35">
        <f t="shared" si="68"/>
        <v>43825</v>
      </c>
      <c r="H479" s="35">
        <f t="shared" si="69"/>
        <v>43832</v>
      </c>
      <c r="I479" s="35">
        <f t="shared" si="65"/>
        <v>43839</v>
      </c>
      <c r="J479" s="35">
        <v>43845</v>
      </c>
      <c r="K479" s="36" t="s">
        <v>69</v>
      </c>
      <c r="L479" s="37">
        <f t="shared" si="66"/>
        <v>40107.599999999999</v>
      </c>
      <c r="M479" s="45">
        <v>40107.599999999999</v>
      </c>
      <c r="N479" s="39"/>
      <c r="O479" s="40" t="s">
        <v>454</v>
      </c>
    </row>
    <row r="480" spans="1:256" s="41" customFormat="1" ht="21">
      <c r="A480" s="32">
        <v>1327</v>
      </c>
      <c r="B480" s="33" t="s">
        <v>455</v>
      </c>
      <c r="C480" s="42" t="s">
        <v>81</v>
      </c>
      <c r="D480" s="33" t="s">
        <v>446</v>
      </c>
      <c r="E480" s="44" t="s">
        <v>15</v>
      </c>
      <c r="F480" s="35">
        <f t="shared" si="67"/>
        <v>43804</v>
      </c>
      <c r="G480" s="35">
        <f t="shared" si="68"/>
        <v>43825</v>
      </c>
      <c r="H480" s="35">
        <f t="shared" si="69"/>
        <v>43832</v>
      </c>
      <c r="I480" s="35">
        <f t="shared" si="65"/>
        <v>43839</v>
      </c>
      <c r="J480" s="35">
        <v>43845</v>
      </c>
      <c r="K480" s="36" t="s">
        <v>69</v>
      </c>
      <c r="L480" s="37">
        <f t="shared" si="66"/>
        <v>10000</v>
      </c>
      <c r="M480" s="45">
        <v>10000</v>
      </c>
      <c r="N480" s="39"/>
      <c r="O480" s="40" t="s">
        <v>454</v>
      </c>
    </row>
    <row r="481" spans="1:15" s="41" customFormat="1" ht="21">
      <c r="A481" s="32">
        <v>1328</v>
      </c>
      <c r="B481" s="33" t="s">
        <v>461</v>
      </c>
      <c r="C481" s="42" t="s">
        <v>114</v>
      </c>
      <c r="D481" s="33" t="s">
        <v>446</v>
      </c>
      <c r="E481" s="44" t="s">
        <v>15</v>
      </c>
      <c r="F481" s="35">
        <f t="shared" si="67"/>
        <v>43804</v>
      </c>
      <c r="G481" s="35">
        <f t="shared" si="68"/>
        <v>43825</v>
      </c>
      <c r="H481" s="35">
        <f t="shared" si="69"/>
        <v>43832</v>
      </c>
      <c r="I481" s="35">
        <f t="shared" si="65"/>
        <v>43839</v>
      </c>
      <c r="J481" s="35">
        <v>43845</v>
      </c>
      <c r="K481" s="36" t="s">
        <v>69</v>
      </c>
      <c r="L481" s="37">
        <f t="shared" si="66"/>
        <v>568871.25</v>
      </c>
      <c r="M481" s="45">
        <v>568871.25</v>
      </c>
      <c r="N481" s="39"/>
      <c r="O481" s="40" t="s">
        <v>462</v>
      </c>
    </row>
    <row r="482" spans="1:15" s="41" customFormat="1" ht="21">
      <c r="A482" s="32">
        <v>1329</v>
      </c>
      <c r="B482" s="33" t="s">
        <v>461</v>
      </c>
      <c r="C482" s="42" t="s">
        <v>77</v>
      </c>
      <c r="D482" s="33" t="s">
        <v>446</v>
      </c>
      <c r="E482" s="44" t="s">
        <v>15</v>
      </c>
      <c r="F482" s="35">
        <f t="shared" si="67"/>
        <v>43804</v>
      </c>
      <c r="G482" s="35">
        <f t="shared" si="68"/>
        <v>43825</v>
      </c>
      <c r="H482" s="35">
        <f t="shared" si="69"/>
        <v>43832</v>
      </c>
      <c r="I482" s="35">
        <f t="shared" si="65"/>
        <v>43839</v>
      </c>
      <c r="J482" s="35">
        <v>43845</v>
      </c>
      <c r="K482" s="36" t="s">
        <v>69</v>
      </c>
      <c r="L482" s="37">
        <f t="shared" si="66"/>
        <v>10000</v>
      </c>
      <c r="M482" s="45">
        <v>10000</v>
      </c>
      <c r="N482" s="39"/>
      <c r="O482" s="40" t="s">
        <v>462</v>
      </c>
    </row>
    <row r="483" spans="1:15" s="41" customFormat="1" ht="21">
      <c r="A483" s="32">
        <v>1330</v>
      </c>
      <c r="B483" s="33" t="s">
        <v>461</v>
      </c>
      <c r="C483" s="42" t="s">
        <v>78</v>
      </c>
      <c r="D483" s="33" t="s">
        <v>446</v>
      </c>
      <c r="E483" s="44" t="s">
        <v>15</v>
      </c>
      <c r="F483" s="35">
        <f t="shared" si="67"/>
        <v>43804</v>
      </c>
      <c r="G483" s="35">
        <f t="shared" si="68"/>
        <v>43825</v>
      </c>
      <c r="H483" s="35">
        <f t="shared" si="69"/>
        <v>43832</v>
      </c>
      <c r="I483" s="35">
        <f t="shared" si="65"/>
        <v>43839</v>
      </c>
      <c r="J483" s="35">
        <v>43845</v>
      </c>
      <c r="K483" s="36" t="s">
        <v>69</v>
      </c>
      <c r="L483" s="37">
        <f t="shared" si="66"/>
        <v>101142.69</v>
      </c>
      <c r="M483" s="45">
        <v>101142.69</v>
      </c>
      <c r="N483" s="39"/>
      <c r="O483" s="40" t="s">
        <v>462</v>
      </c>
    </row>
    <row r="484" spans="1:15" s="41" customFormat="1" ht="21">
      <c r="A484" s="32">
        <v>1331</v>
      </c>
      <c r="B484" s="33" t="s">
        <v>461</v>
      </c>
      <c r="C484" s="42" t="s">
        <v>81</v>
      </c>
      <c r="D484" s="33" t="s">
        <v>446</v>
      </c>
      <c r="E484" s="44" t="s">
        <v>15</v>
      </c>
      <c r="F484" s="35">
        <f t="shared" si="67"/>
        <v>43804</v>
      </c>
      <c r="G484" s="35">
        <f t="shared" si="68"/>
        <v>43825</v>
      </c>
      <c r="H484" s="35">
        <f t="shared" si="69"/>
        <v>43832</v>
      </c>
      <c r="I484" s="35">
        <f t="shared" si="65"/>
        <v>43839</v>
      </c>
      <c r="J484" s="35">
        <v>43845</v>
      </c>
      <c r="K484" s="36" t="s">
        <v>69</v>
      </c>
      <c r="L484" s="37">
        <f t="shared" si="66"/>
        <v>17400</v>
      </c>
      <c r="M484" s="45">
        <v>17400</v>
      </c>
      <c r="N484" s="39"/>
      <c r="O484" s="40" t="s">
        <v>462</v>
      </c>
    </row>
    <row r="485" spans="1:15" s="41" customFormat="1" ht="12.75">
      <c r="A485" s="32">
        <v>1348</v>
      </c>
      <c r="B485" s="33" t="s">
        <v>470</v>
      </c>
      <c r="C485" s="34" t="s">
        <v>76</v>
      </c>
      <c r="D485" s="33" t="s">
        <v>192</v>
      </c>
      <c r="E485" s="44" t="s">
        <v>24</v>
      </c>
      <c r="F485" s="33" t="str">
        <f>IF(E485="","",IF((OR(E485=data_validation!A$1,E485=data_validation!A$2,E485=data_validation!A$5,E485=data_validation!A$6,E485=data_validation!A$14,E485=data_validation!A$16)),"Indicate Date","N/A"))</f>
        <v>N/A</v>
      </c>
      <c r="G485" s="33" t="str">
        <f>IF(E485="","",IF((OR(E485=data_validation!A$1,E485=data_validation!A$2)),"Indicate Date","N/A"))</f>
        <v>N/A</v>
      </c>
      <c r="H485" s="35">
        <f t="shared" si="69"/>
        <v>43832</v>
      </c>
      <c r="I485" s="35">
        <f t="shared" si="65"/>
        <v>43839</v>
      </c>
      <c r="J485" s="35">
        <v>43845</v>
      </c>
      <c r="K485" s="36" t="s">
        <v>69</v>
      </c>
      <c r="L485" s="37">
        <f t="shared" si="66"/>
        <v>754828.65</v>
      </c>
      <c r="M485" s="38">
        <f>740875+13953.65</f>
        <v>754828.65</v>
      </c>
      <c r="N485" s="39"/>
      <c r="O485" s="40" t="s">
        <v>208</v>
      </c>
    </row>
    <row r="486" spans="1:15" s="41" customFormat="1" ht="12.75">
      <c r="A486" s="32">
        <v>1350</v>
      </c>
      <c r="B486" s="33" t="s">
        <v>470</v>
      </c>
      <c r="C486" s="34" t="s">
        <v>76</v>
      </c>
      <c r="D486" s="33" t="s">
        <v>192</v>
      </c>
      <c r="E486" s="44" t="s">
        <v>24</v>
      </c>
      <c r="F486" s="33" t="str">
        <f>IF(E486="","",IF((OR(E486=data_validation!A$1,E486=data_validation!A$2,E486=data_validation!A$5,E486=data_validation!A$6,E486=data_validation!A$14,E486=data_validation!A$16)),"Indicate Date","N/A"))</f>
        <v>N/A</v>
      </c>
      <c r="G486" s="33" t="str">
        <f>IF(E486="","",IF((OR(E486=data_validation!A$1,E486=data_validation!A$2)),"Indicate Date","N/A"))</f>
        <v>N/A</v>
      </c>
      <c r="H486" s="35">
        <f t="shared" si="69"/>
        <v>43832</v>
      </c>
      <c r="I486" s="35">
        <f t="shared" si="65"/>
        <v>43839</v>
      </c>
      <c r="J486" s="35">
        <v>43845</v>
      </c>
      <c r="K486" s="36" t="s">
        <v>69</v>
      </c>
      <c r="L486" s="37">
        <f t="shared" si="66"/>
        <v>103263.35</v>
      </c>
      <c r="M486" s="38">
        <v>103263.35</v>
      </c>
      <c r="N486" s="39"/>
      <c r="O486" s="40" t="s">
        <v>208</v>
      </c>
    </row>
    <row r="487" spans="1:15" s="41" customFormat="1" ht="12.75">
      <c r="A487" s="32">
        <v>1352</v>
      </c>
      <c r="B487" s="33" t="s">
        <v>470</v>
      </c>
      <c r="C487" s="34" t="s">
        <v>78</v>
      </c>
      <c r="D487" s="33" t="s">
        <v>192</v>
      </c>
      <c r="E487" s="44" t="s">
        <v>15</v>
      </c>
      <c r="F487" s="35">
        <f>G487-21</f>
        <v>43804</v>
      </c>
      <c r="G487" s="35">
        <f>H487-7</f>
        <v>43825</v>
      </c>
      <c r="H487" s="35">
        <f t="shared" si="69"/>
        <v>43832</v>
      </c>
      <c r="I487" s="35">
        <f t="shared" si="65"/>
        <v>43839</v>
      </c>
      <c r="J487" s="35">
        <v>43845</v>
      </c>
      <c r="K487" s="36" t="s">
        <v>69</v>
      </c>
      <c r="L487" s="37">
        <f t="shared" si="66"/>
        <v>380000</v>
      </c>
      <c r="M487" s="38">
        <v>380000</v>
      </c>
      <c r="N487" s="39"/>
      <c r="O487" s="40" t="s">
        <v>208</v>
      </c>
    </row>
    <row r="488" spans="1:15" s="41" customFormat="1" ht="12.75">
      <c r="A488" s="32">
        <v>1353</v>
      </c>
      <c r="B488" s="33" t="s">
        <v>470</v>
      </c>
      <c r="C488" s="34" t="s">
        <v>77</v>
      </c>
      <c r="D488" s="33" t="s">
        <v>192</v>
      </c>
      <c r="E488" s="44" t="s">
        <v>15</v>
      </c>
      <c r="F488" s="35">
        <f>G488-21</f>
        <v>43804</v>
      </c>
      <c r="G488" s="35">
        <f>H488-7</f>
        <v>43825</v>
      </c>
      <c r="H488" s="35">
        <f t="shared" si="69"/>
        <v>43832</v>
      </c>
      <c r="I488" s="35">
        <f t="shared" si="65"/>
        <v>43839</v>
      </c>
      <c r="J488" s="35">
        <v>43845</v>
      </c>
      <c r="K488" s="36" t="s">
        <v>69</v>
      </c>
      <c r="L488" s="37">
        <f t="shared" si="66"/>
        <v>100000</v>
      </c>
      <c r="M488" s="38">
        <v>100000</v>
      </c>
      <c r="N488" s="39"/>
      <c r="O488" s="40" t="s">
        <v>208</v>
      </c>
    </row>
    <row r="489" spans="1:15" s="41" customFormat="1" ht="12.75">
      <c r="A489" s="32">
        <v>1354</v>
      </c>
      <c r="B489" s="33" t="s">
        <v>470</v>
      </c>
      <c r="C489" s="34" t="s">
        <v>81</v>
      </c>
      <c r="D489" s="33" t="s">
        <v>192</v>
      </c>
      <c r="E489" s="44" t="s">
        <v>15</v>
      </c>
      <c r="F489" s="35">
        <f>G489-21</f>
        <v>43804</v>
      </c>
      <c r="G489" s="35">
        <f>H489-7</f>
        <v>43825</v>
      </c>
      <c r="H489" s="35">
        <f t="shared" si="69"/>
        <v>43832</v>
      </c>
      <c r="I489" s="35">
        <f t="shared" si="65"/>
        <v>43839</v>
      </c>
      <c r="J489" s="35">
        <v>43845</v>
      </c>
      <c r="K489" s="36" t="s">
        <v>69</v>
      </c>
      <c r="L489" s="37">
        <f t="shared" si="66"/>
        <v>20000</v>
      </c>
      <c r="M489" s="38">
        <v>20000</v>
      </c>
      <c r="N489" s="39"/>
      <c r="O489" s="40" t="s">
        <v>208</v>
      </c>
    </row>
    <row r="490" spans="1:15" s="41" customFormat="1" ht="12.75">
      <c r="A490" s="32">
        <v>1357</v>
      </c>
      <c r="B490" s="33" t="s">
        <v>470</v>
      </c>
      <c r="C490" s="34" t="s">
        <v>92</v>
      </c>
      <c r="D490" s="33" t="s">
        <v>192</v>
      </c>
      <c r="E490" s="44" t="s">
        <v>15</v>
      </c>
      <c r="F490" s="35">
        <f>G490-21</f>
        <v>43804</v>
      </c>
      <c r="G490" s="35">
        <f>H490-7</f>
        <v>43825</v>
      </c>
      <c r="H490" s="35">
        <f t="shared" si="69"/>
        <v>43832</v>
      </c>
      <c r="I490" s="35">
        <f t="shared" si="65"/>
        <v>43839</v>
      </c>
      <c r="J490" s="35">
        <v>43845</v>
      </c>
      <c r="K490" s="36" t="s">
        <v>69</v>
      </c>
      <c r="L490" s="37">
        <f t="shared" si="66"/>
        <v>597600</v>
      </c>
      <c r="M490" s="38">
        <f>590152.5+7447.5</f>
        <v>597600</v>
      </c>
      <c r="N490" s="39"/>
      <c r="O490" s="40" t="s">
        <v>208</v>
      </c>
    </row>
    <row r="491" spans="1:15" s="41" customFormat="1" ht="24">
      <c r="A491" s="32">
        <v>1359</v>
      </c>
      <c r="B491" s="33" t="s">
        <v>470</v>
      </c>
      <c r="C491" s="42" t="s">
        <v>83</v>
      </c>
      <c r="D491" s="33" t="s">
        <v>192</v>
      </c>
      <c r="E491" s="44" t="s">
        <v>28</v>
      </c>
      <c r="F491" s="35">
        <f>H491-7</f>
        <v>43825</v>
      </c>
      <c r="G491" s="33" t="str">
        <f>IF(E491="","",IF((OR(E491=data_validation!A$1,E491=data_validation!A$2)),"Indicate Date","N/A"))</f>
        <v>N/A</v>
      </c>
      <c r="H491" s="35">
        <f t="shared" si="69"/>
        <v>43832</v>
      </c>
      <c r="I491" s="35">
        <f t="shared" si="65"/>
        <v>43839</v>
      </c>
      <c r="J491" s="35">
        <v>43845</v>
      </c>
      <c r="K491" s="36" t="s">
        <v>69</v>
      </c>
      <c r="L491" s="37">
        <f t="shared" si="66"/>
        <v>30000</v>
      </c>
      <c r="M491" s="43">
        <v>30000</v>
      </c>
      <c r="N491" s="39"/>
      <c r="O491" s="40" t="s">
        <v>208</v>
      </c>
    </row>
    <row r="492" spans="1:15" s="41" customFormat="1" ht="24">
      <c r="A492" s="32">
        <v>1363</v>
      </c>
      <c r="B492" s="33" t="s">
        <v>470</v>
      </c>
      <c r="C492" s="42" t="s">
        <v>87</v>
      </c>
      <c r="D492" s="33" t="s">
        <v>192</v>
      </c>
      <c r="E492" s="44" t="s">
        <v>28</v>
      </c>
      <c r="F492" s="35">
        <f>H492-7</f>
        <v>43823</v>
      </c>
      <c r="G492" s="33" t="str">
        <f>IF(E492="","",IF((OR(E492=data_validation!A$1,E492=data_validation!A$2)),"Indicate Date","N/A"))</f>
        <v>N/A</v>
      </c>
      <c r="H492" s="35">
        <f>J492-15</f>
        <v>43830</v>
      </c>
      <c r="I492" s="35">
        <f t="shared" si="65"/>
        <v>43837</v>
      </c>
      <c r="J492" s="35">
        <v>43845</v>
      </c>
      <c r="K492" s="36" t="s">
        <v>69</v>
      </c>
      <c r="L492" s="37">
        <f t="shared" si="66"/>
        <v>20000</v>
      </c>
      <c r="M492" s="43">
        <v>20000</v>
      </c>
      <c r="N492" s="39"/>
      <c r="O492" s="40" t="s">
        <v>208</v>
      </c>
    </row>
    <row r="493" spans="1:15" s="41" customFormat="1" ht="24">
      <c r="A493" s="32">
        <v>1364</v>
      </c>
      <c r="B493" s="33" t="s">
        <v>470</v>
      </c>
      <c r="C493" s="42" t="s">
        <v>118</v>
      </c>
      <c r="D493" s="33" t="s">
        <v>192</v>
      </c>
      <c r="E493" s="44" t="s">
        <v>28</v>
      </c>
      <c r="F493" s="35">
        <f>H493-7</f>
        <v>43823</v>
      </c>
      <c r="G493" s="33" t="str">
        <f>IF(E493="","",IF((OR(E493=data_validation!A$1,E493=data_validation!A$2)),"Indicate Date","N/A"))</f>
        <v>N/A</v>
      </c>
      <c r="H493" s="35">
        <f>J493-15</f>
        <v>43830</v>
      </c>
      <c r="I493" s="35">
        <f t="shared" si="65"/>
        <v>43837</v>
      </c>
      <c r="J493" s="35">
        <v>43845</v>
      </c>
      <c r="K493" s="36" t="s">
        <v>69</v>
      </c>
      <c r="L493" s="37">
        <f t="shared" si="66"/>
        <v>162500</v>
      </c>
      <c r="M493" s="43">
        <v>162500</v>
      </c>
      <c r="N493" s="39"/>
      <c r="O493" s="40" t="s">
        <v>208</v>
      </c>
    </row>
    <row r="494" spans="1:15" s="41" customFormat="1" ht="36">
      <c r="A494" s="32">
        <v>1368</v>
      </c>
      <c r="B494" s="33" t="s">
        <v>470</v>
      </c>
      <c r="C494" s="42" t="s">
        <v>101</v>
      </c>
      <c r="D494" s="33" t="s">
        <v>192</v>
      </c>
      <c r="E494" s="44" t="s">
        <v>25</v>
      </c>
      <c r="F494" s="46" t="e">
        <v>#REF!</v>
      </c>
      <c r="G494" s="46" t="s">
        <v>822</v>
      </c>
      <c r="H494" s="35">
        <f t="shared" ref="H494:H500" si="70">J494-13</f>
        <v>43832</v>
      </c>
      <c r="I494" s="35">
        <f t="shared" si="65"/>
        <v>43839</v>
      </c>
      <c r="J494" s="35">
        <v>43845</v>
      </c>
      <c r="K494" s="36" t="s">
        <v>69</v>
      </c>
      <c r="L494" s="37">
        <f t="shared" si="66"/>
        <v>12500</v>
      </c>
      <c r="M494" s="43">
        <v>12500</v>
      </c>
      <c r="N494" s="39"/>
      <c r="O494" s="40" t="s">
        <v>208</v>
      </c>
    </row>
    <row r="495" spans="1:15" s="41" customFormat="1" ht="18">
      <c r="A495" s="32">
        <v>1372</v>
      </c>
      <c r="B495" s="33" t="s">
        <v>470</v>
      </c>
      <c r="C495" s="42" t="s">
        <v>116</v>
      </c>
      <c r="D495" s="33" t="s">
        <v>192</v>
      </c>
      <c r="E495" s="44" t="s">
        <v>28</v>
      </c>
      <c r="F495" s="35">
        <f>H495-7</f>
        <v>43825</v>
      </c>
      <c r="G495" s="33" t="str">
        <f>IF(E495="","",IF((OR(E495=data_validation!A$1,E495=data_validation!A$2)),"Indicate Date","N/A"))</f>
        <v>N/A</v>
      </c>
      <c r="H495" s="35">
        <f t="shared" si="70"/>
        <v>43832</v>
      </c>
      <c r="I495" s="35">
        <f t="shared" si="65"/>
        <v>43839</v>
      </c>
      <c r="J495" s="35">
        <v>43845</v>
      </c>
      <c r="K495" s="36" t="s">
        <v>69</v>
      </c>
      <c r="L495" s="37">
        <f t="shared" si="66"/>
        <v>5000</v>
      </c>
      <c r="M495" s="43">
        <v>5000</v>
      </c>
      <c r="N495" s="39"/>
      <c r="O495" s="40" t="s">
        <v>208</v>
      </c>
    </row>
    <row r="496" spans="1:15" s="41" customFormat="1" ht="18">
      <c r="A496" s="32">
        <v>1373</v>
      </c>
      <c r="B496" s="33" t="s">
        <v>470</v>
      </c>
      <c r="C496" s="42" t="s">
        <v>193</v>
      </c>
      <c r="D496" s="33" t="s">
        <v>192</v>
      </c>
      <c r="E496" s="44" t="s">
        <v>28</v>
      </c>
      <c r="F496" s="35">
        <f>H496-7</f>
        <v>43825</v>
      </c>
      <c r="G496" s="33" t="str">
        <f>IF(E496="","",IF((OR(E496=data_validation!A$1,E496=data_validation!A$2)),"Indicate Date","N/A"))</f>
        <v>N/A</v>
      </c>
      <c r="H496" s="35">
        <f t="shared" si="70"/>
        <v>43832</v>
      </c>
      <c r="I496" s="35">
        <f t="shared" si="65"/>
        <v>43839</v>
      </c>
      <c r="J496" s="35">
        <v>43845</v>
      </c>
      <c r="K496" s="36" t="s">
        <v>69</v>
      </c>
      <c r="L496" s="37">
        <f t="shared" si="66"/>
        <v>5000</v>
      </c>
      <c r="M496" s="43">
        <v>5000</v>
      </c>
      <c r="N496" s="39"/>
      <c r="O496" s="40" t="s">
        <v>208</v>
      </c>
    </row>
    <row r="497" spans="1:15" s="41" customFormat="1" ht="18">
      <c r="A497" s="32">
        <v>1374</v>
      </c>
      <c r="B497" s="33" t="s">
        <v>470</v>
      </c>
      <c r="C497" s="42" t="s">
        <v>146</v>
      </c>
      <c r="D497" s="33" t="s">
        <v>192</v>
      </c>
      <c r="E497" s="44" t="s">
        <v>26</v>
      </c>
      <c r="F497" s="46" t="e">
        <v>#REF!</v>
      </c>
      <c r="G497" s="33" t="str">
        <f>IF(E497="","",IF((OR(E497=data_validation!A$1,E497=data_validation!A$2)),"Indicate Date","N/A"))</f>
        <v>N/A</v>
      </c>
      <c r="H497" s="35">
        <f t="shared" si="70"/>
        <v>43832</v>
      </c>
      <c r="I497" s="35">
        <f t="shared" si="65"/>
        <v>43839</v>
      </c>
      <c r="J497" s="35">
        <v>43845</v>
      </c>
      <c r="K497" s="36" t="s">
        <v>69</v>
      </c>
      <c r="L497" s="37">
        <f t="shared" si="66"/>
        <v>200000</v>
      </c>
      <c r="M497" s="43">
        <v>200000</v>
      </c>
      <c r="N497" s="39"/>
      <c r="O497" s="40" t="s">
        <v>208</v>
      </c>
    </row>
    <row r="498" spans="1:15" s="41" customFormat="1" ht="36">
      <c r="A498" s="32">
        <v>1378</v>
      </c>
      <c r="B498" s="33" t="s">
        <v>470</v>
      </c>
      <c r="C498" s="42" t="s">
        <v>401</v>
      </c>
      <c r="D498" s="33" t="s">
        <v>192</v>
      </c>
      <c r="E498" s="44" t="s">
        <v>25</v>
      </c>
      <c r="F498" s="46" t="e">
        <v>#REF!</v>
      </c>
      <c r="G498" s="46" t="s">
        <v>822</v>
      </c>
      <c r="H498" s="35">
        <f t="shared" si="70"/>
        <v>43832</v>
      </c>
      <c r="I498" s="35">
        <f t="shared" si="65"/>
        <v>43839</v>
      </c>
      <c r="J498" s="35">
        <v>43845</v>
      </c>
      <c r="K498" s="36" t="s">
        <v>69</v>
      </c>
      <c r="L498" s="37">
        <f t="shared" si="66"/>
        <v>250000</v>
      </c>
      <c r="M498" s="43">
        <v>250000</v>
      </c>
      <c r="N498" s="39"/>
      <c r="O498" s="40" t="s">
        <v>208</v>
      </c>
    </row>
    <row r="499" spans="1:15" s="41" customFormat="1" ht="36">
      <c r="A499" s="32">
        <v>1382</v>
      </c>
      <c r="B499" s="33" t="s">
        <v>471</v>
      </c>
      <c r="C499" s="34" t="s">
        <v>101</v>
      </c>
      <c r="D499" s="33" t="s">
        <v>192</v>
      </c>
      <c r="E499" s="44" t="s">
        <v>25</v>
      </c>
      <c r="F499" s="46" t="e">
        <v>#REF!</v>
      </c>
      <c r="G499" s="46" t="s">
        <v>822</v>
      </c>
      <c r="H499" s="35">
        <f t="shared" si="70"/>
        <v>43832</v>
      </c>
      <c r="I499" s="35">
        <f t="shared" si="65"/>
        <v>43839</v>
      </c>
      <c r="J499" s="35">
        <v>43845</v>
      </c>
      <c r="K499" s="36" t="s">
        <v>69</v>
      </c>
      <c r="L499" s="37">
        <f t="shared" si="66"/>
        <v>474400</v>
      </c>
      <c r="M499" s="38">
        <v>474400</v>
      </c>
      <c r="N499" s="39"/>
      <c r="O499" s="40" t="s">
        <v>272</v>
      </c>
    </row>
    <row r="500" spans="1:15" s="41" customFormat="1" ht="12.75">
      <c r="A500" s="32">
        <v>1388</v>
      </c>
      <c r="B500" s="33" t="s">
        <v>474</v>
      </c>
      <c r="C500" s="34" t="s">
        <v>78</v>
      </c>
      <c r="D500" s="33" t="s">
        <v>192</v>
      </c>
      <c r="E500" s="44" t="s">
        <v>15</v>
      </c>
      <c r="F500" s="35">
        <f>G500-21</f>
        <v>43804</v>
      </c>
      <c r="G500" s="35">
        <f>H500-7</f>
        <v>43825</v>
      </c>
      <c r="H500" s="35">
        <f t="shared" si="70"/>
        <v>43832</v>
      </c>
      <c r="I500" s="35">
        <f t="shared" si="65"/>
        <v>43839</v>
      </c>
      <c r="J500" s="35">
        <v>43845</v>
      </c>
      <c r="K500" s="36" t="s">
        <v>69</v>
      </c>
      <c r="L500" s="37">
        <f t="shared" si="66"/>
        <v>20000</v>
      </c>
      <c r="M500" s="38">
        <v>20000</v>
      </c>
      <c r="N500" s="39"/>
      <c r="O500" s="40" t="s">
        <v>194</v>
      </c>
    </row>
    <row r="501" spans="1:15" s="41" customFormat="1" ht="12.75">
      <c r="A501" s="32">
        <v>1389</v>
      </c>
      <c r="B501" s="33" t="s">
        <v>474</v>
      </c>
      <c r="C501" s="34" t="s">
        <v>77</v>
      </c>
      <c r="D501" s="33" t="s">
        <v>192</v>
      </c>
      <c r="E501" s="44" t="s">
        <v>15</v>
      </c>
      <c r="F501" s="35">
        <f>G501-21</f>
        <v>43802</v>
      </c>
      <c r="G501" s="35">
        <f>H501-7</f>
        <v>43823</v>
      </c>
      <c r="H501" s="35">
        <f>J501-15</f>
        <v>43830</v>
      </c>
      <c r="I501" s="35">
        <f t="shared" si="65"/>
        <v>43837</v>
      </c>
      <c r="J501" s="35">
        <v>43845</v>
      </c>
      <c r="K501" s="36" t="s">
        <v>69</v>
      </c>
      <c r="L501" s="37">
        <f t="shared" si="66"/>
        <v>23892.5</v>
      </c>
      <c r="M501" s="38">
        <v>23892.5</v>
      </c>
      <c r="N501" s="39"/>
      <c r="O501" s="40" t="s">
        <v>194</v>
      </c>
    </row>
    <row r="502" spans="1:15" s="41" customFormat="1" ht="12.75">
      <c r="A502" s="32">
        <v>1390</v>
      </c>
      <c r="B502" s="33" t="s">
        <v>474</v>
      </c>
      <c r="C502" s="34" t="s">
        <v>122</v>
      </c>
      <c r="D502" s="33" t="s">
        <v>192</v>
      </c>
      <c r="E502" s="44" t="s">
        <v>15</v>
      </c>
      <c r="F502" s="35">
        <f>G502-21</f>
        <v>43802</v>
      </c>
      <c r="G502" s="35">
        <f>H502-7</f>
        <v>43823</v>
      </c>
      <c r="H502" s="35">
        <f>J502-15</f>
        <v>43830</v>
      </c>
      <c r="I502" s="35">
        <f t="shared" si="65"/>
        <v>43837</v>
      </c>
      <c r="J502" s="35">
        <v>43845</v>
      </c>
      <c r="K502" s="36" t="s">
        <v>69</v>
      </c>
      <c r="L502" s="37">
        <f t="shared" si="66"/>
        <v>29885</v>
      </c>
      <c r="M502" s="38">
        <v>29885</v>
      </c>
      <c r="N502" s="39"/>
      <c r="O502" s="40" t="s">
        <v>194</v>
      </c>
    </row>
    <row r="503" spans="1:15" s="41" customFormat="1" ht="12.75">
      <c r="A503" s="32">
        <v>1391</v>
      </c>
      <c r="B503" s="33" t="s">
        <v>474</v>
      </c>
      <c r="C503" s="34" t="s">
        <v>92</v>
      </c>
      <c r="D503" s="33" t="s">
        <v>192</v>
      </c>
      <c r="E503" s="44" t="s">
        <v>15</v>
      </c>
      <c r="F503" s="35">
        <f>G503-21</f>
        <v>43804</v>
      </c>
      <c r="G503" s="35">
        <f>H503-7</f>
        <v>43825</v>
      </c>
      <c r="H503" s="35">
        <f>J503-13</f>
        <v>43832</v>
      </c>
      <c r="I503" s="35">
        <f t="shared" si="65"/>
        <v>43839</v>
      </c>
      <c r="J503" s="35">
        <v>43845</v>
      </c>
      <c r="K503" s="36" t="s">
        <v>69</v>
      </c>
      <c r="L503" s="37">
        <f t="shared" si="66"/>
        <v>152680</v>
      </c>
      <c r="M503" s="38">
        <f>125000+27680</f>
        <v>152680</v>
      </c>
      <c r="N503" s="39"/>
      <c r="O503" s="40" t="s">
        <v>194</v>
      </c>
    </row>
    <row r="504" spans="1:15" s="41" customFormat="1" ht="12.75">
      <c r="A504" s="32">
        <v>1392</v>
      </c>
      <c r="B504" s="33" t="s">
        <v>474</v>
      </c>
      <c r="C504" s="34" t="s">
        <v>89</v>
      </c>
      <c r="D504" s="33" t="s">
        <v>192</v>
      </c>
      <c r="E504" s="44" t="s">
        <v>15</v>
      </c>
      <c r="F504" s="35">
        <f>G504-21</f>
        <v>43802</v>
      </c>
      <c r="G504" s="35">
        <f>H504-7</f>
        <v>43823</v>
      </c>
      <c r="H504" s="35">
        <f>J504-15</f>
        <v>43830</v>
      </c>
      <c r="I504" s="35">
        <f t="shared" si="65"/>
        <v>43837</v>
      </c>
      <c r="J504" s="35">
        <v>43845</v>
      </c>
      <c r="K504" s="36" t="s">
        <v>69</v>
      </c>
      <c r="L504" s="37">
        <f t="shared" si="66"/>
        <v>72800</v>
      </c>
      <c r="M504" s="38">
        <f>4800+68000</f>
        <v>72800</v>
      </c>
      <c r="N504" s="39"/>
      <c r="O504" s="40" t="s">
        <v>194</v>
      </c>
    </row>
    <row r="505" spans="1:15" s="41" customFormat="1" ht="18">
      <c r="A505" s="32">
        <v>1396</v>
      </c>
      <c r="B505" s="33" t="s">
        <v>474</v>
      </c>
      <c r="C505" s="42" t="s">
        <v>110</v>
      </c>
      <c r="D505" s="33" t="s">
        <v>192</v>
      </c>
      <c r="E505" s="44" t="s">
        <v>29</v>
      </c>
      <c r="F505" s="35">
        <f>H505-7</f>
        <v>43825</v>
      </c>
      <c r="G505" s="33" t="str">
        <f>IF(E505="","",IF((OR(E505=data_validation!A$1,E505=data_validation!A$2)),"Indicate Date","N/A"))</f>
        <v>N/A</v>
      </c>
      <c r="H505" s="35">
        <f t="shared" ref="H505:H514" si="71">J505-13</f>
        <v>43832</v>
      </c>
      <c r="I505" s="35">
        <f t="shared" si="65"/>
        <v>43839</v>
      </c>
      <c r="J505" s="35">
        <v>43845</v>
      </c>
      <c r="K505" s="36" t="s">
        <v>69</v>
      </c>
      <c r="L505" s="37">
        <f t="shared" si="66"/>
        <v>32000</v>
      </c>
      <c r="M505" s="43">
        <v>32000</v>
      </c>
      <c r="N505" s="39"/>
      <c r="O505" s="40" t="s">
        <v>194</v>
      </c>
    </row>
    <row r="506" spans="1:15" s="41" customFormat="1" ht="36">
      <c r="A506" s="32">
        <v>1400</v>
      </c>
      <c r="B506" s="33" t="s">
        <v>474</v>
      </c>
      <c r="C506" s="42" t="s">
        <v>101</v>
      </c>
      <c r="D506" s="33" t="s">
        <v>192</v>
      </c>
      <c r="E506" s="44" t="s">
        <v>25</v>
      </c>
      <c r="F506" s="46" t="e">
        <v>#REF!</v>
      </c>
      <c r="G506" s="46" t="s">
        <v>822</v>
      </c>
      <c r="H506" s="35">
        <f t="shared" si="71"/>
        <v>43832</v>
      </c>
      <c r="I506" s="35">
        <f t="shared" si="65"/>
        <v>43839</v>
      </c>
      <c r="J506" s="35">
        <v>43845</v>
      </c>
      <c r="K506" s="36" t="s">
        <v>69</v>
      </c>
      <c r="L506" s="37">
        <f t="shared" si="66"/>
        <v>26250</v>
      </c>
      <c r="M506" s="43">
        <v>26250</v>
      </c>
      <c r="N506" s="39"/>
      <c r="O506" s="40" t="s">
        <v>194</v>
      </c>
    </row>
    <row r="507" spans="1:15" s="41" customFormat="1" ht="18">
      <c r="A507" s="32">
        <v>1405</v>
      </c>
      <c r="B507" s="33" t="s">
        <v>474</v>
      </c>
      <c r="C507" s="42" t="s">
        <v>116</v>
      </c>
      <c r="D507" s="33" t="s">
        <v>192</v>
      </c>
      <c r="E507" s="44" t="s">
        <v>28</v>
      </c>
      <c r="F507" s="35">
        <f>H507-7</f>
        <v>43825</v>
      </c>
      <c r="G507" s="33" t="str">
        <f>IF(E507="","",IF((OR(E507=data_validation!A$1,E507=data_validation!A$2)),"Indicate Date","N/A"))</f>
        <v>N/A</v>
      </c>
      <c r="H507" s="35">
        <f t="shared" si="71"/>
        <v>43832</v>
      </c>
      <c r="I507" s="35">
        <f t="shared" si="65"/>
        <v>43839</v>
      </c>
      <c r="J507" s="35">
        <v>43845</v>
      </c>
      <c r="K507" s="36" t="s">
        <v>69</v>
      </c>
      <c r="L507" s="37">
        <f t="shared" si="66"/>
        <v>161000</v>
      </c>
      <c r="M507" s="43">
        <v>161000</v>
      </c>
      <c r="N507" s="39"/>
      <c r="O507" s="40" t="s">
        <v>194</v>
      </c>
    </row>
    <row r="508" spans="1:15" s="41" customFormat="1" ht="12.75">
      <c r="A508" s="32">
        <v>1406</v>
      </c>
      <c r="B508" s="33" t="s">
        <v>475</v>
      </c>
      <c r="C508" s="34" t="s">
        <v>122</v>
      </c>
      <c r="D508" s="33" t="s">
        <v>192</v>
      </c>
      <c r="E508" s="44" t="s">
        <v>15</v>
      </c>
      <c r="F508" s="35">
        <f>G508-21</f>
        <v>43804</v>
      </c>
      <c r="G508" s="35">
        <f>H508-7</f>
        <v>43825</v>
      </c>
      <c r="H508" s="35">
        <f t="shared" si="71"/>
        <v>43832</v>
      </c>
      <c r="I508" s="35">
        <f t="shared" si="65"/>
        <v>43839</v>
      </c>
      <c r="J508" s="35">
        <v>43845</v>
      </c>
      <c r="K508" s="36" t="s">
        <v>69</v>
      </c>
      <c r="L508" s="37">
        <f t="shared" si="66"/>
        <v>805000</v>
      </c>
      <c r="M508" s="38">
        <v>805000</v>
      </c>
      <c r="N508" s="39"/>
      <c r="O508" s="40" t="s">
        <v>196</v>
      </c>
    </row>
    <row r="509" spans="1:15" s="41" customFormat="1" ht="12.75">
      <c r="A509" s="32">
        <v>1407</v>
      </c>
      <c r="B509" s="33" t="s">
        <v>475</v>
      </c>
      <c r="C509" s="34" t="s">
        <v>81</v>
      </c>
      <c r="D509" s="33" t="s">
        <v>192</v>
      </c>
      <c r="E509" s="44" t="s">
        <v>15</v>
      </c>
      <c r="F509" s="35">
        <f>G509-21</f>
        <v>43804</v>
      </c>
      <c r="G509" s="35">
        <f>H509-7</f>
        <v>43825</v>
      </c>
      <c r="H509" s="35">
        <f t="shared" si="71"/>
        <v>43832</v>
      </c>
      <c r="I509" s="35">
        <f t="shared" si="65"/>
        <v>43839</v>
      </c>
      <c r="J509" s="35">
        <v>43845</v>
      </c>
      <c r="K509" s="36" t="s">
        <v>69</v>
      </c>
      <c r="L509" s="37">
        <f t="shared" si="66"/>
        <v>20000</v>
      </c>
      <c r="M509" s="38">
        <v>20000</v>
      </c>
      <c r="N509" s="39"/>
      <c r="O509" s="40" t="s">
        <v>196</v>
      </c>
    </row>
    <row r="510" spans="1:15" s="41" customFormat="1" ht="12.75">
      <c r="A510" s="32">
        <v>1408</v>
      </c>
      <c r="B510" s="33" t="s">
        <v>475</v>
      </c>
      <c r="C510" s="34" t="s">
        <v>77</v>
      </c>
      <c r="D510" s="33" t="s">
        <v>192</v>
      </c>
      <c r="E510" s="44" t="s">
        <v>15</v>
      </c>
      <c r="F510" s="35">
        <f>G510-21</f>
        <v>43804</v>
      </c>
      <c r="G510" s="35">
        <f>H510-7</f>
        <v>43825</v>
      </c>
      <c r="H510" s="35">
        <f t="shared" si="71"/>
        <v>43832</v>
      </c>
      <c r="I510" s="35">
        <f t="shared" si="65"/>
        <v>43839</v>
      </c>
      <c r="J510" s="35">
        <v>43845</v>
      </c>
      <c r="K510" s="36" t="s">
        <v>69</v>
      </c>
      <c r="L510" s="37">
        <f t="shared" si="66"/>
        <v>100000</v>
      </c>
      <c r="M510" s="38">
        <v>100000</v>
      </c>
      <c r="N510" s="39"/>
      <c r="O510" s="40" t="s">
        <v>196</v>
      </c>
    </row>
    <row r="511" spans="1:15" s="41" customFormat="1" ht="12.75">
      <c r="A511" s="32">
        <v>1409</v>
      </c>
      <c r="B511" s="33" t="s">
        <v>475</v>
      </c>
      <c r="C511" s="42" t="s">
        <v>78</v>
      </c>
      <c r="D511" s="33" t="s">
        <v>192</v>
      </c>
      <c r="E511" s="44" t="s">
        <v>15</v>
      </c>
      <c r="F511" s="35">
        <f>G511-21</f>
        <v>43804</v>
      </c>
      <c r="G511" s="35">
        <f>H511-7</f>
        <v>43825</v>
      </c>
      <c r="H511" s="35">
        <f t="shared" si="71"/>
        <v>43832</v>
      </c>
      <c r="I511" s="35">
        <f t="shared" si="65"/>
        <v>43839</v>
      </c>
      <c r="J511" s="35">
        <v>43845</v>
      </c>
      <c r="K511" s="36" t="s">
        <v>69</v>
      </c>
      <c r="L511" s="37">
        <f t="shared" si="66"/>
        <v>175000</v>
      </c>
      <c r="M511" s="43">
        <v>175000</v>
      </c>
      <c r="N511" s="39"/>
      <c r="O511" s="40" t="s">
        <v>196</v>
      </c>
    </row>
    <row r="512" spans="1:15" s="41" customFormat="1" ht="24">
      <c r="A512" s="32">
        <v>1410</v>
      </c>
      <c r="B512" s="33" t="s">
        <v>475</v>
      </c>
      <c r="C512" s="42" t="s">
        <v>273</v>
      </c>
      <c r="D512" s="33" t="s">
        <v>192</v>
      </c>
      <c r="E512" s="44" t="s">
        <v>15</v>
      </c>
      <c r="F512" s="35">
        <f>G512-21</f>
        <v>43804</v>
      </c>
      <c r="G512" s="35">
        <f>H512-7</f>
        <v>43825</v>
      </c>
      <c r="H512" s="35">
        <f t="shared" si="71"/>
        <v>43832</v>
      </c>
      <c r="I512" s="35">
        <f t="shared" si="65"/>
        <v>43839</v>
      </c>
      <c r="J512" s="35">
        <v>43845</v>
      </c>
      <c r="K512" s="36" t="s">
        <v>69</v>
      </c>
      <c r="L512" s="37">
        <f t="shared" si="66"/>
        <v>31500</v>
      </c>
      <c r="M512" s="43">
        <v>31500</v>
      </c>
      <c r="N512" s="39"/>
      <c r="O512" s="40" t="s">
        <v>196</v>
      </c>
    </row>
    <row r="513" spans="1:256" s="41" customFormat="1" ht="18">
      <c r="A513" s="32">
        <v>1411</v>
      </c>
      <c r="B513" s="33" t="s">
        <v>475</v>
      </c>
      <c r="C513" s="42" t="s">
        <v>146</v>
      </c>
      <c r="D513" s="33" t="s">
        <v>192</v>
      </c>
      <c r="E513" s="44" t="s">
        <v>26</v>
      </c>
      <c r="F513" s="46" t="e">
        <v>#REF!</v>
      </c>
      <c r="G513" s="33" t="str">
        <f>IF(E513="","",IF((OR(E513=data_validation!A$1,E513=data_validation!A$2)),"Indicate Date","N/A"))</f>
        <v>N/A</v>
      </c>
      <c r="H513" s="35">
        <f t="shared" si="71"/>
        <v>43832</v>
      </c>
      <c r="I513" s="35">
        <f t="shared" si="65"/>
        <v>43839</v>
      </c>
      <c r="J513" s="35">
        <v>43845</v>
      </c>
      <c r="K513" s="36" t="s">
        <v>69</v>
      </c>
      <c r="L513" s="37">
        <f t="shared" si="66"/>
        <v>60000</v>
      </c>
      <c r="M513" s="43">
        <v>60000</v>
      </c>
      <c r="N513" s="39"/>
      <c r="O513" s="40" t="s">
        <v>196</v>
      </c>
    </row>
    <row r="514" spans="1:256" s="41" customFormat="1" ht="12.75">
      <c r="A514" s="32">
        <v>1415</v>
      </c>
      <c r="B514" s="33" t="s">
        <v>475</v>
      </c>
      <c r="C514" s="34" t="s">
        <v>89</v>
      </c>
      <c r="D514" s="33" t="s">
        <v>192</v>
      </c>
      <c r="E514" s="44" t="s">
        <v>15</v>
      </c>
      <c r="F514" s="35">
        <f>G514-21</f>
        <v>43804</v>
      </c>
      <c r="G514" s="35">
        <f>H514-7</f>
        <v>43825</v>
      </c>
      <c r="H514" s="35">
        <f t="shared" si="71"/>
        <v>43832</v>
      </c>
      <c r="I514" s="35">
        <f t="shared" si="65"/>
        <v>43839</v>
      </c>
      <c r="J514" s="35">
        <v>43845</v>
      </c>
      <c r="K514" s="36" t="s">
        <v>69</v>
      </c>
      <c r="L514" s="37">
        <f t="shared" si="66"/>
        <v>12000</v>
      </c>
      <c r="M514" s="38">
        <v>12000</v>
      </c>
      <c r="N514" s="39"/>
      <c r="O514" s="40" t="s">
        <v>196</v>
      </c>
    </row>
    <row r="515" spans="1:256" s="41" customFormat="1" ht="18">
      <c r="A515" s="32">
        <v>1419</v>
      </c>
      <c r="B515" s="33" t="s">
        <v>475</v>
      </c>
      <c r="C515" s="34" t="s">
        <v>403</v>
      </c>
      <c r="D515" s="33" t="s">
        <v>192</v>
      </c>
      <c r="E515" s="44" t="s">
        <v>28</v>
      </c>
      <c r="F515" s="35">
        <f>G515-21</f>
        <v>43802</v>
      </c>
      <c r="G515" s="35">
        <f>H515-7</f>
        <v>43823</v>
      </c>
      <c r="H515" s="35">
        <f>J515-15</f>
        <v>43830</v>
      </c>
      <c r="I515" s="35">
        <f t="shared" si="65"/>
        <v>43837</v>
      </c>
      <c r="J515" s="35">
        <v>43845</v>
      </c>
      <c r="K515" s="36" t="s">
        <v>69</v>
      </c>
      <c r="L515" s="37">
        <f t="shared" si="66"/>
        <v>50000</v>
      </c>
      <c r="M515" s="38">
        <v>50000</v>
      </c>
      <c r="N515" s="39"/>
      <c r="O515" s="40" t="s">
        <v>196</v>
      </c>
    </row>
    <row r="516" spans="1:256" s="41" customFormat="1" ht="12.75">
      <c r="A516" s="32">
        <v>1420</v>
      </c>
      <c r="B516" s="33" t="s">
        <v>476</v>
      </c>
      <c r="C516" s="34" t="s">
        <v>78</v>
      </c>
      <c r="D516" s="33" t="s">
        <v>192</v>
      </c>
      <c r="E516" s="44" t="s">
        <v>15</v>
      </c>
      <c r="F516" s="35">
        <f>G516-21</f>
        <v>43804</v>
      </c>
      <c r="G516" s="35">
        <f>H516-7</f>
        <v>43825</v>
      </c>
      <c r="H516" s="35">
        <f t="shared" ref="H516:H532" si="72">J516-13</f>
        <v>43832</v>
      </c>
      <c r="I516" s="35">
        <f t="shared" si="65"/>
        <v>43839</v>
      </c>
      <c r="J516" s="35">
        <v>43845</v>
      </c>
      <c r="K516" s="36" t="s">
        <v>69</v>
      </c>
      <c r="L516" s="37">
        <f t="shared" si="66"/>
        <v>77000</v>
      </c>
      <c r="M516" s="38">
        <v>77000</v>
      </c>
      <c r="N516" s="39"/>
      <c r="O516" s="40" t="s">
        <v>195</v>
      </c>
    </row>
    <row r="517" spans="1:256" s="41" customFormat="1" ht="12.75">
      <c r="A517" s="32">
        <v>1421</v>
      </c>
      <c r="B517" s="33" t="s">
        <v>476</v>
      </c>
      <c r="C517" s="34" t="s">
        <v>77</v>
      </c>
      <c r="D517" s="33" t="s">
        <v>192</v>
      </c>
      <c r="E517" s="44" t="s">
        <v>15</v>
      </c>
      <c r="F517" s="35">
        <f>G517-21</f>
        <v>43804</v>
      </c>
      <c r="G517" s="35">
        <f>H517-7</f>
        <v>43825</v>
      </c>
      <c r="H517" s="35">
        <f t="shared" si="72"/>
        <v>43832</v>
      </c>
      <c r="I517" s="35">
        <f t="shared" si="65"/>
        <v>43839</v>
      </c>
      <c r="J517" s="35">
        <v>43845</v>
      </c>
      <c r="K517" s="36" t="s">
        <v>69</v>
      </c>
      <c r="L517" s="37">
        <f t="shared" si="66"/>
        <v>21000</v>
      </c>
      <c r="M517" s="38">
        <v>21000</v>
      </c>
      <c r="N517" s="39"/>
      <c r="O517" s="40" t="s">
        <v>195</v>
      </c>
    </row>
    <row r="518" spans="1:256" s="41" customFormat="1" ht="12.75">
      <c r="A518" s="32">
        <v>1422</v>
      </c>
      <c r="B518" s="33" t="s">
        <v>476</v>
      </c>
      <c r="C518" s="34" t="s">
        <v>81</v>
      </c>
      <c r="D518" s="33" t="s">
        <v>192</v>
      </c>
      <c r="E518" s="44" t="s">
        <v>15</v>
      </c>
      <c r="F518" s="35">
        <f>G518-21</f>
        <v>43804</v>
      </c>
      <c r="G518" s="35">
        <f>H518-7</f>
        <v>43825</v>
      </c>
      <c r="H518" s="35">
        <f t="shared" si="72"/>
        <v>43832</v>
      </c>
      <c r="I518" s="35">
        <f t="shared" ref="I518:I581" si="73">H518+7</f>
        <v>43839</v>
      </c>
      <c r="J518" s="35">
        <v>43845</v>
      </c>
      <c r="K518" s="36" t="s">
        <v>69</v>
      </c>
      <c r="L518" s="37">
        <f t="shared" ref="L518:L581" si="74">SUM(M518:N518)</f>
        <v>2000</v>
      </c>
      <c r="M518" s="38">
        <v>2000</v>
      </c>
      <c r="N518" s="39"/>
      <c r="O518" s="40" t="s">
        <v>195</v>
      </c>
    </row>
    <row r="519" spans="1:256" s="41" customFormat="1" ht="24">
      <c r="A519" s="32">
        <v>1423</v>
      </c>
      <c r="B519" s="33" t="s">
        <v>476</v>
      </c>
      <c r="C519" s="42" t="s">
        <v>83</v>
      </c>
      <c r="D519" s="33" t="s">
        <v>192</v>
      </c>
      <c r="E519" s="44" t="s">
        <v>28</v>
      </c>
      <c r="F519" s="35">
        <f>H519-7</f>
        <v>43825</v>
      </c>
      <c r="G519" s="33" t="str">
        <f>IF(E519="","",IF((OR(E519=data_validation!A$1,E519=data_validation!A$2)),"Indicate Date","N/A"))</f>
        <v>N/A</v>
      </c>
      <c r="H519" s="35">
        <f t="shared" si="72"/>
        <v>43832</v>
      </c>
      <c r="I519" s="35">
        <f t="shared" si="73"/>
        <v>43839</v>
      </c>
      <c r="J519" s="35">
        <v>43845</v>
      </c>
      <c r="K519" s="36" t="s">
        <v>69</v>
      </c>
      <c r="L519" s="37">
        <f t="shared" si="74"/>
        <v>50000</v>
      </c>
      <c r="M519" s="43">
        <v>50000</v>
      </c>
      <c r="N519" s="39"/>
      <c r="O519" s="40" t="s">
        <v>195</v>
      </c>
    </row>
    <row r="520" spans="1:256" s="41" customFormat="1" ht="24">
      <c r="A520" s="32">
        <v>1424</v>
      </c>
      <c r="B520" s="33" t="s">
        <v>476</v>
      </c>
      <c r="C520" s="42" t="s">
        <v>87</v>
      </c>
      <c r="D520" s="33" t="s">
        <v>192</v>
      </c>
      <c r="E520" s="44" t="s">
        <v>28</v>
      </c>
      <c r="F520" s="35">
        <f>H520-7</f>
        <v>43825</v>
      </c>
      <c r="G520" s="33" t="str">
        <f>IF(E520="","",IF((OR(E520=data_validation!A$1,E520=data_validation!A$2)),"Indicate Date","N/A"))</f>
        <v>N/A</v>
      </c>
      <c r="H520" s="35">
        <f t="shared" si="72"/>
        <v>43832</v>
      </c>
      <c r="I520" s="35">
        <f t="shared" si="73"/>
        <v>43839</v>
      </c>
      <c r="J520" s="35">
        <v>43845</v>
      </c>
      <c r="K520" s="36" t="s">
        <v>69</v>
      </c>
      <c r="L520" s="37">
        <f t="shared" si="74"/>
        <v>50000</v>
      </c>
      <c r="M520" s="43">
        <v>50000</v>
      </c>
      <c r="N520" s="39"/>
      <c r="O520" s="40" t="s">
        <v>195</v>
      </c>
    </row>
    <row r="521" spans="1:256" s="80" customFormat="1" ht="36">
      <c r="A521" s="32">
        <v>1425</v>
      </c>
      <c r="B521" s="33" t="s">
        <v>476</v>
      </c>
      <c r="C521" s="42" t="s">
        <v>101</v>
      </c>
      <c r="D521" s="33" t="s">
        <v>192</v>
      </c>
      <c r="E521" s="44" t="s">
        <v>25</v>
      </c>
      <c r="F521" s="46" t="e">
        <v>#REF!</v>
      </c>
      <c r="G521" s="46" t="s">
        <v>822</v>
      </c>
      <c r="H521" s="35">
        <f t="shared" si="72"/>
        <v>43832</v>
      </c>
      <c r="I521" s="35">
        <f t="shared" si="73"/>
        <v>43839</v>
      </c>
      <c r="J521" s="35">
        <v>43845</v>
      </c>
      <c r="K521" s="36" t="s">
        <v>69</v>
      </c>
      <c r="L521" s="37">
        <f t="shared" si="74"/>
        <v>300000</v>
      </c>
      <c r="M521" s="43">
        <v>300000</v>
      </c>
      <c r="N521" s="39"/>
      <c r="O521" s="40" t="s">
        <v>195</v>
      </c>
      <c r="P521" s="41"/>
      <c r="Q521" s="41"/>
      <c r="R521" s="41"/>
      <c r="S521" s="41"/>
      <c r="T521" s="41"/>
      <c r="U521" s="41"/>
      <c r="V521" s="41"/>
      <c r="W521" s="41"/>
      <c r="X521" s="41"/>
      <c r="Y521" s="41"/>
      <c r="Z521" s="41"/>
      <c r="AA521" s="41"/>
      <c r="AB521" s="41"/>
      <c r="AC521" s="41"/>
      <c r="AD521" s="41"/>
      <c r="AE521" s="41"/>
      <c r="AF521" s="41"/>
      <c r="AG521" s="41"/>
      <c r="AH521" s="41"/>
      <c r="AI521" s="41"/>
      <c r="AJ521" s="41"/>
      <c r="AK521" s="41"/>
      <c r="AL521" s="41"/>
      <c r="AM521" s="41"/>
      <c r="AN521" s="41"/>
      <c r="AO521" s="41"/>
      <c r="AP521" s="41"/>
      <c r="AQ521" s="41"/>
      <c r="AR521" s="41"/>
      <c r="AS521" s="41"/>
      <c r="AT521" s="41"/>
      <c r="AU521" s="41"/>
      <c r="AV521" s="41"/>
      <c r="AW521" s="41"/>
      <c r="AX521" s="41"/>
      <c r="AY521" s="41"/>
      <c r="AZ521" s="41"/>
      <c r="BA521" s="41"/>
      <c r="BB521" s="41"/>
      <c r="BC521" s="41"/>
      <c r="BD521" s="41"/>
      <c r="BE521" s="41"/>
      <c r="BF521" s="41"/>
      <c r="BG521" s="41"/>
      <c r="BH521" s="41"/>
      <c r="BI521" s="41"/>
      <c r="BJ521" s="41"/>
      <c r="BK521" s="41"/>
      <c r="BL521" s="41"/>
      <c r="BM521" s="41"/>
      <c r="BN521" s="41"/>
      <c r="BO521" s="41"/>
      <c r="BP521" s="41"/>
      <c r="BQ521" s="41"/>
      <c r="BR521" s="41"/>
      <c r="BS521" s="41"/>
      <c r="BT521" s="41"/>
      <c r="BU521" s="41"/>
      <c r="BV521" s="41"/>
      <c r="BW521" s="41"/>
      <c r="BX521" s="41"/>
      <c r="BY521" s="41"/>
      <c r="BZ521" s="41"/>
      <c r="CA521" s="41"/>
      <c r="CB521" s="41"/>
      <c r="CC521" s="41"/>
      <c r="CD521" s="41"/>
      <c r="CE521" s="41"/>
      <c r="CF521" s="41"/>
      <c r="CG521" s="41"/>
      <c r="CH521" s="41"/>
      <c r="CI521" s="41"/>
      <c r="CJ521" s="41"/>
      <c r="CK521" s="41"/>
      <c r="CL521" s="41"/>
      <c r="CM521" s="41"/>
      <c r="CN521" s="41"/>
      <c r="CO521" s="41"/>
      <c r="CP521" s="41"/>
      <c r="CQ521" s="41"/>
      <c r="CR521" s="41"/>
      <c r="CS521" s="41"/>
      <c r="CT521" s="41"/>
      <c r="CU521" s="41"/>
      <c r="CV521" s="41"/>
      <c r="CW521" s="41"/>
      <c r="CX521" s="41"/>
      <c r="CY521" s="41"/>
      <c r="CZ521" s="41"/>
      <c r="DA521" s="41"/>
      <c r="DB521" s="41"/>
      <c r="DC521" s="41"/>
      <c r="DD521" s="41"/>
      <c r="DE521" s="41"/>
      <c r="DF521" s="41"/>
      <c r="DG521" s="41"/>
      <c r="DH521" s="41"/>
      <c r="DI521" s="41"/>
      <c r="DJ521" s="41"/>
      <c r="DK521" s="41"/>
      <c r="DL521" s="41"/>
      <c r="DM521" s="41"/>
      <c r="DN521" s="41"/>
      <c r="DO521" s="41"/>
      <c r="DP521" s="41"/>
      <c r="DQ521" s="41"/>
      <c r="DR521" s="41"/>
      <c r="DS521" s="41"/>
      <c r="DT521" s="41"/>
      <c r="DU521" s="41"/>
      <c r="DV521" s="41"/>
      <c r="DW521" s="41"/>
      <c r="DX521" s="41"/>
      <c r="DY521" s="41"/>
      <c r="DZ521" s="41"/>
      <c r="EA521" s="41"/>
      <c r="EB521" s="41"/>
      <c r="EC521" s="41"/>
      <c r="ED521" s="41"/>
      <c r="EE521" s="41"/>
      <c r="EF521" s="41"/>
      <c r="EG521" s="41"/>
      <c r="EH521" s="41"/>
      <c r="EI521" s="41"/>
      <c r="EJ521" s="41"/>
      <c r="EK521" s="41"/>
      <c r="EL521" s="41"/>
      <c r="EM521" s="41"/>
      <c r="EN521" s="41"/>
      <c r="EO521" s="41"/>
      <c r="EP521" s="41"/>
      <c r="EQ521" s="41"/>
      <c r="ER521" s="41"/>
      <c r="ES521" s="41"/>
      <c r="ET521" s="41"/>
      <c r="EU521" s="41"/>
      <c r="EV521" s="41"/>
      <c r="EW521" s="41"/>
      <c r="EX521" s="41"/>
      <c r="EY521" s="41"/>
      <c r="EZ521" s="41"/>
      <c r="FA521" s="41"/>
      <c r="FB521" s="41"/>
      <c r="FC521" s="41"/>
      <c r="FD521" s="41"/>
      <c r="FE521" s="41"/>
      <c r="FF521" s="41"/>
      <c r="FG521" s="41"/>
      <c r="FH521" s="41"/>
      <c r="FI521" s="41"/>
      <c r="FJ521" s="41"/>
      <c r="FK521" s="41"/>
      <c r="FL521" s="41"/>
      <c r="FM521" s="41"/>
      <c r="FN521" s="41"/>
      <c r="FO521" s="41"/>
      <c r="FP521" s="41"/>
      <c r="FQ521" s="41"/>
      <c r="FR521" s="41"/>
      <c r="FS521" s="41"/>
      <c r="FT521" s="41"/>
      <c r="FU521" s="41"/>
      <c r="FV521" s="41"/>
      <c r="FW521" s="41"/>
      <c r="FX521" s="41"/>
      <c r="FY521" s="41"/>
      <c r="FZ521" s="41"/>
      <c r="GA521" s="41"/>
      <c r="GB521" s="41"/>
      <c r="GC521" s="41"/>
      <c r="GD521" s="41"/>
      <c r="GE521" s="41"/>
      <c r="GF521" s="41"/>
      <c r="GG521" s="41"/>
      <c r="GH521" s="41"/>
      <c r="GI521" s="41"/>
      <c r="GJ521" s="41"/>
      <c r="GK521" s="41"/>
      <c r="GL521" s="41"/>
      <c r="GM521" s="41"/>
      <c r="GN521" s="41"/>
      <c r="GO521" s="41"/>
      <c r="GP521" s="41"/>
      <c r="GQ521" s="41"/>
      <c r="GR521" s="41"/>
      <c r="GS521" s="41"/>
      <c r="GT521" s="41"/>
      <c r="GU521" s="41"/>
      <c r="GV521" s="41"/>
      <c r="GW521" s="41"/>
      <c r="GX521" s="41"/>
      <c r="GY521" s="41"/>
      <c r="GZ521" s="41"/>
      <c r="HA521" s="41"/>
      <c r="HB521" s="41"/>
      <c r="HC521" s="41"/>
      <c r="HD521" s="41"/>
      <c r="HE521" s="41"/>
      <c r="HF521" s="41"/>
      <c r="HG521" s="41"/>
      <c r="HH521" s="41"/>
      <c r="HI521" s="41"/>
      <c r="HJ521" s="41"/>
      <c r="HK521" s="41"/>
      <c r="HL521" s="41"/>
      <c r="HM521" s="41"/>
      <c r="HN521" s="41"/>
      <c r="HO521" s="41"/>
      <c r="HP521" s="41"/>
      <c r="HQ521" s="41"/>
      <c r="HR521" s="41"/>
      <c r="HS521" s="41"/>
      <c r="HT521" s="41"/>
      <c r="HU521" s="41"/>
      <c r="HV521" s="41"/>
      <c r="HW521" s="41"/>
      <c r="HX521" s="41"/>
      <c r="HY521" s="41"/>
      <c r="HZ521" s="41"/>
      <c r="IA521" s="41"/>
      <c r="IB521" s="41"/>
      <c r="IC521" s="41"/>
      <c r="ID521" s="41"/>
      <c r="IE521" s="41"/>
      <c r="IF521" s="41"/>
      <c r="IG521" s="41"/>
      <c r="IH521" s="41"/>
      <c r="II521" s="41"/>
      <c r="IJ521" s="41"/>
      <c r="IK521" s="41"/>
      <c r="IL521" s="41"/>
      <c r="IM521" s="41"/>
      <c r="IN521" s="41"/>
      <c r="IO521" s="41"/>
      <c r="IP521" s="41"/>
      <c r="IQ521" s="41"/>
      <c r="IR521" s="41"/>
      <c r="IS521" s="41"/>
      <c r="IT521" s="41"/>
      <c r="IU521" s="41"/>
      <c r="IV521" s="41"/>
    </row>
    <row r="522" spans="1:256" s="41" customFormat="1" ht="12.75">
      <c r="A522" s="32">
        <v>1426</v>
      </c>
      <c r="B522" s="33" t="s">
        <v>476</v>
      </c>
      <c r="C522" s="42" t="s">
        <v>89</v>
      </c>
      <c r="D522" s="33" t="s">
        <v>192</v>
      </c>
      <c r="E522" s="44" t="s">
        <v>15</v>
      </c>
      <c r="F522" s="35">
        <f>G522-21</f>
        <v>43804</v>
      </c>
      <c r="G522" s="35">
        <f>H522-7</f>
        <v>43825</v>
      </c>
      <c r="H522" s="35">
        <f t="shared" si="72"/>
        <v>43832</v>
      </c>
      <c r="I522" s="35">
        <f t="shared" si="73"/>
        <v>43839</v>
      </c>
      <c r="J522" s="35">
        <v>43845</v>
      </c>
      <c r="K522" s="36" t="s">
        <v>69</v>
      </c>
      <c r="L522" s="37">
        <f t="shared" si="74"/>
        <v>20000</v>
      </c>
      <c r="M522" s="43">
        <v>20000</v>
      </c>
      <c r="N522" s="39"/>
      <c r="O522" s="40" t="s">
        <v>195</v>
      </c>
    </row>
    <row r="523" spans="1:256" s="41" customFormat="1" ht="18">
      <c r="A523" s="32">
        <v>1428</v>
      </c>
      <c r="B523" s="33" t="s">
        <v>476</v>
      </c>
      <c r="C523" s="42" t="s">
        <v>110</v>
      </c>
      <c r="D523" s="33" t="s">
        <v>192</v>
      </c>
      <c r="E523" s="44" t="s">
        <v>29</v>
      </c>
      <c r="F523" s="46" t="e">
        <v>#REF!</v>
      </c>
      <c r="G523" s="33" t="str">
        <f>IF(E523="","",IF((OR(E523=data_validation!A$1,E523=data_validation!A$2)),"Indicate Date","N/A"))</f>
        <v>N/A</v>
      </c>
      <c r="H523" s="35">
        <f t="shared" si="72"/>
        <v>43832</v>
      </c>
      <c r="I523" s="35">
        <f t="shared" si="73"/>
        <v>43839</v>
      </c>
      <c r="J523" s="35">
        <v>43845</v>
      </c>
      <c r="K523" s="36" t="s">
        <v>69</v>
      </c>
      <c r="L523" s="37">
        <f t="shared" si="74"/>
        <v>5000</v>
      </c>
      <c r="M523" s="43">
        <v>5000</v>
      </c>
      <c r="N523" s="39"/>
      <c r="O523" s="40" t="s">
        <v>195</v>
      </c>
    </row>
    <row r="524" spans="1:256" s="41" customFormat="1" ht="12.75">
      <c r="A524" s="32">
        <v>1430</v>
      </c>
      <c r="B524" s="33" t="s">
        <v>477</v>
      </c>
      <c r="C524" s="34" t="s">
        <v>77</v>
      </c>
      <c r="D524" s="33" t="s">
        <v>192</v>
      </c>
      <c r="E524" s="44" t="s">
        <v>15</v>
      </c>
      <c r="F524" s="35">
        <f>G524-21</f>
        <v>43804</v>
      </c>
      <c r="G524" s="35">
        <f>H524-7</f>
        <v>43825</v>
      </c>
      <c r="H524" s="35">
        <f t="shared" si="72"/>
        <v>43832</v>
      </c>
      <c r="I524" s="35">
        <f t="shared" si="73"/>
        <v>43839</v>
      </c>
      <c r="J524" s="35">
        <v>43845</v>
      </c>
      <c r="K524" s="36" t="s">
        <v>69</v>
      </c>
      <c r="L524" s="37">
        <f t="shared" si="74"/>
        <v>5000</v>
      </c>
      <c r="M524" s="38">
        <v>5000</v>
      </c>
      <c r="N524" s="39"/>
      <c r="O524" s="40" t="s">
        <v>198</v>
      </c>
    </row>
    <row r="525" spans="1:256" s="41" customFormat="1" ht="12.75">
      <c r="A525" s="32">
        <v>1431</v>
      </c>
      <c r="B525" s="33" t="s">
        <v>477</v>
      </c>
      <c r="C525" s="34" t="s">
        <v>78</v>
      </c>
      <c r="D525" s="33" t="s">
        <v>192</v>
      </c>
      <c r="E525" s="44" t="s">
        <v>15</v>
      </c>
      <c r="F525" s="35">
        <f>G525-21</f>
        <v>43804</v>
      </c>
      <c r="G525" s="35">
        <f>H525-7</f>
        <v>43825</v>
      </c>
      <c r="H525" s="35">
        <f t="shared" si="72"/>
        <v>43832</v>
      </c>
      <c r="I525" s="35">
        <f t="shared" si="73"/>
        <v>43839</v>
      </c>
      <c r="J525" s="35">
        <v>43845</v>
      </c>
      <c r="K525" s="36" t="s">
        <v>69</v>
      </c>
      <c r="L525" s="37">
        <f t="shared" si="74"/>
        <v>5000</v>
      </c>
      <c r="M525" s="38">
        <v>5000</v>
      </c>
      <c r="N525" s="39"/>
      <c r="O525" s="40" t="s">
        <v>198</v>
      </c>
    </row>
    <row r="526" spans="1:256" s="41" customFormat="1" ht="18">
      <c r="A526" s="32">
        <v>1432</v>
      </c>
      <c r="B526" s="33" t="s">
        <v>478</v>
      </c>
      <c r="C526" s="42" t="s">
        <v>193</v>
      </c>
      <c r="D526" s="33" t="s">
        <v>192</v>
      </c>
      <c r="E526" s="44" t="s">
        <v>28</v>
      </c>
      <c r="F526" s="35">
        <f>H526-7</f>
        <v>43825</v>
      </c>
      <c r="G526" s="33" t="str">
        <f>IF(E526="","",IF((OR(E526=data_validation!A$1,E526=data_validation!A$2)),"Indicate Date","N/A"))</f>
        <v>N/A</v>
      </c>
      <c r="H526" s="35">
        <f t="shared" si="72"/>
        <v>43832</v>
      </c>
      <c r="I526" s="35">
        <f t="shared" si="73"/>
        <v>43839</v>
      </c>
      <c r="J526" s="35">
        <v>43845</v>
      </c>
      <c r="K526" s="36" t="s">
        <v>69</v>
      </c>
      <c r="L526" s="37">
        <f t="shared" si="74"/>
        <v>80000</v>
      </c>
      <c r="M526" s="43">
        <v>80000</v>
      </c>
      <c r="N526" s="39"/>
      <c r="O526" s="40" t="s">
        <v>274</v>
      </c>
    </row>
    <row r="527" spans="1:256" s="41" customFormat="1" ht="36">
      <c r="A527" s="32">
        <v>1433</v>
      </c>
      <c r="B527" s="33" t="s">
        <v>479</v>
      </c>
      <c r="C527" s="34" t="s">
        <v>101</v>
      </c>
      <c r="D527" s="33" t="s">
        <v>192</v>
      </c>
      <c r="E527" s="44" t="s">
        <v>25</v>
      </c>
      <c r="F527" s="46" t="e">
        <v>#REF!</v>
      </c>
      <c r="G527" s="46" t="s">
        <v>822</v>
      </c>
      <c r="H527" s="35">
        <f t="shared" si="72"/>
        <v>43832</v>
      </c>
      <c r="I527" s="35">
        <f t="shared" si="73"/>
        <v>43839</v>
      </c>
      <c r="J527" s="35">
        <v>43845</v>
      </c>
      <c r="K527" s="36" t="s">
        <v>69</v>
      </c>
      <c r="L527" s="37">
        <f t="shared" si="74"/>
        <v>50000</v>
      </c>
      <c r="M527" s="38">
        <v>50000</v>
      </c>
      <c r="N527" s="39"/>
      <c r="O527" s="40" t="s">
        <v>197</v>
      </c>
    </row>
    <row r="528" spans="1:256" s="41" customFormat="1" ht="18">
      <c r="A528" s="32">
        <v>1434</v>
      </c>
      <c r="B528" s="33" t="s">
        <v>481</v>
      </c>
      <c r="C528" s="42" t="s">
        <v>92</v>
      </c>
      <c r="D528" s="33" t="s">
        <v>192</v>
      </c>
      <c r="E528" s="44" t="s">
        <v>28</v>
      </c>
      <c r="F528" s="35">
        <f>H528-7</f>
        <v>43825</v>
      </c>
      <c r="G528" s="33" t="str">
        <f>IF(E528="","",IF((OR(E528=data_validation!A$1,E528=data_validation!A$2)),"Indicate Date","N/A"))</f>
        <v>N/A</v>
      </c>
      <c r="H528" s="35">
        <f t="shared" si="72"/>
        <v>43832</v>
      </c>
      <c r="I528" s="35">
        <f t="shared" si="73"/>
        <v>43839</v>
      </c>
      <c r="J528" s="35">
        <v>43845</v>
      </c>
      <c r="K528" s="36" t="s">
        <v>69</v>
      </c>
      <c r="L528" s="37">
        <f t="shared" si="74"/>
        <v>40000</v>
      </c>
      <c r="M528" s="43">
        <v>40000</v>
      </c>
      <c r="N528" s="39"/>
      <c r="O528" s="40" t="s">
        <v>480</v>
      </c>
    </row>
    <row r="529" spans="1:15" s="41" customFormat="1" ht="18">
      <c r="A529" s="32">
        <v>1436</v>
      </c>
      <c r="B529" s="33" t="s">
        <v>481</v>
      </c>
      <c r="C529" s="42" t="s">
        <v>155</v>
      </c>
      <c r="D529" s="33" t="s">
        <v>192</v>
      </c>
      <c r="E529" s="44" t="s">
        <v>28</v>
      </c>
      <c r="F529" s="35">
        <f>H529-7</f>
        <v>43825</v>
      </c>
      <c r="G529" s="33" t="str">
        <f>IF(E529="","",IF((OR(E529=data_validation!A$1,E529=data_validation!A$2)),"Indicate Date","N/A"))</f>
        <v>N/A</v>
      </c>
      <c r="H529" s="35">
        <f t="shared" si="72"/>
        <v>43832</v>
      </c>
      <c r="I529" s="35">
        <f t="shared" si="73"/>
        <v>43839</v>
      </c>
      <c r="J529" s="35">
        <v>43845</v>
      </c>
      <c r="K529" s="36" t="s">
        <v>69</v>
      </c>
      <c r="L529" s="37">
        <f t="shared" si="74"/>
        <v>31000</v>
      </c>
      <c r="M529" s="43">
        <v>31000</v>
      </c>
      <c r="N529" s="39"/>
      <c r="O529" s="40" t="s">
        <v>480</v>
      </c>
    </row>
    <row r="530" spans="1:15" s="41" customFormat="1" ht="18">
      <c r="A530" s="32">
        <v>1438</v>
      </c>
      <c r="B530" s="33" t="s">
        <v>481</v>
      </c>
      <c r="C530" s="42" t="s">
        <v>178</v>
      </c>
      <c r="D530" s="33" t="s">
        <v>192</v>
      </c>
      <c r="E530" s="44" t="s">
        <v>28</v>
      </c>
      <c r="F530" s="35">
        <f>H530-7</f>
        <v>43825</v>
      </c>
      <c r="G530" s="33" t="str">
        <f>IF(E530="","",IF((OR(E530=data_validation!A$1,E530=data_validation!A$2)),"Indicate Date","N/A"))</f>
        <v>N/A</v>
      </c>
      <c r="H530" s="35">
        <f t="shared" si="72"/>
        <v>43832</v>
      </c>
      <c r="I530" s="35">
        <f t="shared" si="73"/>
        <v>43839</v>
      </c>
      <c r="J530" s="35">
        <v>43845</v>
      </c>
      <c r="K530" s="36" t="s">
        <v>69</v>
      </c>
      <c r="L530" s="37">
        <f t="shared" si="74"/>
        <v>5000</v>
      </c>
      <c r="M530" s="43">
        <v>5000</v>
      </c>
      <c r="N530" s="39"/>
      <c r="O530" s="40" t="s">
        <v>480</v>
      </c>
    </row>
    <row r="531" spans="1:15" s="41" customFormat="1" ht="12.75">
      <c r="A531" s="32">
        <v>1439</v>
      </c>
      <c r="B531" s="33" t="s">
        <v>481</v>
      </c>
      <c r="C531" s="34" t="s">
        <v>77</v>
      </c>
      <c r="D531" s="33" t="s">
        <v>192</v>
      </c>
      <c r="E531" s="44" t="s">
        <v>15</v>
      </c>
      <c r="F531" s="35">
        <f>G531-21</f>
        <v>43804</v>
      </c>
      <c r="G531" s="35">
        <f>H531-7</f>
        <v>43825</v>
      </c>
      <c r="H531" s="35">
        <f t="shared" si="72"/>
        <v>43832</v>
      </c>
      <c r="I531" s="35">
        <f t="shared" si="73"/>
        <v>43839</v>
      </c>
      <c r="J531" s="35">
        <v>43845</v>
      </c>
      <c r="K531" s="36" t="s">
        <v>69</v>
      </c>
      <c r="L531" s="37">
        <f t="shared" si="74"/>
        <v>2500</v>
      </c>
      <c r="M531" s="38">
        <v>2500</v>
      </c>
      <c r="N531" s="39"/>
      <c r="O531" s="40" t="s">
        <v>480</v>
      </c>
    </row>
    <row r="532" spans="1:15" s="41" customFormat="1" ht="12.75">
      <c r="A532" s="32">
        <v>1440</v>
      </c>
      <c r="B532" s="33" t="s">
        <v>481</v>
      </c>
      <c r="C532" s="34" t="s">
        <v>78</v>
      </c>
      <c r="D532" s="33" t="s">
        <v>192</v>
      </c>
      <c r="E532" s="44" t="s">
        <v>15</v>
      </c>
      <c r="F532" s="35">
        <f>G532-21</f>
        <v>43804</v>
      </c>
      <c r="G532" s="35">
        <f>H532-7</f>
        <v>43825</v>
      </c>
      <c r="H532" s="35">
        <f t="shared" si="72"/>
        <v>43832</v>
      </c>
      <c r="I532" s="35">
        <f t="shared" si="73"/>
        <v>43839</v>
      </c>
      <c r="J532" s="35">
        <v>43845</v>
      </c>
      <c r="K532" s="36" t="s">
        <v>69</v>
      </c>
      <c r="L532" s="37">
        <f t="shared" si="74"/>
        <v>13500</v>
      </c>
      <c r="M532" s="38">
        <v>13500</v>
      </c>
      <c r="N532" s="39"/>
      <c r="O532" s="40" t="s">
        <v>480</v>
      </c>
    </row>
    <row r="533" spans="1:15" s="41" customFormat="1" ht="12.75">
      <c r="A533" s="32">
        <v>1441</v>
      </c>
      <c r="B533" s="33" t="s">
        <v>481</v>
      </c>
      <c r="C533" s="34" t="s">
        <v>81</v>
      </c>
      <c r="D533" s="33" t="s">
        <v>192</v>
      </c>
      <c r="E533" s="44" t="s">
        <v>15</v>
      </c>
      <c r="F533" s="35">
        <f>G533-21</f>
        <v>43802</v>
      </c>
      <c r="G533" s="35">
        <f>H533-7</f>
        <v>43823</v>
      </c>
      <c r="H533" s="35">
        <f>J533-15</f>
        <v>43830</v>
      </c>
      <c r="I533" s="35">
        <f t="shared" si="73"/>
        <v>43837</v>
      </c>
      <c r="J533" s="35">
        <v>43845</v>
      </c>
      <c r="K533" s="36" t="s">
        <v>69</v>
      </c>
      <c r="L533" s="37">
        <f t="shared" si="74"/>
        <v>2000</v>
      </c>
      <c r="M533" s="38">
        <v>2000</v>
      </c>
      <c r="N533" s="39"/>
      <c r="O533" s="40" t="s">
        <v>480</v>
      </c>
    </row>
    <row r="534" spans="1:15" s="41" customFormat="1" ht="24">
      <c r="A534" s="32">
        <v>1445</v>
      </c>
      <c r="B534" s="33" t="s">
        <v>481</v>
      </c>
      <c r="C534" s="42" t="s">
        <v>118</v>
      </c>
      <c r="D534" s="33" t="s">
        <v>192</v>
      </c>
      <c r="E534" s="44" t="s">
        <v>28</v>
      </c>
      <c r="F534" s="35">
        <f>H534-7</f>
        <v>43825</v>
      </c>
      <c r="G534" s="33" t="str">
        <f>IF(E534="","",IF((OR(E534=data_validation!A$1,E534=data_validation!A$2)),"Indicate Date","N/A"))</f>
        <v>N/A</v>
      </c>
      <c r="H534" s="35">
        <f>J534-13</f>
        <v>43832</v>
      </c>
      <c r="I534" s="35">
        <f t="shared" si="73"/>
        <v>43839</v>
      </c>
      <c r="J534" s="35">
        <v>43845</v>
      </c>
      <c r="K534" s="36" t="s">
        <v>69</v>
      </c>
      <c r="L534" s="37">
        <f t="shared" si="74"/>
        <v>20000</v>
      </c>
      <c r="M534" s="43">
        <v>20000</v>
      </c>
      <c r="N534" s="39"/>
      <c r="O534" s="40" t="s">
        <v>480</v>
      </c>
    </row>
    <row r="535" spans="1:15" s="41" customFormat="1" ht="18">
      <c r="A535" s="32">
        <v>1447</v>
      </c>
      <c r="B535" s="33" t="s">
        <v>481</v>
      </c>
      <c r="C535" s="42" t="s">
        <v>116</v>
      </c>
      <c r="D535" s="33" t="s">
        <v>192</v>
      </c>
      <c r="E535" s="44" t="s">
        <v>28</v>
      </c>
      <c r="F535" s="35">
        <f>H535-7</f>
        <v>43823</v>
      </c>
      <c r="G535" s="33" t="str">
        <f>IF(E535="","",IF((OR(E535=data_validation!A$1,E535=data_validation!A$2)),"Indicate Date","N/A"))</f>
        <v>N/A</v>
      </c>
      <c r="H535" s="35">
        <f>J535-15</f>
        <v>43830</v>
      </c>
      <c r="I535" s="35">
        <f t="shared" si="73"/>
        <v>43837</v>
      </c>
      <c r="J535" s="35">
        <v>43845</v>
      </c>
      <c r="K535" s="36" t="s">
        <v>69</v>
      </c>
      <c r="L535" s="37">
        <f t="shared" si="74"/>
        <v>256000</v>
      </c>
      <c r="M535" s="43">
        <v>256000</v>
      </c>
      <c r="N535" s="39"/>
      <c r="O535" s="40" t="s">
        <v>480</v>
      </c>
    </row>
    <row r="536" spans="1:15" s="41" customFormat="1" ht="18">
      <c r="A536" s="32">
        <v>1449</v>
      </c>
      <c r="B536" s="33" t="s">
        <v>481</v>
      </c>
      <c r="C536" s="42" t="s">
        <v>110</v>
      </c>
      <c r="D536" s="33" t="s">
        <v>192</v>
      </c>
      <c r="E536" s="44" t="s">
        <v>29</v>
      </c>
      <c r="F536" s="35">
        <f>H536-7</f>
        <v>43825</v>
      </c>
      <c r="G536" s="33" t="str">
        <f>IF(E536="","",IF((OR(E536=data_validation!A$1,E536=data_validation!A$2)),"Indicate Date","N/A"))</f>
        <v>N/A</v>
      </c>
      <c r="H536" s="35">
        <f t="shared" ref="H536:H541" si="75">J536-13</f>
        <v>43832</v>
      </c>
      <c r="I536" s="35">
        <f t="shared" si="73"/>
        <v>43839</v>
      </c>
      <c r="J536" s="35">
        <v>43845</v>
      </c>
      <c r="K536" s="36" t="s">
        <v>69</v>
      </c>
      <c r="L536" s="37">
        <f t="shared" si="74"/>
        <v>100000</v>
      </c>
      <c r="M536" s="43">
        <v>100000</v>
      </c>
      <c r="N536" s="39"/>
      <c r="O536" s="40" t="s">
        <v>480</v>
      </c>
    </row>
    <row r="537" spans="1:15" s="41" customFormat="1" ht="12.75">
      <c r="A537" s="32">
        <v>1452</v>
      </c>
      <c r="B537" s="33" t="s">
        <v>481</v>
      </c>
      <c r="C537" s="42" t="s">
        <v>89</v>
      </c>
      <c r="D537" s="33" t="s">
        <v>192</v>
      </c>
      <c r="E537" s="44" t="s">
        <v>15</v>
      </c>
      <c r="F537" s="35">
        <f>G537-21</f>
        <v>43804</v>
      </c>
      <c r="G537" s="35">
        <f>H537-7</f>
        <v>43825</v>
      </c>
      <c r="H537" s="35">
        <f t="shared" si="75"/>
        <v>43832</v>
      </c>
      <c r="I537" s="35">
        <f t="shared" si="73"/>
        <v>43839</v>
      </c>
      <c r="J537" s="35">
        <v>43845</v>
      </c>
      <c r="K537" s="36" t="s">
        <v>69</v>
      </c>
      <c r="L537" s="37">
        <f t="shared" si="74"/>
        <v>48800</v>
      </c>
      <c r="M537" s="43">
        <f>34800+14000</f>
        <v>48800</v>
      </c>
      <c r="N537" s="39"/>
      <c r="O537" s="40" t="s">
        <v>480</v>
      </c>
    </row>
    <row r="538" spans="1:15" s="41" customFormat="1" ht="18">
      <c r="A538" s="32">
        <v>1454</v>
      </c>
      <c r="B538" s="33" t="s">
        <v>482</v>
      </c>
      <c r="C538" s="42" t="s">
        <v>92</v>
      </c>
      <c r="D538" s="33" t="s">
        <v>192</v>
      </c>
      <c r="E538" s="44" t="s">
        <v>28</v>
      </c>
      <c r="F538" s="35">
        <f>H538-7</f>
        <v>43825</v>
      </c>
      <c r="G538" s="33" t="str">
        <f>IF(E538="","",IF((OR(E538=data_validation!A$1,E538=data_validation!A$2)),"Indicate Date","N/A"))</f>
        <v>N/A</v>
      </c>
      <c r="H538" s="35">
        <f t="shared" si="75"/>
        <v>43832</v>
      </c>
      <c r="I538" s="35">
        <f t="shared" si="73"/>
        <v>43839</v>
      </c>
      <c r="J538" s="35">
        <v>43845</v>
      </c>
      <c r="K538" s="36" t="s">
        <v>69</v>
      </c>
      <c r="L538" s="37">
        <f t="shared" si="74"/>
        <v>24010</v>
      </c>
      <c r="M538" s="43">
        <v>24010</v>
      </c>
      <c r="N538" s="39"/>
      <c r="O538" s="40" t="s">
        <v>275</v>
      </c>
    </row>
    <row r="539" spans="1:15" s="41" customFormat="1" ht="18">
      <c r="A539" s="32">
        <v>1458</v>
      </c>
      <c r="B539" s="33" t="s">
        <v>482</v>
      </c>
      <c r="C539" s="42" t="s">
        <v>178</v>
      </c>
      <c r="D539" s="33" t="s">
        <v>192</v>
      </c>
      <c r="E539" s="44" t="s">
        <v>28</v>
      </c>
      <c r="F539" s="35">
        <f>H539-7</f>
        <v>43825</v>
      </c>
      <c r="G539" s="33" t="str">
        <f>IF(E539="","",IF((OR(E539=data_validation!A$1,E539=data_validation!A$2)),"Indicate Date","N/A"))</f>
        <v>N/A</v>
      </c>
      <c r="H539" s="35">
        <f t="shared" si="75"/>
        <v>43832</v>
      </c>
      <c r="I539" s="35">
        <f t="shared" si="73"/>
        <v>43839</v>
      </c>
      <c r="J539" s="35">
        <v>43845</v>
      </c>
      <c r="K539" s="36" t="s">
        <v>69</v>
      </c>
      <c r="L539" s="37">
        <f t="shared" si="74"/>
        <v>4140</v>
      </c>
      <c r="M539" s="43">
        <v>4140</v>
      </c>
      <c r="N539" s="39"/>
      <c r="O539" s="40" t="s">
        <v>275</v>
      </c>
    </row>
    <row r="540" spans="1:15" s="41" customFormat="1" ht="12.75">
      <c r="A540" s="32">
        <v>1460</v>
      </c>
      <c r="B540" s="33" t="s">
        <v>482</v>
      </c>
      <c r="C540" s="34" t="s">
        <v>77</v>
      </c>
      <c r="D540" s="33" t="s">
        <v>192</v>
      </c>
      <c r="E540" s="44" t="s">
        <v>15</v>
      </c>
      <c r="F540" s="35">
        <f>G540-21</f>
        <v>43804</v>
      </c>
      <c r="G540" s="35">
        <f>H540-7</f>
        <v>43825</v>
      </c>
      <c r="H540" s="35">
        <f t="shared" si="75"/>
        <v>43832</v>
      </c>
      <c r="I540" s="35">
        <f t="shared" si="73"/>
        <v>43839</v>
      </c>
      <c r="J540" s="35">
        <v>43845</v>
      </c>
      <c r="K540" s="36" t="s">
        <v>69</v>
      </c>
      <c r="L540" s="37">
        <f t="shared" si="74"/>
        <v>7200</v>
      </c>
      <c r="M540" s="38">
        <v>7200</v>
      </c>
      <c r="N540" s="39"/>
      <c r="O540" s="40" t="s">
        <v>275</v>
      </c>
    </row>
    <row r="541" spans="1:15" s="41" customFormat="1" ht="12.75">
      <c r="A541" s="32">
        <v>1461</v>
      </c>
      <c r="B541" s="33" t="s">
        <v>482</v>
      </c>
      <c r="C541" s="34" t="s">
        <v>78</v>
      </c>
      <c r="D541" s="33" t="s">
        <v>192</v>
      </c>
      <c r="E541" s="44" t="s">
        <v>15</v>
      </c>
      <c r="F541" s="35">
        <f>G541-21</f>
        <v>43804</v>
      </c>
      <c r="G541" s="35">
        <f>H541-7</f>
        <v>43825</v>
      </c>
      <c r="H541" s="35">
        <f t="shared" si="75"/>
        <v>43832</v>
      </c>
      <c r="I541" s="35">
        <f t="shared" si="73"/>
        <v>43839</v>
      </c>
      <c r="J541" s="35">
        <v>43845</v>
      </c>
      <c r="K541" s="36" t="s">
        <v>69</v>
      </c>
      <c r="L541" s="37">
        <f t="shared" si="74"/>
        <v>5300</v>
      </c>
      <c r="M541" s="38">
        <v>5300</v>
      </c>
      <c r="N541" s="39"/>
      <c r="O541" s="40" t="s">
        <v>275</v>
      </c>
    </row>
    <row r="542" spans="1:15" s="41" customFormat="1" ht="18">
      <c r="A542" s="32">
        <v>1464</v>
      </c>
      <c r="B542" s="33" t="s">
        <v>482</v>
      </c>
      <c r="C542" s="42" t="s">
        <v>116</v>
      </c>
      <c r="D542" s="33" t="s">
        <v>192</v>
      </c>
      <c r="E542" s="44" t="s">
        <v>28</v>
      </c>
      <c r="F542" s="35">
        <f>H542-7</f>
        <v>43823</v>
      </c>
      <c r="G542" s="33" t="str">
        <f>IF(E542="","",IF((OR(E542=data_validation!A$1,E542=data_validation!A$2)),"Indicate Date","N/A"))</f>
        <v>N/A</v>
      </c>
      <c r="H542" s="35">
        <f>J542-15</f>
        <v>43830</v>
      </c>
      <c r="I542" s="35">
        <f t="shared" si="73"/>
        <v>43837</v>
      </c>
      <c r="J542" s="35">
        <v>43845</v>
      </c>
      <c r="K542" s="36" t="s">
        <v>69</v>
      </c>
      <c r="L542" s="37">
        <f t="shared" si="74"/>
        <v>62136</v>
      </c>
      <c r="M542" s="43">
        <v>62136</v>
      </c>
      <c r="N542" s="39"/>
      <c r="O542" s="40" t="s">
        <v>275</v>
      </c>
    </row>
    <row r="543" spans="1:15" s="41" customFormat="1" ht="18">
      <c r="A543" s="32">
        <v>1466</v>
      </c>
      <c r="B543" s="33" t="s">
        <v>482</v>
      </c>
      <c r="C543" s="42" t="s">
        <v>110</v>
      </c>
      <c r="D543" s="33" t="s">
        <v>192</v>
      </c>
      <c r="E543" s="44" t="s">
        <v>29</v>
      </c>
      <c r="F543" s="35">
        <f>H543-7</f>
        <v>43825</v>
      </c>
      <c r="G543" s="33" t="str">
        <f>IF(E543="","",IF((OR(E543=data_validation!A$1,E543=data_validation!A$2)),"Indicate Date","N/A"))</f>
        <v>N/A</v>
      </c>
      <c r="H543" s="35">
        <f>J543-13</f>
        <v>43832</v>
      </c>
      <c r="I543" s="35">
        <f t="shared" si="73"/>
        <v>43839</v>
      </c>
      <c r="J543" s="35">
        <v>43845</v>
      </c>
      <c r="K543" s="36" t="s">
        <v>69</v>
      </c>
      <c r="L543" s="37">
        <f t="shared" si="74"/>
        <v>53120</v>
      </c>
      <c r="M543" s="43">
        <f>48620+4500</f>
        <v>53120</v>
      </c>
      <c r="N543" s="39"/>
      <c r="O543" s="40" t="s">
        <v>275</v>
      </c>
    </row>
    <row r="544" spans="1:15" s="41" customFormat="1" ht="18">
      <c r="A544" s="32">
        <v>1469</v>
      </c>
      <c r="B544" s="33" t="s">
        <v>482</v>
      </c>
      <c r="C544" s="42" t="s">
        <v>146</v>
      </c>
      <c r="D544" s="33" t="s">
        <v>192</v>
      </c>
      <c r="E544" s="44" t="s">
        <v>26</v>
      </c>
      <c r="F544" s="35">
        <f>H544-7</f>
        <v>43823</v>
      </c>
      <c r="G544" s="33" t="str">
        <f>IF(E544="","",IF((OR(E544=data_validation!A$1,E544=data_validation!A$2)),"Indicate Date","N/A"))</f>
        <v>N/A</v>
      </c>
      <c r="H544" s="35">
        <f>J544-15</f>
        <v>43830</v>
      </c>
      <c r="I544" s="35">
        <f t="shared" si="73"/>
        <v>43837</v>
      </c>
      <c r="J544" s="35">
        <v>43845</v>
      </c>
      <c r="K544" s="36" t="s">
        <v>69</v>
      </c>
      <c r="L544" s="37">
        <f t="shared" si="74"/>
        <v>67320</v>
      </c>
      <c r="M544" s="43">
        <v>67320</v>
      </c>
      <c r="N544" s="39"/>
      <c r="O544" s="40" t="s">
        <v>275</v>
      </c>
    </row>
    <row r="545" spans="1:15" s="41" customFormat="1" ht="12.75">
      <c r="A545" s="32">
        <v>1471</v>
      </c>
      <c r="B545" s="33" t="s">
        <v>482</v>
      </c>
      <c r="C545" s="42" t="s">
        <v>89</v>
      </c>
      <c r="D545" s="33" t="s">
        <v>192</v>
      </c>
      <c r="E545" s="44" t="s">
        <v>15</v>
      </c>
      <c r="F545" s="35">
        <f>G545-21</f>
        <v>43804</v>
      </c>
      <c r="G545" s="35">
        <f>H545-7</f>
        <v>43825</v>
      </c>
      <c r="H545" s="35">
        <f t="shared" ref="H545:H551" si="76">J545-13</f>
        <v>43832</v>
      </c>
      <c r="I545" s="35">
        <f t="shared" si="73"/>
        <v>43839</v>
      </c>
      <c r="J545" s="35">
        <v>43845</v>
      </c>
      <c r="K545" s="36" t="s">
        <v>69</v>
      </c>
      <c r="L545" s="37">
        <f t="shared" si="74"/>
        <v>89460</v>
      </c>
      <c r="M545" s="43">
        <f>42300+47160</f>
        <v>89460</v>
      </c>
      <c r="N545" s="39"/>
      <c r="O545" s="40" t="s">
        <v>275</v>
      </c>
    </row>
    <row r="546" spans="1:15" s="41" customFormat="1" ht="12.75">
      <c r="A546" s="32">
        <v>1475</v>
      </c>
      <c r="B546" s="33" t="s">
        <v>483</v>
      </c>
      <c r="C546" s="34" t="s">
        <v>78</v>
      </c>
      <c r="D546" s="33" t="s">
        <v>192</v>
      </c>
      <c r="E546" s="44" t="s">
        <v>15</v>
      </c>
      <c r="F546" s="35">
        <f>G546-21</f>
        <v>43804</v>
      </c>
      <c r="G546" s="35">
        <f>H546-7</f>
        <v>43825</v>
      </c>
      <c r="H546" s="35">
        <f t="shared" si="76"/>
        <v>43832</v>
      </c>
      <c r="I546" s="35">
        <f t="shared" si="73"/>
        <v>43839</v>
      </c>
      <c r="J546" s="35">
        <v>43845</v>
      </c>
      <c r="K546" s="36" t="s">
        <v>69</v>
      </c>
      <c r="L546" s="37">
        <f t="shared" si="74"/>
        <v>4000</v>
      </c>
      <c r="M546" s="38">
        <v>4000</v>
      </c>
      <c r="N546" s="39"/>
      <c r="O546" s="40" t="s">
        <v>484</v>
      </c>
    </row>
    <row r="547" spans="1:15" s="41" customFormat="1" ht="12.75">
      <c r="A547" s="32">
        <v>1476</v>
      </c>
      <c r="B547" s="33" t="s">
        <v>483</v>
      </c>
      <c r="C547" s="34" t="s">
        <v>77</v>
      </c>
      <c r="D547" s="33" t="s">
        <v>192</v>
      </c>
      <c r="E547" s="44" t="s">
        <v>15</v>
      </c>
      <c r="F547" s="35">
        <f>G547-21</f>
        <v>43804</v>
      </c>
      <c r="G547" s="35">
        <f>H547-7</f>
        <v>43825</v>
      </c>
      <c r="H547" s="35">
        <f t="shared" si="76"/>
        <v>43832</v>
      </c>
      <c r="I547" s="35">
        <f t="shared" si="73"/>
        <v>43839</v>
      </c>
      <c r="J547" s="35">
        <v>43845</v>
      </c>
      <c r="K547" s="36" t="s">
        <v>69</v>
      </c>
      <c r="L547" s="37">
        <f t="shared" si="74"/>
        <v>5000</v>
      </c>
      <c r="M547" s="38">
        <v>5000</v>
      </c>
      <c r="N547" s="39"/>
      <c r="O547" s="40" t="s">
        <v>484</v>
      </c>
    </row>
    <row r="548" spans="1:15" s="41" customFormat="1" ht="12.75">
      <c r="A548" s="32">
        <v>1477</v>
      </c>
      <c r="B548" s="33" t="s">
        <v>483</v>
      </c>
      <c r="C548" s="34" t="s">
        <v>81</v>
      </c>
      <c r="D548" s="33" t="s">
        <v>192</v>
      </c>
      <c r="E548" s="44" t="s">
        <v>15</v>
      </c>
      <c r="F548" s="35">
        <f>G548-21</f>
        <v>43804</v>
      </c>
      <c r="G548" s="35">
        <f>H548-7</f>
        <v>43825</v>
      </c>
      <c r="H548" s="35">
        <f t="shared" si="76"/>
        <v>43832</v>
      </c>
      <c r="I548" s="35">
        <f t="shared" si="73"/>
        <v>43839</v>
      </c>
      <c r="J548" s="35">
        <v>43845</v>
      </c>
      <c r="K548" s="36" t="s">
        <v>69</v>
      </c>
      <c r="L548" s="37">
        <f t="shared" si="74"/>
        <v>1000</v>
      </c>
      <c r="M548" s="38">
        <v>1000</v>
      </c>
      <c r="N548" s="39"/>
      <c r="O548" s="40" t="s">
        <v>484</v>
      </c>
    </row>
    <row r="549" spans="1:15" s="41" customFormat="1" ht="24">
      <c r="A549" s="32">
        <v>1478</v>
      </c>
      <c r="B549" s="33" t="s">
        <v>483</v>
      </c>
      <c r="C549" s="42" t="s">
        <v>83</v>
      </c>
      <c r="D549" s="33" t="s">
        <v>192</v>
      </c>
      <c r="E549" s="44" t="s">
        <v>28</v>
      </c>
      <c r="F549" s="35">
        <f>H549-7</f>
        <v>43825</v>
      </c>
      <c r="G549" s="33" t="str">
        <f>IF(E549="","",IF((OR(E549=data_validation!A$1,E549=data_validation!A$2)),"Indicate Date","N/A"))</f>
        <v>N/A</v>
      </c>
      <c r="H549" s="35">
        <f t="shared" si="76"/>
        <v>43832</v>
      </c>
      <c r="I549" s="35">
        <f t="shared" si="73"/>
        <v>43839</v>
      </c>
      <c r="J549" s="35">
        <v>43845</v>
      </c>
      <c r="K549" s="36" t="s">
        <v>69</v>
      </c>
      <c r="L549" s="37">
        <f t="shared" si="74"/>
        <v>20000</v>
      </c>
      <c r="M549" s="43">
        <v>20000</v>
      </c>
      <c r="N549" s="39"/>
      <c r="O549" s="40" t="s">
        <v>484</v>
      </c>
    </row>
    <row r="550" spans="1:15" s="41" customFormat="1" ht="24">
      <c r="A550" s="32">
        <v>1479</v>
      </c>
      <c r="B550" s="33" t="s">
        <v>483</v>
      </c>
      <c r="C550" s="42" t="s">
        <v>118</v>
      </c>
      <c r="D550" s="33" t="s">
        <v>192</v>
      </c>
      <c r="E550" s="44" t="s">
        <v>28</v>
      </c>
      <c r="F550" s="35">
        <f>H550-7</f>
        <v>43825</v>
      </c>
      <c r="G550" s="33" t="str">
        <f>IF(E550="","",IF((OR(E550=data_validation!A$1,E550=data_validation!A$2)),"Indicate Date","N/A"))</f>
        <v>N/A</v>
      </c>
      <c r="H550" s="35">
        <f t="shared" si="76"/>
        <v>43832</v>
      </c>
      <c r="I550" s="35">
        <f t="shared" si="73"/>
        <v>43839</v>
      </c>
      <c r="J550" s="35">
        <v>43845</v>
      </c>
      <c r="K550" s="36" t="s">
        <v>69</v>
      </c>
      <c r="L550" s="37">
        <f t="shared" si="74"/>
        <v>10000</v>
      </c>
      <c r="M550" s="43">
        <v>10000</v>
      </c>
      <c r="N550" s="39"/>
      <c r="O550" s="40" t="s">
        <v>484</v>
      </c>
    </row>
    <row r="551" spans="1:15" s="41" customFormat="1" ht="31.5">
      <c r="A551" s="32">
        <v>1480</v>
      </c>
      <c r="B551" s="33" t="s">
        <v>485</v>
      </c>
      <c r="C551" s="42" t="s">
        <v>78</v>
      </c>
      <c r="D551" s="33" t="s">
        <v>192</v>
      </c>
      <c r="E551" s="44" t="s">
        <v>15</v>
      </c>
      <c r="F551" s="35">
        <f>G551-21</f>
        <v>43804</v>
      </c>
      <c r="G551" s="35">
        <f>H551-7</f>
        <v>43825</v>
      </c>
      <c r="H551" s="35">
        <f t="shared" si="76"/>
        <v>43832</v>
      </c>
      <c r="I551" s="35">
        <f t="shared" si="73"/>
        <v>43839</v>
      </c>
      <c r="J551" s="35">
        <v>43845</v>
      </c>
      <c r="K551" s="36" t="s">
        <v>69</v>
      </c>
      <c r="L551" s="37">
        <f t="shared" si="74"/>
        <v>550000</v>
      </c>
      <c r="M551" s="45">
        <v>550000</v>
      </c>
      <c r="N551" s="39"/>
      <c r="O551" s="40" t="s">
        <v>271</v>
      </c>
    </row>
    <row r="552" spans="1:15" s="41" customFormat="1" ht="31.5">
      <c r="A552" s="32">
        <v>1481</v>
      </c>
      <c r="B552" s="33" t="s">
        <v>485</v>
      </c>
      <c r="C552" s="42" t="s">
        <v>77</v>
      </c>
      <c r="D552" s="33" t="s">
        <v>192</v>
      </c>
      <c r="E552" s="44" t="s">
        <v>15</v>
      </c>
      <c r="F552" s="35">
        <f>G552-21</f>
        <v>43802</v>
      </c>
      <c r="G552" s="35">
        <f>H552-7</f>
        <v>43823</v>
      </c>
      <c r="H552" s="35">
        <f>J552-15</f>
        <v>43830</v>
      </c>
      <c r="I552" s="35">
        <f t="shared" si="73"/>
        <v>43837</v>
      </c>
      <c r="J552" s="35">
        <v>43845</v>
      </c>
      <c r="K552" s="36" t="s">
        <v>69</v>
      </c>
      <c r="L552" s="37">
        <f t="shared" si="74"/>
        <v>200000</v>
      </c>
      <c r="M552" s="45">
        <v>200000</v>
      </c>
      <c r="N552" s="39"/>
      <c r="O552" s="40" t="s">
        <v>271</v>
      </c>
    </row>
    <row r="553" spans="1:15" s="41" customFormat="1" ht="21">
      <c r="A553" s="32">
        <v>1484</v>
      </c>
      <c r="B553" s="33" t="s">
        <v>486</v>
      </c>
      <c r="C553" s="42" t="s">
        <v>78</v>
      </c>
      <c r="D553" s="33" t="s">
        <v>192</v>
      </c>
      <c r="E553" s="44" t="s">
        <v>15</v>
      </c>
      <c r="F553" s="35">
        <f>G553-21</f>
        <v>43804</v>
      </c>
      <c r="G553" s="35">
        <f>H553-7</f>
        <v>43825</v>
      </c>
      <c r="H553" s="35">
        <f>J553-13</f>
        <v>43832</v>
      </c>
      <c r="I553" s="35">
        <f t="shared" si="73"/>
        <v>43839</v>
      </c>
      <c r="J553" s="35">
        <v>43845</v>
      </c>
      <c r="K553" s="36" t="s">
        <v>69</v>
      </c>
      <c r="L553" s="37">
        <f t="shared" si="74"/>
        <v>70000</v>
      </c>
      <c r="M553" s="45">
        <v>70000</v>
      </c>
      <c r="N553" s="39"/>
      <c r="O553" s="40" t="s">
        <v>487</v>
      </c>
    </row>
    <row r="554" spans="1:15" s="41" customFormat="1" ht="21">
      <c r="A554" s="32">
        <v>1485</v>
      </c>
      <c r="B554" s="33" t="s">
        <v>486</v>
      </c>
      <c r="C554" s="42" t="s">
        <v>77</v>
      </c>
      <c r="D554" s="33" t="s">
        <v>192</v>
      </c>
      <c r="E554" s="44" t="s">
        <v>15</v>
      </c>
      <c r="F554" s="35">
        <f>G554-21</f>
        <v>43802</v>
      </c>
      <c r="G554" s="35">
        <f>H554-7</f>
        <v>43823</v>
      </c>
      <c r="H554" s="35">
        <f>J554-15</f>
        <v>43830</v>
      </c>
      <c r="I554" s="35">
        <f t="shared" si="73"/>
        <v>43837</v>
      </c>
      <c r="J554" s="35">
        <v>43845</v>
      </c>
      <c r="K554" s="36" t="s">
        <v>69</v>
      </c>
      <c r="L554" s="37">
        <f t="shared" si="74"/>
        <v>35000</v>
      </c>
      <c r="M554" s="45">
        <v>35000</v>
      </c>
      <c r="N554" s="39"/>
      <c r="O554" s="40" t="s">
        <v>487</v>
      </c>
    </row>
    <row r="555" spans="1:15" s="41" customFormat="1" ht="21">
      <c r="A555" s="32">
        <v>1489</v>
      </c>
      <c r="B555" s="33" t="s">
        <v>486</v>
      </c>
      <c r="C555" s="42" t="s">
        <v>116</v>
      </c>
      <c r="D555" s="33" t="s">
        <v>192</v>
      </c>
      <c r="E555" s="44" t="s">
        <v>28</v>
      </c>
      <c r="F555" s="35">
        <f>H555-7</f>
        <v>43823</v>
      </c>
      <c r="G555" s="33" t="str">
        <f>IF(E555="","",IF((OR(E555=data_validation!A$1,E555=data_validation!A$2)),"Indicate Date","N/A"))</f>
        <v>N/A</v>
      </c>
      <c r="H555" s="35">
        <f>J555-15</f>
        <v>43830</v>
      </c>
      <c r="I555" s="35">
        <f t="shared" si="73"/>
        <v>43837</v>
      </c>
      <c r="J555" s="35">
        <v>43845</v>
      </c>
      <c r="K555" s="36" t="s">
        <v>69</v>
      </c>
      <c r="L555" s="37">
        <f t="shared" si="74"/>
        <v>170000</v>
      </c>
      <c r="M555" s="43">
        <v>170000</v>
      </c>
      <c r="N555" s="39"/>
      <c r="O555" s="40" t="s">
        <v>487</v>
      </c>
    </row>
    <row r="556" spans="1:15" s="41" customFormat="1" ht="21">
      <c r="A556" s="32">
        <v>1490</v>
      </c>
      <c r="B556" s="33" t="s">
        <v>486</v>
      </c>
      <c r="C556" s="42" t="s">
        <v>89</v>
      </c>
      <c r="D556" s="33" t="s">
        <v>192</v>
      </c>
      <c r="E556" s="44" t="s">
        <v>15</v>
      </c>
      <c r="F556" s="35">
        <f>G556-21</f>
        <v>43802</v>
      </c>
      <c r="G556" s="35">
        <f>H556-7</f>
        <v>43823</v>
      </c>
      <c r="H556" s="35">
        <f>J556-15</f>
        <v>43830</v>
      </c>
      <c r="I556" s="35">
        <f t="shared" si="73"/>
        <v>43837</v>
      </c>
      <c r="J556" s="35">
        <v>43845</v>
      </c>
      <c r="K556" s="36" t="s">
        <v>69</v>
      </c>
      <c r="L556" s="37">
        <f t="shared" si="74"/>
        <v>100000</v>
      </c>
      <c r="M556" s="45">
        <v>100000</v>
      </c>
      <c r="N556" s="39"/>
      <c r="O556" s="40" t="s">
        <v>487</v>
      </c>
    </row>
    <row r="557" spans="1:15" s="41" customFormat="1" ht="21">
      <c r="A557" s="32">
        <v>1494</v>
      </c>
      <c r="B557" s="33" t="s">
        <v>486</v>
      </c>
      <c r="C557" s="42" t="s">
        <v>110</v>
      </c>
      <c r="D557" s="33" t="s">
        <v>192</v>
      </c>
      <c r="E557" s="44" t="s">
        <v>29</v>
      </c>
      <c r="F557" s="35">
        <f>H557-7</f>
        <v>43825</v>
      </c>
      <c r="G557" s="33" t="str">
        <f>IF(E557="","",IF((OR(E557=data_validation!A$1,E557=data_validation!A$2)),"Indicate Date","N/A"))</f>
        <v>N/A</v>
      </c>
      <c r="H557" s="35">
        <f>J557-13</f>
        <v>43832</v>
      </c>
      <c r="I557" s="35">
        <f t="shared" si="73"/>
        <v>43839</v>
      </c>
      <c r="J557" s="35">
        <v>43845</v>
      </c>
      <c r="K557" s="36" t="s">
        <v>69</v>
      </c>
      <c r="L557" s="37">
        <f t="shared" si="74"/>
        <v>50000</v>
      </c>
      <c r="M557" s="43">
        <v>50000</v>
      </c>
      <c r="N557" s="39"/>
      <c r="O557" s="40" t="s">
        <v>487</v>
      </c>
    </row>
    <row r="558" spans="1:15" s="41" customFormat="1" ht="12.75">
      <c r="A558" s="32">
        <v>1498</v>
      </c>
      <c r="B558" s="33" t="s">
        <v>456</v>
      </c>
      <c r="C558" s="42" t="s">
        <v>114</v>
      </c>
      <c r="D558" s="33" t="s">
        <v>446</v>
      </c>
      <c r="E558" s="44" t="s">
        <v>15</v>
      </c>
      <c r="F558" s="35">
        <f t="shared" ref="F558:F568" si="77">G558-21</f>
        <v>43802</v>
      </c>
      <c r="G558" s="35">
        <f t="shared" ref="G558:G568" si="78">H558-7</f>
        <v>43823</v>
      </c>
      <c r="H558" s="35">
        <f t="shared" ref="H558:H565" si="79">J558-15</f>
        <v>43830</v>
      </c>
      <c r="I558" s="35">
        <f t="shared" si="73"/>
        <v>43837</v>
      </c>
      <c r="J558" s="35">
        <v>43845</v>
      </c>
      <c r="K558" s="36" t="s">
        <v>69</v>
      </c>
      <c r="L558" s="37">
        <f t="shared" si="74"/>
        <v>210029.6</v>
      </c>
      <c r="M558" s="45">
        <v>210029.6</v>
      </c>
      <c r="N558" s="39"/>
      <c r="O558" s="40" t="s">
        <v>221</v>
      </c>
    </row>
    <row r="559" spans="1:15" s="41" customFormat="1" ht="12.75">
      <c r="A559" s="32">
        <v>1499</v>
      </c>
      <c r="B559" s="33" t="s">
        <v>456</v>
      </c>
      <c r="C559" s="42" t="s">
        <v>77</v>
      </c>
      <c r="D559" s="33" t="s">
        <v>446</v>
      </c>
      <c r="E559" s="44" t="s">
        <v>15</v>
      </c>
      <c r="F559" s="35">
        <f t="shared" si="77"/>
        <v>43802</v>
      </c>
      <c r="G559" s="35">
        <f t="shared" si="78"/>
        <v>43823</v>
      </c>
      <c r="H559" s="35">
        <f t="shared" si="79"/>
        <v>43830</v>
      </c>
      <c r="I559" s="35">
        <f t="shared" si="73"/>
        <v>43837</v>
      </c>
      <c r="J559" s="35">
        <v>43845</v>
      </c>
      <c r="K559" s="36" t="s">
        <v>69</v>
      </c>
      <c r="L559" s="37">
        <f t="shared" si="74"/>
        <v>5000</v>
      </c>
      <c r="M559" s="45">
        <v>5000</v>
      </c>
      <c r="N559" s="39"/>
      <c r="O559" s="40" t="s">
        <v>221</v>
      </c>
    </row>
    <row r="560" spans="1:15" s="41" customFormat="1" ht="12.75">
      <c r="A560" s="32">
        <v>1500</v>
      </c>
      <c r="B560" s="33" t="s">
        <v>456</v>
      </c>
      <c r="C560" s="42" t="s">
        <v>78</v>
      </c>
      <c r="D560" s="33" t="s">
        <v>446</v>
      </c>
      <c r="E560" s="44" t="s">
        <v>15</v>
      </c>
      <c r="F560" s="35">
        <f t="shared" si="77"/>
        <v>43802</v>
      </c>
      <c r="G560" s="35">
        <f t="shared" si="78"/>
        <v>43823</v>
      </c>
      <c r="H560" s="35">
        <f t="shared" si="79"/>
        <v>43830</v>
      </c>
      <c r="I560" s="35">
        <f t="shared" si="73"/>
        <v>43837</v>
      </c>
      <c r="J560" s="35">
        <v>43845</v>
      </c>
      <c r="K560" s="36" t="s">
        <v>69</v>
      </c>
      <c r="L560" s="37">
        <f t="shared" si="74"/>
        <v>39000</v>
      </c>
      <c r="M560" s="45">
        <v>39000</v>
      </c>
      <c r="N560" s="39"/>
      <c r="O560" s="40" t="s">
        <v>221</v>
      </c>
    </row>
    <row r="561" spans="1:256" s="41" customFormat="1" ht="12.75">
      <c r="A561" s="32">
        <v>1501</v>
      </c>
      <c r="B561" s="33" t="s">
        <v>456</v>
      </c>
      <c r="C561" s="42" t="s">
        <v>81</v>
      </c>
      <c r="D561" s="33" t="s">
        <v>446</v>
      </c>
      <c r="E561" s="44" t="s">
        <v>15</v>
      </c>
      <c r="F561" s="35">
        <f t="shared" si="77"/>
        <v>43802</v>
      </c>
      <c r="G561" s="35">
        <f t="shared" si="78"/>
        <v>43823</v>
      </c>
      <c r="H561" s="35">
        <f t="shared" si="79"/>
        <v>43830</v>
      </c>
      <c r="I561" s="35">
        <f t="shared" si="73"/>
        <v>43837</v>
      </c>
      <c r="J561" s="35">
        <v>43845</v>
      </c>
      <c r="K561" s="36" t="s">
        <v>69</v>
      </c>
      <c r="L561" s="37">
        <f t="shared" si="74"/>
        <v>11000</v>
      </c>
      <c r="M561" s="45">
        <v>11000</v>
      </c>
      <c r="N561" s="39"/>
      <c r="O561" s="40" t="s">
        <v>221</v>
      </c>
    </row>
    <row r="562" spans="1:256" s="41" customFormat="1" ht="21">
      <c r="A562" s="32">
        <v>1502</v>
      </c>
      <c r="B562" s="33" t="s">
        <v>457</v>
      </c>
      <c r="C562" s="42" t="s">
        <v>114</v>
      </c>
      <c r="D562" s="33" t="s">
        <v>446</v>
      </c>
      <c r="E562" s="44" t="s">
        <v>15</v>
      </c>
      <c r="F562" s="35">
        <f t="shared" si="77"/>
        <v>43802</v>
      </c>
      <c r="G562" s="35">
        <f t="shared" si="78"/>
        <v>43823</v>
      </c>
      <c r="H562" s="35">
        <f t="shared" si="79"/>
        <v>43830</v>
      </c>
      <c r="I562" s="35">
        <f t="shared" si="73"/>
        <v>43837</v>
      </c>
      <c r="J562" s="35">
        <v>43845</v>
      </c>
      <c r="K562" s="36" t="s">
        <v>69</v>
      </c>
      <c r="L562" s="37">
        <f t="shared" si="74"/>
        <v>500592.2</v>
      </c>
      <c r="M562" s="45">
        <v>500592.2</v>
      </c>
      <c r="N562" s="39"/>
      <c r="O562" s="40" t="s">
        <v>220</v>
      </c>
    </row>
    <row r="563" spans="1:256" s="41" customFormat="1" ht="21">
      <c r="A563" s="32">
        <v>1503</v>
      </c>
      <c r="B563" s="33" t="s">
        <v>457</v>
      </c>
      <c r="C563" s="42" t="s">
        <v>77</v>
      </c>
      <c r="D563" s="33" t="s">
        <v>446</v>
      </c>
      <c r="E563" s="44" t="s">
        <v>15</v>
      </c>
      <c r="F563" s="35">
        <f t="shared" si="77"/>
        <v>43802</v>
      </c>
      <c r="G563" s="35">
        <f t="shared" si="78"/>
        <v>43823</v>
      </c>
      <c r="H563" s="35">
        <f t="shared" si="79"/>
        <v>43830</v>
      </c>
      <c r="I563" s="35">
        <f t="shared" si="73"/>
        <v>43837</v>
      </c>
      <c r="J563" s="35">
        <v>43845</v>
      </c>
      <c r="K563" s="36" t="s">
        <v>69</v>
      </c>
      <c r="L563" s="37">
        <f t="shared" si="74"/>
        <v>5000</v>
      </c>
      <c r="M563" s="45">
        <v>5000</v>
      </c>
      <c r="N563" s="39"/>
      <c r="O563" s="40" t="s">
        <v>220</v>
      </c>
    </row>
    <row r="564" spans="1:256" s="41" customFormat="1" ht="21">
      <c r="A564" s="32">
        <v>1504</v>
      </c>
      <c r="B564" s="33" t="s">
        <v>457</v>
      </c>
      <c r="C564" s="42" t="s">
        <v>78</v>
      </c>
      <c r="D564" s="33" t="s">
        <v>446</v>
      </c>
      <c r="E564" s="44" t="s">
        <v>15</v>
      </c>
      <c r="F564" s="35">
        <f t="shared" si="77"/>
        <v>43802</v>
      </c>
      <c r="G564" s="35">
        <f t="shared" si="78"/>
        <v>43823</v>
      </c>
      <c r="H564" s="35">
        <f t="shared" si="79"/>
        <v>43830</v>
      </c>
      <c r="I564" s="35">
        <f t="shared" si="73"/>
        <v>43837</v>
      </c>
      <c r="J564" s="35">
        <v>43845</v>
      </c>
      <c r="K564" s="36" t="s">
        <v>69</v>
      </c>
      <c r="L564" s="37">
        <f t="shared" si="74"/>
        <v>111000</v>
      </c>
      <c r="M564" s="45">
        <v>111000</v>
      </c>
      <c r="N564" s="39"/>
      <c r="O564" s="40" t="s">
        <v>220</v>
      </c>
    </row>
    <row r="565" spans="1:256" s="41" customFormat="1" ht="21">
      <c r="A565" s="32">
        <v>1505</v>
      </c>
      <c r="B565" s="33" t="s">
        <v>457</v>
      </c>
      <c r="C565" s="42" t="s">
        <v>81</v>
      </c>
      <c r="D565" s="33" t="s">
        <v>446</v>
      </c>
      <c r="E565" s="44" t="s">
        <v>15</v>
      </c>
      <c r="F565" s="35">
        <f t="shared" si="77"/>
        <v>43802</v>
      </c>
      <c r="G565" s="35">
        <f t="shared" si="78"/>
        <v>43823</v>
      </c>
      <c r="H565" s="35">
        <f t="shared" si="79"/>
        <v>43830</v>
      </c>
      <c r="I565" s="35">
        <f t="shared" si="73"/>
        <v>43837</v>
      </c>
      <c r="J565" s="35">
        <v>43845</v>
      </c>
      <c r="K565" s="36" t="s">
        <v>69</v>
      </c>
      <c r="L565" s="37">
        <f t="shared" si="74"/>
        <v>29000</v>
      </c>
      <c r="M565" s="45">
        <v>29000</v>
      </c>
      <c r="N565" s="39"/>
      <c r="O565" s="40" t="s">
        <v>220</v>
      </c>
    </row>
    <row r="566" spans="1:256" s="41" customFormat="1" ht="12.75">
      <c r="A566" s="32">
        <v>1506</v>
      </c>
      <c r="B566" s="33" t="s">
        <v>458</v>
      </c>
      <c r="C566" s="42" t="s">
        <v>92</v>
      </c>
      <c r="D566" s="33" t="s">
        <v>446</v>
      </c>
      <c r="E566" s="44" t="s">
        <v>15</v>
      </c>
      <c r="F566" s="35">
        <f t="shared" si="77"/>
        <v>43804</v>
      </c>
      <c r="G566" s="35">
        <f t="shared" si="78"/>
        <v>43825</v>
      </c>
      <c r="H566" s="35">
        <f t="shared" ref="H566:H572" si="80">J566-13</f>
        <v>43832</v>
      </c>
      <c r="I566" s="35">
        <f t="shared" si="73"/>
        <v>43839</v>
      </c>
      <c r="J566" s="35">
        <v>43845</v>
      </c>
      <c r="K566" s="36" t="s">
        <v>69</v>
      </c>
      <c r="L566" s="37">
        <f t="shared" si="74"/>
        <v>462944.4</v>
      </c>
      <c r="M566" s="45">
        <v>462944.4</v>
      </c>
      <c r="N566" s="39"/>
      <c r="O566" s="40" t="s">
        <v>143</v>
      </c>
    </row>
    <row r="567" spans="1:256" s="41" customFormat="1" ht="12.75">
      <c r="A567" s="32">
        <v>1507</v>
      </c>
      <c r="B567" s="33" t="s">
        <v>458</v>
      </c>
      <c r="C567" s="42" t="s">
        <v>77</v>
      </c>
      <c r="D567" s="33" t="s">
        <v>446</v>
      </c>
      <c r="E567" s="44" t="s">
        <v>15</v>
      </c>
      <c r="F567" s="35">
        <f t="shared" si="77"/>
        <v>43804</v>
      </c>
      <c r="G567" s="35">
        <f t="shared" si="78"/>
        <v>43825</v>
      </c>
      <c r="H567" s="35">
        <f t="shared" si="80"/>
        <v>43832</v>
      </c>
      <c r="I567" s="35">
        <f t="shared" si="73"/>
        <v>43839</v>
      </c>
      <c r="J567" s="35">
        <v>43845</v>
      </c>
      <c r="K567" s="36" t="s">
        <v>69</v>
      </c>
      <c r="L567" s="37">
        <f t="shared" si="74"/>
        <v>1500</v>
      </c>
      <c r="M567" s="45">
        <v>1500</v>
      </c>
      <c r="N567" s="39"/>
      <c r="O567" s="40" t="s">
        <v>143</v>
      </c>
    </row>
    <row r="568" spans="1:256" s="41" customFormat="1" ht="12.75">
      <c r="A568" s="32">
        <v>1508</v>
      </c>
      <c r="B568" s="33" t="s">
        <v>458</v>
      </c>
      <c r="C568" s="42" t="s">
        <v>78</v>
      </c>
      <c r="D568" s="33" t="s">
        <v>446</v>
      </c>
      <c r="E568" s="44" t="s">
        <v>15</v>
      </c>
      <c r="F568" s="35">
        <f t="shared" si="77"/>
        <v>43804</v>
      </c>
      <c r="G568" s="35">
        <f t="shared" si="78"/>
        <v>43825</v>
      </c>
      <c r="H568" s="35">
        <f t="shared" si="80"/>
        <v>43832</v>
      </c>
      <c r="I568" s="35">
        <f t="shared" si="73"/>
        <v>43839</v>
      </c>
      <c r="J568" s="35">
        <v>43845</v>
      </c>
      <c r="K568" s="36" t="s">
        <v>69</v>
      </c>
      <c r="L568" s="37">
        <f t="shared" si="74"/>
        <v>10500</v>
      </c>
      <c r="M568" s="45">
        <v>10500</v>
      </c>
      <c r="N568" s="39"/>
      <c r="O568" s="40" t="s">
        <v>143</v>
      </c>
    </row>
    <row r="569" spans="1:256" s="41" customFormat="1" ht="21">
      <c r="A569" s="32">
        <v>1513</v>
      </c>
      <c r="B569" s="71" t="s">
        <v>502</v>
      </c>
      <c r="C569" s="72" t="s">
        <v>76</v>
      </c>
      <c r="D569" s="71" t="s">
        <v>446</v>
      </c>
      <c r="E569" s="73" t="s">
        <v>24</v>
      </c>
      <c r="F569" s="71" t="str">
        <f>IF(E569="","",IF((OR(E569=data_validation!A$1,E569=data_validation!A$2,E569=data_validation!A$5,E569=data_validation!A$6,E569=data_validation!A$14,E569=data_validation!A$16)),"Indicate Date","N/A"))</f>
        <v>N/A</v>
      </c>
      <c r="G569" s="71" t="str">
        <f>IF(E569="","",IF((OR(E569=data_validation!A$1,E569=data_validation!A$2)),"Indicate Date","N/A"))</f>
        <v>N/A</v>
      </c>
      <c r="H569" s="74">
        <f t="shared" si="80"/>
        <v>43832</v>
      </c>
      <c r="I569" s="74">
        <f t="shared" si="73"/>
        <v>43839</v>
      </c>
      <c r="J569" s="74">
        <v>43845</v>
      </c>
      <c r="K569" s="75" t="s">
        <v>69</v>
      </c>
      <c r="L569" s="76">
        <f t="shared" si="74"/>
        <v>231056.5</v>
      </c>
      <c r="M569" s="81">
        <f>210474+20582.5</f>
        <v>231056.5</v>
      </c>
      <c r="N569" s="78"/>
      <c r="O569" s="79" t="s">
        <v>208</v>
      </c>
      <c r="P569" s="80"/>
      <c r="Q569" s="80"/>
      <c r="R569" s="80"/>
      <c r="S569" s="80"/>
      <c r="T569" s="80"/>
      <c r="U569" s="80"/>
      <c r="V569" s="80"/>
      <c r="W569" s="80"/>
      <c r="X569" s="80"/>
      <c r="Y569" s="80"/>
      <c r="Z569" s="80"/>
      <c r="AA569" s="80"/>
      <c r="AB569" s="80"/>
      <c r="AC569" s="80"/>
      <c r="AD569" s="80"/>
      <c r="AE569" s="80"/>
      <c r="AF569" s="80"/>
      <c r="AG569" s="80"/>
      <c r="AH569" s="80"/>
      <c r="AI569" s="80"/>
      <c r="AJ569" s="80"/>
      <c r="AK569" s="80"/>
      <c r="AL569" s="80"/>
      <c r="AM569" s="80"/>
      <c r="AN569" s="80"/>
      <c r="AO569" s="80"/>
      <c r="AP569" s="80"/>
      <c r="AQ569" s="80"/>
      <c r="AR569" s="80"/>
      <c r="AS569" s="80"/>
      <c r="AT569" s="80"/>
      <c r="AU569" s="80"/>
      <c r="AV569" s="80"/>
      <c r="AW569" s="80"/>
      <c r="AX569" s="80"/>
      <c r="AY569" s="80"/>
      <c r="AZ569" s="80"/>
      <c r="BA569" s="80"/>
      <c r="BB569" s="80"/>
      <c r="BC569" s="80"/>
      <c r="BD569" s="80"/>
      <c r="BE569" s="80"/>
      <c r="BF569" s="80"/>
      <c r="BG569" s="80"/>
      <c r="BH569" s="80"/>
      <c r="BI569" s="80"/>
      <c r="BJ569" s="80"/>
      <c r="BK569" s="80"/>
      <c r="BL569" s="80"/>
      <c r="BM569" s="80"/>
      <c r="BN569" s="80"/>
      <c r="BO569" s="80"/>
      <c r="BP569" s="80"/>
      <c r="BQ569" s="80"/>
      <c r="BR569" s="80"/>
      <c r="BS569" s="80"/>
      <c r="BT569" s="80"/>
      <c r="BU569" s="80"/>
      <c r="BV569" s="80"/>
      <c r="BW569" s="80"/>
      <c r="BX569" s="80"/>
      <c r="BY569" s="80"/>
      <c r="BZ569" s="80"/>
      <c r="CA569" s="80"/>
      <c r="CB569" s="80"/>
      <c r="CC569" s="80"/>
      <c r="CD569" s="80"/>
      <c r="CE569" s="80"/>
      <c r="CF569" s="80"/>
      <c r="CG569" s="80"/>
      <c r="CH569" s="80"/>
      <c r="CI569" s="80"/>
      <c r="CJ569" s="80"/>
      <c r="CK569" s="80"/>
      <c r="CL569" s="80"/>
      <c r="CM569" s="80"/>
      <c r="CN569" s="80"/>
      <c r="CO569" s="80"/>
      <c r="CP569" s="80"/>
      <c r="CQ569" s="80"/>
      <c r="CR569" s="80"/>
      <c r="CS569" s="80"/>
      <c r="CT569" s="80"/>
      <c r="CU569" s="80"/>
      <c r="CV569" s="80"/>
      <c r="CW569" s="80"/>
      <c r="CX569" s="80"/>
      <c r="CY569" s="80"/>
      <c r="CZ569" s="80"/>
      <c r="DA569" s="80"/>
      <c r="DB569" s="80"/>
      <c r="DC569" s="80"/>
      <c r="DD569" s="80"/>
      <c r="DE569" s="80"/>
      <c r="DF569" s="80"/>
      <c r="DG569" s="80"/>
      <c r="DH569" s="80"/>
      <c r="DI569" s="80"/>
      <c r="DJ569" s="80"/>
      <c r="DK569" s="80"/>
      <c r="DL569" s="80"/>
      <c r="DM569" s="80"/>
      <c r="DN569" s="80"/>
      <c r="DO569" s="80"/>
      <c r="DP569" s="80"/>
      <c r="DQ569" s="80"/>
      <c r="DR569" s="80"/>
      <c r="DS569" s="80"/>
      <c r="DT569" s="80"/>
      <c r="DU569" s="80"/>
      <c r="DV569" s="80"/>
      <c r="DW569" s="80"/>
      <c r="DX569" s="80"/>
      <c r="DY569" s="80"/>
      <c r="DZ569" s="80"/>
      <c r="EA569" s="80"/>
      <c r="EB569" s="80"/>
      <c r="EC569" s="80"/>
      <c r="ED569" s="80"/>
      <c r="EE569" s="80"/>
      <c r="EF569" s="80"/>
      <c r="EG569" s="80"/>
      <c r="EH569" s="80"/>
      <c r="EI569" s="80"/>
      <c r="EJ569" s="80"/>
      <c r="EK569" s="80"/>
      <c r="EL569" s="80"/>
      <c r="EM569" s="80"/>
      <c r="EN569" s="80"/>
      <c r="EO569" s="80"/>
      <c r="EP569" s="80"/>
      <c r="EQ569" s="80"/>
      <c r="ER569" s="80"/>
      <c r="ES569" s="80"/>
      <c r="ET569" s="80"/>
      <c r="EU569" s="80"/>
      <c r="EV569" s="80"/>
      <c r="EW569" s="80"/>
      <c r="EX569" s="80"/>
      <c r="EY569" s="80"/>
      <c r="EZ569" s="80"/>
      <c r="FA569" s="80"/>
      <c r="FB569" s="80"/>
      <c r="FC569" s="80"/>
      <c r="FD569" s="80"/>
      <c r="FE569" s="80"/>
      <c r="FF569" s="80"/>
      <c r="FG569" s="80"/>
      <c r="FH569" s="80"/>
      <c r="FI569" s="80"/>
      <c r="FJ569" s="80"/>
      <c r="FK569" s="80"/>
      <c r="FL569" s="80"/>
      <c r="FM569" s="80"/>
      <c r="FN569" s="80"/>
      <c r="FO569" s="80"/>
      <c r="FP569" s="80"/>
      <c r="FQ569" s="80"/>
      <c r="FR569" s="80"/>
      <c r="FS569" s="80"/>
      <c r="FT569" s="80"/>
      <c r="FU569" s="80"/>
      <c r="FV569" s="80"/>
      <c r="FW569" s="80"/>
      <c r="FX569" s="80"/>
      <c r="FY569" s="80"/>
      <c r="FZ569" s="80"/>
      <c r="GA569" s="80"/>
      <c r="GB569" s="80"/>
      <c r="GC569" s="80"/>
      <c r="GD569" s="80"/>
      <c r="GE569" s="80"/>
      <c r="GF569" s="80"/>
      <c r="GG569" s="80"/>
      <c r="GH569" s="80"/>
      <c r="GI569" s="80"/>
      <c r="GJ569" s="80"/>
      <c r="GK569" s="80"/>
      <c r="GL569" s="80"/>
      <c r="GM569" s="80"/>
      <c r="GN569" s="80"/>
      <c r="GO569" s="80"/>
      <c r="GP569" s="80"/>
      <c r="GQ569" s="80"/>
      <c r="GR569" s="80"/>
      <c r="GS569" s="80"/>
      <c r="GT569" s="80"/>
      <c r="GU569" s="80"/>
      <c r="GV569" s="80"/>
      <c r="GW569" s="80"/>
      <c r="GX569" s="80"/>
      <c r="GY569" s="80"/>
      <c r="GZ569" s="80"/>
      <c r="HA569" s="80"/>
      <c r="HB569" s="80"/>
      <c r="HC569" s="80"/>
      <c r="HD569" s="80"/>
      <c r="HE569" s="80"/>
      <c r="HF569" s="80"/>
      <c r="HG569" s="80"/>
      <c r="HH569" s="80"/>
      <c r="HI569" s="80"/>
      <c r="HJ569" s="80"/>
      <c r="HK569" s="80"/>
      <c r="HL569" s="80"/>
      <c r="HM569" s="80"/>
      <c r="HN569" s="80"/>
      <c r="HO569" s="80"/>
      <c r="HP569" s="80"/>
      <c r="HQ569" s="80"/>
      <c r="HR569" s="80"/>
      <c r="HS569" s="80"/>
      <c r="HT569" s="80"/>
      <c r="HU569" s="80"/>
      <c r="HV569" s="80"/>
      <c r="HW569" s="80"/>
      <c r="HX569" s="80"/>
      <c r="HY569" s="80"/>
      <c r="HZ569" s="80"/>
      <c r="IA569" s="80"/>
      <c r="IB569" s="80"/>
      <c r="IC569" s="80"/>
      <c r="ID569" s="80"/>
      <c r="IE569" s="80"/>
      <c r="IF569" s="80"/>
      <c r="IG569" s="80"/>
      <c r="IH569" s="80"/>
      <c r="II569" s="80"/>
      <c r="IJ569" s="80"/>
      <c r="IK569" s="80"/>
      <c r="IL569" s="80"/>
      <c r="IM569" s="80"/>
      <c r="IN569" s="80"/>
      <c r="IO569" s="80"/>
      <c r="IP569" s="80"/>
      <c r="IQ569" s="80"/>
      <c r="IR569" s="80"/>
      <c r="IS569" s="80"/>
      <c r="IT569" s="80"/>
      <c r="IU569" s="80"/>
      <c r="IV569" s="80"/>
    </row>
    <row r="570" spans="1:256" s="41" customFormat="1" ht="21">
      <c r="A570" s="32">
        <v>1515</v>
      </c>
      <c r="B570" s="33" t="s">
        <v>502</v>
      </c>
      <c r="C570" s="34" t="s">
        <v>77</v>
      </c>
      <c r="D570" s="33" t="s">
        <v>446</v>
      </c>
      <c r="E570" s="44" t="s">
        <v>15</v>
      </c>
      <c r="F570" s="35">
        <f>G570-21</f>
        <v>43804</v>
      </c>
      <c r="G570" s="35">
        <f>H570-7</f>
        <v>43825</v>
      </c>
      <c r="H570" s="35">
        <f t="shared" si="80"/>
        <v>43832</v>
      </c>
      <c r="I570" s="35">
        <f t="shared" si="73"/>
        <v>43839</v>
      </c>
      <c r="J570" s="35">
        <v>43845</v>
      </c>
      <c r="K570" s="36" t="s">
        <v>69</v>
      </c>
      <c r="L570" s="37">
        <f t="shared" si="74"/>
        <v>95000</v>
      </c>
      <c r="M570" s="38">
        <v>95000</v>
      </c>
      <c r="N570" s="39"/>
      <c r="O570" s="40" t="s">
        <v>208</v>
      </c>
    </row>
    <row r="571" spans="1:256" s="41" customFormat="1" ht="21">
      <c r="A571" s="32">
        <v>1516</v>
      </c>
      <c r="B571" s="33" t="s">
        <v>502</v>
      </c>
      <c r="C571" s="34" t="s">
        <v>78</v>
      </c>
      <c r="D571" s="33" t="s">
        <v>446</v>
      </c>
      <c r="E571" s="44" t="s">
        <v>15</v>
      </c>
      <c r="F571" s="35">
        <f>G571-21</f>
        <v>43804</v>
      </c>
      <c r="G571" s="35">
        <f>H571-7</f>
        <v>43825</v>
      </c>
      <c r="H571" s="35">
        <f t="shared" si="80"/>
        <v>43832</v>
      </c>
      <c r="I571" s="35">
        <f t="shared" si="73"/>
        <v>43839</v>
      </c>
      <c r="J571" s="35">
        <v>43845</v>
      </c>
      <c r="K571" s="36" t="s">
        <v>69</v>
      </c>
      <c r="L571" s="37">
        <f t="shared" si="74"/>
        <v>304900</v>
      </c>
      <c r="M571" s="38">
        <v>304900</v>
      </c>
      <c r="N571" s="39"/>
      <c r="O571" s="40" t="s">
        <v>208</v>
      </c>
    </row>
    <row r="572" spans="1:256" s="41" customFormat="1" ht="21">
      <c r="A572" s="32">
        <v>1517</v>
      </c>
      <c r="B572" s="33" t="s">
        <v>502</v>
      </c>
      <c r="C572" s="34" t="s">
        <v>81</v>
      </c>
      <c r="D572" s="33" t="s">
        <v>446</v>
      </c>
      <c r="E572" s="44" t="s">
        <v>15</v>
      </c>
      <c r="F572" s="35">
        <f>G572-21</f>
        <v>43804</v>
      </c>
      <c r="G572" s="35">
        <f>H572-7</f>
        <v>43825</v>
      </c>
      <c r="H572" s="35">
        <f t="shared" si="80"/>
        <v>43832</v>
      </c>
      <c r="I572" s="35">
        <f t="shared" si="73"/>
        <v>43839</v>
      </c>
      <c r="J572" s="35">
        <v>43845</v>
      </c>
      <c r="K572" s="36" t="s">
        <v>69</v>
      </c>
      <c r="L572" s="37">
        <f t="shared" si="74"/>
        <v>64100</v>
      </c>
      <c r="M572" s="38">
        <f>36000+12000+10500+5600</f>
        <v>64100</v>
      </c>
      <c r="N572" s="39"/>
      <c r="O572" s="40" t="s">
        <v>208</v>
      </c>
    </row>
    <row r="573" spans="1:256" s="41" customFormat="1" ht="21">
      <c r="A573" s="32">
        <v>1521</v>
      </c>
      <c r="B573" s="33" t="s">
        <v>502</v>
      </c>
      <c r="C573" s="34" t="s">
        <v>92</v>
      </c>
      <c r="D573" s="33" t="s">
        <v>446</v>
      </c>
      <c r="E573" s="44" t="s">
        <v>15</v>
      </c>
      <c r="F573" s="35">
        <f>G573-21</f>
        <v>43802</v>
      </c>
      <c r="G573" s="35">
        <f>H573-7</f>
        <v>43823</v>
      </c>
      <c r="H573" s="35">
        <f>J573-15</f>
        <v>43830</v>
      </c>
      <c r="I573" s="35">
        <f t="shared" si="73"/>
        <v>43837</v>
      </c>
      <c r="J573" s="35">
        <v>43845</v>
      </c>
      <c r="K573" s="36" t="s">
        <v>69</v>
      </c>
      <c r="L573" s="37">
        <f t="shared" si="74"/>
        <v>478135</v>
      </c>
      <c r="M573" s="38">
        <v>478135</v>
      </c>
      <c r="N573" s="39"/>
      <c r="O573" s="40" t="s">
        <v>208</v>
      </c>
    </row>
    <row r="574" spans="1:256" s="41" customFormat="1" ht="24">
      <c r="A574" s="32">
        <v>1522</v>
      </c>
      <c r="B574" s="33" t="s">
        <v>502</v>
      </c>
      <c r="C574" s="42" t="s">
        <v>83</v>
      </c>
      <c r="D574" s="33" t="s">
        <v>446</v>
      </c>
      <c r="E574" s="44" t="s">
        <v>28</v>
      </c>
      <c r="F574" s="35">
        <f>H574-7</f>
        <v>43825</v>
      </c>
      <c r="G574" s="33" t="str">
        <f>IF(E574="","",IF((OR(E574=data_validation!A$1,E574=data_validation!A$2)),"Indicate Date","N/A"))</f>
        <v>N/A</v>
      </c>
      <c r="H574" s="35">
        <f>J574-13</f>
        <v>43832</v>
      </c>
      <c r="I574" s="35">
        <f t="shared" si="73"/>
        <v>43839</v>
      </c>
      <c r="J574" s="35">
        <v>43845</v>
      </c>
      <c r="K574" s="36" t="s">
        <v>69</v>
      </c>
      <c r="L574" s="37">
        <f t="shared" si="74"/>
        <v>90000</v>
      </c>
      <c r="M574" s="43">
        <v>90000</v>
      </c>
      <c r="N574" s="39"/>
      <c r="O574" s="40" t="s">
        <v>208</v>
      </c>
    </row>
    <row r="575" spans="1:256" s="41" customFormat="1" ht="24">
      <c r="A575" s="32">
        <v>1526</v>
      </c>
      <c r="B575" s="33" t="s">
        <v>502</v>
      </c>
      <c r="C575" s="42" t="s">
        <v>87</v>
      </c>
      <c r="D575" s="33" t="s">
        <v>446</v>
      </c>
      <c r="E575" s="44" t="s">
        <v>28</v>
      </c>
      <c r="F575" s="35">
        <f>H575-7</f>
        <v>43823</v>
      </c>
      <c r="G575" s="33" t="str">
        <f>IF(E575="","",IF((OR(E575=data_validation!A$1,E575=data_validation!A$2)),"Indicate Date","N/A"))</f>
        <v>N/A</v>
      </c>
      <c r="H575" s="35">
        <f>J575-15</f>
        <v>43830</v>
      </c>
      <c r="I575" s="35">
        <f t="shared" si="73"/>
        <v>43837</v>
      </c>
      <c r="J575" s="35">
        <v>43845</v>
      </c>
      <c r="K575" s="36" t="s">
        <v>69</v>
      </c>
      <c r="L575" s="37">
        <f t="shared" si="74"/>
        <v>4500</v>
      </c>
      <c r="M575" s="43">
        <v>4500</v>
      </c>
      <c r="N575" s="39"/>
      <c r="O575" s="40" t="s">
        <v>208</v>
      </c>
    </row>
    <row r="576" spans="1:256" s="41" customFormat="1" ht="24">
      <c r="A576" s="32">
        <v>1530</v>
      </c>
      <c r="B576" s="33" t="s">
        <v>502</v>
      </c>
      <c r="C576" s="42" t="s">
        <v>118</v>
      </c>
      <c r="D576" s="33" t="s">
        <v>446</v>
      </c>
      <c r="E576" s="44" t="s">
        <v>28</v>
      </c>
      <c r="F576" s="35">
        <f>H576-7</f>
        <v>43825</v>
      </c>
      <c r="G576" s="33" t="str">
        <f>IF(E576="","",IF((OR(E576=data_validation!A$1,E576=data_validation!A$2)),"Indicate Date","N/A"))</f>
        <v>N/A</v>
      </c>
      <c r="H576" s="35">
        <f>J576-13</f>
        <v>43832</v>
      </c>
      <c r="I576" s="35">
        <f t="shared" si="73"/>
        <v>43839</v>
      </c>
      <c r="J576" s="35">
        <v>43845</v>
      </c>
      <c r="K576" s="36" t="s">
        <v>69</v>
      </c>
      <c r="L576" s="37">
        <f t="shared" si="74"/>
        <v>105000</v>
      </c>
      <c r="M576" s="43">
        <v>105000</v>
      </c>
      <c r="N576" s="39"/>
      <c r="O576" s="40" t="s">
        <v>208</v>
      </c>
    </row>
    <row r="577" spans="1:256" s="41" customFormat="1" ht="24">
      <c r="A577" s="32">
        <v>1534</v>
      </c>
      <c r="B577" s="33" t="s">
        <v>502</v>
      </c>
      <c r="C577" s="42" t="s">
        <v>104</v>
      </c>
      <c r="D577" s="33" t="s">
        <v>446</v>
      </c>
      <c r="E577" s="44" t="s">
        <v>28</v>
      </c>
      <c r="F577" s="35">
        <f>H577-7</f>
        <v>43823</v>
      </c>
      <c r="G577" s="33" t="str">
        <f>IF(E577="","",IF((OR(E577=data_validation!A$1,E577=data_validation!A$2)),"Indicate Date","N/A"))</f>
        <v>N/A</v>
      </c>
      <c r="H577" s="35">
        <f>J577-15</f>
        <v>43830</v>
      </c>
      <c r="I577" s="35">
        <f t="shared" si="73"/>
        <v>43837</v>
      </c>
      <c r="J577" s="35">
        <v>43845</v>
      </c>
      <c r="K577" s="36" t="s">
        <v>69</v>
      </c>
      <c r="L577" s="37">
        <f t="shared" si="74"/>
        <v>6000</v>
      </c>
      <c r="M577" s="43">
        <v>6000</v>
      </c>
      <c r="N577" s="39"/>
      <c r="O577" s="40" t="s">
        <v>208</v>
      </c>
    </row>
    <row r="578" spans="1:256" s="41" customFormat="1" ht="21">
      <c r="A578" s="32">
        <v>1538</v>
      </c>
      <c r="B578" s="33" t="s">
        <v>502</v>
      </c>
      <c r="C578" s="42" t="s">
        <v>503</v>
      </c>
      <c r="D578" s="33" t="s">
        <v>446</v>
      </c>
      <c r="E578" s="44" t="s">
        <v>29</v>
      </c>
      <c r="F578" s="35">
        <f>H578-7</f>
        <v>43825</v>
      </c>
      <c r="G578" s="33" t="str">
        <f>IF(E578="","",IF((OR(E578=data_validation!A$1,E578=data_validation!A$2)),"Indicate Date","N/A"))</f>
        <v>N/A</v>
      </c>
      <c r="H578" s="35">
        <f>J578-13</f>
        <v>43832</v>
      </c>
      <c r="I578" s="35">
        <f t="shared" si="73"/>
        <v>43839</v>
      </c>
      <c r="J578" s="35">
        <v>43845</v>
      </c>
      <c r="K578" s="36" t="s">
        <v>69</v>
      </c>
      <c r="L578" s="37">
        <f t="shared" si="74"/>
        <v>39600</v>
      </c>
      <c r="M578" s="43">
        <v>39600</v>
      </c>
      <c r="N578" s="39"/>
      <c r="O578" s="40" t="s">
        <v>208</v>
      </c>
    </row>
    <row r="579" spans="1:256" s="41" customFormat="1" ht="21">
      <c r="A579" s="32">
        <v>1543</v>
      </c>
      <c r="B579" s="33" t="s">
        <v>500</v>
      </c>
      <c r="C579" s="42" t="s">
        <v>114</v>
      </c>
      <c r="D579" s="33" t="s">
        <v>446</v>
      </c>
      <c r="E579" s="44" t="s">
        <v>15</v>
      </c>
      <c r="F579" s="35">
        <f t="shared" ref="F579:F605" si="81">G579-21</f>
        <v>43802</v>
      </c>
      <c r="G579" s="35">
        <f t="shared" ref="G579:G605" si="82">H579-7</f>
        <v>43823</v>
      </c>
      <c r="H579" s="35">
        <f>J579-15</f>
        <v>43830</v>
      </c>
      <c r="I579" s="35">
        <f t="shared" si="73"/>
        <v>43837</v>
      </c>
      <c r="J579" s="35">
        <v>43845</v>
      </c>
      <c r="K579" s="36" t="s">
        <v>69</v>
      </c>
      <c r="L579" s="37">
        <f t="shared" si="74"/>
        <v>325269</v>
      </c>
      <c r="M579" s="45">
        <v>325269</v>
      </c>
      <c r="N579" s="39"/>
      <c r="O579" s="40" t="s">
        <v>219</v>
      </c>
    </row>
    <row r="580" spans="1:256" s="41" customFormat="1" ht="21">
      <c r="A580" s="32">
        <v>1544</v>
      </c>
      <c r="B580" s="33" t="s">
        <v>500</v>
      </c>
      <c r="C580" s="42" t="s">
        <v>77</v>
      </c>
      <c r="D580" s="33" t="s">
        <v>446</v>
      </c>
      <c r="E580" s="44" t="s">
        <v>15</v>
      </c>
      <c r="F580" s="35">
        <f t="shared" si="81"/>
        <v>43802</v>
      </c>
      <c r="G580" s="35">
        <f t="shared" si="82"/>
        <v>43823</v>
      </c>
      <c r="H580" s="35">
        <f>J580-15</f>
        <v>43830</v>
      </c>
      <c r="I580" s="35">
        <f t="shared" si="73"/>
        <v>43837</v>
      </c>
      <c r="J580" s="35">
        <v>43845</v>
      </c>
      <c r="K580" s="36" t="s">
        <v>69</v>
      </c>
      <c r="L580" s="37">
        <f t="shared" si="74"/>
        <v>5000</v>
      </c>
      <c r="M580" s="45">
        <v>5000</v>
      </c>
      <c r="N580" s="39"/>
      <c r="O580" s="40" t="s">
        <v>219</v>
      </c>
    </row>
    <row r="581" spans="1:256" s="41" customFormat="1" ht="21">
      <c r="A581" s="32">
        <v>1545</v>
      </c>
      <c r="B581" s="33" t="s">
        <v>500</v>
      </c>
      <c r="C581" s="42" t="s">
        <v>78</v>
      </c>
      <c r="D581" s="33" t="s">
        <v>446</v>
      </c>
      <c r="E581" s="44" t="s">
        <v>15</v>
      </c>
      <c r="F581" s="35">
        <f t="shared" si="81"/>
        <v>43802</v>
      </c>
      <c r="G581" s="35">
        <f t="shared" si="82"/>
        <v>43823</v>
      </c>
      <c r="H581" s="35">
        <f>J581-15</f>
        <v>43830</v>
      </c>
      <c r="I581" s="35">
        <f t="shared" si="73"/>
        <v>43837</v>
      </c>
      <c r="J581" s="35">
        <v>43845</v>
      </c>
      <c r="K581" s="36" t="s">
        <v>69</v>
      </c>
      <c r="L581" s="37">
        <f t="shared" si="74"/>
        <v>47000</v>
      </c>
      <c r="M581" s="45">
        <v>47000</v>
      </c>
      <c r="N581" s="39"/>
      <c r="O581" s="40" t="s">
        <v>219</v>
      </c>
    </row>
    <row r="582" spans="1:256" s="41" customFormat="1" ht="21">
      <c r="A582" s="32">
        <v>1546</v>
      </c>
      <c r="B582" s="33" t="s">
        <v>500</v>
      </c>
      <c r="C582" s="42" t="s">
        <v>81</v>
      </c>
      <c r="D582" s="33" t="s">
        <v>446</v>
      </c>
      <c r="E582" s="44" t="s">
        <v>15</v>
      </c>
      <c r="F582" s="35">
        <f t="shared" si="81"/>
        <v>43802</v>
      </c>
      <c r="G582" s="35">
        <f t="shared" si="82"/>
        <v>43823</v>
      </c>
      <c r="H582" s="35">
        <f>J582-15</f>
        <v>43830</v>
      </c>
      <c r="I582" s="35">
        <f t="shared" ref="I582:I645" si="83">H582+7</f>
        <v>43837</v>
      </c>
      <c r="J582" s="35">
        <v>43845</v>
      </c>
      <c r="K582" s="36" t="s">
        <v>69</v>
      </c>
      <c r="L582" s="37">
        <f t="shared" ref="L582:L645" si="84">SUM(M582:N582)</f>
        <v>13000</v>
      </c>
      <c r="M582" s="45">
        <v>13000</v>
      </c>
      <c r="N582" s="39"/>
      <c r="O582" s="40" t="s">
        <v>219</v>
      </c>
    </row>
    <row r="583" spans="1:256" s="41" customFormat="1" ht="24">
      <c r="A583" s="32">
        <v>1552</v>
      </c>
      <c r="B583" s="33" t="s">
        <v>492</v>
      </c>
      <c r="C583" s="42" t="s">
        <v>95</v>
      </c>
      <c r="D583" s="33" t="s">
        <v>192</v>
      </c>
      <c r="E583" s="44" t="s">
        <v>15</v>
      </c>
      <c r="F583" s="35">
        <f t="shared" si="81"/>
        <v>43804</v>
      </c>
      <c r="G583" s="35">
        <f t="shared" si="82"/>
        <v>43825</v>
      </c>
      <c r="H583" s="35">
        <f>J583-13</f>
        <v>43832</v>
      </c>
      <c r="I583" s="35">
        <f t="shared" si="83"/>
        <v>43839</v>
      </c>
      <c r="J583" s="35">
        <v>43845</v>
      </c>
      <c r="K583" s="36" t="s">
        <v>69</v>
      </c>
      <c r="L583" s="37">
        <f t="shared" si="84"/>
        <v>8000</v>
      </c>
      <c r="M583" s="45"/>
      <c r="N583" s="39">
        <v>8000</v>
      </c>
      <c r="O583" s="40" t="s">
        <v>489</v>
      </c>
    </row>
    <row r="584" spans="1:256" s="41" customFormat="1" ht="24">
      <c r="A584" s="32">
        <v>1554</v>
      </c>
      <c r="B584" s="33" t="s">
        <v>492</v>
      </c>
      <c r="C584" s="42" t="s">
        <v>212</v>
      </c>
      <c r="D584" s="33" t="s">
        <v>192</v>
      </c>
      <c r="E584" s="44" t="s">
        <v>15</v>
      </c>
      <c r="F584" s="35">
        <f t="shared" si="81"/>
        <v>43802</v>
      </c>
      <c r="G584" s="35">
        <f t="shared" si="82"/>
        <v>43823</v>
      </c>
      <c r="H584" s="35">
        <f t="shared" ref="H584:H630" si="85">J584-15</f>
        <v>43830</v>
      </c>
      <c r="I584" s="35">
        <f t="shared" si="83"/>
        <v>43837</v>
      </c>
      <c r="J584" s="35">
        <v>43845</v>
      </c>
      <c r="K584" s="36" t="s">
        <v>69</v>
      </c>
      <c r="L584" s="37">
        <f t="shared" si="84"/>
        <v>28000</v>
      </c>
      <c r="M584" s="45"/>
      <c r="N584" s="39">
        <v>28000</v>
      </c>
      <c r="O584" s="40" t="s">
        <v>490</v>
      </c>
    </row>
    <row r="585" spans="1:256" s="41" customFormat="1" ht="24">
      <c r="A585" s="32">
        <v>1555</v>
      </c>
      <c r="B585" s="33" t="s">
        <v>492</v>
      </c>
      <c r="C585" s="42" t="s">
        <v>95</v>
      </c>
      <c r="D585" s="33" t="s">
        <v>192</v>
      </c>
      <c r="E585" s="44" t="s">
        <v>15</v>
      </c>
      <c r="F585" s="35">
        <f t="shared" si="81"/>
        <v>43802</v>
      </c>
      <c r="G585" s="35">
        <f t="shared" si="82"/>
        <v>43823</v>
      </c>
      <c r="H585" s="35">
        <f t="shared" si="85"/>
        <v>43830</v>
      </c>
      <c r="I585" s="35">
        <f t="shared" si="83"/>
        <v>43837</v>
      </c>
      <c r="J585" s="35">
        <v>43845</v>
      </c>
      <c r="K585" s="36" t="s">
        <v>69</v>
      </c>
      <c r="L585" s="37">
        <f t="shared" si="84"/>
        <v>568500</v>
      </c>
      <c r="M585" s="45"/>
      <c r="N585" s="39">
        <f>140000+200000+60000+12500+30000+126000</f>
        <v>568500</v>
      </c>
      <c r="O585" s="40" t="s">
        <v>491</v>
      </c>
    </row>
    <row r="586" spans="1:256" s="41" customFormat="1" ht="21">
      <c r="A586" s="32">
        <v>1559</v>
      </c>
      <c r="B586" s="33" t="s">
        <v>493</v>
      </c>
      <c r="C586" s="42" t="s">
        <v>96</v>
      </c>
      <c r="D586" s="33" t="s">
        <v>192</v>
      </c>
      <c r="E586" s="44" t="s">
        <v>15</v>
      </c>
      <c r="F586" s="35">
        <f t="shared" si="81"/>
        <v>43802</v>
      </c>
      <c r="G586" s="35">
        <f t="shared" si="82"/>
        <v>43823</v>
      </c>
      <c r="H586" s="35">
        <f t="shared" si="85"/>
        <v>43830</v>
      </c>
      <c r="I586" s="35">
        <f t="shared" si="83"/>
        <v>43837</v>
      </c>
      <c r="J586" s="35">
        <v>43845</v>
      </c>
      <c r="K586" s="36" t="s">
        <v>69</v>
      </c>
      <c r="L586" s="37">
        <f t="shared" si="84"/>
        <v>20000</v>
      </c>
      <c r="M586" s="45"/>
      <c r="N586" s="39">
        <v>20000</v>
      </c>
      <c r="O586" s="40" t="s">
        <v>491</v>
      </c>
    </row>
    <row r="587" spans="1:256" s="41" customFormat="1" ht="21">
      <c r="A587" s="32">
        <v>1561</v>
      </c>
      <c r="B587" s="33" t="s">
        <v>493</v>
      </c>
      <c r="C587" s="42" t="s">
        <v>97</v>
      </c>
      <c r="D587" s="33" t="s">
        <v>192</v>
      </c>
      <c r="E587" s="44" t="s">
        <v>15</v>
      </c>
      <c r="F587" s="35">
        <f t="shared" si="81"/>
        <v>43802</v>
      </c>
      <c r="G587" s="35">
        <f t="shared" si="82"/>
        <v>43823</v>
      </c>
      <c r="H587" s="35">
        <f t="shared" si="85"/>
        <v>43830</v>
      </c>
      <c r="I587" s="35">
        <f t="shared" si="83"/>
        <v>43837</v>
      </c>
      <c r="J587" s="35">
        <v>43845</v>
      </c>
      <c r="K587" s="36" t="s">
        <v>69</v>
      </c>
      <c r="L587" s="37">
        <f t="shared" si="84"/>
        <v>20000</v>
      </c>
      <c r="M587" s="45"/>
      <c r="N587" s="39">
        <v>20000</v>
      </c>
      <c r="O587" s="40" t="s">
        <v>491</v>
      </c>
    </row>
    <row r="588" spans="1:256" s="41" customFormat="1" ht="21">
      <c r="A588" s="32">
        <v>1563</v>
      </c>
      <c r="B588" s="33" t="s">
        <v>493</v>
      </c>
      <c r="C588" s="42" t="s">
        <v>129</v>
      </c>
      <c r="D588" s="33" t="s">
        <v>192</v>
      </c>
      <c r="E588" s="44" t="s">
        <v>15</v>
      </c>
      <c r="F588" s="35">
        <f t="shared" si="81"/>
        <v>43802</v>
      </c>
      <c r="G588" s="35">
        <f t="shared" si="82"/>
        <v>43823</v>
      </c>
      <c r="H588" s="35">
        <f t="shared" si="85"/>
        <v>43830</v>
      </c>
      <c r="I588" s="35">
        <f t="shared" si="83"/>
        <v>43837</v>
      </c>
      <c r="J588" s="35">
        <v>43845</v>
      </c>
      <c r="K588" s="36" t="s">
        <v>69</v>
      </c>
      <c r="L588" s="37">
        <f t="shared" si="84"/>
        <v>19500</v>
      </c>
      <c r="M588" s="45"/>
      <c r="N588" s="39">
        <f>3000+16500</f>
        <v>19500</v>
      </c>
      <c r="O588" s="40" t="s">
        <v>491</v>
      </c>
    </row>
    <row r="589" spans="1:256" s="80" customFormat="1" ht="24">
      <c r="A589" s="32">
        <v>1567</v>
      </c>
      <c r="B589" s="33" t="s">
        <v>493</v>
      </c>
      <c r="C589" s="42" t="s">
        <v>85</v>
      </c>
      <c r="D589" s="33" t="s">
        <v>192</v>
      </c>
      <c r="E589" s="44" t="s">
        <v>15</v>
      </c>
      <c r="F589" s="35">
        <f t="shared" si="81"/>
        <v>43802</v>
      </c>
      <c r="G589" s="35">
        <f t="shared" si="82"/>
        <v>43823</v>
      </c>
      <c r="H589" s="35">
        <f t="shared" si="85"/>
        <v>43830</v>
      </c>
      <c r="I589" s="35">
        <f t="shared" si="83"/>
        <v>43837</v>
      </c>
      <c r="J589" s="35">
        <v>43845</v>
      </c>
      <c r="K589" s="36" t="s">
        <v>69</v>
      </c>
      <c r="L589" s="37">
        <f t="shared" si="84"/>
        <v>11000</v>
      </c>
      <c r="M589" s="45"/>
      <c r="N589" s="39">
        <v>11000</v>
      </c>
      <c r="O589" s="40" t="s">
        <v>491</v>
      </c>
      <c r="P589" s="41"/>
      <c r="Q589" s="41"/>
      <c r="R589" s="41"/>
      <c r="S589" s="41"/>
      <c r="T589" s="41"/>
      <c r="U589" s="41"/>
      <c r="V589" s="41"/>
      <c r="W589" s="41"/>
      <c r="X589" s="41"/>
      <c r="Y589" s="41"/>
      <c r="Z589" s="41"/>
      <c r="AA589" s="41"/>
      <c r="AB589" s="41"/>
      <c r="AC589" s="41"/>
      <c r="AD589" s="41"/>
      <c r="AE589" s="41"/>
      <c r="AF589" s="41"/>
      <c r="AG589" s="41"/>
      <c r="AH589" s="41"/>
      <c r="AI589" s="41"/>
      <c r="AJ589" s="41"/>
      <c r="AK589" s="41"/>
      <c r="AL589" s="41"/>
      <c r="AM589" s="41"/>
      <c r="AN589" s="41"/>
      <c r="AO589" s="41"/>
      <c r="AP589" s="41"/>
      <c r="AQ589" s="41"/>
      <c r="AR589" s="41"/>
      <c r="AS589" s="41"/>
      <c r="AT589" s="41"/>
      <c r="AU589" s="41"/>
      <c r="AV589" s="41"/>
      <c r="AW589" s="41"/>
      <c r="AX589" s="41"/>
      <c r="AY589" s="41"/>
      <c r="AZ589" s="41"/>
      <c r="BA589" s="41"/>
      <c r="BB589" s="41"/>
      <c r="BC589" s="41"/>
      <c r="BD589" s="41"/>
      <c r="BE589" s="41"/>
      <c r="BF589" s="41"/>
      <c r="BG589" s="41"/>
      <c r="BH589" s="41"/>
      <c r="BI589" s="41"/>
      <c r="BJ589" s="41"/>
      <c r="BK589" s="41"/>
      <c r="BL589" s="41"/>
      <c r="BM589" s="41"/>
      <c r="BN589" s="41"/>
      <c r="BO589" s="41"/>
      <c r="BP589" s="41"/>
      <c r="BQ589" s="41"/>
      <c r="BR589" s="41"/>
      <c r="BS589" s="41"/>
      <c r="BT589" s="41"/>
      <c r="BU589" s="41"/>
      <c r="BV589" s="41"/>
      <c r="BW589" s="41"/>
      <c r="BX589" s="41"/>
      <c r="BY589" s="41"/>
      <c r="BZ589" s="41"/>
      <c r="CA589" s="41"/>
      <c r="CB589" s="41"/>
      <c r="CC589" s="41"/>
      <c r="CD589" s="41"/>
      <c r="CE589" s="41"/>
      <c r="CF589" s="41"/>
      <c r="CG589" s="41"/>
      <c r="CH589" s="41"/>
      <c r="CI589" s="41"/>
      <c r="CJ589" s="41"/>
      <c r="CK589" s="41"/>
      <c r="CL589" s="41"/>
      <c r="CM589" s="41"/>
      <c r="CN589" s="41"/>
      <c r="CO589" s="41"/>
      <c r="CP589" s="41"/>
      <c r="CQ589" s="41"/>
      <c r="CR589" s="41"/>
      <c r="CS589" s="41"/>
      <c r="CT589" s="41"/>
      <c r="CU589" s="41"/>
      <c r="CV589" s="41"/>
      <c r="CW589" s="41"/>
      <c r="CX589" s="41"/>
      <c r="CY589" s="41"/>
      <c r="CZ589" s="41"/>
      <c r="DA589" s="41"/>
      <c r="DB589" s="41"/>
      <c r="DC589" s="41"/>
      <c r="DD589" s="41"/>
      <c r="DE589" s="41"/>
      <c r="DF589" s="41"/>
      <c r="DG589" s="41"/>
      <c r="DH589" s="41"/>
      <c r="DI589" s="41"/>
      <c r="DJ589" s="41"/>
      <c r="DK589" s="41"/>
      <c r="DL589" s="41"/>
      <c r="DM589" s="41"/>
      <c r="DN589" s="41"/>
      <c r="DO589" s="41"/>
      <c r="DP589" s="41"/>
      <c r="DQ589" s="41"/>
      <c r="DR589" s="41"/>
      <c r="DS589" s="41"/>
      <c r="DT589" s="41"/>
      <c r="DU589" s="41"/>
      <c r="DV589" s="41"/>
      <c r="DW589" s="41"/>
      <c r="DX589" s="41"/>
      <c r="DY589" s="41"/>
      <c r="DZ589" s="41"/>
      <c r="EA589" s="41"/>
      <c r="EB589" s="41"/>
      <c r="EC589" s="41"/>
      <c r="ED589" s="41"/>
      <c r="EE589" s="41"/>
      <c r="EF589" s="41"/>
      <c r="EG589" s="41"/>
      <c r="EH589" s="41"/>
      <c r="EI589" s="41"/>
      <c r="EJ589" s="41"/>
      <c r="EK589" s="41"/>
      <c r="EL589" s="41"/>
      <c r="EM589" s="41"/>
      <c r="EN589" s="41"/>
      <c r="EO589" s="41"/>
      <c r="EP589" s="41"/>
      <c r="EQ589" s="41"/>
      <c r="ER589" s="41"/>
      <c r="ES589" s="41"/>
      <c r="ET589" s="41"/>
      <c r="EU589" s="41"/>
      <c r="EV589" s="41"/>
      <c r="EW589" s="41"/>
      <c r="EX589" s="41"/>
      <c r="EY589" s="41"/>
      <c r="EZ589" s="41"/>
      <c r="FA589" s="41"/>
      <c r="FB589" s="41"/>
      <c r="FC589" s="41"/>
      <c r="FD589" s="41"/>
      <c r="FE589" s="41"/>
      <c r="FF589" s="41"/>
      <c r="FG589" s="41"/>
      <c r="FH589" s="41"/>
      <c r="FI589" s="41"/>
      <c r="FJ589" s="41"/>
      <c r="FK589" s="41"/>
      <c r="FL589" s="41"/>
      <c r="FM589" s="41"/>
      <c r="FN589" s="41"/>
      <c r="FO589" s="41"/>
      <c r="FP589" s="41"/>
      <c r="FQ589" s="41"/>
      <c r="FR589" s="41"/>
      <c r="FS589" s="41"/>
      <c r="FT589" s="41"/>
      <c r="FU589" s="41"/>
      <c r="FV589" s="41"/>
      <c r="FW589" s="41"/>
      <c r="FX589" s="41"/>
      <c r="FY589" s="41"/>
      <c r="FZ589" s="41"/>
      <c r="GA589" s="41"/>
      <c r="GB589" s="41"/>
      <c r="GC589" s="41"/>
      <c r="GD589" s="41"/>
      <c r="GE589" s="41"/>
      <c r="GF589" s="41"/>
      <c r="GG589" s="41"/>
      <c r="GH589" s="41"/>
      <c r="GI589" s="41"/>
      <c r="GJ589" s="41"/>
      <c r="GK589" s="41"/>
      <c r="GL589" s="41"/>
      <c r="GM589" s="41"/>
      <c r="GN589" s="41"/>
      <c r="GO589" s="41"/>
      <c r="GP589" s="41"/>
      <c r="GQ589" s="41"/>
      <c r="GR589" s="41"/>
      <c r="GS589" s="41"/>
      <c r="GT589" s="41"/>
      <c r="GU589" s="41"/>
      <c r="GV589" s="41"/>
      <c r="GW589" s="41"/>
      <c r="GX589" s="41"/>
      <c r="GY589" s="41"/>
      <c r="GZ589" s="41"/>
      <c r="HA589" s="41"/>
      <c r="HB589" s="41"/>
      <c r="HC589" s="41"/>
      <c r="HD589" s="41"/>
      <c r="HE589" s="41"/>
      <c r="HF589" s="41"/>
      <c r="HG589" s="41"/>
      <c r="HH589" s="41"/>
      <c r="HI589" s="41"/>
      <c r="HJ589" s="41"/>
      <c r="HK589" s="41"/>
      <c r="HL589" s="41"/>
      <c r="HM589" s="41"/>
      <c r="HN589" s="41"/>
      <c r="HO589" s="41"/>
      <c r="HP589" s="41"/>
      <c r="HQ589" s="41"/>
      <c r="HR589" s="41"/>
      <c r="HS589" s="41"/>
      <c r="HT589" s="41"/>
      <c r="HU589" s="41"/>
      <c r="HV589" s="41"/>
      <c r="HW589" s="41"/>
      <c r="HX589" s="41"/>
      <c r="HY589" s="41"/>
      <c r="HZ589" s="41"/>
      <c r="IA589" s="41"/>
      <c r="IB589" s="41"/>
      <c r="IC589" s="41"/>
      <c r="ID589" s="41"/>
      <c r="IE589" s="41"/>
      <c r="IF589" s="41"/>
      <c r="IG589" s="41"/>
      <c r="IH589" s="41"/>
      <c r="II589" s="41"/>
      <c r="IJ589" s="41"/>
      <c r="IK589" s="41"/>
      <c r="IL589" s="41"/>
      <c r="IM589" s="41"/>
      <c r="IN589" s="41"/>
      <c r="IO589" s="41"/>
      <c r="IP589" s="41"/>
      <c r="IQ589" s="41"/>
      <c r="IR589" s="41"/>
      <c r="IS589" s="41"/>
      <c r="IT589" s="41"/>
      <c r="IU589" s="41"/>
      <c r="IV589" s="41"/>
    </row>
    <row r="590" spans="1:256" s="80" customFormat="1" ht="24">
      <c r="A590" s="32">
        <v>1570</v>
      </c>
      <c r="B590" s="33" t="s">
        <v>493</v>
      </c>
      <c r="C590" s="42" t="s">
        <v>95</v>
      </c>
      <c r="D590" s="33" t="s">
        <v>192</v>
      </c>
      <c r="E590" s="44" t="s">
        <v>15</v>
      </c>
      <c r="F590" s="35">
        <f t="shared" si="81"/>
        <v>43802</v>
      </c>
      <c r="G590" s="35">
        <f t="shared" si="82"/>
        <v>43823</v>
      </c>
      <c r="H590" s="35">
        <f t="shared" si="85"/>
        <v>43830</v>
      </c>
      <c r="I590" s="35">
        <f t="shared" si="83"/>
        <v>43837</v>
      </c>
      <c r="J590" s="35">
        <v>43845</v>
      </c>
      <c r="K590" s="36" t="s">
        <v>69</v>
      </c>
      <c r="L590" s="37">
        <f t="shared" si="84"/>
        <v>30000</v>
      </c>
      <c r="M590" s="45"/>
      <c r="N590" s="39">
        <v>30000</v>
      </c>
      <c r="O590" s="40" t="s">
        <v>494</v>
      </c>
      <c r="P590" s="41"/>
      <c r="Q590" s="41"/>
      <c r="R590" s="41"/>
      <c r="S590" s="41"/>
      <c r="T590" s="41"/>
      <c r="U590" s="41"/>
      <c r="V590" s="41"/>
      <c r="W590" s="41"/>
      <c r="X590" s="41"/>
      <c r="Y590" s="41"/>
      <c r="Z590" s="41"/>
      <c r="AA590" s="41"/>
      <c r="AB590" s="41"/>
      <c r="AC590" s="41"/>
      <c r="AD590" s="41"/>
      <c r="AE590" s="41"/>
      <c r="AF590" s="41"/>
      <c r="AG590" s="41"/>
      <c r="AH590" s="41"/>
      <c r="AI590" s="41"/>
      <c r="AJ590" s="41"/>
      <c r="AK590" s="41"/>
      <c r="AL590" s="41"/>
      <c r="AM590" s="41"/>
      <c r="AN590" s="41"/>
      <c r="AO590" s="41"/>
      <c r="AP590" s="41"/>
      <c r="AQ590" s="41"/>
      <c r="AR590" s="41"/>
      <c r="AS590" s="41"/>
      <c r="AT590" s="41"/>
      <c r="AU590" s="41"/>
      <c r="AV590" s="41"/>
      <c r="AW590" s="41"/>
      <c r="AX590" s="41"/>
      <c r="AY590" s="41"/>
      <c r="AZ590" s="41"/>
      <c r="BA590" s="41"/>
      <c r="BB590" s="41"/>
      <c r="BC590" s="41"/>
      <c r="BD590" s="41"/>
      <c r="BE590" s="41"/>
      <c r="BF590" s="41"/>
      <c r="BG590" s="41"/>
      <c r="BH590" s="41"/>
      <c r="BI590" s="41"/>
      <c r="BJ590" s="41"/>
      <c r="BK590" s="41"/>
      <c r="BL590" s="41"/>
      <c r="BM590" s="41"/>
      <c r="BN590" s="41"/>
      <c r="BO590" s="41"/>
      <c r="BP590" s="41"/>
      <c r="BQ590" s="41"/>
      <c r="BR590" s="41"/>
      <c r="BS590" s="41"/>
      <c r="BT590" s="41"/>
      <c r="BU590" s="41"/>
      <c r="BV590" s="41"/>
      <c r="BW590" s="41"/>
      <c r="BX590" s="41"/>
      <c r="BY590" s="41"/>
      <c r="BZ590" s="41"/>
      <c r="CA590" s="41"/>
      <c r="CB590" s="41"/>
      <c r="CC590" s="41"/>
      <c r="CD590" s="41"/>
      <c r="CE590" s="41"/>
      <c r="CF590" s="41"/>
      <c r="CG590" s="41"/>
      <c r="CH590" s="41"/>
      <c r="CI590" s="41"/>
      <c r="CJ590" s="41"/>
      <c r="CK590" s="41"/>
      <c r="CL590" s="41"/>
      <c r="CM590" s="41"/>
      <c r="CN590" s="41"/>
      <c r="CO590" s="41"/>
      <c r="CP590" s="41"/>
      <c r="CQ590" s="41"/>
      <c r="CR590" s="41"/>
      <c r="CS590" s="41"/>
      <c r="CT590" s="41"/>
      <c r="CU590" s="41"/>
      <c r="CV590" s="41"/>
      <c r="CW590" s="41"/>
      <c r="CX590" s="41"/>
      <c r="CY590" s="41"/>
      <c r="CZ590" s="41"/>
      <c r="DA590" s="41"/>
      <c r="DB590" s="41"/>
      <c r="DC590" s="41"/>
      <c r="DD590" s="41"/>
      <c r="DE590" s="41"/>
      <c r="DF590" s="41"/>
      <c r="DG590" s="41"/>
      <c r="DH590" s="41"/>
      <c r="DI590" s="41"/>
      <c r="DJ590" s="41"/>
      <c r="DK590" s="41"/>
      <c r="DL590" s="41"/>
      <c r="DM590" s="41"/>
      <c r="DN590" s="41"/>
      <c r="DO590" s="41"/>
      <c r="DP590" s="41"/>
      <c r="DQ590" s="41"/>
      <c r="DR590" s="41"/>
      <c r="DS590" s="41"/>
      <c r="DT590" s="41"/>
      <c r="DU590" s="41"/>
      <c r="DV590" s="41"/>
      <c r="DW590" s="41"/>
      <c r="DX590" s="41"/>
      <c r="DY590" s="41"/>
      <c r="DZ590" s="41"/>
      <c r="EA590" s="41"/>
      <c r="EB590" s="41"/>
      <c r="EC590" s="41"/>
      <c r="ED590" s="41"/>
      <c r="EE590" s="41"/>
      <c r="EF590" s="41"/>
      <c r="EG590" s="41"/>
      <c r="EH590" s="41"/>
      <c r="EI590" s="41"/>
      <c r="EJ590" s="41"/>
      <c r="EK590" s="41"/>
      <c r="EL590" s="41"/>
      <c r="EM590" s="41"/>
      <c r="EN590" s="41"/>
      <c r="EO590" s="41"/>
      <c r="EP590" s="41"/>
      <c r="EQ590" s="41"/>
      <c r="ER590" s="41"/>
      <c r="ES590" s="41"/>
      <c r="ET590" s="41"/>
      <c r="EU590" s="41"/>
      <c r="EV590" s="41"/>
      <c r="EW590" s="41"/>
      <c r="EX590" s="41"/>
      <c r="EY590" s="41"/>
      <c r="EZ590" s="41"/>
      <c r="FA590" s="41"/>
      <c r="FB590" s="41"/>
      <c r="FC590" s="41"/>
      <c r="FD590" s="41"/>
      <c r="FE590" s="41"/>
      <c r="FF590" s="41"/>
      <c r="FG590" s="41"/>
      <c r="FH590" s="41"/>
      <c r="FI590" s="41"/>
      <c r="FJ590" s="41"/>
      <c r="FK590" s="41"/>
      <c r="FL590" s="41"/>
      <c r="FM590" s="41"/>
      <c r="FN590" s="41"/>
      <c r="FO590" s="41"/>
      <c r="FP590" s="41"/>
      <c r="FQ590" s="41"/>
      <c r="FR590" s="41"/>
      <c r="FS590" s="41"/>
      <c r="FT590" s="41"/>
      <c r="FU590" s="41"/>
      <c r="FV590" s="41"/>
      <c r="FW590" s="41"/>
      <c r="FX590" s="41"/>
      <c r="FY590" s="41"/>
      <c r="FZ590" s="41"/>
      <c r="GA590" s="41"/>
      <c r="GB590" s="41"/>
      <c r="GC590" s="41"/>
      <c r="GD590" s="41"/>
      <c r="GE590" s="41"/>
      <c r="GF590" s="41"/>
      <c r="GG590" s="41"/>
      <c r="GH590" s="41"/>
      <c r="GI590" s="41"/>
      <c r="GJ590" s="41"/>
      <c r="GK590" s="41"/>
      <c r="GL590" s="41"/>
      <c r="GM590" s="41"/>
      <c r="GN590" s="41"/>
      <c r="GO590" s="41"/>
      <c r="GP590" s="41"/>
      <c r="GQ590" s="41"/>
      <c r="GR590" s="41"/>
      <c r="GS590" s="41"/>
      <c r="GT590" s="41"/>
      <c r="GU590" s="41"/>
      <c r="GV590" s="41"/>
      <c r="GW590" s="41"/>
      <c r="GX590" s="41"/>
      <c r="GY590" s="41"/>
      <c r="GZ590" s="41"/>
      <c r="HA590" s="41"/>
      <c r="HB590" s="41"/>
      <c r="HC590" s="41"/>
      <c r="HD590" s="41"/>
      <c r="HE590" s="41"/>
      <c r="HF590" s="41"/>
      <c r="HG590" s="41"/>
      <c r="HH590" s="41"/>
      <c r="HI590" s="41"/>
      <c r="HJ590" s="41"/>
      <c r="HK590" s="41"/>
      <c r="HL590" s="41"/>
      <c r="HM590" s="41"/>
      <c r="HN590" s="41"/>
      <c r="HO590" s="41"/>
      <c r="HP590" s="41"/>
      <c r="HQ590" s="41"/>
      <c r="HR590" s="41"/>
      <c r="HS590" s="41"/>
      <c r="HT590" s="41"/>
      <c r="HU590" s="41"/>
      <c r="HV590" s="41"/>
      <c r="HW590" s="41"/>
      <c r="HX590" s="41"/>
      <c r="HY590" s="41"/>
      <c r="HZ590" s="41"/>
      <c r="IA590" s="41"/>
      <c r="IB590" s="41"/>
      <c r="IC590" s="41"/>
      <c r="ID590" s="41"/>
      <c r="IE590" s="41"/>
      <c r="IF590" s="41"/>
      <c r="IG590" s="41"/>
      <c r="IH590" s="41"/>
      <c r="II590" s="41"/>
      <c r="IJ590" s="41"/>
      <c r="IK590" s="41"/>
      <c r="IL590" s="41"/>
      <c r="IM590" s="41"/>
      <c r="IN590" s="41"/>
      <c r="IO590" s="41"/>
      <c r="IP590" s="41"/>
      <c r="IQ590" s="41"/>
      <c r="IR590" s="41"/>
      <c r="IS590" s="41"/>
      <c r="IT590" s="41"/>
      <c r="IU590" s="41"/>
      <c r="IV590" s="41"/>
    </row>
    <row r="591" spans="1:256" s="80" customFormat="1" ht="21">
      <c r="A591" s="32">
        <v>1572</v>
      </c>
      <c r="B591" s="33" t="s">
        <v>493</v>
      </c>
      <c r="C591" s="42" t="s">
        <v>84</v>
      </c>
      <c r="D591" s="33" t="s">
        <v>192</v>
      </c>
      <c r="E591" s="44" t="s">
        <v>15</v>
      </c>
      <c r="F591" s="35">
        <f t="shared" si="81"/>
        <v>43802</v>
      </c>
      <c r="G591" s="35">
        <f t="shared" si="82"/>
        <v>43823</v>
      </c>
      <c r="H591" s="35">
        <f t="shared" si="85"/>
        <v>43830</v>
      </c>
      <c r="I591" s="35">
        <f t="shared" si="83"/>
        <v>43837</v>
      </c>
      <c r="J591" s="35">
        <v>43845</v>
      </c>
      <c r="K591" s="36" t="s">
        <v>69</v>
      </c>
      <c r="L591" s="37">
        <f t="shared" si="84"/>
        <v>48000</v>
      </c>
      <c r="M591" s="45"/>
      <c r="N591" s="39">
        <f>18000+7500+22500</f>
        <v>48000</v>
      </c>
      <c r="O591" s="40" t="s">
        <v>494</v>
      </c>
      <c r="P591" s="41"/>
      <c r="Q591" s="41"/>
      <c r="R591" s="41"/>
      <c r="S591" s="41"/>
      <c r="T591" s="41"/>
      <c r="U591" s="41"/>
      <c r="V591" s="41"/>
      <c r="W591" s="41"/>
      <c r="X591" s="41"/>
      <c r="Y591" s="41"/>
      <c r="Z591" s="41"/>
      <c r="AA591" s="41"/>
      <c r="AB591" s="41"/>
      <c r="AC591" s="41"/>
      <c r="AD591" s="41"/>
      <c r="AE591" s="41"/>
      <c r="AF591" s="41"/>
      <c r="AG591" s="41"/>
      <c r="AH591" s="41"/>
      <c r="AI591" s="41"/>
      <c r="AJ591" s="41"/>
      <c r="AK591" s="41"/>
      <c r="AL591" s="41"/>
      <c r="AM591" s="41"/>
      <c r="AN591" s="41"/>
      <c r="AO591" s="41"/>
      <c r="AP591" s="41"/>
      <c r="AQ591" s="41"/>
      <c r="AR591" s="41"/>
      <c r="AS591" s="41"/>
      <c r="AT591" s="41"/>
      <c r="AU591" s="41"/>
      <c r="AV591" s="41"/>
      <c r="AW591" s="41"/>
      <c r="AX591" s="41"/>
      <c r="AY591" s="41"/>
      <c r="AZ591" s="41"/>
      <c r="BA591" s="41"/>
      <c r="BB591" s="41"/>
      <c r="BC591" s="41"/>
      <c r="BD591" s="41"/>
      <c r="BE591" s="41"/>
      <c r="BF591" s="41"/>
      <c r="BG591" s="41"/>
      <c r="BH591" s="41"/>
      <c r="BI591" s="41"/>
      <c r="BJ591" s="41"/>
      <c r="BK591" s="41"/>
      <c r="BL591" s="41"/>
      <c r="BM591" s="41"/>
      <c r="BN591" s="41"/>
      <c r="BO591" s="41"/>
      <c r="BP591" s="41"/>
      <c r="BQ591" s="41"/>
      <c r="BR591" s="41"/>
      <c r="BS591" s="41"/>
      <c r="BT591" s="41"/>
      <c r="BU591" s="41"/>
      <c r="BV591" s="41"/>
      <c r="BW591" s="41"/>
      <c r="BX591" s="41"/>
      <c r="BY591" s="41"/>
      <c r="BZ591" s="41"/>
      <c r="CA591" s="41"/>
      <c r="CB591" s="41"/>
      <c r="CC591" s="41"/>
      <c r="CD591" s="41"/>
      <c r="CE591" s="41"/>
      <c r="CF591" s="41"/>
      <c r="CG591" s="41"/>
      <c r="CH591" s="41"/>
      <c r="CI591" s="41"/>
      <c r="CJ591" s="41"/>
      <c r="CK591" s="41"/>
      <c r="CL591" s="41"/>
      <c r="CM591" s="41"/>
      <c r="CN591" s="41"/>
      <c r="CO591" s="41"/>
      <c r="CP591" s="41"/>
      <c r="CQ591" s="41"/>
      <c r="CR591" s="41"/>
      <c r="CS591" s="41"/>
      <c r="CT591" s="41"/>
      <c r="CU591" s="41"/>
      <c r="CV591" s="41"/>
      <c r="CW591" s="41"/>
      <c r="CX591" s="41"/>
      <c r="CY591" s="41"/>
      <c r="CZ591" s="41"/>
      <c r="DA591" s="41"/>
      <c r="DB591" s="41"/>
      <c r="DC591" s="41"/>
      <c r="DD591" s="41"/>
      <c r="DE591" s="41"/>
      <c r="DF591" s="41"/>
      <c r="DG591" s="41"/>
      <c r="DH591" s="41"/>
      <c r="DI591" s="41"/>
      <c r="DJ591" s="41"/>
      <c r="DK591" s="41"/>
      <c r="DL591" s="41"/>
      <c r="DM591" s="41"/>
      <c r="DN591" s="41"/>
      <c r="DO591" s="41"/>
      <c r="DP591" s="41"/>
      <c r="DQ591" s="41"/>
      <c r="DR591" s="41"/>
      <c r="DS591" s="41"/>
      <c r="DT591" s="41"/>
      <c r="DU591" s="41"/>
      <c r="DV591" s="41"/>
      <c r="DW591" s="41"/>
      <c r="DX591" s="41"/>
      <c r="DY591" s="41"/>
      <c r="DZ591" s="41"/>
      <c r="EA591" s="41"/>
      <c r="EB591" s="41"/>
      <c r="EC591" s="41"/>
      <c r="ED591" s="41"/>
      <c r="EE591" s="41"/>
      <c r="EF591" s="41"/>
      <c r="EG591" s="41"/>
      <c r="EH591" s="41"/>
      <c r="EI591" s="41"/>
      <c r="EJ591" s="41"/>
      <c r="EK591" s="41"/>
      <c r="EL591" s="41"/>
      <c r="EM591" s="41"/>
      <c r="EN591" s="41"/>
      <c r="EO591" s="41"/>
      <c r="EP591" s="41"/>
      <c r="EQ591" s="41"/>
      <c r="ER591" s="41"/>
      <c r="ES591" s="41"/>
      <c r="ET591" s="41"/>
      <c r="EU591" s="41"/>
      <c r="EV591" s="41"/>
      <c r="EW591" s="41"/>
      <c r="EX591" s="41"/>
      <c r="EY591" s="41"/>
      <c r="EZ591" s="41"/>
      <c r="FA591" s="41"/>
      <c r="FB591" s="41"/>
      <c r="FC591" s="41"/>
      <c r="FD591" s="41"/>
      <c r="FE591" s="41"/>
      <c r="FF591" s="41"/>
      <c r="FG591" s="41"/>
      <c r="FH591" s="41"/>
      <c r="FI591" s="41"/>
      <c r="FJ591" s="41"/>
      <c r="FK591" s="41"/>
      <c r="FL591" s="41"/>
      <c r="FM591" s="41"/>
      <c r="FN591" s="41"/>
      <c r="FO591" s="41"/>
      <c r="FP591" s="41"/>
      <c r="FQ591" s="41"/>
      <c r="FR591" s="41"/>
      <c r="FS591" s="41"/>
      <c r="FT591" s="41"/>
      <c r="FU591" s="41"/>
      <c r="FV591" s="41"/>
      <c r="FW591" s="41"/>
      <c r="FX591" s="41"/>
      <c r="FY591" s="41"/>
      <c r="FZ591" s="41"/>
      <c r="GA591" s="41"/>
      <c r="GB591" s="41"/>
      <c r="GC591" s="41"/>
      <c r="GD591" s="41"/>
      <c r="GE591" s="41"/>
      <c r="GF591" s="41"/>
      <c r="GG591" s="41"/>
      <c r="GH591" s="41"/>
      <c r="GI591" s="41"/>
      <c r="GJ591" s="41"/>
      <c r="GK591" s="41"/>
      <c r="GL591" s="41"/>
      <c r="GM591" s="41"/>
      <c r="GN591" s="41"/>
      <c r="GO591" s="41"/>
      <c r="GP591" s="41"/>
      <c r="GQ591" s="41"/>
      <c r="GR591" s="41"/>
      <c r="GS591" s="41"/>
      <c r="GT591" s="41"/>
      <c r="GU591" s="41"/>
      <c r="GV591" s="41"/>
      <c r="GW591" s="41"/>
      <c r="GX591" s="41"/>
      <c r="GY591" s="41"/>
      <c r="GZ591" s="41"/>
      <c r="HA591" s="41"/>
      <c r="HB591" s="41"/>
      <c r="HC591" s="41"/>
      <c r="HD591" s="41"/>
      <c r="HE591" s="41"/>
      <c r="HF591" s="41"/>
      <c r="HG591" s="41"/>
      <c r="HH591" s="41"/>
      <c r="HI591" s="41"/>
      <c r="HJ591" s="41"/>
      <c r="HK591" s="41"/>
      <c r="HL591" s="41"/>
      <c r="HM591" s="41"/>
      <c r="HN591" s="41"/>
      <c r="HO591" s="41"/>
      <c r="HP591" s="41"/>
      <c r="HQ591" s="41"/>
      <c r="HR591" s="41"/>
      <c r="HS591" s="41"/>
      <c r="HT591" s="41"/>
      <c r="HU591" s="41"/>
      <c r="HV591" s="41"/>
      <c r="HW591" s="41"/>
      <c r="HX591" s="41"/>
      <c r="HY591" s="41"/>
      <c r="HZ591" s="41"/>
      <c r="IA591" s="41"/>
      <c r="IB591" s="41"/>
      <c r="IC591" s="41"/>
      <c r="ID591" s="41"/>
      <c r="IE591" s="41"/>
      <c r="IF591" s="41"/>
      <c r="IG591" s="41"/>
      <c r="IH591" s="41"/>
      <c r="II591" s="41"/>
      <c r="IJ591" s="41"/>
      <c r="IK591" s="41"/>
      <c r="IL591" s="41"/>
      <c r="IM591" s="41"/>
      <c r="IN591" s="41"/>
      <c r="IO591" s="41"/>
      <c r="IP591" s="41"/>
      <c r="IQ591" s="41"/>
      <c r="IR591" s="41"/>
      <c r="IS591" s="41"/>
      <c r="IT591" s="41"/>
      <c r="IU591" s="41"/>
      <c r="IV591" s="41"/>
    </row>
    <row r="592" spans="1:256" s="80" customFormat="1" ht="24">
      <c r="A592" s="32">
        <v>1574</v>
      </c>
      <c r="B592" s="33" t="s">
        <v>495</v>
      </c>
      <c r="C592" s="42" t="s">
        <v>85</v>
      </c>
      <c r="D592" s="33" t="s">
        <v>192</v>
      </c>
      <c r="E592" s="44" t="s">
        <v>15</v>
      </c>
      <c r="F592" s="35">
        <f t="shared" si="81"/>
        <v>43802</v>
      </c>
      <c r="G592" s="35">
        <f t="shared" si="82"/>
        <v>43823</v>
      </c>
      <c r="H592" s="35">
        <f t="shared" si="85"/>
        <v>43830</v>
      </c>
      <c r="I592" s="35">
        <f t="shared" si="83"/>
        <v>43837</v>
      </c>
      <c r="J592" s="35">
        <v>43845</v>
      </c>
      <c r="K592" s="36" t="s">
        <v>69</v>
      </c>
      <c r="L592" s="37">
        <f t="shared" si="84"/>
        <v>20500</v>
      </c>
      <c r="M592" s="45"/>
      <c r="N592" s="39">
        <v>20500</v>
      </c>
      <c r="O592" s="40" t="s">
        <v>494</v>
      </c>
      <c r="P592" s="41"/>
      <c r="Q592" s="41"/>
      <c r="R592" s="41"/>
      <c r="S592" s="41"/>
      <c r="T592" s="41"/>
      <c r="U592" s="41"/>
      <c r="V592" s="41"/>
      <c r="W592" s="41"/>
      <c r="X592" s="41"/>
      <c r="Y592" s="41"/>
      <c r="Z592" s="41"/>
      <c r="AA592" s="41"/>
      <c r="AB592" s="41"/>
      <c r="AC592" s="41"/>
      <c r="AD592" s="41"/>
      <c r="AE592" s="41"/>
      <c r="AF592" s="41"/>
      <c r="AG592" s="41"/>
      <c r="AH592" s="41"/>
      <c r="AI592" s="41"/>
      <c r="AJ592" s="41"/>
      <c r="AK592" s="41"/>
      <c r="AL592" s="41"/>
      <c r="AM592" s="41"/>
      <c r="AN592" s="41"/>
      <c r="AO592" s="41"/>
      <c r="AP592" s="41"/>
      <c r="AQ592" s="41"/>
      <c r="AR592" s="41"/>
      <c r="AS592" s="41"/>
      <c r="AT592" s="41"/>
      <c r="AU592" s="41"/>
      <c r="AV592" s="41"/>
      <c r="AW592" s="41"/>
      <c r="AX592" s="41"/>
      <c r="AY592" s="41"/>
      <c r="AZ592" s="41"/>
      <c r="BA592" s="41"/>
      <c r="BB592" s="41"/>
      <c r="BC592" s="41"/>
      <c r="BD592" s="41"/>
      <c r="BE592" s="41"/>
      <c r="BF592" s="41"/>
      <c r="BG592" s="41"/>
      <c r="BH592" s="41"/>
      <c r="BI592" s="41"/>
      <c r="BJ592" s="41"/>
      <c r="BK592" s="41"/>
      <c r="BL592" s="41"/>
      <c r="BM592" s="41"/>
      <c r="BN592" s="41"/>
      <c r="BO592" s="41"/>
      <c r="BP592" s="41"/>
      <c r="BQ592" s="41"/>
      <c r="BR592" s="41"/>
      <c r="BS592" s="41"/>
      <c r="BT592" s="41"/>
      <c r="BU592" s="41"/>
      <c r="BV592" s="41"/>
      <c r="BW592" s="41"/>
      <c r="BX592" s="41"/>
      <c r="BY592" s="41"/>
      <c r="BZ592" s="41"/>
      <c r="CA592" s="41"/>
      <c r="CB592" s="41"/>
      <c r="CC592" s="41"/>
      <c r="CD592" s="41"/>
      <c r="CE592" s="41"/>
      <c r="CF592" s="41"/>
      <c r="CG592" s="41"/>
      <c r="CH592" s="41"/>
      <c r="CI592" s="41"/>
      <c r="CJ592" s="41"/>
      <c r="CK592" s="41"/>
      <c r="CL592" s="41"/>
      <c r="CM592" s="41"/>
      <c r="CN592" s="41"/>
      <c r="CO592" s="41"/>
      <c r="CP592" s="41"/>
      <c r="CQ592" s="41"/>
      <c r="CR592" s="41"/>
      <c r="CS592" s="41"/>
      <c r="CT592" s="41"/>
      <c r="CU592" s="41"/>
      <c r="CV592" s="41"/>
      <c r="CW592" s="41"/>
      <c r="CX592" s="41"/>
      <c r="CY592" s="41"/>
      <c r="CZ592" s="41"/>
      <c r="DA592" s="41"/>
      <c r="DB592" s="41"/>
      <c r="DC592" s="41"/>
      <c r="DD592" s="41"/>
      <c r="DE592" s="41"/>
      <c r="DF592" s="41"/>
      <c r="DG592" s="41"/>
      <c r="DH592" s="41"/>
      <c r="DI592" s="41"/>
      <c r="DJ592" s="41"/>
      <c r="DK592" s="41"/>
      <c r="DL592" s="41"/>
      <c r="DM592" s="41"/>
      <c r="DN592" s="41"/>
      <c r="DO592" s="41"/>
      <c r="DP592" s="41"/>
      <c r="DQ592" s="41"/>
      <c r="DR592" s="41"/>
      <c r="DS592" s="41"/>
      <c r="DT592" s="41"/>
      <c r="DU592" s="41"/>
      <c r="DV592" s="41"/>
      <c r="DW592" s="41"/>
      <c r="DX592" s="41"/>
      <c r="DY592" s="41"/>
      <c r="DZ592" s="41"/>
      <c r="EA592" s="41"/>
      <c r="EB592" s="41"/>
      <c r="EC592" s="41"/>
      <c r="ED592" s="41"/>
      <c r="EE592" s="41"/>
      <c r="EF592" s="41"/>
      <c r="EG592" s="41"/>
      <c r="EH592" s="41"/>
      <c r="EI592" s="41"/>
      <c r="EJ592" s="41"/>
      <c r="EK592" s="41"/>
      <c r="EL592" s="41"/>
      <c r="EM592" s="41"/>
      <c r="EN592" s="41"/>
      <c r="EO592" s="41"/>
      <c r="EP592" s="41"/>
      <c r="EQ592" s="41"/>
      <c r="ER592" s="41"/>
      <c r="ES592" s="41"/>
      <c r="ET592" s="41"/>
      <c r="EU592" s="41"/>
      <c r="EV592" s="41"/>
      <c r="EW592" s="41"/>
      <c r="EX592" s="41"/>
      <c r="EY592" s="41"/>
      <c r="EZ592" s="41"/>
      <c r="FA592" s="41"/>
      <c r="FB592" s="41"/>
      <c r="FC592" s="41"/>
      <c r="FD592" s="41"/>
      <c r="FE592" s="41"/>
      <c r="FF592" s="41"/>
      <c r="FG592" s="41"/>
      <c r="FH592" s="41"/>
      <c r="FI592" s="41"/>
      <c r="FJ592" s="41"/>
      <c r="FK592" s="41"/>
      <c r="FL592" s="41"/>
      <c r="FM592" s="41"/>
      <c r="FN592" s="41"/>
      <c r="FO592" s="41"/>
      <c r="FP592" s="41"/>
      <c r="FQ592" s="41"/>
      <c r="FR592" s="41"/>
      <c r="FS592" s="41"/>
      <c r="FT592" s="41"/>
      <c r="FU592" s="41"/>
      <c r="FV592" s="41"/>
      <c r="FW592" s="41"/>
      <c r="FX592" s="41"/>
      <c r="FY592" s="41"/>
      <c r="FZ592" s="41"/>
      <c r="GA592" s="41"/>
      <c r="GB592" s="41"/>
      <c r="GC592" s="41"/>
      <c r="GD592" s="41"/>
      <c r="GE592" s="41"/>
      <c r="GF592" s="41"/>
      <c r="GG592" s="41"/>
      <c r="GH592" s="41"/>
      <c r="GI592" s="41"/>
      <c r="GJ592" s="41"/>
      <c r="GK592" s="41"/>
      <c r="GL592" s="41"/>
      <c r="GM592" s="41"/>
      <c r="GN592" s="41"/>
      <c r="GO592" s="41"/>
      <c r="GP592" s="41"/>
      <c r="GQ592" s="41"/>
      <c r="GR592" s="41"/>
      <c r="GS592" s="41"/>
      <c r="GT592" s="41"/>
      <c r="GU592" s="41"/>
      <c r="GV592" s="41"/>
      <c r="GW592" s="41"/>
      <c r="GX592" s="41"/>
      <c r="GY592" s="41"/>
      <c r="GZ592" s="41"/>
      <c r="HA592" s="41"/>
      <c r="HB592" s="41"/>
      <c r="HC592" s="41"/>
      <c r="HD592" s="41"/>
      <c r="HE592" s="41"/>
      <c r="HF592" s="41"/>
      <c r="HG592" s="41"/>
      <c r="HH592" s="41"/>
      <c r="HI592" s="41"/>
      <c r="HJ592" s="41"/>
      <c r="HK592" s="41"/>
      <c r="HL592" s="41"/>
      <c r="HM592" s="41"/>
      <c r="HN592" s="41"/>
      <c r="HO592" s="41"/>
      <c r="HP592" s="41"/>
      <c r="HQ592" s="41"/>
      <c r="HR592" s="41"/>
      <c r="HS592" s="41"/>
      <c r="HT592" s="41"/>
      <c r="HU592" s="41"/>
      <c r="HV592" s="41"/>
      <c r="HW592" s="41"/>
      <c r="HX592" s="41"/>
      <c r="HY592" s="41"/>
      <c r="HZ592" s="41"/>
      <c r="IA592" s="41"/>
      <c r="IB592" s="41"/>
      <c r="IC592" s="41"/>
      <c r="ID592" s="41"/>
      <c r="IE592" s="41"/>
      <c r="IF592" s="41"/>
      <c r="IG592" s="41"/>
      <c r="IH592" s="41"/>
      <c r="II592" s="41"/>
      <c r="IJ592" s="41"/>
      <c r="IK592" s="41"/>
      <c r="IL592" s="41"/>
      <c r="IM592" s="41"/>
      <c r="IN592" s="41"/>
      <c r="IO592" s="41"/>
      <c r="IP592" s="41"/>
      <c r="IQ592" s="41"/>
      <c r="IR592" s="41"/>
      <c r="IS592" s="41"/>
      <c r="IT592" s="41"/>
      <c r="IU592" s="41"/>
      <c r="IV592" s="41"/>
    </row>
    <row r="593" spans="1:15" s="41" customFormat="1" ht="21">
      <c r="A593" s="32">
        <v>1579</v>
      </c>
      <c r="B593" s="33" t="s">
        <v>495</v>
      </c>
      <c r="C593" s="42" t="s">
        <v>96</v>
      </c>
      <c r="D593" s="33" t="s">
        <v>192</v>
      </c>
      <c r="E593" s="44" t="s">
        <v>15</v>
      </c>
      <c r="F593" s="35">
        <f t="shared" si="81"/>
        <v>43802</v>
      </c>
      <c r="G593" s="35">
        <f t="shared" si="82"/>
        <v>43823</v>
      </c>
      <c r="H593" s="35">
        <f t="shared" si="85"/>
        <v>43830</v>
      </c>
      <c r="I593" s="35">
        <f t="shared" si="83"/>
        <v>43837</v>
      </c>
      <c r="J593" s="35">
        <v>43845</v>
      </c>
      <c r="K593" s="36" t="s">
        <v>69</v>
      </c>
      <c r="L593" s="37">
        <f t="shared" si="84"/>
        <v>17000</v>
      </c>
      <c r="M593" s="45"/>
      <c r="N593" s="39">
        <v>17000</v>
      </c>
      <c r="O593" s="40" t="s">
        <v>498</v>
      </c>
    </row>
    <row r="594" spans="1:15" s="41" customFormat="1" ht="24">
      <c r="A594" s="32">
        <v>1587</v>
      </c>
      <c r="B594" s="33" t="s">
        <v>696</v>
      </c>
      <c r="C594" s="42" t="s">
        <v>698</v>
      </c>
      <c r="D594" s="33" t="s">
        <v>446</v>
      </c>
      <c r="E594" s="44" t="s">
        <v>15</v>
      </c>
      <c r="F594" s="35">
        <f t="shared" si="81"/>
        <v>43802</v>
      </c>
      <c r="G594" s="35">
        <f t="shared" si="82"/>
        <v>43823</v>
      </c>
      <c r="H594" s="35">
        <f t="shared" si="85"/>
        <v>43830</v>
      </c>
      <c r="I594" s="35">
        <f t="shared" si="83"/>
        <v>43837</v>
      </c>
      <c r="J594" s="35">
        <v>43845</v>
      </c>
      <c r="K594" s="36" t="s">
        <v>69</v>
      </c>
      <c r="L594" s="37">
        <f t="shared" si="84"/>
        <v>8000</v>
      </c>
      <c r="M594" s="45">
        <v>8000</v>
      </c>
      <c r="N594" s="45"/>
      <c r="O594" s="40" t="s">
        <v>697</v>
      </c>
    </row>
    <row r="595" spans="1:15" s="41" customFormat="1" ht="24">
      <c r="A595" s="32">
        <v>1591</v>
      </c>
      <c r="B595" s="33" t="s">
        <v>696</v>
      </c>
      <c r="C595" s="42" t="s">
        <v>699</v>
      </c>
      <c r="D595" s="33" t="s">
        <v>446</v>
      </c>
      <c r="E595" s="44" t="s">
        <v>15</v>
      </c>
      <c r="F595" s="35">
        <f t="shared" si="81"/>
        <v>43802</v>
      </c>
      <c r="G595" s="35">
        <f t="shared" si="82"/>
        <v>43823</v>
      </c>
      <c r="H595" s="35">
        <f t="shared" si="85"/>
        <v>43830</v>
      </c>
      <c r="I595" s="35">
        <f t="shared" si="83"/>
        <v>43837</v>
      </c>
      <c r="J595" s="35">
        <v>43845</v>
      </c>
      <c r="K595" s="36" t="s">
        <v>69</v>
      </c>
      <c r="L595" s="37">
        <f t="shared" si="84"/>
        <v>223830</v>
      </c>
      <c r="M595" s="45">
        <v>223830</v>
      </c>
      <c r="N595" s="45"/>
      <c r="O595" s="40" t="s">
        <v>697</v>
      </c>
    </row>
    <row r="596" spans="1:15" s="41" customFormat="1" ht="21">
      <c r="A596" s="32">
        <v>1595</v>
      </c>
      <c r="B596" s="33" t="s">
        <v>696</v>
      </c>
      <c r="C596" s="42" t="s">
        <v>78</v>
      </c>
      <c r="D596" s="33" t="s">
        <v>446</v>
      </c>
      <c r="E596" s="44" t="s">
        <v>15</v>
      </c>
      <c r="F596" s="35">
        <f t="shared" si="81"/>
        <v>43802</v>
      </c>
      <c r="G596" s="35">
        <f t="shared" si="82"/>
        <v>43823</v>
      </c>
      <c r="H596" s="35">
        <f t="shared" si="85"/>
        <v>43830</v>
      </c>
      <c r="I596" s="35">
        <f t="shared" si="83"/>
        <v>43837</v>
      </c>
      <c r="J596" s="35">
        <v>43845</v>
      </c>
      <c r="K596" s="36" t="s">
        <v>69</v>
      </c>
      <c r="L596" s="37">
        <f t="shared" si="84"/>
        <v>62500</v>
      </c>
      <c r="M596" s="45">
        <v>62500</v>
      </c>
      <c r="N596" s="45"/>
      <c r="O596" s="40" t="s">
        <v>697</v>
      </c>
    </row>
    <row r="597" spans="1:15" s="41" customFormat="1" ht="21">
      <c r="A597" s="32">
        <v>1596</v>
      </c>
      <c r="B597" s="33" t="s">
        <v>696</v>
      </c>
      <c r="C597" s="42" t="s">
        <v>77</v>
      </c>
      <c r="D597" s="33" t="s">
        <v>446</v>
      </c>
      <c r="E597" s="44" t="s">
        <v>15</v>
      </c>
      <c r="F597" s="35">
        <f t="shared" si="81"/>
        <v>43802</v>
      </c>
      <c r="G597" s="35">
        <f t="shared" si="82"/>
        <v>43823</v>
      </c>
      <c r="H597" s="35">
        <f t="shared" si="85"/>
        <v>43830</v>
      </c>
      <c r="I597" s="35">
        <f t="shared" si="83"/>
        <v>43837</v>
      </c>
      <c r="J597" s="35">
        <v>43845</v>
      </c>
      <c r="K597" s="36" t="s">
        <v>69</v>
      </c>
      <c r="L597" s="37">
        <f t="shared" si="84"/>
        <v>28125</v>
      </c>
      <c r="M597" s="45">
        <v>28125</v>
      </c>
      <c r="N597" s="45"/>
      <c r="O597" s="40" t="s">
        <v>697</v>
      </c>
    </row>
    <row r="598" spans="1:15" s="41" customFormat="1" ht="21">
      <c r="A598" s="32">
        <v>1597</v>
      </c>
      <c r="B598" s="33" t="s">
        <v>696</v>
      </c>
      <c r="C598" s="42" t="s">
        <v>81</v>
      </c>
      <c r="D598" s="33" t="s">
        <v>446</v>
      </c>
      <c r="E598" s="44" t="s">
        <v>15</v>
      </c>
      <c r="F598" s="35">
        <f t="shared" si="81"/>
        <v>43802</v>
      </c>
      <c r="G598" s="35">
        <f t="shared" si="82"/>
        <v>43823</v>
      </c>
      <c r="H598" s="35">
        <f t="shared" si="85"/>
        <v>43830</v>
      </c>
      <c r="I598" s="35">
        <f t="shared" si="83"/>
        <v>43837</v>
      </c>
      <c r="J598" s="35">
        <v>43845</v>
      </c>
      <c r="K598" s="36" t="s">
        <v>69</v>
      </c>
      <c r="L598" s="37">
        <f t="shared" si="84"/>
        <v>3500</v>
      </c>
      <c r="M598" s="45">
        <v>3500</v>
      </c>
      <c r="N598" s="45"/>
      <c r="O598" s="40" t="s">
        <v>697</v>
      </c>
    </row>
    <row r="599" spans="1:15" s="41" customFormat="1" ht="24">
      <c r="A599" s="32">
        <v>1606</v>
      </c>
      <c r="B599" s="33" t="s">
        <v>696</v>
      </c>
      <c r="C599" s="42" t="s">
        <v>700</v>
      </c>
      <c r="D599" s="33" t="s">
        <v>446</v>
      </c>
      <c r="E599" s="44" t="s">
        <v>15</v>
      </c>
      <c r="F599" s="35">
        <f t="shared" si="81"/>
        <v>43802</v>
      </c>
      <c r="G599" s="35">
        <f t="shared" si="82"/>
        <v>43823</v>
      </c>
      <c r="H599" s="35">
        <f t="shared" si="85"/>
        <v>43830</v>
      </c>
      <c r="I599" s="35">
        <f t="shared" si="83"/>
        <v>43837</v>
      </c>
      <c r="J599" s="35">
        <v>43845</v>
      </c>
      <c r="K599" s="36" t="s">
        <v>69</v>
      </c>
      <c r="L599" s="37">
        <f t="shared" si="84"/>
        <v>75000</v>
      </c>
      <c r="M599" s="45">
        <v>75000</v>
      </c>
      <c r="N599" s="45"/>
      <c r="O599" s="40" t="s">
        <v>697</v>
      </c>
    </row>
    <row r="600" spans="1:15" s="41" customFormat="1" ht="21">
      <c r="A600" s="32">
        <v>1608</v>
      </c>
      <c r="B600" s="33" t="s">
        <v>670</v>
      </c>
      <c r="C600" s="42" t="s">
        <v>114</v>
      </c>
      <c r="D600" s="33" t="s">
        <v>446</v>
      </c>
      <c r="E600" s="44" t="s">
        <v>15</v>
      </c>
      <c r="F600" s="35">
        <f t="shared" si="81"/>
        <v>43802</v>
      </c>
      <c r="G600" s="35">
        <f t="shared" si="82"/>
        <v>43823</v>
      </c>
      <c r="H600" s="35">
        <f t="shared" si="85"/>
        <v>43830</v>
      </c>
      <c r="I600" s="35">
        <f t="shared" si="83"/>
        <v>43837</v>
      </c>
      <c r="J600" s="35">
        <v>43845</v>
      </c>
      <c r="K600" s="36" t="s">
        <v>69</v>
      </c>
      <c r="L600" s="37">
        <f t="shared" si="84"/>
        <v>146404.76</v>
      </c>
      <c r="M600" s="45">
        <v>146404.76</v>
      </c>
      <c r="N600" s="45"/>
      <c r="O600" s="40" t="s">
        <v>671</v>
      </c>
    </row>
    <row r="601" spans="1:15" s="41" customFormat="1" ht="21">
      <c r="A601" s="32">
        <v>1609</v>
      </c>
      <c r="B601" s="33" t="s">
        <v>670</v>
      </c>
      <c r="C601" s="42" t="s">
        <v>77</v>
      </c>
      <c r="D601" s="33" t="s">
        <v>446</v>
      </c>
      <c r="E601" s="44" t="s">
        <v>15</v>
      </c>
      <c r="F601" s="35">
        <f t="shared" si="81"/>
        <v>43802</v>
      </c>
      <c r="G601" s="35">
        <f t="shared" si="82"/>
        <v>43823</v>
      </c>
      <c r="H601" s="35">
        <f t="shared" si="85"/>
        <v>43830</v>
      </c>
      <c r="I601" s="35">
        <f t="shared" si="83"/>
        <v>43837</v>
      </c>
      <c r="J601" s="35">
        <v>43845</v>
      </c>
      <c r="K601" s="36" t="s">
        <v>69</v>
      </c>
      <c r="L601" s="37">
        <f t="shared" si="84"/>
        <v>2196.0700000000002</v>
      </c>
      <c r="M601" s="45">
        <v>2196.0700000000002</v>
      </c>
      <c r="N601" s="45"/>
      <c r="O601" s="40" t="s">
        <v>671</v>
      </c>
    </row>
    <row r="602" spans="1:15" s="41" customFormat="1" ht="31.5">
      <c r="A602" s="32">
        <v>1614</v>
      </c>
      <c r="B602" s="33" t="s">
        <v>701</v>
      </c>
      <c r="C602" s="42" t="s">
        <v>698</v>
      </c>
      <c r="D602" s="33" t="s">
        <v>446</v>
      </c>
      <c r="E602" s="44" t="s">
        <v>15</v>
      </c>
      <c r="F602" s="35">
        <f t="shared" si="81"/>
        <v>43802</v>
      </c>
      <c r="G602" s="35">
        <f t="shared" si="82"/>
        <v>43823</v>
      </c>
      <c r="H602" s="35">
        <f t="shared" si="85"/>
        <v>43830</v>
      </c>
      <c r="I602" s="35">
        <f t="shared" si="83"/>
        <v>43837</v>
      </c>
      <c r="J602" s="35">
        <v>43845</v>
      </c>
      <c r="K602" s="36" t="s">
        <v>69</v>
      </c>
      <c r="L602" s="37">
        <f t="shared" si="84"/>
        <v>3499283</v>
      </c>
      <c r="M602" s="45">
        <v>3499283</v>
      </c>
      <c r="N602" s="45"/>
      <c r="O602" s="40" t="s">
        <v>702</v>
      </c>
    </row>
    <row r="603" spans="1:15" s="41" customFormat="1" ht="31.5">
      <c r="A603" s="32">
        <v>1618</v>
      </c>
      <c r="B603" s="33" t="s">
        <v>701</v>
      </c>
      <c r="C603" s="42" t="s">
        <v>81</v>
      </c>
      <c r="D603" s="33" t="s">
        <v>446</v>
      </c>
      <c r="E603" s="44" t="s">
        <v>15</v>
      </c>
      <c r="F603" s="35">
        <f t="shared" si="81"/>
        <v>43802</v>
      </c>
      <c r="G603" s="35">
        <f t="shared" si="82"/>
        <v>43823</v>
      </c>
      <c r="H603" s="35">
        <f t="shared" si="85"/>
        <v>43830</v>
      </c>
      <c r="I603" s="35">
        <f t="shared" si="83"/>
        <v>43837</v>
      </c>
      <c r="J603" s="35">
        <v>43845</v>
      </c>
      <c r="K603" s="36" t="s">
        <v>69</v>
      </c>
      <c r="L603" s="37">
        <f t="shared" si="84"/>
        <v>500000</v>
      </c>
      <c r="M603" s="45">
        <v>500000</v>
      </c>
      <c r="N603" s="45"/>
      <c r="O603" s="40" t="s">
        <v>702</v>
      </c>
    </row>
    <row r="604" spans="1:15" s="41" customFormat="1" ht="31.5">
      <c r="A604" s="32">
        <v>1621</v>
      </c>
      <c r="B604" s="33" t="s">
        <v>701</v>
      </c>
      <c r="C604" s="42" t="s">
        <v>700</v>
      </c>
      <c r="D604" s="33" t="s">
        <v>446</v>
      </c>
      <c r="E604" s="44" t="s">
        <v>15</v>
      </c>
      <c r="F604" s="35">
        <f t="shared" si="81"/>
        <v>43802</v>
      </c>
      <c r="G604" s="35">
        <f t="shared" si="82"/>
        <v>43823</v>
      </c>
      <c r="H604" s="35">
        <f t="shared" si="85"/>
        <v>43830</v>
      </c>
      <c r="I604" s="35">
        <f t="shared" si="83"/>
        <v>43837</v>
      </c>
      <c r="J604" s="35">
        <v>43845</v>
      </c>
      <c r="K604" s="36" t="s">
        <v>69</v>
      </c>
      <c r="L604" s="37">
        <f t="shared" si="84"/>
        <v>500000</v>
      </c>
      <c r="M604" s="45">
        <v>500000</v>
      </c>
      <c r="N604" s="45"/>
      <c r="O604" s="40" t="s">
        <v>702</v>
      </c>
    </row>
    <row r="605" spans="1:15" s="41" customFormat="1" ht="31.5">
      <c r="A605" s="32">
        <v>1625</v>
      </c>
      <c r="B605" s="33" t="s">
        <v>701</v>
      </c>
      <c r="C605" s="42" t="s">
        <v>699</v>
      </c>
      <c r="D605" s="33" t="s">
        <v>446</v>
      </c>
      <c r="E605" s="44" t="s">
        <v>15</v>
      </c>
      <c r="F605" s="35">
        <f t="shared" si="81"/>
        <v>43802</v>
      </c>
      <c r="G605" s="35">
        <f t="shared" si="82"/>
        <v>43823</v>
      </c>
      <c r="H605" s="35">
        <f t="shared" si="85"/>
        <v>43830</v>
      </c>
      <c r="I605" s="35">
        <f t="shared" si="83"/>
        <v>43837</v>
      </c>
      <c r="J605" s="35">
        <v>43845</v>
      </c>
      <c r="K605" s="36" t="s">
        <v>69</v>
      </c>
      <c r="L605" s="37">
        <f t="shared" si="84"/>
        <v>2257302.75</v>
      </c>
      <c r="M605" s="45">
        <v>2257302.75</v>
      </c>
      <c r="N605" s="45"/>
      <c r="O605" s="40" t="s">
        <v>702</v>
      </c>
    </row>
    <row r="606" spans="1:15" s="41" customFormat="1" ht="12.75">
      <c r="A606" s="32">
        <v>1657</v>
      </c>
      <c r="B606" s="33" t="s">
        <v>587</v>
      </c>
      <c r="C606" s="34" t="s">
        <v>76</v>
      </c>
      <c r="D606" s="33" t="s">
        <v>123</v>
      </c>
      <c r="E606" s="44" t="s">
        <v>24</v>
      </c>
      <c r="F606" s="33" t="str">
        <f>IF(E606="","",IF((OR(E606=data_validation!A$1,E606=data_validation!A$2,E606=data_validation!A$5,E606=data_validation!A$6,E606=data_validation!A$14,E606=data_validation!A$16)),"Indicate Date","N/A"))</f>
        <v>N/A</v>
      </c>
      <c r="G606" s="33" t="str">
        <f>IF(E606="","",IF((OR(E606=data_validation!A$1,E606=data_validation!A$2)),"Indicate Date","N/A"))</f>
        <v>N/A</v>
      </c>
      <c r="H606" s="35">
        <f t="shared" si="85"/>
        <v>43830</v>
      </c>
      <c r="I606" s="35">
        <f t="shared" si="83"/>
        <v>43837</v>
      </c>
      <c r="J606" s="35">
        <v>43845</v>
      </c>
      <c r="K606" s="36" t="s">
        <v>69</v>
      </c>
      <c r="L606" s="37">
        <f t="shared" si="84"/>
        <v>24070</v>
      </c>
      <c r="M606" s="38">
        <v>24070</v>
      </c>
      <c r="N606" s="39"/>
      <c r="O606" s="40" t="s">
        <v>586</v>
      </c>
    </row>
    <row r="607" spans="1:15" s="41" customFormat="1" ht="21">
      <c r="A607" s="32">
        <v>1659</v>
      </c>
      <c r="B607" s="33" t="s">
        <v>583</v>
      </c>
      <c r="C607" s="34" t="s">
        <v>76</v>
      </c>
      <c r="D607" s="33" t="s">
        <v>584</v>
      </c>
      <c r="E607" s="44" t="s">
        <v>24</v>
      </c>
      <c r="F607" s="33" t="str">
        <f>IF(E607="","",IF((OR(E607=data_validation!A$1,E607=data_validation!A$2,E607=data_validation!A$5,E607=data_validation!A$6,E607=data_validation!A$14,E607=data_validation!A$16)),"Indicate Date","N/A"))</f>
        <v>N/A</v>
      </c>
      <c r="G607" s="33" t="str">
        <f>IF(E607="","",IF((OR(E607=data_validation!A$1,E607=data_validation!A$2)),"Indicate Date","N/A"))</f>
        <v>N/A</v>
      </c>
      <c r="H607" s="35">
        <f t="shared" si="85"/>
        <v>43830</v>
      </c>
      <c r="I607" s="35">
        <f t="shared" si="83"/>
        <v>43837</v>
      </c>
      <c r="J607" s="35">
        <v>43845</v>
      </c>
      <c r="K607" s="36" t="s">
        <v>69</v>
      </c>
      <c r="L607" s="37">
        <f t="shared" si="84"/>
        <v>14398</v>
      </c>
      <c r="M607" s="38">
        <v>14398</v>
      </c>
      <c r="N607" s="39"/>
      <c r="O607" s="40" t="s">
        <v>585</v>
      </c>
    </row>
    <row r="608" spans="1:15" s="41" customFormat="1" ht="21">
      <c r="A608" s="32">
        <v>1660</v>
      </c>
      <c r="B608" s="33" t="s">
        <v>583</v>
      </c>
      <c r="C608" s="34" t="s">
        <v>76</v>
      </c>
      <c r="D608" s="33" t="s">
        <v>584</v>
      </c>
      <c r="E608" s="44" t="s">
        <v>24</v>
      </c>
      <c r="F608" s="33" t="str">
        <f>IF(E608="","",IF((OR(E608=data_validation!A$1,E608=data_validation!A$2,E608=data_validation!A$5,E608=data_validation!A$6,E608=data_validation!A$14,E608=data_validation!A$16)),"Indicate Date","N/A"))</f>
        <v>N/A</v>
      </c>
      <c r="G608" s="33" t="str">
        <f>IF(E608="","",IF((OR(E608=data_validation!A$1,E608=data_validation!A$2)),"Indicate Date","N/A"))</f>
        <v>N/A</v>
      </c>
      <c r="H608" s="35">
        <f t="shared" si="85"/>
        <v>43830</v>
      </c>
      <c r="I608" s="35">
        <f t="shared" si="83"/>
        <v>43837</v>
      </c>
      <c r="J608" s="35">
        <v>43845</v>
      </c>
      <c r="K608" s="36" t="s">
        <v>69</v>
      </c>
      <c r="L608" s="37">
        <f t="shared" si="84"/>
        <v>27602</v>
      </c>
      <c r="M608" s="38">
        <v>27602</v>
      </c>
      <c r="N608" s="39"/>
      <c r="O608" s="40" t="s">
        <v>585</v>
      </c>
    </row>
    <row r="609" spans="1:15" s="41" customFormat="1" ht="21">
      <c r="A609" s="32">
        <v>1661</v>
      </c>
      <c r="B609" s="33" t="s">
        <v>583</v>
      </c>
      <c r="C609" s="34" t="s">
        <v>78</v>
      </c>
      <c r="D609" s="33" t="s">
        <v>584</v>
      </c>
      <c r="E609" s="44" t="s">
        <v>15</v>
      </c>
      <c r="F609" s="35">
        <f t="shared" ref="F609:F641" si="86">G609-21</f>
        <v>43802</v>
      </c>
      <c r="G609" s="35">
        <f t="shared" ref="G609:G641" si="87">H609-7</f>
        <v>43823</v>
      </c>
      <c r="H609" s="35">
        <f t="shared" si="85"/>
        <v>43830</v>
      </c>
      <c r="I609" s="35">
        <f t="shared" si="83"/>
        <v>43837</v>
      </c>
      <c r="J609" s="35">
        <v>43845</v>
      </c>
      <c r="K609" s="36" t="s">
        <v>69</v>
      </c>
      <c r="L609" s="37">
        <f t="shared" si="84"/>
        <v>20000</v>
      </c>
      <c r="M609" s="38">
        <v>20000</v>
      </c>
      <c r="N609" s="39"/>
      <c r="O609" s="40" t="s">
        <v>585</v>
      </c>
    </row>
    <row r="610" spans="1:15" s="41" customFormat="1" ht="21">
      <c r="A610" s="32">
        <v>1666</v>
      </c>
      <c r="B610" s="33" t="s">
        <v>640</v>
      </c>
      <c r="C610" s="42" t="s">
        <v>114</v>
      </c>
      <c r="D610" s="33" t="s">
        <v>147</v>
      </c>
      <c r="E610" s="44" t="s">
        <v>15</v>
      </c>
      <c r="F610" s="35">
        <f t="shared" si="86"/>
        <v>43802</v>
      </c>
      <c r="G610" s="35">
        <f t="shared" si="87"/>
        <v>43823</v>
      </c>
      <c r="H610" s="35">
        <f t="shared" si="85"/>
        <v>43830</v>
      </c>
      <c r="I610" s="35">
        <f t="shared" si="83"/>
        <v>43837</v>
      </c>
      <c r="J610" s="35">
        <v>43845</v>
      </c>
      <c r="K610" s="36" t="s">
        <v>69</v>
      </c>
      <c r="L610" s="37">
        <f t="shared" si="84"/>
        <v>136908</v>
      </c>
      <c r="M610" s="45"/>
      <c r="N610" s="45">
        <v>136908</v>
      </c>
      <c r="O610" s="40" t="s">
        <v>641</v>
      </c>
    </row>
    <row r="611" spans="1:15" s="41" customFormat="1" ht="21">
      <c r="A611" s="32">
        <v>1667</v>
      </c>
      <c r="B611" s="33" t="s">
        <v>638</v>
      </c>
      <c r="C611" s="42" t="s">
        <v>114</v>
      </c>
      <c r="D611" s="33" t="s">
        <v>147</v>
      </c>
      <c r="E611" s="44" t="s">
        <v>15</v>
      </c>
      <c r="F611" s="35">
        <f t="shared" si="86"/>
        <v>43802</v>
      </c>
      <c r="G611" s="35">
        <f t="shared" si="87"/>
        <v>43823</v>
      </c>
      <c r="H611" s="35">
        <f t="shared" si="85"/>
        <v>43830</v>
      </c>
      <c r="I611" s="35">
        <f t="shared" si="83"/>
        <v>43837</v>
      </c>
      <c r="J611" s="35">
        <v>43845</v>
      </c>
      <c r="K611" s="36" t="s">
        <v>69</v>
      </c>
      <c r="L611" s="37">
        <f t="shared" si="84"/>
        <v>11265.6</v>
      </c>
      <c r="M611" s="45"/>
      <c r="N611" s="45">
        <v>11265.6</v>
      </c>
      <c r="O611" s="40" t="s">
        <v>639</v>
      </c>
    </row>
    <row r="612" spans="1:15" s="41" customFormat="1" ht="21">
      <c r="A612" s="32">
        <v>1707</v>
      </c>
      <c r="B612" s="33" t="s">
        <v>629</v>
      </c>
      <c r="C612" s="42" t="s">
        <v>114</v>
      </c>
      <c r="D612" s="33" t="s">
        <v>446</v>
      </c>
      <c r="E612" s="44" t="s">
        <v>15</v>
      </c>
      <c r="F612" s="35">
        <f t="shared" si="86"/>
        <v>43802</v>
      </c>
      <c r="G612" s="35">
        <f t="shared" si="87"/>
        <v>43823</v>
      </c>
      <c r="H612" s="35">
        <f t="shared" si="85"/>
        <v>43830</v>
      </c>
      <c r="I612" s="35">
        <f t="shared" si="83"/>
        <v>43837</v>
      </c>
      <c r="J612" s="35">
        <v>43845</v>
      </c>
      <c r="K612" s="36" t="s">
        <v>69</v>
      </c>
      <c r="L612" s="37">
        <f t="shared" si="84"/>
        <v>133135.51999999999</v>
      </c>
      <c r="M612" s="45">
        <v>133135.51999999999</v>
      </c>
      <c r="N612" s="45"/>
      <c r="O612" s="40" t="s">
        <v>630</v>
      </c>
    </row>
    <row r="613" spans="1:15" s="41" customFormat="1" ht="21">
      <c r="A613" s="32">
        <v>1708</v>
      </c>
      <c r="B613" s="33" t="s">
        <v>629</v>
      </c>
      <c r="C613" s="42" t="s">
        <v>77</v>
      </c>
      <c r="D613" s="33" t="s">
        <v>446</v>
      </c>
      <c r="E613" s="44" t="s">
        <v>15</v>
      </c>
      <c r="F613" s="35">
        <f t="shared" si="86"/>
        <v>43802</v>
      </c>
      <c r="G613" s="35">
        <f t="shared" si="87"/>
        <v>43823</v>
      </c>
      <c r="H613" s="35">
        <f t="shared" si="85"/>
        <v>43830</v>
      </c>
      <c r="I613" s="35">
        <f t="shared" si="83"/>
        <v>43837</v>
      </c>
      <c r="J613" s="35">
        <v>43845</v>
      </c>
      <c r="K613" s="36" t="s">
        <v>69</v>
      </c>
      <c r="L613" s="37">
        <f t="shared" si="84"/>
        <v>3600</v>
      </c>
      <c r="M613" s="45">
        <v>3600</v>
      </c>
      <c r="N613" s="45"/>
      <c r="O613" s="40" t="s">
        <v>630</v>
      </c>
    </row>
    <row r="614" spans="1:15" s="41" customFormat="1" ht="21">
      <c r="A614" s="32">
        <v>1709</v>
      </c>
      <c r="B614" s="33" t="s">
        <v>629</v>
      </c>
      <c r="C614" s="42" t="s">
        <v>78</v>
      </c>
      <c r="D614" s="33" t="s">
        <v>446</v>
      </c>
      <c r="E614" s="44" t="s">
        <v>15</v>
      </c>
      <c r="F614" s="35">
        <f t="shared" si="86"/>
        <v>43802</v>
      </c>
      <c r="G614" s="35">
        <f t="shared" si="87"/>
        <v>43823</v>
      </c>
      <c r="H614" s="35">
        <f t="shared" si="85"/>
        <v>43830</v>
      </c>
      <c r="I614" s="35">
        <f t="shared" si="83"/>
        <v>43837</v>
      </c>
      <c r="J614" s="35">
        <v>43845</v>
      </c>
      <c r="K614" s="36" t="s">
        <v>69</v>
      </c>
      <c r="L614" s="37">
        <f t="shared" si="84"/>
        <v>19537</v>
      </c>
      <c r="M614" s="45">
        <v>19537</v>
      </c>
      <c r="N614" s="45"/>
      <c r="O614" s="40" t="s">
        <v>630</v>
      </c>
    </row>
    <row r="615" spans="1:15" s="41" customFormat="1" ht="21">
      <c r="A615" s="32">
        <v>1710</v>
      </c>
      <c r="B615" s="33" t="s">
        <v>629</v>
      </c>
      <c r="C615" s="42" t="s">
        <v>81</v>
      </c>
      <c r="D615" s="33" t="s">
        <v>446</v>
      </c>
      <c r="E615" s="44" t="s">
        <v>15</v>
      </c>
      <c r="F615" s="35">
        <f t="shared" si="86"/>
        <v>43802</v>
      </c>
      <c r="G615" s="35">
        <f t="shared" si="87"/>
        <v>43823</v>
      </c>
      <c r="H615" s="35">
        <f t="shared" si="85"/>
        <v>43830</v>
      </c>
      <c r="I615" s="35">
        <f t="shared" si="83"/>
        <v>43837</v>
      </c>
      <c r="J615" s="35">
        <v>43845</v>
      </c>
      <c r="K615" s="36" t="s">
        <v>69</v>
      </c>
      <c r="L615" s="37">
        <f t="shared" si="84"/>
        <v>5400</v>
      </c>
      <c r="M615" s="45">
        <v>5400</v>
      </c>
      <c r="N615" s="45"/>
      <c r="O615" s="40" t="s">
        <v>630</v>
      </c>
    </row>
    <row r="616" spans="1:15" s="41" customFormat="1" ht="12.75">
      <c r="A616" s="32">
        <v>1722</v>
      </c>
      <c r="B616" s="33" t="s">
        <v>672</v>
      </c>
      <c r="C616" s="42" t="s">
        <v>114</v>
      </c>
      <c r="D616" s="33" t="s">
        <v>446</v>
      </c>
      <c r="E616" s="44" t="s">
        <v>15</v>
      </c>
      <c r="F616" s="35">
        <f t="shared" si="86"/>
        <v>43802</v>
      </c>
      <c r="G616" s="35">
        <f t="shared" si="87"/>
        <v>43823</v>
      </c>
      <c r="H616" s="35">
        <f t="shared" si="85"/>
        <v>43830</v>
      </c>
      <c r="I616" s="35">
        <f t="shared" si="83"/>
        <v>43837</v>
      </c>
      <c r="J616" s="35">
        <v>43845</v>
      </c>
      <c r="K616" s="36" t="s">
        <v>69</v>
      </c>
      <c r="L616" s="37">
        <f t="shared" si="84"/>
        <v>1266302.3999999999</v>
      </c>
      <c r="M616" s="45">
        <v>1266302.3999999999</v>
      </c>
      <c r="N616" s="45"/>
      <c r="O616" s="40" t="s">
        <v>673</v>
      </c>
    </row>
    <row r="617" spans="1:15" s="41" customFormat="1" ht="12.75">
      <c r="A617" s="32">
        <v>1723</v>
      </c>
      <c r="B617" s="33" t="s">
        <v>672</v>
      </c>
      <c r="C617" s="42" t="s">
        <v>77</v>
      </c>
      <c r="D617" s="33" t="s">
        <v>446</v>
      </c>
      <c r="E617" s="44" t="s">
        <v>15</v>
      </c>
      <c r="F617" s="35">
        <f t="shared" si="86"/>
        <v>43802</v>
      </c>
      <c r="G617" s="35">
        <f t="shared" si="87"/>
        <v>43823</v>
      </c>
      <c r="H617" s="35">
        <f t="shared" si="85"/>
        <v>43830</v>
      </c>
      <c r="I617" s="35">
        <f t="shared" si="83"/>
        <v>43837</v>
      </c>
      <c r="J617" s="35">
        <v>43845</v>
      </c>
      <c r="K617" s="36" t="s">
        <v>69</v>
      </c>
      <c r="L617" s="37">
        <f t="shared" si="84"/>
        <v>1500</v>
      </c>
      <c r="M617" s="45">
        <v>1500</v>
      </c>
      <c r="N617" s="45"/>
      <c r="O617" s="40" t="s">
        <v>673</v>
      </c>
    </row>
    <row r="618" spans="1:15" s="41" customFormat="1" ht="12.75">
      <c r="A618" s="32">
        <v>1724</v>
      </c>
      <c r="B618" s="33" t="s">
        <v>672</v>
      </c>
      <c r="C618" s="42" t="s">
        <v>78</v>
      </c>
      <c r="D618" s="33" t="s">
        <v>446</v>
      </c>
      <c r="E618" s="44" t="s">
        <v>15</v>
      </c>
      <c r="F618" s="35">
        <f t="shared" si="86"/>
        <v>43802</v>
      </c>
      <c r="G618" s="35">
        <f t="shared" si="87"/>
        <v>43823</v>
      </c>
      <c r="H618" s="35">
        <f t="shared" si="85"/>
        <v>43830</v>
      </c>
      <c r="I618" s="35">
        <f t="shared" si="83"/>
        <v>43837</v>
      </c>
      <c r="J618" s="35">
        <v>43845</v>
      </c>
      <c r="K618" s="36" t="s">
        <v>69</v>
      </c>
      <c r="L618" s="37">
        <f t="shared" si="84"/>
        <v>43300</v>
      </c>
      <c r="M618" s="45">
        <v>43300</v>
      </c>
      <c r="N618" s="45"/>
      <c r="O618" s="40" t="s">
        <v>673</v>
      </c>
    </row>
    <row r="619" spans="1:15" s="41" customFormat="1" ht="12.75">
      <c r="A619" s="32">
        <v>1725</v>
      </c>
      <c r="B619" s="33" t="s">
        <v>672</v>
      </c>
      <c r="C619" s="42" t="s">
        <v>81</v>
      </c>
      <c r="D619" s="33" t="s">
        <v>446</v>
      </c>
      <c r="E619" s="44" t="s">
        <v>15</v>
      </c>
      <c r="F619" s="35">
        <f t="shared" si="86"/>
        <v>43802</v>
      </c>
      <c r="G619" s="35">
        <f t="shared" si="87"/>
        <v>43823</v>
      </c>
      <c r="H619" s="35">
        <f t="shared" si="85"/>
        <v>43830</v>
      </c>
      <c r="I619" s="35">
        <f t="shared" si="83"/>
        <v>43837</v>
      </c>
      <c r="J619" s="35">
        <v>43845</v>
      </c>
      <c r="K619" s="36" t="s">
        <v>69</v>
      </c>
      <c r="L619" s="37">
        <f t="shared" si="84"/>
        <v>11200</v>
      </c>
      <c r="M619" s="45">
        <v>11200</v>
      </c>
      <c r="N619" s="45"/>
      <c r="O619" s="40" t="s">
        <v>673</v>
      </c>
    </row>
    <row r="620" spans="1:15" s="41" customFormat="1" ht="21">
      <c r="A620" s="32">
        <v>1726</v>
      </c>
      <c r="B620" s="33" t="s">
        <v>588</v>
      </c>
      <c r="C620" s="42" t="s">
        <v>114</v>
      </c>
      <c r="D620" s="33" t="s">
        <v>446</v>
      </c>
      <c r="E620" s="44" t="s">
        <v>15</v>
      </c>
      <c r="F620" s="35">
        <f t="shared" si="86"/>
        <v>43802</v>
      </c>
      <c r="G620" s="35">
        <f t="shared" si="87"/>
        <v>43823</v>
      </c>
      <c r="H620" s="35">
        <f t="shared" si="85"/>
        <v>43830</v>
      </c>
      <c r="I620" s="35">
        <f t="shared" si="83"/>
        <v>43837</v>
      </c>
      <c r="J620" s="35">
        <v>43845</v>
      </c>
      <c r="K620" s="36" t="s">
        <v>69</v>
      </c>
      <c r="L620" s="37">
        <f t="shared" si="84"/>
        <v>318153</v>
      </c>
      <c r="M620" s="45">
        <v>318153</v>
      </c>
      <c r="N620" s="45"/>
      <c r="O620" s="40" t="s">
        <v>589</v>
      </c>
    </row>
    <row r="621" spans="1:15" s="41" customFormat="1" ht="21">
      <c r="A621" s="32">
        <v>1727</v>
      </c>
      <c r="B621" s="33" t="s">
        <v>588</v>
      </c>
      <c r="C621" s="42" t="s">
        <v>77</v>
      </c>
      <c r="D621" s="33" t="s">
        <v>446</v>
      </c>
      <c r="E621" s="44" t="s">
        <v>15</v>
      </c>
      <c r="F621" s="35">
        <f t="shared" si="86"/>
        <v>43802</v>
      </c>
      <c r="G621" s="35">
        <f t="shared" si="87"/>
        <v>43823</v>
      </c>
      <c r="H621" s="35">
        <f t="shared" si="85"/>
        <v>43830</v>
      </c>
      <c r="I621" s="35">
        <f t="shared" si="83"/>
        <v>43837</v>
      </c>
      <c r="J621" s="35">
        <v>43845</v>
      </c>
      <c r="K621" s="36" t="s">
        <v>69</v>
      </c>
      <c r="L621" s="37">
        <f t="shared" si="84"/>
        <v>4800</v>
      </c>
      <c r="M621" s="45">
        <v>4800</v>
      </c>
      <c r="N621" s="45"/>
      <c r="O621" s="40" t="s">
        <v>589</v>
      </c>
    </row>
    <row r="622" spans="1:15" s="41" customFormat="1" ht="21">
      <c r="A622" s="32">
        <v>1728</v>
      </c>
      <c r="B622" s="33" t="s">
        <v>588</v>
      </c>
      <c r="C622" s="42" t="s">
        <v>78</v>
      </c>
      <c r="D622" s="33" t="s">
        <v>446</v>
      </c>
      <c r="E622" s="44" t="s">
        <v>15</v>
      </c>
      <c r="F622" s="35">
        <f t="shared" si="86"/>
        <v>43802</v>
      </c>
      <c r="G622" s="35">
        <f t="shared" si="87"/>
        <v>43823</v>
      </c>
      <c r="H622" s="35">
        <f t="shared" si="85"/>
        <v>43830</v>
      </c>
      <c r="I622" s="35">
        <f t="shared" si="83"/>
        <v>43837</v>
      </c>
      <c r="J622" s="35">
        <v>43845</v>
      </c>
      <c r="K622" s="36" t="s">
        <v>69</v>
      </c>
      <c r="L622" s="37">
        <f t="shared" si="84"/>
        <v>12046.8</v>
      </c>
      <c r="M622" s="45">
        <v>12046.8</v>
      </c>
      <c r="N622" s="45"/>
      <c r="O622" s="40" t="s">
        <v>589</v>
      </c>
    </row>
    <row r="623" spans="1:15" s="41" customFormat="1" ht="21">
      <c r="A623" s="32">
        <v>1729</v>
      </c>
      <c r="B623" s="33" t="s">
        <v>594</v>
      </c>
      <c r="C623" s="42" t="s">
        <v>114</v>
      </c>
      <c r="D623" s="33" t="s">
        <v>446</v>
      </c>
      <c r="E623" s="44" t="s">
        <v>15</v>
      </c>
      <c r="F623" s="35">
        <f t="shared" si="86"/>
        <v>43802</v>
      </c>
      <c r="G623" s="35">
        <f t="shared" si="87"/>
        <v>43823</v>
      </c>
      <c r="H623" s="35">
        <f t="shared" si="85"/>
        <v>43830</v>
      </c>
      <c r="I623" s="35">
        <f t="shared" si="83"/>
        <v>43837</v>
      </c>
      <c r="J623" s="35">
        <v>43845</v>
      </c>
      <c r="K623" s="36" t="s">
        <v>69</v>
      </c>
      <c r="L623" s="37">
        <f t="shared" si="84"/>
        <v>755856</v>
      </c>
      <c r="M623" s="45">
        <v>755856</v>
      </c>
      <c r="N623" s="45"/>
      <c r="O623" s="40" t="s">
        <v>595</v>
      </c>
    </row>
    <row r="624" spans="1:15" s="41" customFormat="1" ht="21">
      <c r="A624" s="32">
        <v>1730</v>
      </c>
      <c r="B624" s="33" t="s">
        <v>594</v>
      </c>
      <c r="C624" s="42" t="s">
        <v>77</v>
      </c>
      <c r="D624" s="33" t="s">
        <v>446</v>
      </c>
      <c r="E624" s="44" t="s">
        <v>15</v>
      </c>
      <c r="F624" s="35">
        <f t="shared" si="86"/>
        <v>43802</v>
      </c>
      <c r="G624" s="35">
        <f t="shared" si="87"/>
        <v>43823</v>
      </c>
      <c r="H624" s="35">
        <f t="shared" si="85"/>
        <v>43830</v>
      </c>
      <c r="I624" s="35">
        <f t="shared" si="83"/>
        <v>43837</v>
      </c>
      <c r="J624" s="35">
        <v>43845</v>
      </c>
      <c r="K624" s="36" t="s">
        <v>69</v>
      </c>
      <c r="L624" s="37">
        <f t="shared" si="84"/>
        <v>4800</v>
      </c>
      <c r="M624" s="45">
        <v>4800</v>
      </c>
      <c r="N624" s="45"/>
      <c r="O624" s="40" t="s">
        <v>595</v>
      </c>
    </row>
    <row r="625" spans="1:15" s="41" customFormat="1" ht="21">
      <c r="A625" s="32">
        <v>1731</v>
      </c>
      <c r="B625" s="33" t="s">
        <v>594</v>
      </c>
      <c r="C625" s="42" t="s">
        <v>78</v>
      </c>
      <c r="D625" s="33" t="s">
        <v>446</v>
      </c>
      <c r="E625" s="44" t="s">
        <v>15</v>
      </c>
      <c r="F625" s="35">
        <f t="shared" si="86"/>
        <v>43802</v>
      </c>
      <c r="G625" s="35">
        <f t="shared" si="87"/>
        <v>43823</v>
      </c>
      <c r="H625" s="35">
        <f t="shared" si="85"/>
        <v>43830</v>
      </c>
      <c r="I625" s="35">
        <f t="shared" si="83"/>
        <v>43837</v>
      </c>
      <c r="J625" s="35">
        <v>43845</v>
      </c>
      <c r="K625" s="36" t="s">
        <v>69</v>
      </c>
      <c r="L625" s="37">
        <f t="shared" si="84"/>
        <v>41300</v>
      </c>
      <c r="M625" s="45">
        <v>41300</v>
      </c>
      <c r="N625" s="45"/>
      <c r="O625" s="40" t="s">
        <v>595</v>
      </c>
    </row>
    <row r="626" spans="1:15" s="41" customFormat="1" ht="21">
      <c r="A626" s="32">
        <v>1732</v>
      </c>
      <c r="B626" s="33" t="s">
        <v>594</v>
      </c>
      <c r="C626" s="42" t="s">
        <v>81</v>
      </c>
      <c r="D626" s="33" t="s">
        <v>446</v>
      </c>
      <c r="E626" s="44" t="s">
        <v>15</v>
      </c>
      <c r="F626" s="35">
        <f t="shared" si="86"/>
        <v>43802</v>
      </c>
      <c r="G626" s="35">
        <f t="shared" si="87"/>
        <v>43823</v>
      </c>
      <c r="H626" s="35">
        <f t="shared" si="85"/>
        <v>43830</v>
      </c>
      <c r="I626" s="35">
        <f t="shared" si="83"/>
        <v>43837</v>
      </c>
      <c r="J626" s="35">
        <v>43845</v>
      </c>
      <c r="K626" s="36" t="s">
        <v>69</v>
      </c>
      <c r="L626" s="37">
        <f t="shared" si="84"/>
        <v>11400</v>
      </c>
      <c r="M626" s="45">
        <v>11400</v>
      </c>
      <c r="N626" s="45"/>
      <c r="O626" s="40" t="s">
        <v>595</v>
      </c>
    </row>
    <row r="627" spans="1:15" s="41" customFormat="1" ht="31.5">
      <c r="A627" s="32">
        <v>1793</v>
      </c>
      <c r="B627" s="33" t="s">
        <v>674</v>
      </c>
      <c r="C627" s="42" t="s">
        <v>114</v>
      </c>
      <c r="D627" s="33" t="s">
        <v>446</v>
      </c>
      <c r="E627" s="44" t="s">
        <v>15</v>
      </c>
      <c r="F627" s="35">
        <f t="shared" si="86"/>
        <v>43802</v>
      </c>
      <c r="G627" s="35">
        <f t="shared" si="87"/>
        <v>43823</v>
      </c>
      <c r="H627" s="35">
        <f t="shared" si="85"/>
        <v>43830</v>
      </c>
      <c r="I627" s="35">
        <f t="shared" si="83"/>
        <v>43837</v>
      </c>
      <c r="J627" s="35">
        <v>43845</v>
      </c>
      <c r="K627" s="36" t="s">
        <v>69</v>
      </c>
      <c r="L627" s="37">
        <f t="shared" si="84"/>
        <v>350450.5</v>
      </c>
      <c r="M627" s="45">
        <v>350450.5</v>
      </c>
      <c r="N627" s="45"/>
      <c r="O627" s="40" t="s">
        <v>675</v>
      </c>
    </row>
    <row r="628" spans="1:15" s="41" customFormat="1" ht="31.5">
      <c r="A628" s="32">
        <v>1794</v>
      </c>
      <c r="B628" s="33" t="s">
        <v>674</v>
      </c>
      <c r="C628" s="42" t="s">
        <v>77</v>
      </c>
      <c r="D628" s="33" t="s">
        <v>446</v>
      </c>
      <c r="E628" s="44" t="s">
        <v>15</v>
      </c>
      <c r="F628" s="35">
        <f t="shared" si="86"/>
        <v>43802</v>
      </c>
      <c r="G628" s="35">
        <f t="shared" si="87"/>
        <v>43823</v>
      </c>
      <c r="H628" s="35">
        <f t="shared" si="85"/>
        <v>43830</v>
      </c>
      <c r="I628" s="35">
        <f t="shared" si="83"/>
        <v>43837</v>
      </c>
      <c r="J628" s="35">
        <v>43845</v>
      </c>
      <c r="K628" s="36" t="s">
        <v>69</v>
      </c>
      <c r="L628" s="37">
        <f t="shared" si="84"/>
        <v>2400</v>
      </c>
      <c r="M628" s="45">
        <v>2400</v>
      </c>
      <c r="N628" s="45"/>
      <c r="O628" s="40" t="s">
        <v>675</v>
      </c>
    </row>
    <row r="629" spans="1:15" s="41" customFormat="1" ht="31.5">
      <c r="A629" s="32">
        <v>1795</v>
      </c>
      <c r="B629" s="33" t="s">
        <v>674</v>
      </c>
      <c r="C629" s="42" t="s">
        <v>78</v>
      </c>
      <c r="D629" s="33" t="s">
        <v>446</v>
      </c>
      <c r="E629" s="44" t="s">
        <v>15</v>
      </c>
      <c r="F629" s="35">
        <f t="shared" si="86"/>
        <v>43802</v>
      </c>
      <c r="G629" s="35">
        <f t="shared" si="87"/>
        <v>43823</v>
      </c>
      <c r="H629" s="35">
        <f t="shared" si="85"/>
        <v>43830</v>
      </c>
      <c r="I629" s="35">
        <f t="shared" si="83"/>
        <v>43837</v>
      </c>
      <c r="J629" s="35">
        <v>43845</v>
      </c>
      <c r="K629" s="36" t="s">
        <v>69</v>
      </c>
      <c r="L629" s="37">
        <f t="shared" si="84"/>
        <v>13600</v>
      </c>
      <c r="M629" s="45">
        <v>13600</v>
      </c>
      <c r="N629" s="45"/>
      <c r="O629" s="40" t="s">
        <v>675</v>
      </c>
    </row>
    <row r="630" spans="1:15" s="41" customFormat="1" ht="31.5">
      <c r="A630" s="32">
        <v>1796</v>
      </c>
      <c r="B630" s="33" t="s">
        <v>674</v>
      </c>
      <c r="C630" s="42" t="s">
        <v>81</v>
      </c>
      <c r="D630" s="33" t="s">
        <v>446</v>
      </c>
      <c r="E630" s="44" t="s">
        <v>15</v>
      </c>
      <c r="F630" s="35">
        <f t="shared" si="86"/>
        <v>43802</v>
      </c>
      <c r="G630" s="35">
        <f t="shared" si="87"/>
        <v>43823</v>
      </c>
      <c r="H630" s="35">
        <f t="shared" si="85"/>
        <v>43830</v>
      </c>
      <c r="I630" s="35">
        <f t="shared" si="83"/>
        <v>43837</v>
      </c>
      <c r="J630" s="35">
        <v>43845</v>
      </c>
      <c r="K630" s="36" t="s">
        <v>69</v>
      </c>
      <c r="L630" s="37">
        <f t="shared" si="84"/>
        <v>4000</v>
      </c>
      <c r="M630" s="45">
        <v>4000</v>
      </c>
      <c r="N630" s="45"/>
      <c r="O630" s="40" t="s">
        <v>675</v>
      </c>
    </row>
    <row r="631" spans="1:15" s="41" customFormat="1" ht="21">
      <c r="A631" s="32">
        <v>31</v>
      </c>
      <c r="B631" s="33" t="s">
        <v>349</v>
      </c>
      <c r="C631" s="34" t="s">
        <v>77</v>
      </c>
      <c r="D631" s="33" t="s">
        <v>98</v>
      </c>
      <c r="E631" s="44" t="s">
        <v>15</v>
      </c>
      <c r="F631" s="35">
        <f t="shared" si="86"/>
        <v>43807</v>
      </c>
      <c r="G631" s="35">
        <f t="shared" si="87"/>
        <v>43828</v>
      </c>
      <c r="H631" s="35">
        <f t="shared" ref="H631:H640" si="88">J631-13</f>
        <v>43835</v>
      </c>
      <c r="I631" s="35">
        <f t="shared" si="83"/>
        <v>43842</v>
      </c>
      <c r="J631" s="35">
        <v>43848</v>
      </c>
      <c r="K631" s="36" t="s">
        <v>69</v>
      </c>
      <c r="L631" s="37">
        <f t="shared" si="84"/>
        <v>100000</v>
      </c>
      <c r="M631" s="38">
        <v>100000</v>
      </c>
      <c r="N631" s="39"/>
      <c r="O631" s="40" t="s">
        <v>208</v>
      </c>
    </row>
    <row r="632" spans="1:15" s="41" customFormat="1" ht="21">
      <c r="A632" s="32">
        <v>32</v>
      </c>
      <c r="B632" s="33" t="s">
        <v>349</v>
      </c>
      <c r="C632" s="34" t="s">
        <v>78</v>
      </c>
      <c r="D632" s="33" t="s">
        <v>98</v>
      </c>
      <c r="E632" s="44" t="s">
        <v>15</v>
      </c>
      <c r="F632" s="35">
        <f t="shared" si="86"/>
        <v>43807</v>
      </c>
      <c r="G632" s="35">
        <f t="shared" si="87"/>
        <v>43828</v>
      </c>
      <c r="H632" s="35">
        <f t="shared" si="88"/>
        <v>43835</v>
      </c>
      <c r="I632" s="35">
        <f t="shared" si="83"/>
        <v>43842</v>
      </c>
      <c r="J632" s="35">
        <v>43848</v>
      </c>
      <c r="K632" s="36" t="s">
        <v>69</v>
      </c>
      <c r="L632" s="37">
        <f t="shared" si="84"/>
        <v>97500</v>
      </c>
      <c r="M632" s="38">
        <v>97500</v>
      </c>
      <c r="N632" s="39"/>
      <c r="O632" s="40" t="s">
        <v>208</v>
      </c>
    </row>
    <row r="633" spans="1:15" s="41" customFormat="1" ht="21">
      <c r="A633" s="32">
        <v>33</v>
      </c>
      <c r="B633" s="33" t="s">
        <v>349</v>
      </c>
      <c r="C633" s="34" t="s">
        <v>81</v>
      </c>
      <c r="D633" s="33" t="s">
        <v>98</v>
      </c>
      <c r="E633" s="44" t="s">
        <v>15</v>
      </c>
      <c r="F633" s="35">
        <f t="shared" si="86"/>
        <v>43807</v>
      </c>
      <c r="G633" s="35">
        <f t="shared" si="87"/>
        <v>43828</v>
      </c>
      <c r="H633" s="35">
        <f t="shared" si="88"/>
        <v>43835</v>
      </c>
      <c r="I633" s="35">
        <f t="shared" si="83"/>
        <v>43842</v>
      </c>
      <c r="J633" s="35">
        <v>43848</v>
      </c>
      <c r="K633" s="36" t="s">
        <v>69</v>
      </c>
      <c r="L633" s="37">
        <f t="shared" si="84"/>
        <v>2500</v>
      </c>
      <c r="M633" s="38">
        <v>2500</v>
      </c>
      <c r="N633" s="39"/>
      <c r="O633" s="40" t="s">
        <v>208</v>
      </c>
    </row>
    <row r="634" spans="1:15" s="41" customFormat="1" ht="12.75">
      <c r="A634" s="32">
        <v>330</v>
      </c>
      <c r="B634" s="33" t="s">
        <v>419</v>
      </c>
      <c r="C634" s="42" t="s">
        <v>78</v>
      </c>
      <c r="D634" s="33" t="s">
        <v>105</v>
      </c>
      <c r="E634" s="44" t="s">
        <v>15</v>
      </c>
      <c r="F634" s="35">
        <f t="shared" si="86"/>
        <v>43807</v>
      </c>
      <c r="G634" s="35">
        <f t="shared" si="87"/>
        <v>43828</v>
      </c>
      <c r="H634" s="35">
        <f t="shared" si="88"/>
        <v>43835</v>
      </c>
      <c r="I634" s="35">
        <f t="shared" si="83"/>
        <v>43842</v>
      </c>
      <c r="J634" s="35">
        <v>43848</v>
      </c>
      <c r="K634" s="36" t="s">
        <v>69</v>
      </c>
      <c r="L634" s="37">
        <f t="shared" si="84"/>
        <v>32000</v>
      </c>
      <c r="M634" s="43">
        <v>32000</v>
      </c>
      <c r="N634" s="39"/>
      <c r="O634" s="40" t="s">
        <v>208</v>
      </c>
    </row>
    <row r="635" spans="1:15" s="41" customFormat="1" ht="12.75">
      <c r="A635" s="32">
        <v>331</v>
      </c>
      <c r="B635" s="33" t="s">
        <v>419</v>
      </c>
      <c r="C635" s="42" t="s">
        <v>77</v>
      </c>
      <c r="D635" s="33" t="s">
        <v>105</v>
      </c>
      <c r="E635" s="44" t="s">
        <v>15</v>
      </c>
      <c r="F635" s="35">
        <f t="shared" si="86"/>
        <v>43807</v>
      </c>
      <c r="G635" s="35">
        <f t="shared" si="87"/>
        <v>43828</v>
      </c>
      <c r="H635" s="35">
        <f t="shared" si="88"/>
        <v>43835</v>
      </c>
      <c r="I635" s="35">
        <f t="shared" si="83"/>
        <v>43842</v>
      </c>
      <c r="J635" s="35">
        <v>43848</v>
      </c>
      <c r="K635" s="36" t="s">
        <v>69</v>
      </c>
      <c r="L635" s="37">
        <f t="shared" si="84"/>
        <v>8000</v>
      </c>
      <c r="M635" s="43">
        <v>8000</v>
      </c>
      <c r="N635" s="39"/>
      <c r="O635" s="40" t="s">
        <v>208</v>
      </c>
    </row>
    <row r="636" spans="1:15" s="41" customFormat="1" ht="12.75">
      <c r="A636" s="32">
        <v>342</v>
      </c>
      <c r="B636" s="33" t="s">
        <v>420</v>
      </c>
      <c r="C636" s="42" t="s">
        <v>77</v>
      </c>
      <c r="D636" s="33" t="s">
        <v>105</v>
      </c>
      <c r="E636" s="44" t="s">
        <v>15</v>
      </c>
      <c r="F636" s="35">
        <f t="shared" si="86"/>
        <v>43807</v>
      </c>
      <c r="G636" s="35">
        <f t="shared" si="87"/>
        <v>43828</v>
      </c>
      <c r="H636" s="35">
        <f t="shared" si="88"/>
        <v>43835</v>
      </c>
      <c r="I636" s="35">
        <f t="shared" si="83"/>
        <v>43842</v>
      </c>
      <c r="J636" s="35">
        <v>43848</v>
      </c>
      <c r="K636" s="36" t="s">
        <v>69</v>
      </c>
      <c r="L636" s="37">
        <f t="shared" si="84"/>
        <v>2500</v>
      </c>
      <c r="M636" s="43">
        <v>2500</v>
      </c>
      <c r="N636" s="39"/>
      <c r="O636" s="40" t="s">
        <v>214</v>
      </c>
    </row>
    <row r="637" spans="1:15" s="41" customFormat="1" ht="12.75">
      <c r="A637" s="32">
        <v>361</v>
      </c>
      <c r="B637" s="33" t="s">
        <v>422</v>
      </c>
      <c r="C637" s="42" t="s">
        <v>78</v>
      </c>
      <c r="D637" s="33" t="s">
        <v>105</v>
      </c>
      <c r="E637" s="44" t="s">
        <v>15</v>
      </c>
      <c r="F637" s="35">
        <f t="shared" si="86"/>
        <v>43807</v>
      </c>
      <c r="G637" s="35">
        <f t="shared" si="87"/>
        <v>43828</v>
      </c>
      <c r="H637" s="35">
        <f t="shared" si="88"/>
        <v>43835</v>
      </c>
      <c r="I637" s="35">
        <f t="shared" si="83"/>
        <v>43842</v>
      </c>
      <c r="J637" s="35">
        <v>43848</v>
      </c>
      <c r="K637" s="36" t="s">
        <v>69</v>
      </c>
      <c r="L637" s="37">
        <f t="shared" si="84"/>
        <v>2500</v>
      </c>
      <c r="M637" s="43">
        <v>2500</v>
      </c>
      <c r="N637" s="39"/>
      <c r="O637" s="40" t="s">
        <v>112</v>
      </c>
    </row>
    <row r="638" spans="1:15" s="41" customFormat="1" ht="12.75">
      <c r="A638" s="32">
        <v>362</v>
      </c>
      <c r="B638" s="33" t="s">
        <v>422</v>
      </c>
      <c r="C638" s="42" t="s">
        <v>77</v>
      </c>
      <c r="D638" s="33" t="s">
        <v>105</v>
      </c>
      <c r="E638" s="44" t="s">
        <v>15</v>
      </c>
      <c r="F638" s="35">
        <f t="shared" si="86"/>
        <v>43807</v>
      </c>
      <c r="G638" s="35">
        <f t="shared" si="87"/>
        <v>43828</v>
      </c>
      <c r="H638" s="35">
        <f t="shared" si="88"/>
        <v>43835</v>
      </c>
      <c r="I638" s="35">
        <f t="shared" si="83"/>
        <v>43842</v>
      </c>
      <c r="J638" s="35">
        <v>43848</v>
      </c>
      <c r="K638" s="36" t="s">
        <v>69</v>
      </c>
      <c r="L638" s="37">
        <f t="shared" si="84"/>
        <v>1500</v>
      </c>
      <c r="M638" s="43">
        <v>1500</v>
      </c>
      <c r="N638" s="39"/>
      <c r="O638" s="40" t="s">
        <v>112</v>
      </c>
    </row>
    <row r="639" spans="1:15" s="41" customFormat="1" ht="12.75">
      <c r="A639" s="32">
        <v>1078</v>
      </c>
      <c r="B639" s="33" t="s">
        <v>295</v>
      </c>
      <c r="C639" s="34" t="s">
        <v>77</v>
      </c>
      <c r="D639" s="33" t="s">
        <v>120</v>
      </c>
      <c r="E639" s="44" t="s">
        <v>15</v>
      </c>
      <c r="F639" s="35">
        <f t="shared" si="86"/>
        <v>43807</v>
      </c>
      <c r="G639" s="35">
        <f t="shared" si="87"/>
        <v>43828</v>
      </c>
      <c r="H639" s="35">
        <f t="shared" si="88"/>
        <v>43835</v>
      </c>
      <c r="I639" s="35">
        <f t="shared" si="83"/>
        <v>43842</v>
      </c>
      <c r="J639" s="35">
        <v>43848</v>
      </c>
      <c r="K639" s="36" t="s">
        <v>69</v>
      </c>
      <c r="L639" s="37">
        <f t="shared" si="84"/>
        <v>4800</v>
      </c>
      <c r="M639" s="38">
        <v>4800</v>
      </c>
      <c r="N639" s="39"/>
      <c r="O639" s="40" t="s">
        <v>229</v>
      </c>
    </row>
    <row r="640" spans="1:15" s="41" customFormat="1" ht="12.75">
      <c r="A640" s="32">
        <v>1079</v>
      </c>
      <c r="B640" s="33" t="s">
        <v>295</v>
      </c>
      <c r="C640" s="34" t="s">
        <v>81</v>
      </c>
      <c r="D640" s="33" t="s">
        <v>120</v>
      </c>
      <c r="E640" s="44" t="s">
        <v>15</v>
      </c>
      <c r="F640" s="35">
        <f t="shared" si="86"/>
        <v>43807</v>
      </c>
      <c r="G640" s="35">
        <f t="shared" si="87"/>
        <v>43828</v>
      </c>
      <c r="H640" s="35">
        <f t="shared" si="88"/>
        <v>43835</v>
      </c>
      <c r="I640" s="35">
        <f t="shared" si="83"/>
        <v>43842</v>
      </c>
      <c r="J640" s="35">
        <v>43848</v>
      </c>
      <c r="K640" s="36" t="s">
        <v>69</v>
      </c>
      <c r="L640" s="37">
        <f t="shared" si="84"/>
        <v>451.5</v>
      </c>
      <c r="M640" s="38">
        <v>451.5</v>
      </c>
      <c r="N640" s="39"/>
      <c r="O640" s="40" t="s">
        <v>229</v>
      </c>
    </row>
    <row r="641" spans="1:256" s="41" customFormat="1" ht="21">
      <c r="A641" s="32">
        <v>931</v>
      </c>
      <c r="B641" s="33" t="s">
        <v>334</v>
      </c>
      <c r="C641" s="42" t="s">
        <v>89</v>
      </c>
      <c r="D641" s="33" t="s">
        <v>147</v>
      </c>
      <c r="E641" s="44" t="s">
        <v>15</v>
      </c>
      <c r="F641" s="35">
        <f t="shared" si="86"/>
        <v>43819</v>
      </c>
      <c r="G641" s="35">
        <f t="shared" si="87"/>
        <v>43840</v>
      </c>
      <c r="H641" s="35">
        <f t="shared" ref="H641:H650" si="89">J641-15</f>
        <v>43847</v>
      </c>
      <c r="I641" s="35">
        <f t="shared" si="83"/>
        <v>43854</v>
      </c>
      <c r="J641" s="35">
        <v>43862</v>
      </c>
      <c r="K641" s="36" t="s">
        <v>69</v>
      </c>
      <c r="L641" s="37">
        <f t="shared" si="84"/>
        <v>100000</v>
      </c>
      <c r="M641" s="43">
        <v>100000</v>
      </c>
      <c r="N641" s="39"/>
      <c r="O641" s="40" t="s">
        <v>231</v>
      </c>
    </row>
    <row r="642" spans="1:256" s="41" customFormat="1" ht="36">
      <c r="A642" s="32">
        <v>932</v>
      </c>
      <c r="B642" s="33" t="s">
        <v>334</v>
      </c>
      <c r="C642" s="42" t="s">
        <v>101</v>
      </c>
      <c r="D642" s="33" t="s">
        <v>147</v>
      </c>
      <c r="E642" s="44" t="s">
        <v>25</v>
      </c>
      <c r="F642" s="46" t="e">
        <v>#REF!</v>
      </c>
      <c r="G642" s="46" t="s">
        <v>822</v>
      </c>
      <c r="H642" s="35">
        <f t="shared" si="89"/>
        <v>43847</v>
      </c>
      <c r="I642" s="35">
        <f t="shared" si="83"/>
        <v>43854</v>
      </c>
      <c r="J642" s="35">
        <v>43862</v>
      </c>
      <c r="K642" s="36" t="s">
        <v>69</v>
      </c>
      <c r="L642" s="37">
        <f t="shared" si="84"/>
        <v>200000</v>
      </c>
      <c r="M642" s="43">
        <v>200000</v>
      </c>
      <c r="N642" s="39"/>
      <c r="O642" s="40" t="s">
        <v>231</v>
      </c>
    </row>
    <row r="643" spans="1:256" s="41" customFormat="1" ht="21">
      <c r="A643" s="32">
        <v>933</v>
      </c>
      <c r="B643" s="33" t="s">
        <v>334</v>
      </c>
      <c r="C643" s="42" t="s">
        <v>116</v>
      </c>
      <c r="D643" s="33" t="s">
        <v>147</v>
      </c>
      <c r="E643" s="44" t="s">
        <v>28</v>
      </c>
      <c r="F643" s="35">
        <f>H643-7</f>
        <v>43840</v>
      </c>
      <c r="G643" s="33" t="str">
        <f>IF(E643="","",IF((OR(E643=data_validation!A$1,E643=data_validation!A$2)),"Indicate Date","N/A"))</f>
        <v>N/A</v>
      </c>
      <c r="H643" s="35">
        <f t="shared" si="89"/>
        <v>43847</v>
      </c>
      <c r="I643" s="35">
        <f t="shared" si="83"/>
        <v>43854</v>
      </c>
      <c r="J643" s="35">
        <v>43862</v>
      </c>
      <c r="K643" s="36" t="s">
        <v>69</v>
      </c>
      <c r="L643" s="37">
        <f t="shared" si="84"/>
        <v>59160</v>
      </c>
      <c r="M643" s="43">
        <f>45360+13800</f>
        <v>59160</v>
      </c>
      <c r="N643" s="39"/>
      <c r="O643" s="40" t="s">
        <v>231</v>
      </c>
    </row>
    <row r="644" spans="1:256" s="41" customFormat="1" ht="21">
      <c r="A644" s="32">
        <v>934</v>
      </c>
      <c r="B644" s="33" t="s">
        <v>334</v>
      </c>
      <c r="C644" s="42" t="s">
        <v>124</v>
      </c>
      <c r="D644" s="33" t="s">
        <v>147</v>
      </c>
      <c r="E644" s="44" t="s">
        <v>28</v>
      </c>
      <c r="F644" s="35">
        <f>H644-7</f>
        <v>43840</v>
      </c>
      <c r="G644" s="33" t="str">
        <f>IF(E644="","",IF((OR(E644=data_validation!A$1,E644=data_validation!A$2)),"Indicate Date","N/A"))</f>
        <v>N/A</v>
      </c>
      <c r="H644" s="35">
        <f t="shared" si="89"/>
        <v>43847</v>
      </c>
      <c r="I644" s="35">
        <f t="shared" si="83"/>
        <v>43854</v>
      </c>
      <c r="J644" s="35">
        <v>43862</v>
      </c>
      <c r="K644" s="36" t="s">
        <v>69</v>
      </c>
      <c r="L644" s="37">
        <f t="shared" si="84"/>
        <v>600000</v>
      </c>
      <c r="M644" s="43">
        <v>600000</v>
      </c>
      <c r="N644" s="39"/>
      <c r="O644" s="40" t="s">
        <v>231</v>
      </c>
    </row>
    <row r="645" spans="1:256" s="41" customFormat="1" ht="21">
      <c r="A645" s="32">
        <v>391</v>
      </c>
      <c r="B645" s="33" t="s">
        <v>557</v>
      </c>
      <c r="C645" s="42" t="s">
        <v>89</v>
      </c>
      <c r="D645" s="33" t="s">
        <v>105</v>
      </c>
      <c r="E645" s="44" t="s">
        <v>15</v>
      </c>
      <c r="F645" s="35">
        <f>G645-21</f>
        <v>43833</v>
      </c>
      <c r="G645" s="35">
        <f>H645-7</f>
        <v>43854</v>
      </c>
      <c r="H645" s="35">
        <f t="shared" si="89"/>
        <v>43861</v>
      </c>
      <c r="I645" s="35">
        <f t="shared" si="83"/>
        <v>43868</v>
      </c>
      <c r="J645" s="35">
        <v>43876</v>
      </c>
      <c r="K645" s="36" t="s">
        <v>69</v>
      </c>
      <c r="L645" s="37">
        <f t="shared" si="84"/>
        <v>8800</v>
      </c>
      <c r="M645" s="43">
        <v>8800</v>
      </c>
      <c r="N645" s="39"/>
      <c r="O645" s="40" t="s">
        <v>108</v>
      </c>
    </row>
    <row r="646" spans="1:256" s="41" customFormat="1" ht="18">
      <c r="A646" s="32">
        <v>393</v>
      </c>
      <c r="B646" s="33" t="s">
        <v>558</v>
      </c>
      <c r="C646" s="34" t="s">
        <v>92</v>
      </c>
      <c r="D646" s="33" t="s">
        <v>105</v>
      </c>
      <c r="E646" s="44" t="s">
        <v>28</v>
      </c>
      <c r="F646" s="35">
        <f>H646-7</f>
        <v>43854</v>
      </c>
      <c r="G646" s="33" t="str">
        <f>IF(E646="","",IF((OR(E646=data_validation!A$1,E646=data_validation!A$2)),"Indicate Date","N/A"))</f>
        <v>N/A</v>
      </c>
      <c r="H646" s="35">
        <f t="shared" si="89"/>
        <v>43861</v>
      </c>
      <c r="I646" s="35">
        <f t="shared" ref="I646:I709" si="90">H646+7</f>
        <v>43868</v>
      </c>
      <c r="J646" s="35">
        <v>43876</v>
      </c>
      <c r="K646" s="36" t="s">
        <v>69</v>
      </c>
      <c r="L646" s="37">
        <f t="shared" ref="L646:L709" si="91">SUM(M646:N646)</f>
        <v>87300</v>
      </c>
      <c r="M646" s="38">
        <f>85840+1460</f>
        <v>87300</v>
      </c>
      <c r="N646" s="39"/>
      <c r="O646" s="40" t="s">
        <v>106</v>
      </c>
    </row>
    <row r="647" spans="1:256" s="41" customFormat="1" ht="18">
      <c r="A647" s="32">
        <v>399</v>
      </c>
      <c r="B647" s="33" t="s">
        <v>558</v>
      </c>
      <c r="C647" s="42" t="s">
        <v>116</v>
      </c>
      <c r="D647" s="33" t="s">
        <v>105</v>
      </c>
      <c r="E647" s="44" t="s">
        <v>28</v>
      </c>
      <c r="F647" s="35">
        <f>H647-7</f>
        <v>43854</v>
      </c>
      <c r="G647" s="33" t="str">
        <f>IF(E647="","",IF((OR(E647=data_validation!A$1,E647=data_validation!A$2)),"Indicate Date","N/A"))</f>
        <v>N/A</v>
      </c>
      <c r="H647" s="35">
        <f t="shared" si="89"/>
        <v>43861</v>
      </c>
      <c r="I647" s="35">
        <f t="shared" si="90"/>
        <v>43868</v>
      </c>
      <c r="J647" s="35">
        <v>43876</v>
      </c>
      <c r="K647" s="36" t="s">
        <v>69</v>
      </c>
      <c r="L647" s="37">
        <f t="shared" si="91"/>
        <v>3200</v>
      </c>
      <c r="M647" s="43">
        <v>3200</v>
      </c>
      <c r="N647" s="39"/>
      <c r="O647" s="40" t="s">
        <v>106</v>
      </c>
    </row>
    <row r="648" spans="1:256" s="41" customFormat="1" ht="21">
      <c r="A648" s="32">
        <v>784</v>
      </c>
      <c r="B648" s="33" t="s">
        <v>325</v>
      </c>
      <c r="C648" s="42" t="s">
        <v>114</v>
      </c>
      <c r="D648" s="33" t="s">
        <v>142</v>
      </c>
      <c r="E648" s="44" t="s">
        <v>15</v>
      </c>
      <c r="F648" s="35">
        <f>G648-21</f>
        <v>43833</v>
      </c>
      <c r="G648" s="35">
        <f>H648-7</f>
        <v>43854</v>
      </c>
      <c r="H648" s="35">
        <f t="shared" si="89"/>
        <v>43861</v>
      </c>
      <c r="I648" s="35">
        <f t="shared" si="90"/>
        <v>43868</v>
      </c>
      <c r="J648" s="35">
        <v>43876</v>
      </c>
      <c r="K648" s="36" t="s">
        <v>69</v>
      </c>
      <c r="L648" s="37">
        <f t="shared" si="91"/>
        <v>761660</v>
      </c>
      <c r="M648" s="43"/>
      <c r="N648" s="39">
        <v>761660</v>
      </c>
      <c r="O648" s="40" t="s">
        <v>411</v>
      </c>
    </row>
    <row r="649" spans="1:256" s="41" customFormat="1" ht="21">
      <c r="A649" s="32">
        <v>785</v>
      </c>
      <c r="B649" s="33" t="s">
        <v>325</v>
      </c>
      <c r="C649" s="42" t="s">
        <v>77</v>
      </c>
      <c r="D649" s="33" t="s">
        <v>142</v>
      </c>
      <c r="E649" s="44" t="s">
        <v>15</v>
      </c>
      <c r="F649" s="35">
        <f>G649-21</f>
        <v>43833</v>
      </c>
      <c r="G649" s="35">
        <f>H649-7</f>
        <v>43854</v>
      </c>
      <c r="H649" s="35">
        <f t="shared" si="89"/>
        <v>43861</v>
      </c>
      <c r="I649" s="35">
        <f t="shared" si="90"/>
        <v>43868</v>
      </c>
      <c r="J649" s="35">
        <v>43876</v>
      </c>
      <c r="K649" s="36" t="s">
        <v>69</v>
      </c>
      <c r="L649" s="37">
        <f t="shared" si="91"/>
        <v>5000</v>
      </c>
      <c r="M649" s="43"/>
      <c r="N649" s="39">
        <v>5000</v>
      </c>
      <c r="O649" s="40" t="s">
        <v>411</v>
      </c>
    </row>
    <row r="650" spans="1:256" s="41" customFormat="1" ht="12.75">
      <c r="A650" s="32">
        <v>1112</v>
      </c>
      <c r="B650" s="33" t="s">
        <v>441</v>
      </c>
      <c r="C650" s="34" t="s">
        <v>130</v>
      </c>
      <c r="D650" s="33" t="s">
        <v>163</v>
      </c>
      <c r="E650" s="44" t="s">
        <v>15</v>
      </c>
      <c r="F650" s="35">
        <f>G650-21</f>
        <v>43833</v>
      </c>
      <c r="G650" s="35">
        <f>H650-7</f>
        <v>43854</v>
      </c>
      <c r="H650" s="35">
        <f t="shared" si="89"/>
        <v>43861</v>
      </c>
      <c r="I650" s="35">
        <f t="shared" si="90"/>
        <v>43868</v>
      </c>
      <c r="J650" s="35">
        <v>43876</v>
      </c>
      <c r="K650" s="36" t="s">
        <v>69</v>
      </c>
      <c r="L650" s="37">
        <f t="shared" si="91"/>
        <v>1939050</v>
      </c>
      <c r="M650" s="38">
        <v>1939050</v>
      </c>
      <c r="N650" s="39"/>
      <c r="O650" s="40" t="s">
        <v>166</v>
      </c>
    </row>
    <row r="651" spans="1:256" s="41" customFormat="1" ht="12.75">
      <c r="A651" s="32">
        <v>1114</v>
      </c>
      <c r="B651" s="33" t="s">
        <v>441</v>
      </c>
      <c r="C651" s="34" t="s">
        <v>92</v>
      </c>
      <c r="D651" s="33" t="s">
        <v>163</v>
      </c>
      <c r="E651" s="44" t="s">
        <v>15</v>
      </c>
      <c r="F651" s="35">
        <f>G651-21</f>
        <v>43835</v>
      </c>
      <c r="G651" s="35">
        <f>H651-7</f>
        <v>43856</v>
      </c>
      <c r="H651" s="35">
        <f>J651-13</f>
        <v>43863</v>
      </c>
      <c r="I651" s="35">
        <f t="shared" si="90"/>
        <v>43870</v>
      </c>
      <c r="J651" s="35">
        <v>43876</v>
      </c>
      <c r="K651" s="36" t="s">
        <v>69</v>
      </c>
      <c r="L651" s="37">
        <f t="shared" si="91"/>
        <v>158500</v>
      </c>
      <c r="M651" s="38">
        <v>158500</v>
      </c>
      <c r="N651" s="39"/>
      <c r="O651" s="40" t="s">
        <v>166</v>
      </c>
    </row>
    <row r="652" spans="1:256" s="41" customFormat="1" ht="12.75">
      <c r="A652" s="32">
        <v>1185</v>
      </c>
      <c r="B652" s="33" t="s">
        <v>519</v>
      </c>
      <c r="C652" s="42" t="s">
        <v>92</v>
      </c>
      <c r="D652" s="33" t="s">
        <v>163</v>
      </c>
      <c r="E652" s="44" t="s">
        <v>15</v>
      </c>
      <c r="F652" s="35">
        <f t="shared" ref="F652:F658" si="92">H652-7</f>
        <v>43854</v>
      </c>
      <c r="G652" s="33" t="str">
        <f>IF(E652="","",IF((OR(E652=data_validation!A$1,E652=data_validation!A$2)),"Indicate Date","N/A"))</f>
        <v>Indicate Date</v>
      </c>
      <c r="H652" s="35">
        <f t="shared" ref="H652:H668" si="93">J652-15</f>
        <v>43861</v>
      </c>
      <c r="I652" s="35">
        <f t="shared" si="90"/>
        <v>43868</v>
      </c>
      <c r="J652" s="35">
        <v>43876</v>
      </c>
      <c r="K652" s="36" t="s">
        <v>69</v>
      </c>
      <c r="L652" s="37">
        <f t="shared" si="91"/>
        <v>337900</v>
      </c>
      <c r="M652" s="43">
        <v>337900</v>
      </c>
      <c r="N652" s="39"/>
      <c r="O652" s="40" t="s">
        <v>520</v>
      </c>
    </row>
    <row r="653" spans="1:256" s="80" customFormat="1" ht="12.75">
      <c r="A653" s="32">
        <v>1188</v>
      </c>
      <c r="B653" s="33" t="s">
        <v>521</v>
      </c>
      <c r="C653" s="42" t="s">
        <v>130</v>
      </c>
      <c r="D653" s="33" t="s">
        <v>163</v>
      </c>
      <c r="E653" s="44" t="s">
        <v>15</v>
      </c>
      <c r="F653" s="35">
        <f t="shared" si="92"/>
        <v>43854</v>
      </c>
      <c r="G653" s="33" t="str">
        <f>IF(E653="","",IF((OR(E653=data_validation!A$1,E653=data_validation!A$2)),"Indicate Date","N/A"))</f>
        <v>Indicate Date</v>
      </c>
      <c r="H653" s="35">
        <f t="shared" si="93"/>
        <v>43861</v>
      </c>
      <c r="I653" s="35">
        <f t="shared" si="90"/>
        <v>43868</v>
      </c>
      <c r="J653" s="35">
        <v>43876</v>
      </c>
      <c r="K653" s="36" t="s">
        <v>69</v>
      </c>
      <c r="L653" s="37">
        <f t="shared" si="91"/>
        <v>439000</v>
      </c>
      <c r="M653" s="43">
        <v>439000</v>
      </c>
      <c r="N653" s="39"/>
      <c r="O653" s="40" t="s">
        <v>522</v>
      </c>
      <c r="P653" s="41"/>
      <c r="Q653" s="41"/>
      <c r="R653" s="41"/>
      <c r="S653" s="41"/>
      <c r="T653" s="41"/>
      <c r="U653" s="41"/>
      <c r="V653" s="41"/>
      <c r="W653" s="41"/>
      <c r="X653" s="41"/>
      <c r="Y653" s="41"/>
      <c r="Z653" s="41"/>
      <c r="AA653" s="41"/>
      <c r="AB653" s="41"/>
      <c r="AC653" s="41"/>
      <c r="AD653" s="41"/>
      <c r="AE653" s="41"/>
      <c r="AF653" s="41"/>
      <c r="AG653" s="41"/>
      <c r="AH653" s="41"/>
      <c r="AI653" s="41"/>
      <c r="AJ653" s="41"/>
      <c r="AK653" s="41"/>
      <c r="AL653" s="41"/>
      <c r="AM653" s="41"/>
      <c r="AN653" s="41"/>
      <c r="AO653" s="41"/>
      <c r="AP653" s="41"/>
      <c r="AQ653" s="41"/>
      <c r="AR653" s="41"/>
      <c r="AS653" s="41"/>
      <c r="AT653" s="41"/>
      <c r="AU653" s="41"/>
      <c r="AV653" s="41"/>
      <c r="AW653" s="41"/>
      <c r="AX653" s="41"/>
      <c r="AY653" s="41"/>
      <c r="AZ653" s="41"/>
      <c r="BA653" s="41"/>
      <c r="BB653" s="41"/>
      <c r="BC653" s="41"/>
      <c r="BD653" s="41"/>
      <c r="BE653" s="41"/>
      <c r="BF653" s="41"/>
      <c r="BG653" s="41"/>
      <c r="BH653" s="41"/>
      <c r="BI653" s="41"/>
      <c r="BJ653" s="41"/>
      <c r="BK653" s="41"/>
      <c r="BL653" s="41"/>
      <c r="BM653" s="41"/>
      <c r="BN653" s="41"/>
      <c r="BO653" s="41"/>
      <c r="BP653" s="41"/>
      <c r="BQ653" s="41"/>
      <c r="BR653" s="41"/>
      <c r="BS653" s="41"/>
      <c r="BT653" s="41"/>
      <c r="BU653" s="41"/>
      <c r="BV653" s="41"/>
      <c r="BW653" s="41"/>
      <c r="BX653" s="41"/>
      <c r="BY653" s="41"/>
      <c r="BZ653" s="41"/>
      <c r="CA653" s="41"/>
      <c r="CB653" s="41"/>
      <c r="CC653" s="41"/>
      <c r="CD653" s="41"/>
      <c r="CE653" s="41"/>
      <c r="CF653" s="41"/>
      <c r="CG653" s="41"/>
      <c r="CH653" s="41"/>
      <c r="CI653" s="41"/>
      <c r="CJ653" s="41"/>
      <c r="CK653" s="41"/>
      <c r="CL653" s="41"/>
      <c r="CM653" s="41"/>
      <c r="CN653" s="41"/>
      <c r="CO653" s="41"/>
      <c r="CP653" s="41"/>
      <c r="CQ653" s="41"/>
      <c r="CR653" s="41"/>
      <c r="CS653" s="41"/>
      <c r="CT653" s="41"/>
      <c r="CU653" s="41"/>
      <c r="CV653" s="41"/>
      <c r="CW653" s="41"/>
      <c r="CX653" s="41"/>
      <c r="CY653" s="41"/>
      <c r="CZ653" s="41"/>
      <c r="DA653" s="41"/>
      <c r="DB653" s="41"/>
      <c r="DC653" s="41"/>
      <c r="DD653" s="41"/>
      <c r="DE653" s="41"/>
      <c r="DF653" s="41"/>
      <c r="DG653" s="41"/>
      <c r="DH653" s="41"/>
      <c r="DI653" s="41"/>
      <c r="DJ653" s="41"/>
      <c r="DK653" s="41"/>
      <c r="DL653" s="41"/>
      <c r="DM653" s="41"/>
      <c r="DN653" s="41"/>
      <c r="DO653" s="41"/>
      <c r="DP653" s="41"/>
      <c r="DQ653" s="41"/>
      <c r="DR653" s="41"/>
      <c r="DS653" s="41"/>
      <c r="DT653" s="41"/>
      <c r="DU653" s="41"/>
      <c r="DV653" s="41"/>
      <c r="DW653" s="41"/>
      <c r="DX653" s="41"/>
      <c r="DY653" s="41"/>
      <c r="DZ653" s="41"/>
      <c r="EA653" s="41"/>
      <c r="EB653" s="41"/>
      <c r="EC653" s="41"/>
      <c r="ED653" s="41"/>
      <c r="EE653" s="41"/>
      <c r="EF653" s="41"/>
      <c r="EG653" s="41"/>
      <c r="EH653" s="41"/>
      <c r="EI653" s="41"/>
      <c r="EJ653" s="41"/>
      <c r="EK653" s="41"/>
      <c r="EL653" s="41"/>
      <c r="EM653" s="41"/>
      <c r="EN653" s="41"/>
      <c r="EO653" s="41"/>
      <c r="EP653" s="41"/>
      <c r="EQ653" s="41"/>
      <c r="ER653" s="41"/>
      <c r="ES653" s="41"/>
      <c r="ET653" s="41"/>
      <c r="EU653" s="41"/>
      <c r="EV653" s="41"/>
      <c r="EW653" s="41"/>
      <c r="EX653" s="41"/>
      <c r="EY653" s="41"/>
      <c r="EZ653" s="41"/>
      <c r="FA653" s="41"/>
      <c r="FB653" s="41"/>
      <c r="FC653" s="41"/>
      <c r="FD653" s="41"/>
      <c r="FE653" s="41"/>
      <c r="FF653" s="41"/>
      <c r="FG653" s="41"/>
      <c r="FH653" s="41"/>
      <c r="FI653" s="41"/>
      <c r="FJ653" s="41"/>
      <c r="FK653" s="41"/>
      <c r="FL653" s="41"/>
      <c r="FM653" s="41"/>
      <c r="FN653" s="41"/>
      <c r="FO653" s="41"/>
      <c r="FP653" s="41"/>
      <c r="FQ653" s="41"/>
      <c r="FR653" s="41"/>
      <c r="FS653" s="41"/>
      <c r="FT653" s="41"/>
      <c r="FU653" s="41"/>
      <c r="FV653" s="41"/>
      <c r="FW653" s="41"/>
      <c r="FX653" s="41"/>
      <c r="FY653" s="41"/>
      <c r="FZ653" s="41"/>
      <c r="GA653" s="41"/>
      <c r="GB653" s="41"/>
      <c r="GC653" s="41"/>
      <c r="GD653" s="41"/>
      <c r="GE653" s="41"/>
      <c r="GF653" s="41"/>
      <c r="GG653" s="41"/>
      <c r="GH653" s="41"/>
      <c r="GI653" s="41"/>
      <c r="GJ653" s="41"/>
      <c r="GK653" s="41"/>
      <c r="GL653" s="41"/>
      <c r="GM653" s="41"/>
      <c r="GN653" s="41"/>
      <c r="GO653" s="41"/>
      <c r="GP653" s="41"/>
      <c r="GQ653" s="41"/>
      <c r="GR653" s="41"/>
      <c r="GS653" s="41"/>
      <c r="GT653" s="41"/>
      <c r="GU653" s="41"/>
      <c r="GV653" s="41"/>
      <c r="GW653" s="41"/>
      <c r="GX653" s="41"/>
      <c r="GY653" s="41"/>
      <c r="GZ653" s="41"/>
      <c r="HA653" s="41"/>
      <c r="HB653" s="41"/>
      <c r="HC653" s="41"/>
      <c r="HD653" s="41"/>
      <c r="HE653" s="41"/>
      <c r="HF653" s="41"/>
      <c r="HG653" s="41"/>
      <c r="HH653" s="41"/>
      <c r="HI653" s="41"/>
      <c r="HJ653" s="41"/>
      <c r="HK653" s="41"/>
      <c r="HL653" s="41"/>
      <c r="HM653" s="41"/>
      <c r="HN653" s="41"/>
      <c r="HO653" s="41"/>
      <c r="HP653" s="41"/>
      <c r="HQ653" s="41"/>
      <c r="HR653" s="41"/>
      <c r="HS653" s="41"/>
      <c r="HT653" s="41"/>
      <c r="HU653" s="41"/>
      <c r="HV653" s="41"/>
      <c r="HW653" s="41"/>
      <c r="HX653" s="41"/>
      <c r="HY653" s="41"/>
      <c r="HZ653" s="41"/>
      <c r="IA653" s="41"/>
      <c r="IB653" s="41"/>
      <c r="IC653" s="41"/>
      <c r="ID653" s="41"/>
      <c r="IE653" s="41"/>
      <c r="IF653" s="41"/>
      <c r="IG653" s="41"/>
      <c r="IH653" s="41"/>
      <c r="II653" s="41"/>
      <c r="IJ653" s="41"/>
      <c r="IK653" s="41"/>
      <c r="IL653" s="41"/>
      <c r="IM653" s="41"/>
      <c r="IN653" s="41"/>
      <c r="IO653" s="41"/>
      <c r="IP653" s="41"/>
      <c r="IQ653" s="41"/>
      <c r="IR653" s="41"/>
      <c r="IS653" s="41"/>
      <c r="IT653" s="41"/>
      <c r="IU653" s="41"/>
      <c r="IV653" s="41"/>
    </row>
    <row r="654" spans="1:256" s="80" customFormat="1" ht="12.75">
      <c r="A654" s="32">
        <v>1209</v>
      </c>
      <c r="B654" s="33" t="s">
        <v>527</v>
      </c>
      <c r="C654" s="42" t="s">
        <v>92</v>
      </c>
      <c r="D654" s="33" t="s">
        <v>163</v>
      </c>
      <c r="E654" s="44" t="s">
        <v>15</v>
      </c>
      <c r="F654" s="35">
        <f t="shared" si="92"/>
        <v>43854</v>
      </c>
      <c r="G654" s="33" t="str">
        <f>IF(E654="","",IF((OR(E654=data_validation!A$1,E654=data_validation!A$2)),"Indicate Date","N/A"))</f>
        <v>Indicate Date</v>
      </c>
      <c r="H654" s="35">
        <f t="shared" si="93"/>
        <v>43861</v>
      </c>
      <c r="I654" s="35">
        <f t="shared" si="90"/>
        <v>43868</v>
      </c>
      <c r="J654" s="35">
        <v>43876</v>
      </c>
      <c r="K654" s="36" t="s">
        <v>69</v>
      </c>
      <c r="L654" s="37">
        <f t="shared" si="91"/>
        <v>70000</v>
      </c>
      <c r="M654" s="43">
        <f>69980+20</f>
        <v>70000</v>
      </c>
      <c r="N654" s="39"/>
      <c r="O654" s="40" t="s">
        <v>528</v>
      </c>
      <c r="P654" s="41"/>
      <c r="Q654" s="41"/>
      <c r="R654" s="41"/>
      <c r="S654" s="41"/>
      <c r="T654" s="41"/>
      <c r="U654" s="41"/>
      <c r="V654" s="41"/>
      <c r="W654" s="41"/>
      <c r="X654" s="41"/>
      <c r="Y654" s="41"/>
      <c r="Z654" s="41"/>
      <c r="AA654" s="41"/>
      <c r="AB654" s="41"/>
      <c r="AC654" s="41"/>
      <c r="AD654" s="41"/>
      <c r="AE654" s="41"/>
      <c r="AF654" s="41"/>
      <c r="AG654" s="41"/>
      <c r="AH654" s="41"/>
      <c r="AI654" s="41"/>
      <c r="AJ654" s="41"/>
      <c r="AK654" s="41"/>
      <c r="AL654" s="41"/>
      <c r="AM654" s="41"/>
      <c r="AN654" s="41"/>
      <c r="AO654" s="41"/>
      <c r="AP654" s="41"/>
      <c r="AQ654" s="41"/>
      <c r="AR654" s="41"/>
      <c r="AS654" s="41"/>
      <c r="AT654" s="41"/>
      <c r="AU654" s="41"/>
      <c r="AV654" s="41"/>
      <c r="AW654" s="41"/>
      <c r="AX654" s="41"/>
      <c r="AY654" s="41"/>
      <c r="AZ654" s="41"/>
      <c r="BA654" s="41"/>
      <c r="BB654" s="41"/>
      <c r="BC654" s="41"/>
      <c r="BD654" s="41"/>
      <c r="BE654" s="41"/>
      <c r="BF654" s="41"/>
      <c r="BG654" s="41"/>
      <c r="BH654" s="41"/>
      <c r="BI654" s="41"/>
      <c r="BJ654" s="41"/>
      <c r="BK654" s="41"/>
      <c r="BL654" s="41"/>
      <c r="BM654" s="41"/>
      <c r="BN654" s="41"/>
      <c r="BO654" s="41"/>
      <c r="BP654" s="41"/>
      <c r="BQ654" s="41"/>
      <c r="BR654" s="41"/>
      <c r="BS654" s="41"/>
      <c r="BT654" s="41"/>
      <c r="BU654" s="41"/>
      <c r="BV654" s="41"/>
      <c r="BW654" s="41"/>
      <c r="BX654" s="41"/>
      <c r="BY654" s="41"/>
      <c r="BZ654" s="41"/>
      <c r="CA654" s="41"/>
      <c r="CB654" s="41"/>
      <c r="CC654" s="41"/>
      <c r="CD654" s="41"/>
      <c r="CE654" s="41"/>
      <c r="CF654" s="41"/>
      <c r="CG654" s="41"/>
      <c r="CH654" s="41"/>
      <c r="CI654" s="41"/>
      <c r="CJ654" s="41"/>
      <c r="CK654" s="41"/>
      <c r="CL654" s="41"/>
      <c r="CM654" s="41"/>
      <c r="CN654" s="41"/>
      <c r="CO654" s="41"/>
      <c r="CP654" s="41"/>
      <c r="CQ654" s="41"/>
      <c r="CR654" s="41"/>
      <c r="CS654" s="41"/>
      <c r="CT654" s="41"/>
      <c r="CU654" s="41"/>
      <c r="CV654" s="41"/>
      <c r="CW654" s="41"/>
      <c r="CX654" s="41"/>
      <c r="CY654" s="41"/>
      <c r="CZ654" s="41"/>
      <c r="DA654" s="41"/>
      <c r="DB654" s="41"/>
      <c r="DC654" s="41"/>
      <c r="DD654" s="41"/>
      <c r="DE654" s="41"/>
      <c r="DF654" s="41"/>
      <c r="DG654" s="41"/>
      <c r="DH654" s="41"/>
      <c r="DI654" s="41"/>
      <c r="DJ654" s="41"/>
      <c r="DK654" s="41"/>
      <c r="DL654" s="41"/>
      <c r="DM654" s="41"/>
      <c r="DN654" s="41"/>
      <c r="DO654" s="41"/>
      <c r="DP654" s="41"/>
      <c r="DQ654" s="41"/>
      <c r="DR654" s="41"/>
      <c r="DS654" s="41"/>
      <c r="DT654" s="41"/>
      <c r="DU654" s="41"/>
      <c r="DV654" s="41"/>
      <c r="DW654" s="41"/>
      <c r="DX654" s="41"/>
      <c r="DY654" s="41"/>
      <c r="DZ654" s="41"/>
      <c r="EA654" s="41"/>
      <c r="EB654" s="41"/>
      <c r="EC654" s="41"/>
      <c r="ED654" s="41"/>
      <c r="EE654" s="41"/>
      <c r="EF654" s="41"/>
      <c r="EG654" s="41"/>
      <c r="EH654" s="41"/>
      <c r="EI654" s="41"/>
      <c r="EJ654" s="41"/>
      <c r="EK654" s="41"/>
      <c r="EL654" s="41"/>
      <c r="EM654" s="41"/>
      <c r="EN654" s="41"/>
      <c r="EO654" s="41"/>
      <c r="EP654" s="41"/>
      <c r="EQ654" s="41"/>
      <c r="ER654" s="41"/>
      <c r="ES654" s="41"/>
      <c r="ET654" s="41"/>
      <c r="EU654" s="41"/>
      <c r="EV654" s="41"/>
      <c r="EW654" s="41"/>
      <c r="EX654" s="41"/>
      <c r="EY654" s="41"/>
      <c r="EZ654" s="41"/>
      <c r="FA654" s="41"/>
      <c r="FB654" s="41"/>
      <c r="FC654" s="41"/>
      <c r="FD654" s="41"/>
      <c r="FE654" s="41"/>
      <c r="FF654" s="41"/>
      <c r="FG654" s="41"/>
      <c r="FH654" s="41"/>
      <c r="FI654" s="41"/>
      <c r="FJ654" s="41"/>
      <c r="FK654" s="41"/>
      <c r="FL654" s="41"/>
      <c r="FM654" s="41"/>
      <c r="FN654" s="41"/>
      <c r="FO654" s="41"/>
      <c r="FP654" s="41"/>
      <c r="FQ654" s="41"/>
      <c r="FR654" s="41"/>
      <c r="FS654" s="41"/>
      <c r="FT654" s="41"/>
      <c r="FU654" s="41"/>
      <c r="FV654" s="41"/>
      <c r="FW654" s="41"/>
      <c r="FX654" s="41"/>
      <c r="FY654" s="41"/>
      <c r="FZ654" s="41"/>
      <c r="GA654" s="41"/>
      <c r="GB654" s="41"/>
      <c r="GC654" s="41"/>
      <c r="GD654" s="41"/>
      <c r="GE654" s="41"/>
      <c r="GF654" s="41"/>
      <c r="GG654" s="41"/>
      <c r="GH654" s="41"/>
      <c r="GI654" s="41"/>
      <c r="GJ654" s="41"/>
      <c r="GK654" s="41"/>
      <c r="GL654" s="41"/>
      <c r="GM654" s="41"/>
      <c r="GN654" s="41"/>
      <c r="GO654" s="41"/>
      <c r="GP654" s="41"/>
      <c r="GQ654" s="41"/>
      <c r="GR654" s="41"/>
      <c r="GS654" s="41"/>
      <c r="GT654" s="41"/>
      <c r="GU654" s="41"/>
      <c r="GV654" s="41"/>
      <c r="GW654" s="41"/>
      <c r="GX654" s="41"/>
      <c r="GY654" s="41"/>
      <c r="GZ654" s="41"/>
      <c r="HA654" s="41"/>
      <c r="HB654" s="41"/>
      <c r="HC654" s="41"/>
      <c r="HD654" s="41"/>
      <c r="HE654" s="41"/>
      <c r="HF654" s="41"/>
      <c r="HG654" s="41"/>
      <c r="HH654" s="41"/>
      <c r="HI654" s="41"/>
      <c r="HJ654" s="41"/>
      <c r="HK654" s="41"/>
      <c r="HL654" s="41"/>
      <c r="HM654" s="41"/>
      <c r="HN654" s="41"/>
      <c r="HO654" s="41"/>
      <c r="HP654" s="41"/>
      <c r="HQ654" s="41"/>
      <c r="HR654" s="41"/>
      <c r="HS654" s="41"/>
      <c r="HT654" s="41"/>
      <c r="HU654" s="41"/>
      <c r="HV654" s="41"/>
      <c r="HW654" s="41"/>
      <c r="HX654" s="41"/>
      <c r="HY654" s="41"/>
      <c r="HZ654" s="41"/>
      <c r="IA654" s="41"/>
      <c r="IB654" s="41"/>
      <c r="IC654" s="41"/>
      <c r="ID654" s="41"/>
      <c r="IE654" s="41"/>
      <c r="IF654" s="41"/>
      <c r="IG654" s="41"/>
      <c r="IH654" s="41"/>
      <c r="II654" s="41"/>
      <c r="IJ654" s="41"/>
      <c r="IK654" s="41"/>
      <c r="IL654" s="41"/>
      <c r="IM654" s="41"/>
      <c r="IN654" s="41"/>
      <c r="IO654" s="41"/>
      <c r="IP654" s="41"/>
      <c r="IQ654" s="41"/>
      <c r="IR654" s="41"/>
      <c r="IS654" s="41"/>
      <c r="IT654" s="41"/>
      <c r="IU654" s="41"/>
      <c r="IV654" s="41"/>
    </row>
    <row r="655" spans="1:256" s="41" customFormat="1" ht="12.75">
      <c r="A655" s="32">
        <v>1214</v>
      </c>
      <c r="B655" s="33" t="s">
        <v>529</v>
      </c>
      <c r="C655" s="42" t="s">
        <v>92</v>
      </c>
      <c r="D655" s="33" t="s">
        <v>163</v>
      </c>
      <c r="E655" s="44" t="s">
        <v>15</v>
      </c>
      <c r="F655" s="35">
        <f t="shared" si="92"/>
        <v>43854</v>
      </c>
      <c r="G655" s="33" t="str">
        <f>IF(E655="","",IF((OR(E655=data_validation!A$1,E655=data_validation!A$2)),"Indicate Date","N/A"))</f>
        <v>Indicate Date</v>
      </c>
      <c r="H655" s="35">
        <f t="shared" si="93"/>
        <v>43861</v>
      </c>
      <c r="I655" s="35">
        <f t="shared" si="90"/>
        <v>43868</v>
      </c>
      <c r="J655" s="35">
        <v>43876</v>
      </c>
      <c r="K655" s="36" t="s">
        <v>69</v>
      </c>
      <c r="L655" s="37">
        <f t="shared" si="91"/>
        <v>125825</v>
      </c>
      <c r="M655" s="43">
        <v>125825</v>
      </c>
      <c r="N655" s="39"/>
      <c r="O655" s="40" t="s">
        <v>530</v>
      </c>
    </row>
    <row r="656" spans="1:256" s="41" customFormat="1" ht="12.75">
      <c r="A656" s="32">
        <v>1220</v>
      </c>
      <c r="B656" s="33" t="s">
        <v>533</v>
      </c>
      <c r="C656" s="42" t="s">
        <v>92</v>
      </c>
      <c r="D656" s="33" t="s">
        <v>163</v>
      </c>
      <c r="E656" s="44" t="s">
        <v>15</v>
      </c>
      <c r="F656" s="35">
        <f t="shared" si="92"/>
        <v>43854</v>
      </c>
      <c r="G656" s="33" t="str">
        <f>IF(E656="","",IF((OR(E656=data_validation!A$1,E656=data_validation!A$2)),"Indicate Date","N/A"))</f>
        <v>Indicate Date</v>
      </c>
      <c r="H656" s="35">
        <f t="shared" si="93"/>
        <v>43861</v>
      </c>
      <c r="I656" s="35">
        <f t="shared" si="90"/>
        <v>43868</v>
      </c>
      <c r="J656" s="35">
        <v>43876</v>
      </c>
      <c r="K656" s="36" t="s">
        <v>69</v>
      </c>
      <c r="L656" s="37">
        <f t="shared" si="91"/>
        <v>2400</v>
      </c>
      <c r="M656" s="43">
        <v>2400</v>
      </c>
      <c r="N656" s="39"/>
      <c r="O656" s="40" t="s">
        <v>532</v>
      </c>
    </row>
    <row r="657" spans="1:15" s="41" customFormat="1" ht="12.75">
      <c r="A657" s="32">
        <v>1223</v>
      </c>
      <c r="B657" s="33" t="s">
        <v>541</v>
      </c>
      <c r="C657" s="42" t="s">
        <v>92</v>
      </c>
      <c r="D657" s="33" t="s">
        <v>163</v>
      </c>
      <c r="E657" s="44" t="s">
        <v>15</v>
      </c>
      <c r="F657" s="35">
        <f t="shared" si="92"/>
        <v>43854</v>
      </c>
      <c r="G657" s="33" t="str">
        <f>IF(E657="","",IF((OR(E657=data_validation!A$1,E657=data_validation!A$2)),"Indicate Date","N/A"))</f>
        <v>Indicate Date</v>
      </c>
      <c r="H657" s="35">
        <f t="shared" si="93"/>
        <v>43861</v>
      </c>
      <c r="I657" s="35">
        <f t="shared" si="90"/>
        <v>43868</v>
      </c>
      <c r="J657" s="35">
        <v>43876</v>
      </c>
      <c r="K657" s="36" t="s">
        <v>69</v>
      </c>
      <c r="L657" s="37">
        <f t="shared" si="91"/>
        <v>70090</v>
      </c>
      <c r="M657" s="43">
        <v>70090</v>
      </c>
      <c r="N657" s="39"/>
      <c r="O657" s="40" t="s">
        <v>542</v>
      </c>
    </row>
    <row r="658" spans="1:15" s="41" customFormat="1" ht="12.75">
      <c r="A658" s="32">
        <v>1231</v>
      </c>
      <c r="B658" s="33" t="s">
        <v>545</v>
      </c>
      <c r="C658" s="42" t="s">
        <v>89</v>
      </c>
      <c r="D658" s="33" t="s">
        <v>163</v>
      </c>
      <c r="E658" s="44" t="s">
        <v>15</v>
      </c>
      <c r="F658" s="35">
        <f t="shared" si="92"/>
        <v>43854</v>
      </c>
      <c r="G658" s="33" t="str">
        <f>IF(E658="","",IF((OR(E658=data_validation!A$1,E658=data_validation!A$2)),"Indicate Date","N/A"))</f>
        <v>Indicate Date</v>
      </c>
      <c r="H658" s="35">
        <f t="shared" si="93"/>
        <v>43861</v>
      </c>
      <c r="I658" s="35">
        <f t="shared" si="90"/>
        <v>43868</v>
      </c>
      <c r="J658" s="35">
        <v>43876</v>
      </c>
      <c r="K658" s="36" t="s">
        <v>69</v>
      </c>
      <c r="L658" s="37">
        <f t="shared" si="91"/>
        <v>4800</v>
      </c>
      <c r="M658" s="43">
        <v>4800</v>
      </c>
      <c r="N658" s="39"/>
      <c r="O658" s="40" t="s">
        <v>546</v>
      </c>
    </row>
    <row r="659" spans="1:15" s="41" customFormat="1" ht="21">
      <c r="A659" s="32">
        <v>1663</v>
      </c>
      <c r="B659" s="33" t="s">
        <v>583</v>
      </c>
      <c r="C659" s="34" t="s">
        <v>92</v>
      </c>
      <c r="D659" s="33" t="s">
        <v>584</v>
      </c>
      <c r="E659" s="44" t="s">
        <v>15</v>
      </c>
      <c r="F659" s="35">
        <f>G659-21</f>
        <v>43833</v>
      </c>
      <c r="G659" s="35">
        <f>H659-7</f>
        <v>43854</v>
      </c>
      <c r="H659" s="35">
        <f t="shared" si="93"/>
        <v>43861</v>
      </c>
      <c r="I659" s="35">
        <f t="shared" si="90"/>
        <v>43868</v>
      </c>
      <c r="J659" s="35">
        <v>43876</v>
      </c>
      <c r="K659" s="36" t="s">
        <v>69</v>
      </c>
      <c r="L659" s="37">
        <f t="shared" si="91"/>
        <v>12000</v>
      </c>
      <c r="M659" s="38">
        <v>12000</v>
      </c>
      <c r="N659" s="39"/>
      <c r="O659" s="40" t="s">
        <v>585</v>
      </c>
    </row>
    <row r="660" spans="1:15" s="41" customFormat="1" ht="12.75">
      <c r="A660" s="32">
        <v>346</v>
      </c>
      <c r="B660" s="33" t="s">
        <v>420</v>
      </c>
      <c r="C660" s="42" t="s">
        <v>89</v>
      </c>
      <c r="D660" s="33" t="s">
        <v>105</v>
      </c>
      <c r="E660" s="44" t="s">
        <v>15</v>
      </c>
      <c r="F660" s="35">
        <f>G660-21</f>
        <v>43862</v>
      </c>
      <c r="G660" s="35">
        <f>H660-7</f>
        <v>43883</v>
      </c>
      <c r="H660" s="35">
        <f t="shared" si="93"/>
        <v>43890</v>
      </c>
      <c r="I660" s="35">
        <f t="shared" si="90"/>
        <v>43897</v>
      </c>
      <c r="J660" s="35">
        <v>43905</v>
      </c>
      <c r="K660" s="36" t="s">
        <v>69</v>
      </c>
      <c r="L660" s="37">
        <f t="shared" si="91"/>
        <v>10000</v>
      </c>
      <c r="M660" s="43">
        <v>10000</v>
      </c>
      <c r="N660" s="39"/>
      <c r="O660" s="40" t="s">
        <v>214</v>
      </c>
    </row>
    <row r="661" spans="1:15" s="41" customFormat="1" ht="18">
      <c r="A661" s="32">
        <v>349</v>
      </c>
      <c r="B661" s="33" t="s">
        <v>420</v>
      </c>
      <c r="C661" s="42" t="s">
        <v>110</v>
      </c>
      <c r="D661" s="33" t="s">
        <v>105</v>
      </c>
      <c r="E661" s="44" t="s">
        <v>29</v>
      </c>
      <c r="F661" s="35">
        <f>H661-7</f>
        <v>43883</v>
      </c>
      <c r="G661" s="33" t="str">
        <f>IF(E661="","",IF((OR(E661=data_validation!A$1,E661=data_validation!A$2)),"Indicate Date","N/A"))</f>
        <v>N/A</v>
      </c>
      <c r="H661" s="35">
        <f t="shared" si="93"/>
        <v>43890</v>
      </c>
      <c r="I661" s="35">
        <f t="shared" si="90"/>
        <v>43897</v>
      </c>
      <c r="J661" s="35">
        <v>43905</v>
      </c>
      <c r="K661" s="36" t="s">
        <v>69</v>
      </c>
      <c r="L661" s="37">
        <f t="shared" si="91"/>
        <v>2000</v>
      </c>
      <c r="M661" s="43">
        <v>2000</v>
      </c>
      <c r="N661" s="39"/>
      <c r="O661" s="40" t="s">
        <v>214</v>
      </c>
    </row>
    <row r="662" spans="1:15" s="41" customFormat="1" ht="12.75">
      <c r="A662" s="32">
        <v>365</v>
      </c>
      <c r="B662" s="33" t="s">
        <v>422</v>
      </c>
      <c r="C662" s="42" t="s">
        <v>89</v>
      </c>
      <c r="D662" s="33" t="s">
        <v>105</v>
      </c>
      <c r="E662" s="44" t="s">
        <v>15</v>
      </c>
      <c r="F662" s="35">
        <f>G662-21</f>
        <v>43862</v>
      </c>
      <c r="G662" s="35">
        <f>H662-7</f>
        <v>43883</v>
      </c>
      <c r="H662" s="35">
        <f t="shared" si="93"/>
        <v>43890</v>
      </c>
      <c r="I662" s="35">
        <f t="shared" si="90"/>
        <v>43897</v>
      </c>
      <c r="J662" s="35">
        <v>43905</v>
      </c>
      <c r="K662" s="36" t="s">
        <v>69</v>
      </c>
      <c r="L662" s="37">
        <f t="shared" si="91"/>
        <v>6600</v>
      </c>
      <c r="M662" s="43">
        <v>6600</v>
      </c>
      <c r="N662" s="39"/>
      <c r="O662" s="40" t="s">
        <v>112</v>
      </c>
    </row>
    <row r="663" spans="1:15" s="41" customFormat="1" ht="21">
      <c r="A663" s="32">
        <v>373</v>
      </c>
      <c r="B663" s="33" t="s">
        <v>423</v>
      </c>
      <c r="C663" s="42" t="s">
        <v>89</v>
      </c>
      <c r="D663" s="33" t="s">
        <v>105</v>
      </c>
      <c r="E663" s="44" t="s">
        <v>15</v>
      </c>
      <c r="F663" s="35">
        <f>G663-21</f>
        <v>43862</v>
      </c>
      <c r="G663" s="35">
        <f>H663-7</f>
        <v>43883</v>
      </c>
      <c r="H663" s="35">
        <f t="shared" si="93"/>
        <v>43890</v>
      </c>
      <c r="I663" s="35">
        <f t="shared" si="90"/>
        <v>43897</v>
      </c>
      <c r="J663" s="35">
        <v>43905</v>
      </c>
      <c r="K663" s="36" t="s">
        <v>69</v>
      </c>
      <c r="L663" s="37">
        <f t="shared" si="91"/>
        <v>4000</v>
      </c>
      <c r="M663" s="43">
        <v>4000</v>
      </c>
      <c r="N663" s="39"/>
      <c r="O663" s="40" t="s">
        <v>111</v>
      </c>
    </row>
    <row r="664" spans="1:15" s="41" customFormat="1" ht="21">
      <c r="A664" s="32">
        <v>382</v>
      </c>
      <c r="B664" s="33" t="s">
        <v>425</v>
      </c>
      <c r="C664" s="42" t="s">
        <v>92</v>
      </c>
      <c r="D664" s="33" t="s">
        <v>105</v>
      </c>
      <c r="E664" s="44" t="s">
        <v>28</v>
      </c>
      <c r="F664" s="35">
        <f>H664-7</f>
        <v>43883</v>
      </c>
      <c r="G664" s="33" t="str">
        <f>IF(E664="","",IF((OR(E664=data_validation!A$1,E664=data_validation!A$2)),"Indicate Date","N/A"))</f>
        <v>N/A</v>
      </c>
      <c r="H664" s="35">
        <f t="shared" si="93"/>
        <v>43890</v>
      </c>
      <c r="I664" s="35">
        <f t="shared" si="90"/>
        <v>43897</v>
      </c>
      <c r="J664" s="35">
        <v>43905</v>
      </c>
      <c r="K664" s="36" t="s">
        <v>69</v>
      </c>
      <c r="L664" s="37">
        <f t="shared" si="91"/>
        <v>6400</v>
      </c>
      <c r="M664" s="43">
        <v>6400</v>
      </c>
      <c r="N664" s="39"/>
      <c r="O664" s="40" t="s">
        <v>109</v>
      </c>
    </row>
    <row r="665" spans="1:15" s="41" customFormat="1" ht="21">
      <c r="A665" s="32">
        <v>385</v>
      </c>
      <c r="B665" s="33" t="s">
        <v>425</v>
      </c>
      <c r="C665" s="42" t="s">
        <v>89</v>
      </c>
      <c r="D665" s="33" t="s">
        <v>105</v>
      </c>
      <c r="E665" s="44" t="s">
        <v>15</v>
      </c>
      <c r="F665" s="35">
        <f>G665-21</f>
        <v>43862</v>
      </c>
      <c r="G665" s="35">
        <f>H665-7</f>
        <v>43883</v>
      </c>
      <c r="H665" s="35">
        <f t="shared" si="93"/>
        <v>43890</v>
      </c>
      <c r="I665" s="35">
        <f t="shared" si="90"/>
        <v>43897</v>
      </c>
      <c r="J665" s="35">
        <v>43905</v>
      </c>
      <c r="K665" s="36" t="s">
        <v>69</v>
      </c>
      <c r="L665" s="37">
        <f t="shared" si="91"/>
        <v>11200</v>
      </c>
      <c r="M665" s="43">
        <v>11200</v>
      </c>
      <c r="N665" s="39"/>
      <c r="O665" s="40" t="s">
        <v>109</v>
      </c>
    </row>
    <row r="666" spans="1:15" s="41" customFormat="1" ht="21">
      <c r="A666" s="32">
        <v>388</v>
      </c>
      <c r="B666" s="33" t="s">
        <v>425</v>
      </c>
      <c r="C666" s="42" t="s">
        <v>110</v>
      </c>
      <c r="D666" s="33" t="s">
        <v>105</v>
      </c>
      <c r="E666" s="44" t="s">
        <v>29</v>
      </c>
      <c r="F666" s="35">
        <f>H666-7</f>
        <v>43883</v>
      </c>
      <c r="G666" s="33" t="str">
        <f>IF(E666="","",IF((OR(E666=data_validation!A$1,E666=data_validation!A$2)),"Indicate Date","N/A"))</f>
        <v>N/A</v>
      </c>
      <c r="H666" s="35">
        <f t="shared" si="93"/>
        <v>43890</v>
      </c>
      <c r="I666" s="35">
        <f t="shared" si="90"/>
        <v>43897</v>
      </c>
      <c r="J666" s="35">
        <v>43905</v>
      </c>
      <c r="K666" s="36" t="s">
        <v>69</v>
      </c>
      <c r="L666" s="37">
        <f t="shared" si="91"/>
        <v>3000</v>
      </c>
      <c r="M666" s="43">
        <v>3000</v>
      </c>
      <c r="N666" s="39"/>
      <c r="O666" s="40" t="s">
        <v>109</v>
      </c>
    </row>
    <row r="667" spans="1:15" s="41" customFormat="1" ht="24">
      <c r="A667" s="32">
        <v>11</v>
      </c>
      <c r="B667" s="33" t="s">
        <v>356</v>
      </c>
      <c r="C667" s="42" t="s">
        <v>83</v>
      </c>
      <c r="D667" s="33" t="s">
        <v>115</v>
      </c>
      <c r="E667" s="44" t="s">
        <v>28</v>
      </c>
      <c r="F667" s="35">
        <f>H667-7</f>
        <v>43914</v>
      </c>
      <c r="G667" s="33" t="str">
        <f>IF(E667="","",IF((OR(E667=data_validation!A$1,E667=data_validation!A$2)),"Indicate Date","N/A"))</f>
        <v>N/A</v>
      </c>
      <c r="H667" s="35">
        <f t="shared" si="93"/>
        <v>43921</v>
      </c>
      <c r="I667" s="35">
        <f t="shared" si="90"/>
        <v>43928</v>
      </c>
      <c r="J667" s="35">
        <v>43936</v>
      </c>
      <c r="K667" s="36" t="s">
        <v>69</v>
      </c>
      <c r="L667" s="37">
        <f t="shared" si="91"/>
        <v>10000</v>
      </c>
      <c r="M667" s="38">
        <v>10000</v>
      </c>
      <c r="N667" s="39"/>
      <c r="O667" s="40" t="s">
        <v>208</v>
      </c>
    </row>
    <row r="668" spans="1:15" s="41" customFormat="1" ht="21">
      <c r="A668" s="32">
        <v>13</v>
      </c>
      <c r="B668" s="33" t="s">
        <v>356</v>
      </c>
      <c r="C668" s="42" t="s">
        <v>116</v>
      </c>
      <c r="D668" s="33" t="s">
        <v>115</v>
      </c>
      <c r="E668" s="44" t="s">
        <v>28</v>
      </c>
      <c r="F668" s="35">
        <f>H668-7</f>
        <v>43914</v>
      </c>
      <c r="G668" s="33" t="str">
        <f>IF(E668="","",IF((OR(E668=data_validation!A$1,E668=data_validation!A$2)),"Indicate Date","N/A"))</f>
        <v>N/A</v>
      </c>
      <c r="H668" s="35">
        <f t="shared" si="93"/>
        <v>43921</v>
      </c>
      <c r="I668" s="35">
        <f t="shared" si="90"/>
        <v>43928</v>
      </c>
      <c r="J668" s="35">
        <v>43936</v>
      </c>
      <c r="K668" s="36" t="s">
        <v>69</v>
      </c>
      <c r="L668" s="37">
        <f t="shared" si="91"/>
        <v>1250</v>
      </c>
      <c r="M668" s="43">
        <v>1250</v>
      </c>
      <c r="N668" s="39"/>
      <c r="O668" s="40" t="s">
        <v>208</v>
      </c>
    </row>
    <row r="669" spans="1:15" s="41" customFormat="1" ht="21">
      <c r="A669" s="32">
        <v>16</v>
      </c>
      <c r="B669" s="33" t="s">
        <v>356</v>
      </c>
      <c r="C669" s="42" t="s">
        <v>84</v>
      </c>
      <c r="D669" s="33" t="s">
        <v>115</v>
      </c>
      <c r="E669" s="44" t="s">
        <v>15</v>
      </c>
      <c r="F669" s="35">
        <f>G669-21</f>
        <v>43895</v>
      </c>
      <c r="G669" s="35">
        <f>H669-7</f>
        <v>43916</v>
      </c>
      <c r="H669" s="35">
        <f>J669-13</f>
        <v>43923</v>
      </c>
      <c r="I669" s="35">
        <f t="shared" si="90"/>
        <v>43930</v>
      </c>
      <c r="J669" s="35">
        <v>43936</v>
      </c>
      <c r="K669" s="36" t="s">
        <v>69</v>
      </c>
      <c r="L669" s="37">
        <f t="shared" si="91"/>
        <v>66000</v>
      </c>
      <c r="M669" s="43"/>
      <c r="N669" s="39">
        <v>66000</v>
      </c>
      <c r="O669" s="40" t="s">
        <v>208</v>
      </c>
    </row>
    <row r="670" spans="1:15" s="41" customFormat="1" ht="24">
      <c r="A670" s="32">
        <v>19</v>
      </c>
      <c r="B670" s="33" t="s">
        <v>357</v>
      </c>
      <c r="C670" s="42" t="s">
        <v>95</v>
      </c>
      <c r="D670" s="33" t="s">
        <v>115</v>
      </c>
      <c r="E670" s="44" t="s">
        <v>15</v>
      </c>
      <c r="F670" s="35">
        <f>G670-21</f>
        <v>43895</v>
      </c>
      <c r="G670" s="35">
        <f>H670-7</f>
        <v>43916</v>
      </c>
      <c r="H670" s="35">
        <f>J670-13</f>
        <v>43923</v>
      </c>
      <c r="I670" s="35">
        <f t="shared" si="90"/>
        <v>43930</v>
      </c>
      <c r="J670" s="35">
        <v>43936</v>
      </c>
      <c r="K670" s="36" t="s">
        <v>69</v>
      </c>
      <c r="L670" s="37">
        <f t="shared" si="91"/>
        <v>70000</v>
      </c>
      <c r="M670" s="43"/>
      <c r="N670" s="39">
        <v>70000</v>
      </c>
      <c r="O670" s="40" t="s">
        <v>208</v>
      </c>
    </row>
    <row r="671" spans="1:15" s="41" customFormat="1" ht="21">
      <c r="A671" s="32">
        <v>21</v>
      </c>
      <c r="B671" s="33" t="s">
        <v>357</v>
      </c>
      <c r="C671" s="42" t="s">
        <v>97</v>
      </c>
      <c r="D671" s="33" t="s">
        <v>115</v>
      </c>
      <c r="E671" s="44" t="s">
        <v>15</v>
      </c>
      <c r="F671" s="35">
        <f>G671-21</f>
        <v>43895</v>
      </c>
      <c r="G671" s="35">
        <f>H671-7</f>
        <v>43916</v>
      </c>
      <c r="H671" s="35">
        <f>J671-13</f>
        <v>43923</v>
      </c>
      <c r="I671" s="35">
        <f t="shared" si="90"/>
        <v>43930</v>
      </c>
      <c r="J671" s="35">
        <v>43936</v>
      </c>
      <c r="K671" s="36" t="s">
        <v>69</v>
      </c>
      <c r="L671" s="37">
        <f t="shared" si="91"/>
        <v>110000</v>
      </c>
      <c r="M671" s="43"/>
      <c r="N671" s="39">
        <v>110000</v>
      </c>
      <c r="O671" s="40" t="s">
        <v>208</v>
      </c>
    </row>
    <row r="672" spans="1:15" s="41" customFormat="1" ht="24">
      <c r="A672" s="32">
        <v>29</v>
      </c>
      <c r="B672" s="33" t="s">
        <v>349</v>
      </c>
      <c r="C672" s="34" t="s">
        <v>211</v>
      </c>
      <c r="D672" s="33" t="s">
        <v>98</v>
      </c>
      <c r="E672" s="44" t="s">
        <v>24</v>
      </c>
      <c r="F672" s="33" t="str">
        <f>IF(E672="","",IF((OR(E672=data_validation!A$1,E672=data_validation!A$2,E672=data_validation!A$5,E672=data_validation!A$6,E672=data_validation!A$14,E672=data_validation!A$16)),"Indicate Date","N/A"))</f>
        <v>N/A</v>
      </c>
      <c r="G672" s="33" t="str">
        <f>IF(E672="","",IF((OR(E672=data_validation!A$1,E672=data_validation!A$2)),"Indicate Date","N/A"))</f>
        <v>N/A</v>
      </c>
      <c r="H672" s="35">
        <f>J672-13</f>
        <v>43923</v>
      </c>
      <c r="I672" s="35">
        <f t="shared" si="90"/>
        <v>43930</v>
      </c>
      <c r="J672" s="35">
        <v>43936</v>
      </c>
      <c r="K672" s="36" t="s">
        <v>69</v>
      </c>
      <c r="L672" s="37">
        <f t="shared" si="91"/>
        <v>350000</v>
      </c>
      <c r="M672" s="38">
        <v>350000</v>
      </c>
      <c r="N672" s="39"/>
      <c r="O672" s="40" t="s">
        <v>208</v>
      </c>
    </row>
    <row r="673" spans="1:15" s="41" customFormat="1" ht="24">
      <c r="A673" s="32">
        <v>36</v>
      </c>
      <c r="B673" s="33" t="s">
        <v>349</v>
      </c>
      <c r="C673" s="42" t="s">
        <v>87</v>
      </c>
      <c r="D673" s="33" t="s">
        <v>98</v>
      </c>
      <c r="E673" s="44" t="s">
        <v>28</v>
      </c>
      <c r="F673" s="35">
        <f>H673-7</f>
        <v>43914</v>
      </c>
      <c r="G673" s="33" t="str">
        <f>IF(E673="","",IF((OR(E673=data_validation!A$1,E673=data_validation!A$2)),"Indicate Date","N/A"))</f>
        <v>N/A</v>
      </c>
      <c r="H673" s="35">
        <f t="shared" ref="H673:H686" si="94">J673-15</f>
        <v>43921</v>
      </c>
      <c r="I673" s="35">
        <f t="shared" si="90"/>
        <v>43928</v>
      </c>
      <c r="J673" s="35">
        <v>43936</v>
      </c>
      <c r="K673" s="36" t="s">
        <v>69</v>
      </c>
      <c r="L673" s="37">
        <f t="shared" si="91"/>
        <v>10000</v>
      </c>
      <c r="M673" s="43">
        <v>10000</v>
      </c>
      <c r="N673" s="39"/>
      <c r="O673" s="40" t="s">
        <v>208</v>
      </c>
    </row>
    <row r="674" spans="1:15" s="41" customFormat="1" ht="24">
      <c r="A674" s="32">
        <v>37</v>
      </c>
      <c r="B674" s="33" t="s">
        <v>349</v>
      </c>
      <c r="C674" s="42" t="s">
        <v>83</v>
      </c>
      <c r="D674" s="33" t="s">
        <v>98</v>
      </c>
      <c r="E674" s="44" t="s">
        <v>28</v>
      </c>
      <c r="F674" s="35">
        <f>H674-7</f>
        <v>43914</v>
      </c>
      <c r="G674" s="33" t="str">
        <f>IF(E674="","",IF((OR(E674=data_validation!A$1,E674=data_validation!A$2)),"Indicate Date","N/A"))</f>
        <v>N/A</v>
      </c>
      <c r="H674" s="35">
        <f t="shared" si="94"/>
        <v>43921</v>
      </c>
      <c r="I674" s="35">
        <f t="shared" si="90"/>
        <v>43928</v>
      </c>
      <c r="J674" s="35">
        <v>43936</v>
      </c>
      <c r="K674" s="36" t="s">
        <v>69</v>
      </c>
      <c r="L674" s="37">
        <f t="shared" si="91"/>
        <v>10000</v>
      </c>
      <c r="M674" s="43">
        <v>10000</v>
      </c>
      <c r="N674" s="39"/>
      <c r="O674" s="40" t="s">
        <v>208</v>
      </c>
    </row>
    <row r="675" spans="1:15" s="41" customFormat="1" ht="24">
      <c r="A675" s="32">
        <v>38</v>
      </c>
      <c r="B675" s="33" t="s">
        <v>349</v>
      </c>
      <c r="C675" s="42" t="s">
        <v>118</v>
      </c>
      <c r="D675" s="33" t="s">
        <v>98</v>
      </c>
      <c r="E675" s="44" t="s">
        <v>28</v>
      </c>
      <c r="F675" s="35">
        <f>H675-7</f>
        <v>43914</v>
      </c>
      <c r="G675" s="33" t="str">
        <f>IF(E675="","",IF((OR(E675=data_validation!A$1,E675=data_validation!A$2)),"Indicate Date","N/A"))</f>
        <v>N/A</v>
      </c>
      <c r="H675" s="35">
        <f t="shared" si="94"/>
        <v>43921</v>
      </c>
      <c r="I675" s="35">
        <f t="shared" si="90"/>
        <v>43928</v>
      </c>
      <c r="J675" s="35">
        <v>43936</v>
      </c>
      <c r="K675" s="36" t="s">
        <v>69</v>
      </c>
      <c r="L675" s="37">
        <f t="shared" si="91"/>
        <v>25000</v>
      </c>
      <c r="M675" s="43">
        <v>25000</v>
      </c>
      <c r="N675" s="39"/>
      <c r="O675" s="40" t="s">
        <v>208</v>
      </c>
    </row>
    <row r="676" spans="1:15" s="41" customFormat="1" ht="24">
      <c r="A676" s="32">
        <v>40</v>
      </c>
      <c r="B676" s="33" t="s">
        <v>349</v>
      </c>
      <c r="C676" s="42" t="s">
        <v>104</v>
      </c>
      <c r="D676" s="33" t="s">
        <v>98</v>
      </c>
      <c r="E676" s="44" t="s">
        <v>28</v>
      </c>
      <c r="F676" s="35">
        <f>H676-7</f>
        <v>43914</v>
      </c>
      <c r="G676" s="33" t="str">
        <f>IF(E676="","",IF((OR(E676=data_validation!A$1,E676=data_validation!A$2)),"Indicate Date","N/A"))</f>
        <v>N/A</v>
      </c>
      <c r="H676" s="35">
        <f t="shared" si="94"/>
        <v>43921</v>
      </c>
      <c r="I676" s="35">
        <f t="shared" si="90"/>
        <v>43928</v>
      </c>
      <c r="J676" s="35">
        <v>43936</v>
      </c>
      <c r="K676" s="36" t="s">
        <v>69</v>
      </c>
      <c r="L676" s="37">
        <f t="shared" si="91"/>
        <v>10000</v>
      </c>
      <c r="M676" s="43">
        <v>10000</v>
      </c>
      <c r="N676" s="39"/>
      <c r="O676" s="40" t="s">
        <v>208</v>
      </c>
    </row>
    <row r="677" spans="1:15" s="41" customFormat="1" ht="21">
      <c r="A677" s="32">
        <v>42</v>
      </c>
      <c r="B677" s="33" t="s">
        <v>349</v>
      </c>
      <c r="C677" s="42" t="s">
        <v>116</v>
      </c>
      <c r="D677" s="33" t="s">
        <v>98</v>
      </c>
      <c r="E677" s="44" t="s">
        <v>28</v>
      </c>
      <c r="F677" s="35">
        <f>H677-7</f>
        <v>43914</v>
      </c>
      <c r="G677" s="33" t="str">
        <f>IF(E677="","",IF((OR(E677=data_validation!A$1,E677=data_validation!A$2)),"Indicate Date","N/A"))</f>
        <v>N/A</v>
      </c>
      <c r="H677" s="35">
        <f t="shared" si="94"/>
        <v>43921</v>
      </c>
      <c r="I677" s="35">
        <f t="shared" si="90"/>
        <v>43928</v>
      </c>
      <c r="J677" s="35">
        <v>43936</v>
      </c>
      <c r="K677" s="36" t="s">
        <v>69</v>
      </c>
      <c r="L677" s="37">
        <f t="shared" si="91"/>
        <v>112500</v>
      </c>
      <c r="M677" s="43">
        <v>112500</v>
      </c>
      <c r="N677" s="39"/>
      <c r="O677" s="40" t="s">
        <v>208</v>
      </c>
    </row>
    <row r="678" spans="1:15" s="41" customFormat="1" ht="24">
      <c r="A678" s="32">
        <v>47</v>
      </c>
      <c r="B678" s="33" t="s">
        <v>350</v>
      </c>
      <c r="C678" s="34" t="s">
        <v>95</v>
      </c>
      <c r="D678" s="33" t="s">
        <v>98</v>
      </c>
      <c r="E678" s="44" t="s">
        <v>15</v>
      </c>
      <c r="F678" s="35">
        <f>G678-21</f>
        <v>43893</v>
      </c>
      <c r="G678" s="35">
        <f>H678-7</f>
        <v>43914</v>
      </c>
      <c r="H678" s="35">
        <f t="shared" si="94"/>
        <v>43921</v>
      </c>
      <c r="I678" s="35">
        <f t="shared" si="90"/>
        <v>43928</v>
      </c>
      <c r="J678" s="35">
        <v>43936</v>
      </c>
      <c r="K678" s="36" t="s">
        <v>69</v>
      </c>
      <c r="L678" s="37">
        <f t="shared" si="91"/>
        <v>360000</v>
      </c>
      <c r="M678" s="38"/>
      <c r="N678" s="39">
        <v>360000</v>
      </c>
      <c r="O678" s="40" t="s">
        <v>208</v>
      </c>
    </row>
    <row r="679" spans="1:15" s="41" customFormat="1" ht="24">
      <c r="A679" s="32">
        <v>77</v>
      </c>
      <c r="B679" s="33" t="s">
        <v>354</v>
      </c>
      <c r="C679" s="42" t="s">
        <v>91</v>
      </c>
      <c r="D679" s="33" t="s">
        <v>90</v>
      </c>
      <c r="E679" s="44" t="s">
        <v>15</v>
      </c>
      <c r="F679" s="35">
        <f>G679-21</f>
        <v>43893</v>
      </c>
      <c r="G679" s="35">
        <f>H679-7</f>
        <v>43914</v>
      </c>
      <c r="H679" s="35">
        <f t="shared" si="94"/>
        <v>43921</v>
      </c>
      <c r="I679" s="35">
        <f t="shared" si="90"/>
        <v>43928</v>
      </c>
      <c r="J679" s="35">
        <v>43936</v>
      </c>
      <c r="K679" s="36" t="s">
        <v>69</v>
      </c>
      <c r="L679" s="37">
        <f t="shared" si="91"/>
        <v>75000</v>
      </c>
      <c r="M679" s="43">
        <v>75000</v>
      </c>
      <c r="N679" s="39"/>
      <c r="O679" s="40" t="s">
        <v>208</v>
      </c>
    </row>
    <row r="680" spans="1:15" s="41" customFormat="1" ht="21">
      <c r="A680" s="32">
        <v>79</v>
      </c>
      <c r="B680" s="33" t="s">
        <v>355</v>
      </c>
      <c r="C680" s="34" t="s">
        <v>92</v>
      </c>
      <c r="D680" s="33" t="s">
        <v>90</v>
      </c>
      <c r="E680" s="44" t="s">
        <v>15</v>
      </c>
      <c r="F680" s="35">
        <f>G680-21</f>
        <v>43893</v>
      </c>
      <c r="G680" s="35">
        <f>H680-7</f>
        <v>43914</v>
      </c>
      <c r="H680" s="35">
        <f t="shared" si="94"/>
        <v>43921</v>
      </c>
      <c r="I680" s="35">
        <f t="shared" si="90"/>
        <v>43928</v>
      </c>
      <c r="J680" s="35">
        <v>43936</v>
      </c>
      <c r="K680" s="36" t="s">
        <v>69</v>
      </c>
      <c r="L680" s="37">
        <f t="shared" si="91"/>
        <v>50000</v>
      </c>
      <c r="M680" s="38">
        <v>50000</v>
      </c>
      <c r="N680" s="39"/>
      <c r="O680" s="40" t="s">
        <v>267</v>
      </c>
    </row>
    <row r="681" spans="1:15" s="41" customFormat="1" ht="24">
      <c r="A681" s="32">
        <v>85</v>
      </c>
      <c r="B681" s="33" t="s">
        <v>286</v>
      </c>
      <c r="C681" s="34" t="s">
        <v>287</v>
      </c>
      <c r="D681" s="33" t="s">
        <v>80</v>
      </c>
      <c r="E681" s="44" t="s">
        <v>15</v>
      </c>
      <c r="F681" s="35">
        <f>G681-21</f>
        <v>43893</v>
      </c>
      <c r="G681" s="35">
        <f>H681-7</f>
        <v>43914</v>
      </c>
      <c r="H681" s="35">
        <f t="shared" si="94"/>
        <v>43921</v>
      </c>
      <c r="I681" s="35">
        <f t="shared" si="90"/>
        <v>43928</v>
      </c>
      <c r="J681" s="35">
        <v>43936</v>
      </c>
      <c r="K681" s="36" t="s">
        <v>69</v>
      </c>
      <c r="L681" s="37">
        <f t="shared" si="91"/>
        <v>30000</v>
      </c>
      <c r="M681" s="38"/>
      <c r="N681" s="39">
        <v>30000</v>
      </c>
      <c r="O681" s="40" t="s">
        <v>416</v>
      </c>
    </row>
    <row r="682" spans="1:15" s="41" customFormat="1" ht="24">
      <c r="A682" s="32">
        <v>96</v>
      </c>
      <c r="B682" s="33" t="s">
        <v>417</v>
      </c>
      <c r="C682" s="34" t="s">
        <v>95</v>
      </c>
      <c r="D682" s="33" t="s">
        <v>86</v>
      </c>
      <c r="E682" s="44" t="s">
        <v>15</v>
      </c>
      <c r="F682" s="35">
        <f>G682-21</f>
        <v>43893</v>
      </c>
      <c r="G682" s="35">
        <f>H682-7</f>
        <v>43914</v>
      </c>
      <c r="H682" s="35">
        <f t="shared" si="94"/>
        <v>43921</v>
      </c>
      <c r="I682" s="35">
        <f t="shared" si="90"/>
        <v>43928</v>
      </c>
      <c r="J682" s="35">
        <v>43936</v>
      </c>
      <c r="K682" s="36" t="s">
        <v>69</v>
      </c>
      <c r="L682" s="37">
        <f t="shared" si="91"/>
        <v>60000</v>
      </c>
      <c r="M682" s="38"/>
      <c r="N682" s="39">
        <v>60000</v>
      </c>
      <c r="O682" s="40" t="s">
        <v>416</v>
      </c>
    </row>
    <row r="683" spans="1:15" s="41" customFormat="1" ht="24">
      <c r="A683" s="32">
        <v>112</v>
      </c>
      <c r="B683" s="33" t="s">
        <v>290</v>
      </c>
      <c r="C683" s="42" t="s">
        <v>83</v>
      </c>
      <c r="D683" s="33" t="s">
        <v>117</v>
      </c>
      <c r="E683" s="44" t="s">
        <v>28</v>
      </c>
      <c r="F683" s="35">
        <f>H683-7</f>
        <v>43914</v>
      </c>
      <c r="G683" s="33" t="str">
        <f>IF(E683="","",IF((OR(E683=data_validation!A$1,E683=data_validation!A$2)),"Indicate Date","N/A"))</f>
        <v>N/A</v>
      </c>
      <c r="H683" s="35">
        <f t="shared" si="94"/>
        <v>43921</v>
      </c>
      <c r="I683" s="35">
        <f t="shared" si="90"/>
        <v>43928</v>
      </c>
      <c r="J683" s="35">
        <v>43936</v>
      </c>
      <c r="K683" s="36" t="s">
        <v>69</v>
      </c>
      <c r="L683" s="37">
        <f t="shared" si="91"/>
        <v>13000</v>
      </c>
      <c r="M683" s="43">
        <v>13000</v>
      </c>
      <c r="N683" s="39"/>
      <c r="O683" s="40" t="s">
        <v>208</v>
      </c>
    </row>
    <row r="684" spans="1:15" s="41" customFormat="1" ht="24">
      <c r="A684" s="32">
        <v>114</v>
      </c>
      <c r="B684" s="33" t="s">
        <v>290</v>
      </c>
      <c r="C684" s="42" t="s">
        <v>118</v>
      </c>
      <c r="D684" s="33" t="s">
        <v>117</v>
      </c>
      <c r="E684" s="44" t="s">
        <v>28</v>
      </c>
      <c r="F684" s="35">
        <f>H684-7</f>
        <v>43914</v>
      </c>
      <c r="G684" s="33" t="str">
        <f>IF(E684="","",IF((OR(E684=data_validation!A$1,E684=data_validation!A$2)),"Indicate Date","N/A"))</f>
        <v>N/A</v>
      </c>
      <c r="H684" s="35">
        <f t="shared" si="94"/>
        <v>43921</v>
      </c>
      <c r="I684" s="35">
        <f t="shared" si="90"/>
        <v>43928</v>
      </c>
      <c r="J684" s="35">
        <v>43936</v>
      </c>
      <c r="K684" s="36" t="s">
        <v>69</v>
      </c>
      <c r="L684" s="37">
        <f t="shared" si="91"/>
        <v>3000</v>
      </c>
      <c r="M684" s="43">
        <v>3000</v>
      </c>
      <c r="N684" s="39"/>
      <c r="O684" s="40" t="s">
        <v>208</v>
      </c>
    </row>
    <row r="685" spans="1:15" s="41" customFormat="1" ht="24">
      <c r="A685" s="32">
        <v>117</v>
      </c>
      <c r="B685" s="33" t="s">
        <v>290</v>
      </c>
      <c r="C685" s="42" t="s">
        <v>104</v>
      </c>
      <c r="D685" s="33" t="s">
        <v>117</v>
      </c>
      <c r="E685" s="44" t="s">
        <v>28</v>
      </c>
      <c r="F685" s="35">
        <f>H685-7</f>
        <v>43914</v>
      </c>
      <c r="G685" s="33" t="str">
        <f>IF(E685="","",IF((OR(E685=data_validation!A$1,E685=data_validation!A$2)),"Indicate Date","N/A"))</f>
        <v>N/A</v>
      </c>
      <c r="H685" s="35">
        <f t="shared" si="94"/>
        <v>43921</v>
      </c>
      <c r="I685" s="35">
        <f t="shared" si="90"/>
        <v>43928</v>
      </c>
      <c r="J685" s="35">
        <v>43936</v>
      </c>
      <c r="K685" s="36" t="s">
        <v>69</v>
      </c>
      <c r="L685" s="37">
        <f t="shared" si="91"/>
        <v>8000</v>
      </c>
      <c r="M685" s="43">
        <v>8000</v>
      </c>
      <c r="N685" s="39"/>
      <c r="O685" s="40" t="s">
        <v>208</v>
      </c>
    </row>
    <row r="686" spans="1:15" s="41" customFormat="1" ht="12.75">
      <c r="A686" s="32">
        <v>119</v>
      </c>
      <c r="B686" s="33" t="s">
        <v>290</v>
      </c>
      <c r="C686" s="42" t="s">
        <v>116</v>
      </c>
      <c r="D686" s="33" t="s">
        <v>117</v>
      </c>
      <c r="E686" s="44" t="s">
        <v>15</v>
      </c>
      <c r="F686" s="35">
        <f>G686-21</f>
        <v>43893</v>
      </c>
      <c r="G686" s="35">
        <f>H686-7</f>
        <v>43914</v>
      </c>
      <c r="H686" s="35">
        <f t="shared" si="94"/>
        <v>43921</v>
      </c>
      <c r="I686" s="35">
        <f t="shared" si="90"/>
        <v>43928</v>
      </c>
      <c r="J686" s="35">
        <v>43936</v>
      </c>
      <c r="K686" s="36" t="s">
        <v>69</v>
      </c>
      <c r="L686" s="37">
        <f t="shared" si="91"/>
        <v>1000</v>
      </c>
      <c r="M686" s="43">
        <v>1000</v>
      </c>
      <c r="N686" s="39"/>
      <c r="O686" s="40" t="s">
        <v>208</v>
      </c>
    </row>
    <row r="687" spans="1:15" s="41" customFormat="1" ht="24">
      <c r="A687" s="32">
        <v>123</v>
      </c>
      <c r="B687" s="33" t="s">
        <v>290</v>
      </c>
      <c r="C687" s="34" t="s">
        <v>85</v>
      </c>
      <c r="D687" s="33" t="s">
        <v>117</v>
      </c>
      <c r="E687" s="44" t="s">
        <v>15</v>
      </c>
      <c r="F687" s="35">
        <f>G687-21</f>
        <v>43895</v>
      </c>
      <c r="G687" s="35">
        <f>H687-7</f>
        <v>43916</v>
      </c>
      <c r="H687" s="35">
        <f>J687-13</f>
        <v>43923</v>
      </c>
      <c r="I687" s="35">
        <f t="shared" si="90"/>
        <v>43930</v>
      </c>
      <c r="J687" s="35">
        <v>43936</v>
      </c>
      <c r="K687" s="36" t="s">
        <v>69</v>
      </c>
      <c r="L687" s="37">
        <f t="shared" si="91"/>
        <v>10000</v>
      </c>
      <c r="M687" s="38"/>
      <c r="N687" s="39">
        <v>10000</v>
      </c>
      <c r="O687" s="40" t="s">
        <v>416</v>
      </c>
    </row>
    <row r="688" spans="1:15" s="41" customFormat="1" ht="24">
      <c r="A688" s="32">
        <v>132</v>
      </c>
      <c r="B688" s="33" t="s">
        <v>373</v>
      </c>
      <c r="C688" s="42" t="s">
        <v>83</v>
      </c>
      <c r="D688" s="33" t="s">
        <v>144</v>
      </c>
      <c r="E688" s="44" t="s">
        <v>28</v>
      </c>
      <c r="F688" s="35">
        <f>H688-7</f>
        <v>43916</v>
      </c>
      <c r="G688" s="33" t="str">
        <f>IF(E688="","",IF((OR(E688=data_validation!A$1,E688=data_validation!A$2)),"Indicate Date","N/A"))</f>
        <v>N/A</v>
      </c>
      <c r="H688" s="35">
        <f>J688-13</f>
        <v>43923</v>
      </c>
      <c r="I688" s="35">
        <f t="shared" si="90"/>
        <v>43930</v>
      </c>
      <c r="J688" s="35">
        <v>43936</v>
      </c>
      <c r="K688" s="36" t="s">
        <v>69</v>
      </c>
      <c r="L688" s="37">
        <f t="shared" si="91"/>
        <v>15000</v>
      </c>
      <c r="M688" s="43">
        <v>15000</v>
      </c>
      <c r="N688" s="39"/>
      <c r="O688" s="40" t="s">
        <v>208</v>
      </c>
    </row>
    <row r="689" spans="1:256" s="41" customFormat="1" ht="24">
      <c r="A689" s="32">
        <v>137</v>
      </c>
      <c r="B689" s="33" t="s">
        <v>373</v>
      </c>
      <c r="C689" s="34" t="s">
        <v>85</v>
      </c>
      <c r="D689" s="33" t="s">
        <v>144</v>
      </c>
      <c r="E689" s="44" t="s">
        <v>15</v>
      </c>
      <c r="F689" s="35">
        <f>G689-21</f>
        <v>43895</v>
      </c>
      <c r="G689" s="35">
        <f>H689-7</f>
        <v>43916</v>
      </c>
      <c r="H689" s="35">
        <f>J689-13</f>
        <v>43923</v>
      </c>
      <c r="I689" s="35">
        <f t="shared" si="90"/>
        <v>43930</v>
      </c>
      <c r="J689" s="35">
        <v>43936</v>
      </c>
      <c r="K689" s="36" t="s">
        <v>69</v>
      </c>
      <c r="L689" s="37">
        <f t="shared" si="91"/>
        <v>7000</v>
      </c>
      <c r="M689" s="38"/>
      <c r="N689" s="39">
        <v>7000</v>
      </c>
      <c r="O689" s="40" t="s">
        <v>208</v>
      </c>
    </row>
    <row r="690" spans="1:256" s="41" customFormat="1" ht="21">
      <c r="A690" s="32">
        <v>139</v>
      </c>
      <c r="B690" s="33" t="s">
        <v>374</v>
      </c>
      <c r="C690" s="34" t="s">
        <v>89</v>
      </c>
      <c r="D690" s="33" t="s">
        <v>144</v>
      </c>
      <c r="E690" s="44" t="s">
        <v>15</v>
      </c>
      <c r="F690" s="35">
        <f>G690-21</f>
        <v>43893</v>
      </c>
      <c r="G690" s="35">
        <f>H690-7</f>
        <v>43914</v>
      </c>
      <c r="H690" s="35">
        <f t="shared" ref="H690:H697" si="95">J690-15</f>
        <v>43921</v>
      </c>
      <c r="I690" s="35">
        <f t="shared" si="90"/>
        <v>43928</v>
      </c>
      <c r="J690" s="35">
        <v>43936</v>
      </c>
      <c r="K690" s="36" t="s">
        <v>69</v>
      </c>
      <c r="L690" s="37">
        <f t="shared" si="91"/>
        <v>51200</v>
      </c>
      <c r="M690" s="38">
        <v>51200</v>
      </c>
      <c r="N690" s="39"/>
      <c r="O690" s="40" t="s">
        <v>245</v>
      </c>
    </row>
    <row r="691" spans="1:256" s="41" customFormat="1" ht="21">
      <c r="A691" s="32">
        <v>143</v>
      </c>
      <c r="B691" s="33" t="s">
        <v>374</v>
      </c>
      <c r="C691" s="42" t="s">
        <v>110</v>
      </c>
      <c r="D691" s="33" t="s">
        <v>144</v>
      </c>
      <c r="E691" s="44" t="s">
        <v>29</v>
      </c>
      <c r="F691" s="46" t="e">
        <v>#REF!</v>
      </c>
      <c r="G691" s="33" t="str">
        <f>IF(E691="","",IF((OR(E691=data_validation!A$1,E691=data_validation!A$2)),"Indicate Date","N/A"))</f>
        <v>N/A</v>
      </c>
      <c r="H691" s="35">
        <f t="shared" si="95"/>
        <v>43921</v>
      </c>
      <c r="I691" s="35">
        <f t="shared" si="90"/>
        <v>43928</v>
      </c>
      <c r="J691" s="35">
        <v>43936</v>
      </c>
      <c r="K691" s="36" t="s">
        <v>69</v>
      </c>
      <c r="L691" s="37">
        <f t="shared" si="91"/>
        <v>10000</v>
      </c>
      <c r="M691" s="45">
        <v>10000</v>
      </c>
      <c r="N691" s="39"/>
      <c r="O691" s="40" t="s">
        <v>245</v>
      </c>
    </row>
    <row r="692" spans="1:256" s="41" customFormat="1" ht="21">
      <c r="A692" s="32">
        <v>149</v>
      </c>
      <c r="B692" s="33" t="s">
        <v>375</v>
      </c>
      <c r="C692" s="34" t="s">
        <v>89</v>
      </c>
      <c r="D692" s="33" t="s">
        <v>144</v>
      </c>
      <c r="E692" s="44" t="s">
        <v>15</v>
      </c>
      <c r="F692" s="35">
        <f>G692-21</f>
        <v>43893</v>
      </c>
      <c r="G692" s="35">
        <f>H692-7</f>
        <v>43914</v>
      </c>
      <c r="H692" s="35">
        <f t="shared" si="95"/>
        <v>43921</v>
      </c>
      <c r="I692" s="35">
        <f t="shared" si="90"/>
        <v>43928</v>
      </c>
      <c r="J692" s="35">
        <v>43936</v>
      </c>
      <c r="K692" s="36" t="s">
        <v>69</v>
      </c>
      <c r="L692" s="37">
        <f t="shared" si="91"/>
        <v>8320</v>
      </c>
      <c r="M692" s="38">
        <v>8320</v>
      </c>
      <c r="N692" s="39"/>
      <c r="O692" s="40" t="s">
        <v>246</v>
      </c>
    </row>
    <row r="693" spans="1:256" s="41" customFormat="1" ht="12.75">
      <c r="A693" s="32">
        <v>153</v>
      </c>
      <c r="B693" s="33" t="s">
        <v>376</v>
      </c>
      <c r="C693" s="34" t="s">
        <v>89</v>
      </c>
      <c r="D693" s="33" t="s">
        <v>144</v>
      </c>
      <c r="E693" s="44" t="s">
        <v>15</v>
      </c>
      <c r="F693" s="35">
        <f>G693-21</f>
        <v>43893</v>
      </c>
      <c r="G693" s="35">
        <f>H693-7</f>
        <v>43914</v>
      </c>
      <c r="H693" s="35">
        <f t="shared" si="95"/>
        <v>43921</v>
      </c>
      <c r="I693" s="35">
        <f t="shared" si="90"/>
        <v>43928</v>
      </c>
      <c r="J693" s="35">
        <v>43936</v>
      </c>
      <c r="K693" s="36" t="s">
        <v>69</v>
      </c>
      <c r="L693" s="37">
        <f t="shared" si="91"/>
        <v>23600</v>
      </c>
      <c r="M693" s="38">
        <v>23600</v>
      </c>
      <c r="N693" s="39"/>
      <c r="O693" s="40" t="s">
        <v>247</v>
      </c>
    </row>
    <row r="694" spans="1:256" s="41" customFormat="1" ht="18">
      <c r="A694" s="32">
        <v>157</v>
      </c>
      <c r="B694" s="33" t="s">
        <v>376</v>
      </c>
      <c r="C694" s="42" t="s">
        <v>110</v>
      </c>
      <c r="D694" s="33" t="s">
        <v>144</v>
      </c>
      <c r="E694" s="44" t="s">
        <v>29</v>
      </c>
      <c r="F694" s="46" t="e">
        <v>#REF!</v>
      </c>
      <c r="G694" s="33" t="str">
        <f>IF(E694="","",IF((OR(E694=data_validation!A$1,E694=data_validation!A$2)),"Indicate Date","N/A"))</f>
        <v>N/A</v>
      </c>
      <c r="H694" s="35">
        <f t="shared" si="95"/>
        <v>43921</v>
      </c>
      <c r="I694" s="35">
        <f t="shared" si="90"/>
        <v>43928</v>
      </c>
      <c r="J694" s="35">
        <v>43936</v>
      </c>
      <c r="K694" s="36" t="s">
        <v>69</v>
      </c>
      <c r="L694" s="37">
        <f t="shared" si="91"/>
        <v>10000</v>
      </c>
      <c r="M694" s="45">
        <v>10000</v>
      </c>
      <c r="N694" s="39"/>
      <c r="O694" s="40" t="s">
        <v>247</v>
      </c>
    </row>
    <row r="695" spans="1:256" s="41" customFormat="1" ht="21">
      <c r="A695" s="32">
        <v>162</v>
      </c>
      <c r="B695" s="33" t="s">
        <v>377</v>
      </c>
      <c r="C695" s="34" t="s">
        <v>89</v>
      </c>
      <c r="D695" s="33" t="s">
        <v>144</v>
      </c>
      <c r="E695" s="44" t="s">
        <v>15</v>
      </c>
      <c r="F695" s="35">
        <f>G695-21</f>
        <v>43893</v>
      </c>
      <c r="G695" s="35">
        <f>H695-7</f>
        <v>43914</v>
      </c>
      <c r="H695" s="35">
        <f t="shared" si="95"/>
        <v>43921</v>
      </c>
      <c r="I695" s="35">
        <f t="shared" si="90"/>
        <v>43928</v>
      </c>
      <c r="J695" s="35">
        <v>43936</v>
      </c>
      <c r="K695" s="36" t="s">
        <v>69</v>
      </c>
      <c r="L695" s="37">
        <f t="shared" si="91"/>
        <v>41600</v>
      </c>
      <c r="M695" s="38">
        <v>41600</v>
      </c>
      <c r="N695" s="39"/>
      <c r="O695" s="40" t="s">
        <v>248</v>
      </c>
    </row>
    <row r="696" spans="1:256" s="41" customFormat="1" ht="21">
      <c r="A696" s="32">
        <v>166</v>
      </c>
      <c r="B696" s="33" t="s">
        <v>377</v>
      </c>
      <c r="C696" s="42" t="s">
        <v>110</v>
      </c>
      <c r="D696" s="33" t="s">
        <v>144</v>
      </c>
      <c r="E696" s="44" t="s">
        <v>29</v>
      </c>
      <c r="F696" s="46" t="e">
        <v>#REF!</v>
      </c>
      <c r="G696" s="33" t="str">
        <f>IF(E696="","",IF((OR(E696=data_validation!A$1,E696=data_validation!A$2)),"Indicate Date","N/A"))</f>
        <v>N/A</v>
      </c>
      <c r="H696" s="35">
        <f t="shared" si="95"/>
        <v>43921</v>
      </c>
      <c r="I696" s="35">
        <f t="shared" si="90"/>
        <v>43928</v>
      </c>
      <c r="J696" s="35">
        <v>43936</v>
      </c>
      <c r="K696" s="36" t="s">
        <v>69</v>
      </c>
      <c r="L696" s="37">
        <f t="shared" si="91"/>
        <v>20000</v>
      </c>
      <c r="M696" s="45">
        <v>20000</v>
      </c>
      <c r="N696" s="39"/>
      <c r="O696" s="40" t="s">
        <v>248</v>
      </c>
    </row>
    <row r="697" spans="1:256" s="41" customFormat="1" ht="36">
      <c r="A697" s="32">
        <v>172</v>
      </c>
      <c r="B697" s="33" t="s">
        <v>377</v>
      </c>
      <c r="C697" s="42" t="s">
        <v>146</v>
      </c>
      <c r="D697" s="33" t="s">
        <v>144</v>
      </c>
      <c r="E697" s="44" t="s">
        <v>25</v>
      </c>
      <c r="F697" s="46" t="e">
        <v>#REF!</v>
      </c>
      <c r="G697" s="46" t="s">
        <v>822</v>
      </c>
      <c r="H697" s="35">
        <f t="shared" si="95"/>
        <v>43921</v>
      </c>
      <c r="I697" s="35">
        <f t="shared" si="90"/>
        <v>43928</v>
      </c>
      <c r="J697" s="35">
        <v>43936</v>
      </c>
      <c r="K697" s="36" t="s">
        <v>69</v>
      </c>
      <c r="L697" s="37">
        <f t="shared" si="91"/>
        <v>50000</v>
      </c>
      <c r="M697" s="43">
        <v>50000</v>
      </c>
      <c r="N697" s="39"/>
      <c r="O697" s="40" t="s">
        <v>248</v>
      </c>
    </row>
    <row r="698" spans="1:256" s="41" customFormat="1" ht="18">
      <c r="A698" s="32">
        <v>175</v>
      </c>
      <c r="B698" s="33" t="s">
        <v>378</v>
      </c>
      <c r="C698" s="34" t="s">
        <v>116</v>
      </c>
      <c r="D698" s="33" t="s">
        <v>144</v>
      </c>
      <c r="E698" s="44" t="s">
        <v>28</v>
      </c>
      <c r="F698" s="35">
        <f>H698-7</f>
        <v>43916</v>
      </c>
      <c r="G698" s="33" t="str">
        <f>IF(E698="","",IF((OR(E698=data_validation!A$1,E698=data_validation!A$2)),"Indicate Date","N/A"))</f>
        <v>N/A</v>
      </c>
      <c r="H698" s="35">
        <f>J698-13</f>
        <v>43923</v>
      </c>
      <c r="I698" s="35">
        <f t="shared" si="90"/>
        <v>43930</v>
      </c>
      <c r="J698" s="35">
        <v>43936</v>
      </c>
      <c r="K698" s="36" t="s">
        <v>69</v>
      </c>
      <c r="L698" s="37">
        <f t="shared" si="91"/>
        <v>96000</v>
      </c>
      <c r="M698" s="38">
        <v>96000</v>
      </c>
      <c r="N698" s="39"/>
      <c r="O698" s="40" t="s">
        <v>249</v>
      </c>
    </row>
    <row r="699" spans="1:256" s="41" customFormat="1" ht="24">
      <c r="A699" s="32">
        <v>192</v>
      </c>
      <c r="B699" s="33" t="s">
        <v>288</v>
      </c>
      <c r="C699" s="42" t="s">
        <v>83</v>
      </c>
      <c r="D699" s="33" t="s">
        <v>93</v>
      </c>
      <c r="E699" s="44" t="s">
        <v>28</v>
      </c>
      <c r="F699" s="35">
        <f>H699-7</f>
        <v>43914</v>
      </c>
      <c r="G699" s="33" t="str">
        <f>IF(E699="","",IF((OR(E699=data_validation!A$1,E699=data_validation!A$2)),"Indicate Date","N/A"))</f>
        <v>N/A</v>
      </c>
      <c r="H699" s="35">
        <f>J699-15</f>
        <v>43921</v>
      </c>
      <c r="I699" s="35">
        <f t="shared" si="90"/>
        <v>43928</v>
      </c>
      <c r="J699" s="35">
        <v>43936</v>
      </c>
      <c r="K699" s="36" t="s">
        <v>69</v>
      </c>
      <c r="L699" s="37">
        <f t="shared" si="91"/>
        <v>2000</v>
      </c>
      <c r="M699" s="43">
        <v>2000</v>
      </c>
      <c r="N699" s="39"/>
      <c r="O699" s="40" t="s">
        <v>266</v>
      </c>
    </row>
    <row r="700" spans="1:256" s="41" customFormat="1" ht="24">
      <c r="A700" s="32">
        <v>196</v>
      </c>
      <c r="B700" s="33" t="s">
        <v>288</v>
      </c>
      <c r="C700" s="42" t="s">
        <v>87</v>
      </c>
      <c r="D700" s="33" t="s">
        <v>93</v>
      </c>
      <c r="E700" s="44" t="s">
        <v>28</v>
      </c>
      <c r="F700" s="35">
        <f>H700-7</f>
        <v>43914</v>
      </c>
      <c r="G700" s="33" t="str">
        <f>IF(E700="","",IF((OR(E700=data_validation!A$1,E700=data_validation!A$2)),"Indicate Date","N/A"))</f>
        <v>N/A</v>
      </c>
      <c r="H700" s="35">
        <f>J700-15</f>
        <v>43921</v>
      </c>
      <c r="I700" s="35">
        <f t="shared" si="90"/>
        <v>43928</v>
      </c>
      <c r="J700" s="35">
        <v>43936</v>
      </c>
      <c r="K700" s="36" t="s">
        <v>69</v>
      </c>
      <c r="L700" s="37">
        <f t="shared" si="91"/>
        <v>1800</v>
      </c>
      <c r="M700" s="43">
        <v>1800</v>
      </c>
      <c r="N700" s="39"/>
      <c r="O700" s="40" t="s">
        <v>266</v>
      </c>
    </row>
    <row r="701" spans="1:256" s="41" customFormat="1" ht="24">
      <c r="A701" s="32">
        <v>207</v>
      </c>
      <c r="B701" s="33" t="s">
        <v>289</v>
      </c>
      <c r="C701" s="42" t="s">
        <v>83</v>
      </c>
      <c r="D701" s="33" t="s">
        <v>135</v>
      </c>
      <c r="E701" s="44" t="s">
        <v>28</v>
      </c>
      <c r="F701" s="35">
        <f>H701-7</f>
        <v>43914</v>
      </c>
      <c r="G701" s="33" t="str">
        <f>IF(E701="","",IF((OR(E701=data_validation!A$1,E701=data_validation!A$2)),"Indicate Date","N/A"))</f>
        <v>N/A</v>
      </c>
      <c r="H701" s="35">
        <f>J701-15</f>
        <v>43921</v>
      </c>
      <c r="I701" s="35">
        <f t="shared" si="90"/>
        <v>43928</v>
      </c>
      <c r="J701" s="35">
        <v>43936</v>
      </c>
      <c r="K701" s="36" t="s">
        <v>69</v>
      </c>
      <c r="L701" s="37">
        <f t="shared" si="91"/>
        <v>10500</v>
      </c>
      <c r="M701" s="43">
        <v>10500</v>
      </c>
      <c r="N701" s="39"/>
      <c r="O701" s="40" t="s">
        <v>266</v>
      </c>
    </row>
    <row r="702" spans="1:256" s="80" customFormat="1" ht="24">
      <c r="A702" s="32">
        <v>211</v>
      </c>
      <c r="B702" s="33" t="s">
        <v>289</v>
      </c>
      <c r="C702" s="42" t="s">
        <v>118</v>
      </c>
      <c r="D702" s="33" t="s">
        <v>135</v>
      </c>
      <c r="E702" s="44" t="s">
        <v>28</v>
      </c>
      <c r="F702" s="35">
        <f>H702-7</f>
        <v>43914</v>
      </c>
      <c r="G702" s="33" t="str">
        <f>IF(E702="","",IF((OR(E702=data_validation!A$1,E702=data_validation!A$2)),"Indicate Date","N/A"))</f>
        <v>N/A</v>
      </c>
      <c r="H702" s="35">
        <f>J702-15</f>
        <v>43921</v>
      </c>
      <c r="I702" s="35">
        <f t="shared" si="90"/>
        <v>43928</v>
      </c>
      <c r="J702" s="35">
        <v>43936</v>
      </c>
      <c r="K702" s="36" t="s">
        <v>69</v>
      </c>
      <c r="L702" s="37">
        <f t="shared" si="91"/>
        <v>30000</v>
      </c>
      <c r="M702" s="43">
        <v>30000</v>
      </c>
      <c r="N702" s="39"/>
      <c r="O702" s="40" t="s">
        <v>266</v>
      </c>
      <c r="P702" s="41"/>
      <c r="Q702" s="41"/>
      <c r="R702" s="41"/>
      <c r="S702" s="41"/>
      <c r="T702" s="41"/>
      <c r="U702" s="41"/>
      <c r="V702" s="41"/>
      <c r="W702" s="41"/>
      <c r="X702" s="41"/>
      <c r="Y702" s="41"/>
      <c r="Z702" s="41"/>
      <c r="AA702" s="41"/>
      <c r="AB702" s="41"/>
      <c r="AC702" s="41"/>
      <c r="AD702" s="41"/>
      <c r="AE702" s="41"/>
      <c r="AF702" s="41"/>
      <c r="AG702" s="41"/>
      <c r="AH702" s="41"/>
      <c r="AI702" s="41"/>
      <c r="AJ702" s="41"/>
      <c r="AK702" s="41"/>
      <c r="AL702" s="41"/>
      <c r="AM702" s="41"/>
      <c r="AN702" s="41"/>
      <c r="AO702" s="41"/>
      <c r="AP702" s="41"/>
      <c r="AQ702" s="41"/>
      <c r="AR702" s="41"/>
      <c r="AS702" s="41"/>
      <c r="AT702" s="41"/>
      <c r="AU702" s="41"/>
      <c r="AV702" s="41"/>
      <c r="AW702" s="41"/>
      <c r="AX702" s="41"/>
      <c r="AY702" s="41"/>
      <c r="AZ702" s="41"/>
      <c r="BA702" s="41"/>
      <c r="BB702" s="41"/>
      <c r="BC702" s="41"/>
      <c r="BD702" s="41"/>
      <c r="BE702" s="41"/>
      <c r="BF702" s="41"/>
      <c r="BG702" s="41"/>
      <c r="BH702" s="41"/>
      <c r="BI702" s="41"/>
      <c r="BJ702" s="41"/>
      <c r="BK702" s="41"/>
      <c r="BL702" s="41"/>
      <c r="BM702" s="41"/>
      <c r="BN702" s="41"/>
      <c r="BO702" s="41"/>
      <c r="BP702" s="41"/>
      <c r="BQ702" s="41"/>
      <c r="BR702" s="41"/>
      <c r="BS702" s="41"/>
      <c r="BT702" s="41"/>
      <c r="BU702" s="41"/>
      <c r="BV702" s="41"/>
      <c r="BW702" s="41"/>
      <c r="BX702" s="41"/>
      <c r="BY702" s="41"/>
      <c r="BZ702" s="41"/>
      <c r="CA702" s="41"/>
      <c r="CB702" s="41"/>
      <c r="CC702" s="41"/>
      <c r="CD702" s="41"/>
      <c r="CE702" s="41"/>
      <c r="CF702" s="41"/>
      <c r="CG702" s="41"/>
      <c r="CH702" s="41"/>
      <c r="CI702" s="41"/>
      <c r="CJ702" s="41"/>
      <c r="CK702" s="41"/>
      <c r="CL702" s="41"/>
      <c r="CM702" s="41"/>
      <c r="CN702" s="41"/>
      <c r="CO702" s="41"/>
      <c r="CP702" s="41"/>
      <c r="CQ702" s="41"/>
      <c r="CR702" s="41"/>
      <c r="CS702" s="41"/>
      <c r="CT702" s="41"/>
      <c r="CU702" s="41"/>
      <c r="CV702" s="41"/>
      <c r="CW702" s="41"/>
      <c r="CX702" s="41"/>
      <c r="CY702" s="41"/>
      <c r="CZ702" s="41"/>
      <c r="DA702" s="41"/>
      <c r="DB702" s="41"/>
      <c r="DC702" s="41"/>
      <c r="DD702" s="41"/>
      <c r="DE702" s="41"/>
      <c r="DF702" s="41"/>
      <c r="DG702" s="41"/>
      <c r="DH702" s="41"/>
      <c r="DI702" s="41"/>
      <c r="DJ702" s="41"/>
      <c r="DK702" s="41"/>
      <c r="DL702" s="41"/>
      <c r="DM702" s="41"/>
      <c r="DN702" s="41"/>
      <c r="DO702" s="41"/>
      <c r="DP702" s="41"/>
      <c r="DQ702" s="41"/>
      <c r="DR702" s="41"/>
      <c r="DS702" s="41"/>
      <c r="DT702" s="41"/>
      <c r="DU702" s="41"/>
      <c r="DV702" s="41"/>
      <c r="DW702" s="41"/>
      <c r="DX702" s="41"/>
      <c r="DY702" s="41"/>
      <c r="DZ702" s="41"/>
      <c r="EA702" s="41"/>
      <c r="EB702" s="41"/>
      <c r="EC702" s="41"/>
      <c r="ED702" s="41"/>
      <c r="EE702" s="41"/>
      <c r="EF702" s="41"/>
      <c r="EG702" s="41"/>
      <c r="EH702" s="41"/>
      <c r="EI702" s="41"/>
      <c r="EJ702" s="41"/>
      <c r="EK702" s="41"/>
      <c r="EL702" s="41"/>
      <c r="EM702" s="41"/>
      <c r="EN702" s="41"/>
      <c r="EO702" s="41"/>
      <c r="EP702" s="41"/>
      <c r="EQ702" s="41"/>
      <c r="ER702" s="41"/>
      <c r="ES702" s="41"/>
      <c r="ET702" s="41"/>
      <c r="EU702" s="41"/>
      <c r="EV702" s="41"/>
      <c r="EW702" s="41"/>
      <c r="EX702" s="41"/>
      <c r="EY702" s="41"/>
      <c r="EZ702" s="41"/>
      <c r="FA702" s="41"/>
      <c r="FB702" s="41"/>
      <c r="FC702" s="41"/>
      <c r="FD702" s="41"/>
      <c r="FE702" s="41"/>
      <c r="FF702" s="41"/>
      <c r="FG702" s="41"/>
      <c r="FH702" s="41"/>
      <c r="FI702" s="41"/>
      <c r="FJ702" s="41"/>
      <c r="FK702" s="41"/>
      <c r="FL702" s="41"/>
      <c r="FM702" s="41"/>
      <c r="FN702" s="41"/>
      <c r="FO702" s="41"/>
      <c r="FP702" s="41"/>
      <c r="FQ702" s="41"/>
      <c r="FR702" s="41"/>
      <c r="FS702" s="41"/>
      <c r="FT702" s="41"/>
      <c r="FU702" s="41"/>
      <c r="FV702" s="41"/>
      <c r="FW702" s="41"/>
      <c r="FX702" s="41"/>
      <c r="FY702" s="41"/>
      <c r="FZ702" s="41"/>
      <c r="GA702" s="41"/>
      <c r="GB702" s="41"/>
      <c r="GC702" s="41"/>
      <c r="GD702" s="41"/>
      <c r="GE702" s="41"/>
      <c r="GF702" s="41"/>
      <c r="GG702" s="41"/>
      <c r="GH702" s="41"/>
      <c r="GI702" s="41"/>
      <c r="GJ702" s="41"/>
      <c r="GK702" s="41"/>
      <c r="GL702" s="41"/>
      <c r="GM702" s="41"/>
      <c r="GN702" s="41"/>
      <c r="GO702" s="41"/>
      <c r="GP702" s="41"/>
      <c r="GQ702" s="41"/>
      <c r="GR702" s="41"/>
      <c r="GS702" s="41"/>
      <c r="GT702" s="41"/>
      <c r="GU702" s="41"/>
      <c r="GV702" s="41"/>
      <c r="GW702" s="41"/>
      <c r="GX702" s="41"/>
      <c r="GY702" s="41"/>
      <c r="GZ702" s="41"/>
      <c r="HA702" s="41"/>
      <c r="HB702" s="41"/>
      <c r="HC702" s="41"/>
      <c r="HD702" s="41"/>
      <c r="HE702" s="41"/>
      <c r="HF702" s="41"/>
      <c r="HG702" s="41"/>
      <c r="HH702" s="41"/>
      <c r="HI702" s="41"/>
      <c r="HJ702" s="41"/>
      <c r="HK702" s="41"/>
      <c r="HL702" s="41"/>
      <c r="HM702" s="41"/>
      <c r="HN702" s="41"/>
      <c r="HO702" s="41"/>
      <c r="HP702" s="41"/>
      <c r="HQ702" s="41"/>
      <c r="HR702" s="41"/>
      <c r="HS702" s="41"/>
      <c r="HT702" s="41"/>
      <c r="HU702" s="41"/>
      <c r="HV702" s="41"/>
      <c r="HW702" s="41"/>
      <c r="HX702" s="41"/>
      <c r="HY702" s="41"/>
      <c r="HZ702" s="41"/>
      <c r="IA702" s="41"/>
      <c r="IB702" s="41"/>
      <c r="IC702" s="41"/>
      <c r="ID702" s="41"/>
      <c r="IE702" s="41"/>
      <c r="IF702" s="41"/>
      <c r="IG702" s="41"/>
      <c r="IH702" s="41"/>
      <c r="II702" s="41"/>
      <c r="IJ702" s="41"/>
      <c r="IK702" s="41"/>
      <c r="IL702" s="41"/>
      <c r="IM702" s="41"/>
      <c r="IN702" s="41"/>
      <c r="IO702" s="41"/>
      <c r="IP702" s="41"/>
      <c r="IQ702" s="41"/>
      <c r="IR702" s="41"/>
      <c r="IS702" s="41"/>
      <c r="IT702" s="41"/>
      <c r="IU702" s="41"/>
      <c r="IV702" s="41"/>
    </row>
    <row r="703" spans="1:256" s="80" customFormat="1" ht="21">
      <c r="A703" s="32">
        <v>218</v>
      </c>
      <c r="B703" s="33" t="s">
        <v>414</v>
      </c>
      <c r="C703" s="34" t="s">
        <v>96</v>
      </c>
      <c r="D703" s="33" t="s">
        <v>94</v>
      </c>
      <c r="E703" s="44" t="s">
        <v>15</v>
      </c>
      <c r="F703" s="35">
        <f>G703-21</f>
        <v>43895</v>
      </c>
      <c r="G703" s="35">
        <f>H703-7</f>
        <v>43916</v>
      </c>
      <c r="H703" s="35">
        <f>J703-13</f>
        <v>43923</v>
      </c>
      <c r="I703" s="35">
        <f t="shared" si="90"/>
        <v>43930</v>
      </c>
      <c r="J703" s="35">
        <v>43936</v>
      </c>
      <c r="K703" s="36" t="s">
        <v>69</v>
      </c>
      <c r="L703" s="37">
        <f t="shared" si="91"/>
        <v>80000</v>
      </c>
      <c r="M703" s="38"/>
      <c r="N703" s="39">
        <v>80000</v>
      </c>
      <c r="O703" s="40" t="s">
        <v>415</v>
      </c>
      <c r="P703" s="41"/>
      <c r="Q703" s="41"/>
      <c r="R703" s="41"/>
      <c r="S703" s="41"/>
      <c r="T703" s="41"/>
      <c r="U703" s="41"/>
      <c r="V703" s="41"/>
      <c r="W703" s="41"/>
      <c r="X703" s="41"/>
      <c r="Y703" s="41"/>
      <c r="Z703" s="41"/>
      <c r="AA703" s="41"/>
      <c r="AB703" s="41"/>
      <c r="AC703" s="41"/>
      <c r="AD703" s="41"/>
      <c r="AE703" s="41"/>
      <c r="AF703" s="41"/>
      <c r="AG703" s="41"/>
      <c r="AH703" s="41"/>
      <c r="AI703" s="41"/>
      <c r="AJ703" s="41"/>
      <c r="AK703" s="41"/>
      <c r="AL703" s="41"/>
      <c r="AM703" s="41"/>
      <c r="AN703" s="41"/>
      <c r="AO703" s="41"/>
      <c r="AP703" s="41"/>
      <c r="AQ703" s="41"/>
      <c r="AR703" s="41"/>
      <c r="AS703" s="41"/>
      <c r="AT703" s="41"/>
      <c r="AU703" s="41"/>
      <c r="AV703" s="41"/>
      <c r="AW703" s="41"/>
      <c r="AX703" s="41"/>
      <c r="AY703" s="41"/>
      <c r="AZ703" s="41"/>
      <c r="BA703" s="41"/>
      <c r="BB703" s="41"/>
      <c r="BC703" s="41"/>
      <c r="BD703" s="41"/>
      <c r="BE703" s="41"/>
      <c r="BF703" s="41"/>
      <c r="BG703" s="41"/>
      <c r="BH703" s="41"/>
      <c r="BI703" s="41"/>
      <c r="BJ703" s="41"/>
      <c r="BK703" s="41"/>
      <c r="BL703" s="41"/>
      <c r="BM703" s="41"/>
      <c r="BN703" s="41"/>
      <c r="BO703" s="41"/>
      <c r="BP703" s="41"/>
      <c r="BQ703" s="41"/>
      <c r="BR703" s="41"/>
      <c r="BS703" s="41"/>
      <c r="BT703" s="41"/>
      <c r="BU703" s="41"/>
      <c r="BV703" s="41"/>
      <c r="BW703" s="41"/>
      <c r="BX703" s="41"/>
      <c r="BY703" s="41"/>
      <c r="BZ703" s="41"/>
      <c r="CA703" s="41"/>
      <c r="CB703" s="41"/>
      <c r="CC703" s="41"/>
      <c r="CD703" s="41"/>
      <c r="CE703" s="41"/>
      <c r="CF703" s="41"/>
      <c r="CG703" s="41"/>
      <c r="CH703" s="41"/>
      <c r="CI703" s="41"/>
      <c r="CJ703" s="41"/>
      <c r="CK703" s="41"/>
      <c r="CL703" s="41"/>
      <c r="CM703" s="41"/>
      <c r="CN703" s="41"/>
      <c r="CO703" s="41"/>
      <c r="CP703" s="41"/>
      <c r="CQ703" s="41"/>
      <c r="CR703" s="41"/>
      <c r="CS703" s="41"/>
      <c r="CT703" s="41"/>
      <c r="CU703" s="41"/>
      <c r="CV703" s="41"/>
      <c r="CW703" s="41"/>
      <c r="CX703" s="41"/>
      <c r="CY703" s="41"/>
      <c r="CZ703" s="41"/>
      <c r="DA703" s="41"/>
      <c r="DB703" s="41"/>
      <c r="DC703" s="41"/>
      <c r="DD703" s="41"/>
      <c r="DE703" s="41"/>
      <c r="DF703" s="41"/>
      <c r="DG703" s="41"/>
      <c r="DH703" s="41"/>
      <c r="DI703" s="41"/>
      <c r="DJ703" s="41"/>
      <c r="DK703" s="41"/>
      <c r="DL703" s="41"/>
      <c r="DM703" s="41"/>
      <c r="DN703" s="41"/>
      <c r="DO703" s="41"/>
      <c r="DP703" s="41"/>
      <c r="DQ703" s="41"/>
      <c r="DR703" s="41"/>
      <c r="DS703" s="41"/>
      <c r="DT703" s="41"/>
      <c r="DU703" s="41"/>
      <c r="DV703" s="41"/>
      <c r="DW703" s="41"/>
      <c r="DX703" s="41"/>
      <c r="DY703" s="41"/>
      <c r="DZ703" s="41"/>
      <c r="EA703" s="41"/>
      <c r="EB703" s="41"/>
      <c r="EC703" s="41"/>
      <c r="ED703" s="41"/>
      <c r="EE703" s="41"/>
      <c r="EF703" s="41"/>
      <c r="EG703" s="41"/>
      <c r="EH703" s="41"/>
      <c r="EI703" s="41"/>
      <c r="EJ703" s="41"/>
      <c r="EK703" s="41"/>
      <c r="EL703" s="41"/>
      <c r="EM703" s="41"/>
      <c r="EN703" s="41"/>
      <c r="EO703" s="41"/>
      <c r="EP703" s="41"/>
      <c r="EQ703" s="41"/>
      <c r="ER703" s="41"/>
      <c r="ES703" s="41"/>
      <c r="ET703" s="41"/>
      <c r="EU703" s="41"/>
      <c r="EV703" s="41"/>
      <c r="EW703" s="41"/>
      <c r="EX703" s="41"/>
      <c r="EY703" s="41"/>
      <c r="EZ703" s="41"/>
      <c r="FA703" s="41"/>
      <c r="FB703" s="41"/>
      <c r="FC703" s="41"/>
      <c r="FD703" s="41"/>
      <c r="FE703" s="41"/>
      <c r="FF703" s="41"/>
      <c r="FG703" s="41"/>
      <c r="FH703" s="41"/>
      <c r="FI703" s="41"/>
      <c r="FJ703" s="41"/>
      <c r="FK703" s="41"/>
      <c r="FL703" s="41"/>
      <c r="FM703" s="41"/>
      <c r="FN703" s="41"/>
      <c r="FO703" s="41"/>
      <c r="FP703" s="41"/>
      <c r="FQ703" s="41"/>
      <c r="FR703" s="41"/>
      <c r="FS703" s="41"/>
      <c r="FT703" s="41"/>
      <c r="FU703" s="41"/>
      <c r="FV703" s="41"/>
      <c r="FW703" s="41"/>
      <c r="FX703" s="41"/>
      <c r="FY703" s="41"/>
      <c r="FZ703" s="41"/>
      <c r="GA703" s="41"/>
      <c r="GB703" s="41"/>
      <c r="GC703" s="41"/>
      <c r="GD703" s="41"/>
      <c r="GE703" s="41"/>
      <c r="GF703" s="41"/>
      <c r="GG703" s="41"/>
      <c r="GH703" s="41"/>
      <c r="GI703" s="41"/>
      <c r="GJ703" s="41"/>
      <c r="GK703" s="41"/>
      <c r="GL703" s="41"/>
      <c r="GM703" s="41"/>
      <c r="GN703" s="41"/>
      <c r="GO703" s="41"/>
      <c r="GP703" s="41"/>
      <c r="GQ703" s="41"/>
      <c r="GR703" s="41"/>
      <c r="GS703" s="41"/>
      <c r="GT703" s="41"/>
      <c r="GU703" s="41"/>
      <c r="GV703" s="41"/>
      <c r="GW703" s="41"/>
      <c r="GX703" s="41"/>
      <c r="GY703" s="41"/>
      <c r="GZ703" s="41"/>
      <c r="HA703" s="41"/>
      <c r="HB703" s="41"/>
      <c r="HC703" s="41"/>
      <c r="HD703" s="41"/>
      <c r="HE703" s="41"/>
      <c r="HF703" s="41"/>
      <c r="HG703" s="41"/>
      <c r="HH703" s="41"/>
      <c r="HI703" s="41"/>
      <c r="HJ703" s="41"/>
      <c r="HK703" s="41"/>
      <c r="HL703" s="41"/>
      <c r="HM703" s="41"/>
      <c r="HN703" s="41"/>
      <c r="HO703" s="41"/>
      <c r="HP703" s="41"/>
      <c r="HQ703" s="41"/>
      <c r="HR703" s="41"/>
      <c r="HS703" s="41"/>
      <c r="HT703" s="41"/>
      <c r="HU703" s="41"/>
      <c r="HV703" s="41"/>
      <c r="HW703" s="41"/>
      <c r="HX703" s="41"/>
      <c r="HY703" s="41"/>
      <c r="HZ703" s="41"/>
      <c r="IA703" s="41"/>
      <c r="IB703" s="41"/>
      <c r="IC703" s="41"/>
      <c r="ID703" s="41"/>
      <c r="IE703" s="41"/>
      <c r="IF703" s="41"/>
      <c r="IG703" s="41"/>
      <c r="IH703" s="41"/>
      <c r="II703" s="41"/>
      <c r="IJ703" s="41"/>
      <c r="IK703" s="41"/>
      <c r="IL703" s="41"/>
      <c r="IM703" s="41"/>
      <c r="IN703" s="41"/>
      <c r="IO703" s="41"/>
      <c r="IP703" s="41"/>
      <c r="IQ703" s="41"/>
      <c r="IR703" s="41"/>
      <c r="IS703" s="41"/>
      <c r="IT703" s="41"/>
      <c r="IU703" s="41"/>
      <c r="IV703" s="41"/>
    </row>
    <row r="704" spans="1:256" s="80" customFormat="1" ht="24">
      <c r="A704" s="32">
        <v>239</v>
      </c>
      <c r="B704" s="33" t="s">
        <v>277</v>
      </c>
      <c r="C704" s="42" t="s">
        <v>104</v>
      </c>
      <c r="D704" s="33" t="s">
        <v>158</v>
      </c>
      <c r="E704" s="44" t="s">
        <v>28</v>
      </c>
      <c r="F704" s="35">
        <f>H704-7</f>
        <v>43914</v>
      </c>
      <c r="G704" s="33" t="str">
        <f>IF(E704="","",IF((OR(E704=data_validation!A$1,E704=data_validation!A$2)),"Indicate Date","N/A"))</f>
        <v>N/A</v>
      </c>
      <c r="H704" s="35">
        <f>J704-15</f>
        <v>43921</v>
      </c>
      <c r="I704" s="35">
        <f t="shared" si="90"/>
        <v>43928</v>
      </c>
      <c r="J704" s="35">
        <v>43936</v>
      </c>
      <c r="K704" s="36" t="s">
        <v>69</v>
      </c>
      <c r="L704" s="37">
        <f t="shared" si="91"/>
        <v>10000</v>
      </c>
      <c r="M704" s="43">
        <v>10000</v>
      </c>
      <c r="N704" s="39"/>
      <c r="O704" s="40" t="s">
        <v>266</v>
      </c>
      <c r="P704" s="41"/>
      <c r="Q704" s="41"/>
      <c r="R704" s="41"/>
      <c r="S704" s="41"/>
      <c r="T704" s="41"/>
      <c r="U704" s="41"/>
      <c r="V704" s="41"/>
      <c r="W704" s="41"/>
      <c r="X704" s="41"/>
      <c r="Y704" s="41"/>
      <c r="Z704" s="41"/>
      <c r="AA704" s="41"/>
      <c r="AB704" s="41"/>
      <c r="AC704" s="41"/>
      <c r="AD704" s="41"/>
      <c r="AE704" s="41"/>
      <c r="AF704" s="41"/>
      <c r="AG704" s="41"/>
      <c r="AH704" s="41"/>
      <c r="AI704" s="41"/>
      <c r="AJ704" s="41"/>
      <c r="AK704" s="41"/>
      <c r="AL704" s="41"/>
      <c r="AM704" s="41"/>
      <c r="AN704" s="41"/>
      <c r="AO704" s="41"/>
      <c r="AP704" s="41"/>
      <c r="AQ704" s="41"/>
      <c r="AR704" s="41"/>
      <c r="AS704" s="41"/>
      <c r="AT704" s="41"/>
      <c r="AU704" s="41"/>
      <c r="AV704" s="41"/>
      <c r="AW704" s="41"/>
      <c r="AX704" s="41"/>
      <c r="AY704" s="41"/>
      <c r="AZ704" s="41"/>
      <c r="BA704" s="41"/>
      <c r="BB704" s="41"/>
      <c r="BC704" s="41"/>
      <c r="BD704" s="41"/>
      <c r="BE704" s="41"/>
      <c r="BF704" s="41"/>
      <c r="BG704" s="41"/>
      <c r="BH704" s="41"/>
      <c r="BI704" s="41"/>
      <c r="BJ704" s="41"/>
      <c r="BK704" s="41"/>
      <c r="BL704" s="41"/>
      <c r="BM704" s="41"/>
      <c r="BN704" s="41"/>
      <c r="BO704" s="41"/>
      <c r="BP704" s="41"/>
      <c r="BQ704" s="41"/>
      <c r="BR704" s="41"/>
      <c r="BS704" s="41"/>
      <c r="BT704" s="41"/>
      <c r="BU704" s="41"/>
      <c r="BV704" s="41"/>
      <c r="BW704" s="41"/>
      <c r="BX704" s="41"/>
      <c r="BY704" s="41"/>
      <c r="BZ704" s="41"/>
      <c r="CA704" s="41"/>
      <c r="CB704" s="41"/>
      <c r="CC704" s="41"/>
      <c r="CD704" s="41"/>
      <c r="CE704" s="41"/>
      <c r="CF704" s="41"/>
      <c r="CG704" s="41"/>
      <c r="CH704" s="41"/>
      <c r="CI704" s="41"/>
      <c r="CJ704" s="41"/>
      <c r="CK704" s="41"/>
      <c r="CL704" s="41"/>
      <c r="CM704" s="41"/>
      <c r="CN704" s="41"/>
      <c r="CO704" s="41"/>
      <c r="CP704" s="41"/>
      <c r="CQ704" s="41"/>
      <c r="CR704" s="41"/>
      <c r="CS704" s="41"/>
      <c r="CT704" s="41"/>
      <c r="CU704" s="41"/>
      <c r="CV704" s="41"/>
      <c r="CW704" s="41"/>
      <c r="CX704" s="41"/>
      <c r="CY704" s="41"/>
      <c r="CZ704" s="41"/>
      <c r="DA704" s="41"/>
      <c r="DB704" s="41"/>
      <c r="DC704" s="41"/>
      <c r="DD704" s="41"/>
      <c r="DE704" s="41"/>
      <c r="DF704" s="41"/>
      <c r="DG704" s="41"/>
      <c r="DH704" s="41"/>
      <c r="DI704" s="41"/>
      <c r="DJ704" s="41"/>
      <c r="DK704" s="41"/>
      <c r="DL704" s="41"/>
      <c r="DM704" s="41"/>
      <c r="DN704" s="41"/>
      <c r="DO704" s="41"/>
      <c r="DP704" s="41"/>
      <c r="DQ704" s="41"/>
      <c r="DR704" s="41"/>
      <c r="DS704" s="41"/>
      <c r="DT704" s="41"/>
      <c r="DU704" s="41"/>
      <c r="DV704" s="41"/>
      <c r="DW704" s="41"/>
      <c r="DX704" s="41"/>
      <c r="DY704" s="41"/>
      <c r="DZ704" s="41"/>
      <c r="EA704" s="41"/>
      <c r="EB704" s="41"/>
      <c r="EC704" s="41"/>
      <c r="ED704" s="41"/>
      <c r="EE704" s="41"/>
      <c r="EF704" s="41"/>
      <c r="EG704" s="41"/>
      <c r="EH704" s="41"/>
      <c r="EI704" s="41"/>
      <c r="EJ704" s="41"/>
      <c r="EK704" s="41"/>
      <c r="EL704" s="41"/>
      <c r="EM704" s="41"/>
      <c r="EN704" s="41"/>
      <c r="EO704" s="41"/>
      <c r="EP704" s="41"/>
      <c r="EQ704" s="41"/>
      <c r="ER704" s="41"/>
      <c r="ES704" s="41"/>
      <c r="ET704" s="41"/>
      <c r="EU704" s="41"/>
      <c r="EV704" s="41"/>
      <c r="EW704" s="41"/>
      <c r="EX704" s="41"/>
      <c r="EY704" s="41"/>
      <c r="EZ704" s="41"/>
      <c r="FA704" s="41"/>
      <c r="FB704" s="41"/>
      <c r="FC704" s="41"/>
      <c r="FD704" s="41"/>
      <c r="FE704" s="41"/>
      <c r="FF704" s="41"/>
      <c r="FG704" s="41"/>
      <c r="FH704" s="41"/>
      <c r="FI704" s="41"/>
      <c r="FJ704" s="41"/>
      <c r="FK704" s="41"/>
      <c r="FL704" s="41"/>
      <c r="FM704" s="41"/>
      <c r="FN704" s="41"/>
      <c r="FO704" s="41"/>
      <c r="FP704" s="41"/>
      <c r="FQ704" s="41"/>
      <c r="FR704" s="41"/>
      <c r="FS704" s="41"/>
      <c r="FT704" s="41"/>
      <c r="FU704" s="41"/>
      <c r="FV704" s="41"/>
      <c r="FW704" s="41"/>
      <c r="FX704" s="41"/>
      <c r="FY704" s="41"/>
      <c r="FZ704" s="41"/>
      <c r="GA704" s="41"/>
      <c r="GB704" s="41"/>
      <c r="GC704" s="41"/>
      <c r="GD704" s="41"/>
      <c r="GE704" s="41"/>
      <c r="GF704" s="41"/>
      <c r="GG704" s="41"/>
      <c r="GH704" s="41"/>
      <c r="GI704" s="41"/>
      <c r="GJ704" s="41"/>
      <c r="GK704" s="41"/>
      <c r="GL704" s="41"/>
      <c r="GM704" s="41"/>
      <c r="GN704" s="41"/>
      <c r="GO704" s="41"/>
      <c r="GP704" s="41"/>
      <c r="GQ704" s="41"/>
      <c r="GR704" s="41"/>
      <c r="GS704" s="41"/>
      <c r="GT704" s="41"/>
      <c r="GU704" s="41"/>
      <c r="GV704" s="41"/>
      <c r="GW704" s="41"/>
      <c r="GX704" s="41"/>
      <c r="GY704" s="41"/>
      <c r="GZ704" s="41"/>
      <c r="HA704" s="41"/>
      <c r="HB704" s="41"/>
      <c r="HC704" s="41"/>
      <c r="HD704" s="41"/>
      <c r="HE704" s="41"/>
      <c r="HF704" s="41"/>
      <c r="HG704" s="41"/>
      <c r="HH704" s="41"/>
      <c r="HI704" s="41"/>
      <c r="HJ704" s="41"/>
      <c r="HK704" s="41"/>
      <c r="HL704" s="41"/>
      <c r="HM704" s="41"/>
      <c r="HN704" s="41"/>
      <c r="HO704" s="41"/>
      <c r="HP704" s="41"/>
      <c r="HQ704" s="41"/>
      <c r="HR704" s="41"/>
      <c r="HS704" s="41"/>
      <c r="HT704" s="41"/>
      <c r="HU704" s="41"/>
      <c r="HV704" s="41"/>
      <c r="HW704" s="41"/>
      <c r="HX704" s="41"/>
      <c r="HY704" s="41"/>
      <c r="HZ704" s="41"/>
      <c r="IA704" s="41"/>
      <c r="IB704" s="41"/>
      <c r="IC704" s="41"/>
      <c r="ID704" s="41"/>
      <c r="IE704" s="41"/>
      <c r="IF704" s="41"/>
      <c r="IG704" s="41"/>
      <c r="IH704" s="41"/>
      <c r="II704" s="41"/>
      <c r="IJ704" s="41"/>
      <c r="IK704" s="41"/>
      <c r="IL704" s="41"/>
      <c r="IM704" s="41"/>
      <c r="IN704" s="41"/>
      <c r="IO704" s="41"/>
      <c r="IP704" s="41"/>
      <c r="IQ704" s="41"/>
      <c r="IR704" s="41"/>
      <c r="IS704" s="41"/>
      <c r="IT704" s="41"/>
      <c r="IU704" s="41"/>
      <c r="IV704" s="41"/>
    </row>
    <row r="705" spans="1:256" s="41" customFormat="1" ht="12.75">
      <c r="A705" s="32">
        <v>240</v>
      </c>
      <c r="B705" s="33" t="s">
        <v>278</v>
      </c>
      <c r="C705" s="34" t="s">
        <v>92</v>
      </c>
      <c r="D705" s="33" t="s">
        <v>158</v>
      </c>
      <c r="E705" s="44" t="s">
        <v>15</v>
      </c>
      <c r="F705" s="35">
        <f>G705-21</f>
        <v>43895</v>
      </c>
      <c r="G705" s="35">
        <f>H705-7</f>
        <v>43916</v>
      </c>
      <c r="H705" s="35">
        <f>J705-13</f>
        <v>43923</v>
      </c>
      <c r="I705" s="35">
        <f t="shared" si="90"/>
        <v>43930</v>
      </c>
      <c r="J705" s="35">
        <v>43936</v>
      </c>
      <c r="K705" s="36" t="s">
        <v>69</v>
      </c>
      <c r="L705" s="37">
        <f t="shared" si="91"/>
        <v>99850</v>
      </c>
      <c r="M705" s="38">
        <v>99850</v>
      </c>
      <c r="N705" s="39"/>
      <c r="O705" s="40" t="s">
        <v>264</v>
      </c>
      <c r="P705" s="31"/>
      <c r="Q705" s="31"/>
      <c r="R705" s="31"/>
      <c r="S705" s="31"/>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c r="CP705" s="31"/>
      <c r="CQ705" s="31"/>
      <c r="CR705" s="31"/>
      <c r="CS705" s="31"/>
      <c r="CT705" s="31"/>
      <c r="CU705" s="31"/>
      <c r="CV705" s="31"/>
      <c r="CW705" s="31"/>
      <c r="CX705" s="31"/>
      <c r="CY705" s="31"/>
      <c r="CZ705" s="31"/>
      <c r="DA705" s="31"/>
      <c r="DB705" s="31"/>
      <c r="DC705" s="31"/>
      <c r="DD705" s="31"/>
      <c r="DE705" s="31"/>
      <c r="DF705" s="31"/>
      <c r="DG705" s="31"/>
      <c r="DH705" s="31"/>
      <c r="DI705" s="31"/>
      <c r="DJ705" s="31"/>
      <c r="DK705" s="31"/>
      <c r="DL705" s="31"/>
      <c r="DM705" s="31"/>
      <c r="DN705" s="31"/>
      <c r="DO705" s="31"/>
      <c r="DP705" s="31"/>
      <c r="DQ705" s="31"/>
      <c r="DR705" s="31"/>
      <c r="DS705" s="31"/>
      <c r="DT705" s="31"/>
      <c r="DU705" s="31"/>
      <c r="DV705" s="31"/>
      <c r="DW705" s="31"/>
      <c r="DX705" s="31"/>
      <c r="DY705" s="31"/>
      <c r="DZ705" s="31"/>
      <c r="EA705" s="31"/>
      <c r="EB705" s="31"/>
      <c r="EC705" s="31"/>
      <c r="ED705" s="31"/>
      <c r="EE705" s="31"/>
      <c r="EF705" s="31"/>
      <c r="EG705" s="31"/>
      <c r="EH705" s="31"/>
      <c r="EI705" s="31"/>
      <c r="EJ705" s="31"/>
      <c r="EK705" s="31"/>
      <c r="EL705" s="31"/>
      <c r="EM705" s="31"/>
      <c r="EN705" s="31"/>
      <c r="EO705" s="31"/>
      <c r="EP705" s="31"/>
      <c r="EQ705" s="31"/>
      <c r="ER705" s="31"/>
      <c r="ES705" s="31"/>
      <c r="ET705" s="31"/>
      <c r="EU705" s="31"/>
      <c r="EV705" s="31"/>
      <c r="EW705" s="31"/>
      <c r="EX705" s="31"/>
      <c r="EY705" s="31"/>
      <c r="EZ705" s="31"/>
      <c r="FA705" s="31"/>
      <c r="FB705" s="31"/>
      <c r="FC705" s="31"/>
      <c r="FD705" s="31"/>
      <c r="FE705" s="31"/>
      <c r="FF705" s="31"/>
      <c r="FG705" s="31"/>
      <c r="FH705" s="31"/>
      <c r="FI705" s="31"/>
      <c r="FJ705" s="31"/>
      <c r="FK705" s="31"/>
      <c r="FL705" s="31"/>
      <c r="FM705" s="31"/>
      <c r="FN705" s="31"/>
      <c r="FO705" s="31"/>
      <c r="FP705" s="31"/>
      <c r="FQ705" s="31"/>
      <c r="FR705" s="31"/>
      <c r="FS705" s="31"/>
      <c r="FT705" s="31"/>
      <c r="FU705" s="31"/>
      <c r="FV705" s="31"/>
      <c r="FW705" s="31"/>
      <c r="FX705" s="31"/>
      <c r="FY705" s="31"/>
      <c r="FZ705" s="31"/>
      <c r="GA705" s="31"/>
      <c r="GB705" s="31"/>
      <c r="GC705" s="31"/>
      <c r="GD705" s="31"/>
      <c r="GE705" s="31"/>
      <c r="GF705" s="31"/>
      <c r="GG705" s="31"/>
      <c r="GH705" s="31"/>
      <c r="GI705" s="31"/>
      <c r="GJ705" s="31"/>
      <c r="GK705" s="31"/>
      <c r="GL705" s="31"/>
      <c r="GM705" s="31"/>
      <c r="GN705" s="31"/>
      <c r="GO705" s="31"/>
      <c r="GP705" s="31"/>
      <c r="GQ705" s="31"/>
      <c r="GR705" s="31"/>
      <c r="GS705" s="31"/>
      <c r="GT705" s="31"/>
      <c r="GU705" s="31"/>
      <c r="GV705" s="31"/>
      <c r="GW705" s="31"/>
      <c r="GX705" s="31"/>
      <c r="GY705" s="31"/>
      <c r="GZ705" s="31"/>
      <c r="HA705" s="31"/>
      <c r="HB705" s="31"/>
      <c r="HC705" s="31"/>
      <c r="HD705" s="31"/>
      <c r="HE705" s="31"/>
      <c r="HF705" s="31"/>
      <c r="HG705" s="31"/>
      <c r="HH705" s="31"/>
      <c r="HI705" s="31"/>
      <c r="HJ705" s="31"/>
      <c r="HK705" s="31"/>
      <c r="HL705" s="31"/>
      <c r="HM705" s="31"/>
      <c r="HN705" s="31"/>
      <c r="HO705" s="31"/>
      <c r="HP705" s="31"/>
      <c r="HQ705" s="31"/>
      <c r="HR705" s="31"/>
      <c r="HS705" s="31"/>
      <c r="HT705" s="31"/>
      <c r="HU705" s="31"/>
      <c r="HV705" s="31"/>
      <c r="HW705" s="31"/>
      <c r="HX705" s="31"/>
      <c r="HY705" s="31"/>
      <c r="HZ705" s="31"/>
      <c r="IA705" s="31"/>
      <c r="IB705" s="31"/>
      <c r="IC705" s="31"/>
      <c r="ID705" s="31"/>
      <c r="IE705" s="31"/>
      <c r="IF705" s="31"/>
      <c r="IG705" s="31"/>
      <c r="IH705" s="31"/>
      <c r="II705" s="31"/>
      <c r="IJ705" s="31"/>
      <c r="IK705" s="31"/>
      <c r="IL705" s="31"/>
      <c r="IM705" s="31"/>
      <c r="IN705" s="31"/>
      <c r="IO705" s="31"/>
      <c r="IP705" s="31"/>
      <c r="IQ705" s="31"/>
      <c r="IR705" s="31"/>
      <c r="IS705" s="31"/>
      <c r="IT705" s="31"/>
      <c r="IU705" s="31"/>
      <c r="IV705" s="31"/>
    </row>
    <row r="706" spans="1:256" s="41" customFormat="1" ht="12.75">
      <c r="A706" s="32">
        <v>243</v>
      </c>
      <c r="B706" s="33" t="s">
        <v>279</v>
      </c>
      <c r="C706" s="34" t="s">
        <v>122</v>
      </c>
      <c r="D706" s="33" t="s">
        <v>158</v>
      </c>
      <c r="E706" s="44" t="s">
        <v>15</v>
      </c>
      <c r="F706" s="35">
        <f>G706-21</f>
        <v>43893</v>
      </c>
      <c r="G706" s="35">
        <f>H706-7</f>
        <v>43914</v>
      </c>
      <c r="H706" s="35">
        <f>J706-15</f>
        <v>43921</v>
      </c>
      <c r="I706" s="35">
        <f t="shared" si="90"/>
        <v>43928</v>
      </c>
      <c r="J706" s="35">
        <v>43936</v>
      </c>
      <c r="K706" s="36" t="s">
        <v>69</v>
      </c>
      <c r="L706" s="37">
        <f t="shared" si="91"/>
        <v>501810</v>
      </c>
      <c r="M706" s="38">
        <f>500810+1000</f>
        <v>501810</v>
      </c>
      <c r="N706" s="39"/>
      <c r="O706" s="40" t="s">
        <v>160</v>
      </c>
    </row>
    <row r="707" spans="1:256" s="41" customFormat="1" ht="24">
      <c r="A707" s="32">
        <v>250</v>
      </c>
      <c r="B707" s="33" t="s">
        <v>279</v>
      </c>
      <c r="C707" s="34" t="s">
        <v>291</v>
      </c>
      <c r="D707" s="33" t="s">
        <v>158</v>
      </c>
      <c r="E707" s="44" t="s">
        <v>15</v>
      </c>
      <c r="F707" s="35">
        <f>G707-21</f>
        <v>43893</v>
      </c>
      <c r="G707" s="35">
        <f>H707-7</f>
        <v>43914</v>
      </c>
      <c r="H707" s="35">
        <f>J707-15</f>
        <v>43921</v>
      </c>
      <c r="I707" s="35">
        <f t="shared" si="90"/>
        <v>43928</v>
      </c>
      <c r="J707" s="35">
        <v>43936</v>
      </c>
      <c r="K707" s="36" t="s">
        <v>69</v>
      </c>
      <c r="L707" s="37">
        <f t="shared" si="91"/>
        <v>25000</v>
      </c>
      <c r="M707" s="38">
        <v>25000</v>
      </c>
      <c r="N707" s="39"/>
      <c r="O707" s="40" t="s">
        <v>160</v>
      </c>
    </row>
    <row r="708" spans="1:256" s="41" customFormat="1" ht="24">
      <c r="A708" s="32">
        <v>254</v>
      </c>
      <c r="B708" s="33" t="s">
        <v>279</v>
      </c>
      <c r="C708" s="42" t="s">
        <v>91</v>
      </c>
      <c r="D708" s="33" t="s">
        <v>158</v>
      </c>
      <c r="E708" s="44" t="s">
        <v>28</v>
      </c>
      <c r="F708" s="35">
        <f>H708-7</f>
        <v>43914</v>
      </c>
      <c r="G708" s="33" t="str">
        <f>IF(E708="","",IF((OR(E708=data_validation!A$1,E708=data_validation!A$2)),"Indicate Date","N/A"))</f>
        <v>N/A</v>
      </c>
      <c r="H708" s="35">
        <f>J708-15</f>
        <v>43921</v>
      </c>
      <c r="I708" s="35">
        <f t="shared" si="90"/>
        <v>43928</v>
      </c>
      <c r="J708" s="35">
        <v>43936</v>
      </c>
      <c r="K708" s="36" t="s">
        <v>69</v>
      </c>
      <c r="L708" s="37">
        <f t="shared" si="91"/>
        <v>60000</v>
      </c>
      <c r="M708" s="43">
        <v>60000</v>
      </c>
      <c r="N708" s="39"/>
      <c r="O708" s="40" t="s">
        <v>160</v>
      </c>
    </row>
    <row r="709" spans="1:256" s="41" customFormat="1" ht="12.75">
      <c r="A709" s="32">
        <v>258</v>
      </c>
      <c r="B709" s="33" t="s">
        <v>280</v>
      </c>
      <c r="C709" s="42" t="s">
        <v>92</v>
      </c>
      <c r="D709" s="33" t="s">
        <v>158</v>
      </c>
      <c r="E709" s="44" t="s">
        <v>15</v>
      </c>
      <c r="F709" s="35">
        <f>G709-21</f>
        <v>43895</v>
      </c>
      <c r="G709" s="35">
        <f>H709-7</f>
        <v>43916</v>
      </c>
      <c r="H709" s="35">
        <f>J709-13</f>
        <v>43923</v>
      </c>
      <c r="I709" s="35">
        <f t="shared" si="90"/>
        <v>43930</v>
      </c>
      <c r="J709" s="35">
        <v>43936</v>
      </c>
      <c r="K709" s="36" t="s">
        <v>69</v>
      </c>
      <c r="L709" s="37">
        <f t="shared" si="91"/>
        <v>49800</v>
      </c>
      <c r="M709" s="43">
        <v>49800</v>
      </c>
      <c r="N709" s="39"/>
      <c r="O709" s="40" t="s">
        <v>159</v>
      </c>
    </row>
    <row r="710" spans="1:256" s="41" customFormat="1" ht="12.75">
      <c r="A710" s="32">
        <v>261</v>
      </c>
      <c r="B710" s="33" t="s">
        <v>281</v>
      </c>
      <c r="C710" s="34" t="s">
        <v>122</v>
      </c>
      <c r="D710" s="33" t="s">
        <v>158</v>
      </c>
      <c r="E710" s="44" t="s">
        <v>15</v>
      </c>
      <c r="F710" s="35">
        <f>G710-21</f>
        <v>43893</v>
      </c>
      <c r="G710" s="35">
        <f>H710-7</f>
        <v>43914</v>
      </c>
      <c r="H710" s="35">
        <f>J710-15</f>
        <v>43921</v>
      </c>
      <c r="I710" s="35">
        <f t="shared" ref="I710:I773" si="96">H710+7</f>
        <v>43928</v>
      </c>
      <c r="J710" s="35">
        <v>43936</v>
      </c>
      <c r="K710" s="36" t="s">
        <v>69</v>
      </c>
      <c r="L710" s="37">
        <f t="shared" ref="L710:L773" si="97">SUM(M710:N710)</f>
        <v>287500</v>
      </c>
      <c r="M710" s="38">
        <v>287500</v>
      </c>
      <c r="N710" s="39"/>
      <c r="O710" s="40" t="s">
        <v>161</v>
      </c>
    </row>
    <row r="711" spans="1:256" s="41" customFormat="1" ht="12.75">
      <c r="A711" s="32">
        <v>265</v>
      </c>
      <c r="B711" s="33" t="s">
        <v>281</v>
      </c>
      <c r="C711" s="34" t="s">
        <v>92</v>
      </c>
      <c r="D711" s="33" t="s">
        <v>158</v>
      </c>
      <c r="E711" s="44" t="s">
        <v>15</v>
      </c>
      <c r="F711" s="35">
        <f>G711-21</f>
        <v>43895</v>
      </c>
      <c r="G711" s="35">
        <f>H711-7</f>
        <v>43916</v>
      </c>
      <c r="H711" s="35">
        <f>J711-13</f>
        <v>43923</v>
      </c>
      <c r="I711" s="35">
        <f t="shared" si="96"/>
        <v>43930</v>
      </c>
      <c r="J711" s="35">
        <v>43936</v>
      </c>
      <c r="K711" s="36" t="s">
        <v>69</v>
      </c>
      <c r="L711" s="37">
        <f t="shared" si="97"/>
        <v>75000</v>
      </c>
      <c r="M711" s="38">
        <v>75000</v>
      </c>
      <c r="N711" s="39"/>
      <c r="O711" s="40" t="s">
        <v>161</v>
      </c>
    </row>
    <row r="712" spans="1:256" s="41" customFormat="1" ht="12.75">
      <c r="A712" s="32">
        <v>268</v>
      </c>
      <c r="B712" s="33" t="s">
        <v>282</v>
      </c>
      <c r="C712" s="34" t="s">
        <v>77</v>
      </c>
      <c r="D712" s="33" t="s">
        <v>158</v>
      </c>
      <c r="E712" s="44" t="s">
        <v>15</v>
      </c>
      <c r="F712" s="35">
        <f>G712-21</f>
        <v>43893</v>
      </c>
      <c r="G712" s="35">
        <f>H712-7</f>
        <v>43914</v>
      </c>
      <c r="H712" s="35">
        <f t="shared" ref="H712:H725" si="98">J712-15</f>
        <v>43921</v>
      </c>
      <c r="I712" s="35">
        <f t="shared" si="96"/>
        <v>43928</v>
      </c>
      <c r="J712" s="35">
        <v>43936</v>
      </c>
      <c r="K712" s="36" t="s">
        <v>69</v>
      </c>
      <c r="L712" s="37">
        <f t="shared" si="97"/>
        <v>6500</v>
      </c>
      <c r="M712" s="38">
        <v>6500</v>
      </c>
      <c r="N712" s="39"/>
      <c r="O712" s="40" t="s">
        <v>162</v>
      </c>
    </row>
    <row r="713" spans="1:256" s="41" customFormat="1" ht="12.75">
      <c r="A713" s="32">
        <v>269</v>
      </c>
      <c r="B713" s="33" t="s">
        <v>282</v>
      </c>
      <c r="C713" s="34" t="s">
        <v>78</v>
      </c>
      <c r="D713" s="33" t="s">
        <v>158</v>
      </c>
      <c r="E713" s="44" t="s">
        <v>15</v>
      </c>
      <c r="F713" s="35">
        <f>G713-21</f>
        <v>43893</v>
      </c>
      <c r="G713" s="35">
        <f>H713-7</f>
        <v>43914</v>
      </c>
      <c r="H713" s="35">
        <f t="shared" si="98"/>
        <v>43921</v>
      </c>
      <c r="I713" s="35">
        <f t="shared" si="96"/>
        <v>43928</v>
      </c>
      <c r="J713" s="35">
        <v>43936</v>
      </c>
      <c r="K713" s="36" t="s">
        <v>69</v>
      </c>
      <c r="L713" s="37">
        <f t="shared" si="97"/>
        <v>3500</v>
      </c>
      <c r="M713" s="38">
        <v>3500</v>
      </c>
      <c r="N713" s="39"/>
      <c r="O713" s="40" t="s">
        <v>162</v>
      </c>
    </row>
    <row r="714" spans="1:256" s="41" customFormat="1" ht="18">
      <c r="A714" s="32">
        <v>273</v>
      </c>
      <c r="B714" s="33" t="s">
        <v>282</v>
      </c>
      <c r="C714" s="42" t="s">
        <v>92</v>
      </c>
      <c r="D714" s="33" t="s">
        <v>158</v>
      </c>
      <c r="E714" s="44" t="s">
        <v>28</v>
      </c>
      <c r="F714" s="35">
        <f>H714-7</f>
        <v>43914</v>
      </c>
      <c r="G714" s="33" t="str">
        <f>IF(E714="","",IF((OR(E714=data_validation!A$1,E714=data_validation!A$2)),"Indicate Date","N/A"))</f>
        <v>N/A</v>
      </c>
      <c r="H714" s="35">
        <f t="shared" si="98"/>
        <v>43921</v>
      </c>
      <c r="I714" s="35">
        <f t="shared" si="96"/>
        <v>43928</v>
      </c>
      <c r="J714" s="35">
        <v>43936</v>
      </c>
      <c r="K714" s="36" t="s">
        <v>69</v>
      </c>
      <c r="L714" s="37">
        <f t="shared" si="97"/>
        <v>5000</v>
      </c>
      <c r="M714" s="43">
        <v>5000</v>
      </c>
      <c r="N714" s="39"/>
      <c r="O714" s="40" t="s">
        <v>162</v>
      </c>
    </row>
    <row r="715" spans="1:256" s="41" customFormat="1" ht="12.75">
      <c r="A715" s="32">
        <v>276</v>
      </c>
      <c r="B715" s="33" t="s">
        <v>282</v>
      </c>
      <c r="C715" s="34" t="s">
        <v>89</v>
      </c>
      <c r="D715" s="33" t="s">
        <v>158</v>
      </c>
      <c r="E715" s="44" t="s">
        <v>15</v>
      </c>
      <c r="F715" s="35">
        <f>G715-21</f>
        <v>43893</v>
      </c>
      <c r="G715" s="35">
        <f>H715-7</f>
        <v>43914</v>
      </c>
      <c r="H715" s="35">
        <f t="shared" si="98"/>
        <v>43921</v>
      </c>
      <c r="I715" s="35">
        <f t="shared" si="96"/>
        <v>43928</v>
      </c>
      <c r="J715" s="35">
        <v>43936</v>
      </c>
      <c r="K715" s="36" t="s">
        <v>69</v>
      </c>
      <c r="L715" s="37">
        <f t="shared" si="97"/>
        <v>50000</v>
      </c>
      <c r="M715" s="38">
        <v>50000</v>
      </c>
      <c r="N715" s="39"/>
      <c r="O715" s="40" t="s">
        <v>162</v>
      </c>
    </row>
    <row r="716" spans="1:256" s="41" customFormat="1" ht="18">
      <c r="A716" s="32">
        <v>279</v>
      </c>
      <c r="B716" s="33" t="s">
        <v>282</v>
      </c>
      <c r="C716" s="42" t="s">
        <v>116</v>
      </c>
      <c r="D716" s="33" t="s">
        <v>158</v>
      </c>
      <c r="E716" s="44" t="s">
        <v>28</v>
      </c>
      <c r="F716" s="35">
        <f>H716-7</f>
        <v>43914</v>
      </c>
      <c r="G716" s="33" t="str">
        <f>IF(E716="","",IF((OR(E716=data_validation!A$1,E716=data_validation!A$2)),"Indicate Date","N/A"))</f>
        <v>N/A</v>
      </c>
      <c r="H716" s="35">
        <f t="shared" si="98"/>
        <v>43921</v>
      </c>
      <c r="I716" s="35">
        <f t="shared" si="96"/>
        <v>43928</v>
      </c>
      <c r="J716" s="35">
        <v>43936</v>
      </c>
      <c r="K716" s="36" t="s">
        <v>69</v>
      </c>
      <c r="L716" s="37">
        <f t="shared" si="97"/>
        <v>2500</v>
      </c>
      <c r="M716" s="43">
        <v>2500</v>
      </c>
      <c r="N716" s="39"/>
      <c r="O716" s="40" t="s">
        <v>162</v>
      </c>
    </row>
    <row r="717" spans="1:256" s="41" customFormat="1" ht="18">
      <c r="A717" s="32">
        <v>281</v>
      </c>
      <c r="B717" s="33" t="s">
        <v>282</v>
      </c>
      <c r="C717" s="42" t="s">
        <v>110</v>
      </c>
      <c r="D717" s="33" t="s">
        <v>158</v>
      </c>
      <c r="E717" s="44" t="s">
        <v>29</v>
      </c>
      <c r="F717" s="46" t="e">
        <v>#REF!</v>
      </c>
      <c r="G717" s="33" t="str">
        <f>IF(E717="","",IF((OR(E717=data_validation!A$1,E717=data_validation!A$2)),"Indicate Date","N/A"))</f>
        <v>N/A</v>
      </c>
      <c r="H717" s="35">
        <f t="shared" si="98"/>
        <v>43921</v>
      </c>
      <c r="I717" s="35">
        <f t="shared" si="96"/>
        <v>43928</v>
      </c>
      <c r="J717" s="35">
        <v>43936</v>
      </c>
      <c r="K717" s="36" t="s">
        <v>69</v>
      </c>
      <c r="L717" s="37">
        <f t="shared" si="97"/>
        <v>30000</v>
      </c>
      <c r="M717" s="45">
        <v>30000</v>
      </c>
      <c r="N717" s="39"/>
      <c r="O717" s="40" t="s">
        <v>162</v>
      </c>
    </row>
    <row r="718" spans="1:256" s="41" customFormat="1" ht="24">
      <c r="A718" s="32">
        <v>294</v>
      </c>
      <c r="B718" s="33" t="s">
        <v>433</v>
      </c>
      <c r="C718" s="42" t="s">
        <v>83</v>
      </c>
      <c r="D718" s="33" t="s">
        <v>434</v>
      </c>
      <c r="E718" s="44" t="s">
        <v>28</v>
      </c>
      <c r="F718" s="35">
        <f>H718-7</f>
        <v>43914</v>
      </c>
      <c r="G718" s="33" t="str">
        <f>IF(E718="","",IF((OR(E718=data_validation!A$1,E718=data_validation!A$2)),"Indicate Date","N/A"))</f>
        <v>N/A</v>
      </c>
      <c r="H718" s="35">
        <f t="shared" si="98"/>
        <v>43921</v>
      </c>
      <c r="I718" s="35">
        <f t="shared" si="96"/>
        <v>43928</v>
      </c>
      <c r="J718" s="35">
        <v>43936</v>
      </c>
      <c r="K718" s="36" t="s">
        <v>69</v>
      </c>
      <c r="L718" s="37">
        <f t="shared" si="97"/>
        <v>15000</v>
      </c>
      <c r="M718" s="43">
        <v>15000</v>
      </c>
      <c r="N718" s="39"/>
      <c r="O718" s="40" t="s">
        <v>208</v>
      </c>
    </row>
    <row r="719" spans="1:256" s="41" customFormat="1" ht="24">
      <c r="A719" s="32">
        <v>298</v>
      </c>
      <c r="B719" s="33" t="s">
        <v>433</v>
      </c>
      <c r="C719" s="42" t="s">
        <v>118</v>
      </c>
      <c r="D719" s="33" t="s">
        <v>434</v>
      </c>
      <c r="E719" s="44" t="s">
        <v>28</v>
      </c>
      <c r="F719" s="35">
        <f>H719-7</f>
        <v>43914</v>
      </c>
      <c r="G719" s="33" t="str">
        <f>IF(E719="","",IF((OR(E719=data_validation!A$1,E719=data_validation!A$2)),"Indicate Date","N/A"))</f>
        <v>N/A</v>
      </c>
      <c r="H719" s="35">
        <f t="shared" si="98"/>
        <v>43921</v>
      </c>
      <c r="I719" s="35">
        <f t="shared" si="96"/>
        <v>43928</v>
      </c>
      <c r="J719" s="35">
        <v>43936</v>
      </c>
      <c r="K719" s="36" t="s">
        <v>69</v>
      </c>
      <c r="L719" s="37">
        <f t="shared" si="97"/>
        <v>60000</v>
      </c>
      <c r="M719" s="43">
        <v>60000</v>
      </c>
      <c r="N719" s="39"/>
      <c r="O719" s="40" t="s">
        <v>208</v>
      </c>
    </row>
    <row r="720" spans="1:256" s="41" customFormat="1" ht="24">
      <c r="A720" s="32">
        <v>302</v>
      </c>
      <c r="B720" s="33" t="s">
        <v>433</v>
      </c>
      <c r="C720" s="42" t="s">
        <v>87</v>
      </c>
      <c r="D720" s="33" t="s">
        <v>434</v>
      </c>
      <c r="E720" s="44" t="s">
        <v>28</v>
      </c>
      <c r="F720" s="35">
        <f>H720-7</f>
        <v>43914</v>
      </c>
      <c r="G720" s="33" t="str">
        <f>IF(E720="","",IF((OR(E720=data_validation!A$1,E720=data_validation!A$2)),"Indicate Date","N/A"))</f>
        <v>N/A</v>
      </c>
      <c r="H720" s="35">
        <f t="shared" si="98"/>
        <v>43921</v>
      </c>
      <c r="I720" s="35">
        <f t="shared" si="96"/>
        <v>43928</v>
      </c>
      <c r="J720" s="35">
        <v>43936</v>
      </c>
      <c r="K720" s="36" t="s">
        <v>69</v>
      </c>
      <c r="L720" s="37">
        <f t="shared" si="97"/>
        <v>9000</v>
      </c>
      <c r="M720" s="43">
        <v>9000</v>
      </c>
      <c r="N720" s="39"/>
      <c r="O720" s="40" t="s">
        <v>208</v>
      </c>
    </row>
    <row r="721" spans="1:15" s="41" customFormat="1" ht="24">
      <c r="A721" s="32">
        <v>316</v>
      </c>
      <c r="B721" s="33" t="s">
        <v>353</v>
      </c>
      <c r="C721" s="42" t="s">
        <v>83</v>
      </c>
      <c r="D721" s="33" t="s">
        <v>119</v>
      </c>
      <c r="E721" s="44" t="s">
        <v>28</v>
      </c>
      <c r="F721" s="35">
        <f>H721-7</f>
        <v>43914</v>
      </c>
      <c r="G721" s="33" t="str">
        <f>IF(E721="","",IF((OR(E721=data_validation!A$1,E721=data_validation!A$2)),"Indicate Date","N/A"))</f>
        <v>N/A</v>
      </c>
      <c r="H721" s="35">
        <f t="shared" si="98"/>
        <v>43921</v>
      </c>
      <c r="I721" s="35">
        <f t="shared" si="96"/>
        <v>43928</v>
      </c>
      <c r="J721" s="35">
        <v>43936</v>
      </c>
      <c r="K721" s="36" t="s">
        <v>69</v>
      </c>
      <c r="L721" s="37">
        <f t="shared" si="97"/>
        <v>600</v>
      </c>
      <c r="M721" s="43">
        <v>600</v>
      </c>
      <c r="N721" s="39"/>
      <c r="O721" s="40" t="s">
        <v>208</v>
      </c>
    </row>
    <row r="722" spans="1:15" s="41" customFormat="1" ht="24">
      <c r="A722" s="32">
        <v>320</v>
      </c>
      <c r="B722" s="33" t="s">
        <v>353</v>
      </c>
      <c r="C722" s="42" t="s">
        <v>118</v>
      </c>
      <c r="D722" s="33" t="s">
        <v>119</v>
      </c>
      <c r="E722" s="44" t="s">
        <v>28</v>
      </c>
      <c r="F722" s="35">
        <f>H722-7</f>
        <v>43914</v>
      </c>
      <c r="G722" s="33" t="str">
        <f>IF(E722="","",IF((OR(E722=data_validation!A$1,E722=data_validation!A$2)),"Indicate Date","N/A"))</f>
        <v>N/A</v>
      </c>
      <c r="H722" s="35">
        <f t="shared" si="98"/>
        <v>43921</v>
      </c>
      <c r="I722" s="35">
        <f t="shared" si="96"/>
        <v>43928</v>
      </c>
      <c r="J722" s="35">
        <v>43936</v>
      </c>
      <c r="K722" s="36" t="s">
        <v>69</v>
      </c>
      <c r="L722" s="37">
        <f t="shared" si="97"/>
        <v>1200</v>
      </c>
      <c r="M722" s="43">
        <v>1200</v>
      </c>
      <c r="N722" s="39"/>
      <c r="O722" s="40" t="s">
        <v>208</v>
      </c>
    </row>
    <row r="723" spans="1:15" s="41" customFormat="1" ht="24">
      <c r="A723" s="32">
        <v>325</v>
      </c>
      <c r="B723" s="33" t="s">
        <v>353</v>
      </c>
      <c r="C723" s="34" t="s">
        <v>85</v>
      </c>
      <c r="D723" s="33" t="s">
        <v>119</v>
      </c>
      <c r="E723" s="44" t="s">
        <v>15</v>
      </c>
      <c r="F723" s="35">
        <f>G723-21</f>
        <v>43893</v>
      </c>
      <c r="G723" s="35">
        <f>H723-7</f>
        <v>43914</v>
      </c>
      <c r="H723" s="35">
        <f t="shared" si="98"/>
        <v>43921</v>
      </c>
      <c r="I723" s="35">
        <f t="shared" si="96"/>
        <v>43928</v>
      </c>
      <c r="J723" s="35">
        <v>43936</v>
      </c>
      <c r="K723" s="36" t="s">
        <v>69</v>
      </c>
      <c r="L723" s="37">
        <f t="shared" si="97"/>
        <v>7000</v>
      </c>
      <c r="M723" s="38"/>
      <c r="N723" s="39">
        <v>7000</v>
      </c>
      <c r="O723" s="40" t="s">
        <v>208</v>
      </c>
    </row>
    <row r="724" spans="1:15" s="41" customFormat="1" ht="12.75">
      <c r="A724" s="32">
        <v>356</v>
      </c>
      <c r="B724" s="33" t="s">
        <v>421</v>
      </c>
      <c r="C724" s="42" t="s">
        <v>89</v>
      </c>
      <c r="D724" s="33" t="s">
        <v>105</v>
      </c>
      <c r="E724" s="44" t="s">
        <v>15</v>
      </c>
      <c r="F724" s="35">
        <f>G724-21</f>
        <v>43893</v>
      </c>
      <c r="G724" s="35">
        <f>H724-7</f>
        <v>43914</v>
      </c>
      <c r="H724" s="35">
        <f t="shared" si="98"/>
        <v>43921</v>
      </c>
      <c r="I724" s="35">
        <f t="shared" si="96"/>
        <v>43928</v>
      </c>
      <c r="J724" s="35">
        <v>43936</v>
      </c>
      <c r="K724" s="36" t="s">
        <v>69</v>
      </c>
      <c r="L724" s="37">
        <f t="shared" si="97"/>
        <v>10000</v>
      </c>
      <c r="M724" s="43">
        <v>10000</v>
      </c>
      <c r="N724" s="39"/>
      <c r="O724" s="40" t="s">
        <v>113</v>
      </c>
    </row>
    <row r="725" spans="1:15" s="41" customFormat="1" ht="18">
      <c r="A725" s="32">
        <v>394</v>
      </c>
      <c r="B725" s="33" t="s">
        <v>558</v>
      </c>
      <c r="C725" s="42" t="s">
        <v>107</v>
      </c>
      <c r="D725" s="33" t="s">
        <v>105</v>
      </c>
      <c r="E725" s="44" t="s">
        <v>28</v>
      </c>
      <c r="F725" s="35">
        <f>H725-7</f>
        <v>43914</v>
      </c>
      <c r="G725" s="33" t="str">
        <f>IF(E725="","",IF((OR(E725=data_validation!A$1,E725=data_validation!A$2)),"Indicate Date","N/A"))</f>
        <v>N/A</v>
      </c>
      <c r="H725" s="35">
        <f t="shared" si="98"/>
        <v>43921</v>
      </c>
      <c r="I725" s="35">
        <f t="shared" si="96"/>
        <v>43928</v>
      </c>
      <c r="J725" s="35">
        <v>43936</v>
      </c>
      <c r="K725" s="36" t="s">
        <v>69</v>
      </c>
      <c r="L725" s="37">
        <f t="shared" si="97"/>
        <v>500000</v>
      </c>
      <c r="M725" s="43">
        <v>500000</v>
      </c>
      <c r="N725" s="39"/>
      <c r="O725" s="40" t="s">
        <v>106</v>
      </c>
    </row>
    <row r="726" spans="1:15" s="41" customFormat="1" ht="21">
      <c r="A726" s="32">
        <v>413</v>
      </c>
      <c r="B726" s="33" t="s">
        <v>560</v>
      </c>
      <c r="C726" s="34" t="s">
        <v>84</v>
      </c>
      <c r="D726" s="33" t="s">
        <v>79</v>
      </c>
      <c r="E726" s="44" t="s">
        <v>15</v>
      </c>
      <c r="F726" s="35">
        <f t="shared" ref="F726:F731" si="99">G726-21</f>
        <v>43895</v>
      </c>
      <c r="G726" s="35">
        <f t="shared" ref="G726:G731" si="100">H726-7</f>
        <v>43916</v>
      </c>
      <c r="H726" s="35">
        <f>J726-13</f>
        <v>43923</v>
      </c>
      <c r="I726" s="35">
        <f t="shared" si="96"/>
        <v>43930</v>
      </c>
      <c r="J726" s="35">
        <v>43936</v>
      </c>
      <c r="K726" s="36" t="s">
        <v>69</v>
      </c>
      <c r="L726" s="37">
        <f t="shared" si="97"/>
        <v>7000</v>
      </c>
      <c r="M726" s="43"/>
      <c r="N726" s="39">
        <v>7000</v>
      </c>
      <c r="O726" s="40" t="s">
        <v>552</v>
      </c>
    </row>
    <row r="727" spans="1:15" s="41" customFormat="1" ht="21">
      <c r="A727" s="32">
        <v>418</v>
      </c>
      <c r="B727" s="33" t="s">
        <v>560</v>
      </c>
      <c r="C727" s="34" t="s">
        <v>97</v>
      </c>
      <c r="D727" s="33" t="s">
        <v>79</v>
      </c>
      <c r="E727" s="44" t="s">
        <v>15</v>
      </c>
      <c r="F727" s="35">
        <f t="shared" si="99"/>
        <v>43895</v>
      </c>
      <c r="G727" s="35">
        <f t="shared" si="100"/>
        <v>43916</v>
      </c>
      <c r="H727" s="35">
        <f>J727-13</f>
        <v>43923</v>
      </c>
      <c r="I727" s="35">
        <f t="shared" si="96"/>
        <v>43930</v>
      </c>
      <c r="J727" s="35">
        <v>43936</v>
      </c>
      <c r="K727" s="36" t="s">
        <v>69</v>
      </c>
      <c r="L727" s="37">
        <f t="shared" si="97"/>
        <v>20000</v>
      </c>
      <c r="M727" s="43"/>
      <c r="N727" s="39">
        <v>20000</v>
      </c>
      <c r="O727" s="40" t="s">
        <v>554</v>
      </c>
    </row>
    <row r="728" spans="1:15" s="41" customFormat="1" ht="24">
      <c r="A728" s="32">
        <v>419</v>
      </c>
      <c r="B728" s="33" t="s">
        <v>560</v>
      </c>
      <c r="C728" s="34" t="s">
        <v>95</v>
      </c>
      <c r="D728" s="33" t="s">
        <v>79</v>
      </c>
      <c r="E728" s="44" t="s">
        <v>15</v>
      </c>
      <c r="F728" s="35">
        <f t="shared" si="99"/>
        <v>43895</v>
      </c>
      <c r="G728" s="35">
        <f t="shared" si="100"/>
        <v>43916</v>
      </c>
      <c r="H728" s="35">
        <f>J728-13</f>
        <v>43923</v>
      </c>
      <c r="I728" s="35">
        <f t="shared" si="96"/>
        <v>43930</v>
      </c>
      <c r="J728" s="35">
        <v>43936</v>
      </c>
      <c r="K728" s="36" t="s">
        <v>69</v>
      </c>
      <c r="L728" s="37">
        <f t="shared" si="97"/>
        <v>40000</v>
      </c>
      <c r="M728" s="43"/>
      <c r="N728" s="39">
        <v>40000</v>
      </c>
      <c r="O728" s="40" t="s">
        <v>555</v>
      </c>
    </row>
    <row r="729" spans="1:15" s="41" customFormat="1" ht="24">
      <c r="A729" s="32">
        <v>420</v>
      </c>
      <c r="B729" s="33" t="s">
        <v>561</v>
      </c>
      <c r="C729" s="34" t="s">
        <v>95</v>
      </c>
      <c r="D729" s="33" t="s">
        <v>79</v>
      </c>
      <c r="E729" s="44" t="s">
        <v>15</v>
      </c>
      <c r="F729" s="35">
        <f t="shared" si="99"/>
        <v>43895</v>
      </c>
      <c r="G729" s="35">
        <f t="shared" si="100"/>
        <v>43916</v>
      </c>
      <c r="H729" s="35">
        <f>J729-13</f>
        <v>43923</v>
      </c>
      <c r="I729" s="35">
        <f t="shared" si="96"/>
        <v>43930</v>
      </c>
      <c r="J729" s="35">
        <v>43936</v>
      </c>
      <c r="K729" s="36" t="s">
        <v>69</v>
      </c>
      <c r="L729" s="37">
        <f t="shared" si="97"/>
        <v>10000</v>
      </c>
      <c r="M729" s="43"/>
      <c r="N729" s="39">
        <v>10000</v>
      </c>
      <c r="O729" s="40" t="s">
        <v>555</v>
      </c>
    </row>
    <row r="730" spans="1:15" s="41" customFormat="1" ht="21">
      <c r="A730" s="32">
        <v>423</v>
      </c>
      <c r="B730" s="33" t="s">
        <v>561</v>
      </c>
      <c r="C730" s="34" t="s">
        <v>84</v>
      </c>
      <c r="D730" s="33" t="s">
        <v>79</v>
      </c>
      <c r="E730" s="44" t="s">
        <v>15</v>
      </c>
      <c r="F730" s="35">
        <f t="shared" si="99"/>
        <v>43895</v>
      </c>
      <c r="G730" s="35">
        <f t="shared" si="100"/>
        <v>43916</v>
      </c>
      <c r="H730" s="35">
        <f>J730-13</f>
        <v>43923</v>
      </c>
      <c r="I730" s="35">
        <f t="shared" si="96"/>
        <v>43930</v>
      </c>
      <c r="J730" s="35">
        <v>43936</v>
      </c>
      <c r="K730" s="36" t="s">
        <v>69</v>
      </c>
      <c r="L730" s="37">
        <f t="shared" si="97"/>
        <v>2500</v>
      </c>
      <c r="M730" s="43"/>
      <c r="N730" s="39">
        <v>2500</v>
      </c>
      <c r="O730" s="40" t="s">
        <v>556</v>
      </c>
    </row>
    <row r="731" spans="1:15" s="41" customFormat="1" ht="24">
      <c r="A731" s="32">
        <v>429</v>
      </c>
      <c r="B731" s="33" t="s">
        <v>562</v>
      </c>
      <c r="C731" s="42" t="s">
        <v>89</v>
      </c>
      <c r="D731" s="33" t="s">
        <v>79</v>
      </c>
      <c r="E731" s="44" t="s">
        <v>15</v>
      </c>
      <c r="F731" s="35">
        <f t="shared" si="99"/>
        <v>43893</v>
      </c>
      <c r="G731" s="35">
        <f t="shared" si="100"/>
        <v>43914</v>
      </c>
      <c r="H731" s="35">
        <f t="shared" ref="H731:H755" si="101">J731-15</f>
        <v>43921</v>
      </c>
      <c r="I731" s="35">
        <f t="shared" si="96"/>
        <v>43928</v>
      </c>
      <c r="J731" s="35">
        <v>43936</v>
      </c>
      <c r="K731" s="36" t="s">
        <v>69</v>
      </c>
      <c r="L731" s="37">
        <f t="shared" si="97"/>
        <v>33600</v>
      </c>
      <c r="M731" s="45">
        <v>33600</v>
      </c>
      <c r="N731" s="39"/>
      <c r="O731" s="34" t="s">
        <v>136</v>
      </c>
    </row>
    <row r="732" spans="1:15" s="41" customFormat="1" ht="24">
      <c r="A732" s="32">
        <v>432</v>
      </c>
      <c r="B732" s="33" t="s">
        <v>562</v>
      </c>
      <c r="C732" s="42" t="s">
        <v>110</v>
      </c>
      <c r="D732" s="33" t="s">
        <v>79</v>
      </c>
      <c r="E732" s="44" t="s">
        <v>29</v>
      </c>
      <c r="F732" s="46" t="e">
        <v>#REF!</v>
      </c>
      <c r="G732" s="33" t="str">
        <f>IF(E732="","",IF((OR(E732=data_validation!A$1,E732=data_validation!A$2)),"Indicate Date","N/A"))</f>
        <v>N/A</v>
      </c>
      <c r="H732" s="35">
        <f t="shared" si="101"/>
        <v>43921</v>
      </c>
      <c r="I732" s="35">
        <f t="shared" si="96"/>
        <v>43928</v>
      </c>
      <c r="J732" s="35">
        <v>43936</v>
      </c>
      <c r="K732" s="36" t="s">
        <v>69</v>
      </c>
      <c r="L732" s="37">
        <f t="shared" si="97"/>
        <v>15000</v>
      </c>
      <c r="M732" s="45">
        <v>15000</v>
      </c>
      <c r="N732" s="39"/>
      <c r="O732" s="34" t="s">
        <v>136</v>
      </c>
    </row>
    <row r="733" spans="1:15" s="41" customFormat="1" ht="12.75">
      <c r="A733" s="32">
        <v>435</v>
      </c>
      <c r="B733" s="33" t="s">
        <v>563</v>
      </c>
      <c r="C733" s="42" t="s">
        <v>89</v>
      </c>
      <c r="D733" s="33" t="s">
        <v>79</v>
      </c>
      <c r="E733" s="44" t="s">
        <v>15</v>
      </c>
      <c r="F733" s="35">
        <f>G733-21</f>
        <v>43893</v>
      </c>
      <c r="G733" s="35">
        <f>H733-7</f>
        <v>43914</v>
      </c>
      <c r="H733" s="35">
        <f t="shared" si="101"/>
        <v>43921</v>
      </c>
      <c r="I733" s="35">
        <f t="shared" si="96"/>
        <v>43928</v>
      </c>
      <c r="J733" s="35">
        <v>43936</v>
      </c>
      <c r="K733" s="36" t="s">
        <v>69</v>
      </c>
      <c r="L733" s="37">
        <f t="shared" si="97"/>
        <v>9600</v>
      </c>
      <c r="M733" s="45">
        <v>9600</v>
      </c>
      <c r="N733" s="39"/>
      <c r="O733" s="34" t="s">
        <v>137</v>
      </c>
    </row>
    <row r="734" spans="1:15" s="41" customFormat="1" ht="18">
      <c r="A734" s="32">
        <v>437</v>
      </c>
      <c r="B734" s="33" t="s">
        <v>563</v>
      </c>
      <c r="C734" s="34" t="s">
        <v>110</v>
      </c>
      <c r="D734" s="33" t="s">
        <v>79</v>
      </c>
      <c r="E734" s="44" t="s">
        <v>29</v>
      </c>
      <c r="F734" s="46" t="e">
        <v>#REF!</v>
      </c>
      <c r="G734" s="33" t="str">
        <f>IF(E734="","",IF((OR(E734=data_validation!A$1,E734=data_validation!A$2)),"Indicate Date","N/A"))</f>
        <v>N/A</v>
      </c>
      <c r="H734" s="35">
        <f t="shared" si="101"/>
        <v>43921</v>
      </c>
      <c r="I734" s="35">
        <f t="shared" si="96"/>
        <v>43928</v>
      </c>
      <c r="J734" s="35">
        <v>43936</v>
      </c>
      <c r="K734" s="36" t="s">
        <v>69</v>
      </c>
      <c r="L734" s="37">
        <f t="shared" si="97"/>
        <v>10000</v>
      </c>
      <c r="M734" s="43">
        <v>10000</v>
      </c>
      <c r="N734" s="39"/>
      <c r="O734" s="34" t="s">
        <v>137</v>
      </c>
    </row>
    <row r="735" spans="1:15" s="41" customFormat="1" ht="12.75">
      <c r="A735" s="32">
        <v>443</v>
      </c>
      <c r="B735" s="33" t="s">
        <v>564</v>
      </c>
      <c r="C735" s="42" t="s">
        <v>89</v>
      </c>
      <c r="D735" s="33" t="s">
        <v>79</v>
      </c>
      <c r="E735" s="44" t="s">
        <v>15</v>
      </c>
      <c r="F735" s="35">
        <f>G735-21</f>
        <v>43893</v>
      </c>
      <c r="G735" s="35">
        <f>H735-7</f>
        <v>43914</v>
      </c>
      <c r="H735" s="35">
        <f t="shared" si="101"/>
        <v>43921</v>
      </c>
      <c r="I735" s="35">
        <f t="shared" si="96"/>
        <v>43928</v>
      </c>
      <c r="J735" s="35">
        <v>43936</v>
      </c>
      <c r="K735" s="36" t="s">
        <v>69</v>
      </c>
      <c r="L735" s="37">
        <f t="shared" si="97"/>
        <v>9800</v>
      </c>
      <c r="M735" s="45">
        <v>9800</v>
      </c>
      <c r="N735" s="39"/>
      <c r="O735" s="34" t="s">
        <v>138</v>
      </c>
    </row>
    <row r="736" spans="1:15" s="41" customFormat="1" ht="18">
      <c r="A736" s="32">
        <v>447</v>
      </c>
      <c r="B736" s="33" t="s">
        <v>564</v>
      </c>
      <c r="C736" s="34" t="s">
        <v>110</v>
      </c>
      <c r="D736" s="33" t="s">
        <v>79</v>
      </c>
      <c r="E736" s="44" t="s">
        <v>29</v>
      </c>
      <c r="F736" s="46" t="e">
        <v>#REF!</v>
      </c>
      <c r="G736" s="33" t="str">
        <f>IF(E736="","",IF((OR(E736=data_validation!A$1,E736=data_validation!A$2)),"Indicate Date","N/A"))</f>
        <v>N/A</v>
      </c>
      <c r="H736" s="35">
        <f t="shared" si="101"/>
        <v>43921</v>
      </c>
      <c r="I736" s="35">
        <f t="shared" si="96"/>
        <v>43928</v>
      </c>
      <c r="J736" s="35">
        <v>43936</v>
      </c>
      <c r="K736" s="36" t="s">
        <v>69</v>
      </c>
      <c r="L736" s="37">
        <f t="shared" si="97"/>
        <v>5000</v>
      </c>
      <c r="M736" s="43">
        <v>5000</v>
      </c>
      <c r="N736" s="39"/>
      <c r="O736" s="34" t="s">
        <v>138</v>
      </c>
    </row>
    <row r="737" spans="1:15" s="41" customFormat="1" ht="12.75">
      <c r="A737" s="32">
        <v>452</v>
      </c>
      <c r="B737" s="33" t="s">
        <v>565</v>
      </c>
      <c r="C737" s="34" t="s">
        <v>92</v>
      </c>
      <c r="D737" s="33" t="s">
        <v>79</v>
      </c>
      <c r="E737" s="44" t="s">
        <v>15</v>
      </c>
      <c r="F737" s="35">
        <f>G737-21</f>
        <v>43893</v>
      </c>
      <c r="G737" s="35">
        <f>H737-7</f>
        <v>43914</v>
      </c>
      <c r="H737" s="35">
        <f t="shared" si="101"/>
        <v>43921</v>
      </c>
      <c r="I737" s="35">
        <f t="shared" si="96"/>
        <v>43928</v>
      </c>
      <c r="J737" s="35">
        <v>43936</v>
      </c>
      <c r="K737" s="36" t="s">
        <v>69</v>
      </c>
      <c r="L737" s="37">
        <f t="shared" si="97"/>
        <v>75658</v>
      </c>
      <c r="M737" s="43">
        <v>75658</v>
      </c>
      <c r="N737" s="39"/>
      <c r="O737" s="34" t="s">
        <v>139</v>
      </c>
    </row>
    <row r="738" spans="1:15" s="41" customFormat="1" ht="12.75">
      <c r="A738" s="32">
        <v>456</v>
      </c>
      <c r="B738" s="33" t="s">
        <v>565</v>
      </c>
      <c r="C738" s="34" t="s">
        <v>122</v>
      </c>
      <c r="D738" s="33" t="s">
        <v>79</v>
      </c>
      <c r="E738" s="44" t="s">
        <v>15</v>
      </c>
      <c r="F738" s="35">
        <f>G738-21</f>
        <v>43893</v>
      </c>
      <c r="G738" s="35">
        <f>H738-7</f>
        <v>43914</v>
      </c>
      <c r="H738" s="35">
        <f t="shared" si="101"/>
        <v>43921</v>
      </c>
      <c r="I738" s="35">
        <f t="shared" si="96"/>
        <v>43928</v>
      </c>
      <c r="J738" s="35">
        <v>43936</v>
      </c>
      <c r="K738" s="36" t="s">
        <v>69</v>
      </c>
      <c r="L738" s="37">
        <f t="shared" si="97"/>
        <v>89035</v>
      </c>
      <c r="M738" s="43">
        <v>89035</v>
      </c>
      <c r="N738" s="39"/>
      <c r="O738" s="34" t="s">
        <v>139</v>
      </c>
    </row>
    <row r="739" spans="1:15" s="41" customFormat="1" ht="12.75">
      <c r="A739" s="32">
        <v>461</v>
      </c>
      <c r="B739" s="33" t="s">
        <v>565</v>
      </c>
      <c r="C739" s="42" t="s">
        <v>131</v>
      </c>
      <c r="D739" s="33" t="s">
        <v>79</v>
      </c>
      <c r="E739" s="44" t="s">
        <v>15</v>
      </c>
      <c r="F739" s="35">
        <f>G739-21</f>
        <v>43893</v>
      </c>
      <c r="G739" s="35">
        <f>H739-7</f>
        <v>43914</v>
      </c>
      <c r="H739" s="35">
        <f t="shared" si="101"/>
        <v>43921</v>
      </c>
      <c r="I739" s="35">
        <f t="shared" si="96"/>
        <v>43928</v>
      </c>
      <c r="J739" s="35">
        <v>43936</v>
      </c>
      <c r="K739" s="36" t="s">
        <v>69</v>
      </c>
      <c r="L739" s="37">
        <f t="shared" si="97"/>
        <v>8510</v>
      </c>
      <c r="M739" s="45">
        <v>8510</v>
      </c>
      <c r="N739" s="39"/>
      <c r="O739" s="34" t="s">
        <v>139</v>
      </c>
    </row>
    <row r="740" spans="1:15" s="41" customFormat="1" ht="24">
      <c r="A740" s="32">
        <v>462</v>
      </c>
      <c r="B740" s="33" t="s">
        <v>565</v>
      </c>
      <c r="C740" s="42" t="s">
        <v>103</v>
      </c>
      <c r="D740" s="33" t="s">
        <v>79</v>
      </c>
      <c r="E740" s="44" t="s">
        <v>15</v>
      </c>
      <c r="F740" s="35">
        <f>G740-21</f>
        <v>43893</v>
      </c>
      <c r="G740" s="35">
        <f>H740-7</f>
        <v>43914</v>
      </c>
      <c r="H740" s="35">
        <f t="shared" si="101"/>
        <v>43921</v>
      </c>
      <c r="I740" s="35">
        <f t="shared" si="96"/>
        <v>43928</v>
      </c>
      <c r="J740" s="35">
        <v>43936</v>
      </c>
      <c r="K740" s="36" t="s">
        <v>69</v>
      </c>
      <c r="L740" s="37">
        <f t="shared" si="97"/>
        <v>1490</v>
      </c>
      <c r="M740" s="45">
        <v>1490</v>
      </c>
      <c r="N740" s="39"/>
      <c r="O740" s="34" t="s">
        <v>139</v>
      </c>
    </row>
    <row r="741" spans="1:15" s="41" customFormat="1" ht="12.75">
      <c r="A741" s="32">
        <v>463</v>
      </c>
      <c r="B741" s="33" t="s">
        <v>565</v>
      </c>
      <c r="C741" s="42" t="s">
        <v>89</v>
      </c>
      <c r="D741" s="33" t="s">
        <v>79</v>
      </c>
      <c r="E741" s="44" t="s">
        <v>15</v>
      </c>
      <c r="F741" s="35">
        <f>G741-21</f>
        <v>43893</v>
      </c>
      <c r="G741" s="35">
        <f>H741-7</f>
        <v>43914</v>
      </c>
      <c r="H741" s="35">
        <f t="shared" si="101"/>
        <v>43921</v>
      </c>
      <c r="I741" s="35">
        <f t="shared" si="96"/>
        <v>43928</v>
      </c>
      <c r="J741" s="35">
        <v>43936</v>
      </c>
      <c r="K741" s="36" t="s">
        <v>69</v>
      </c>
      <c r="L741" s="37">
        <f t="shared" si="97"/>
        <v>15000</v>
      </c>
      <c r="M741" s="45">
        <v>15000</v>
      </c>
      <c r="N741" s="39"/>
      <c r="O741" s="34" t="s">
        <v>139</v>
      </c>
    </row>
    <row r="742" spans="1:15" s="41" customFormat="1" ht="18">
      <c r="A742" s="32">
        <v>465</v>
      </c>
      <c r="B742" s="33" t="s">
        <v>565</v>
      </c>
      <c r="C742" s="34" t="s">
        <v>110</v>
      </c>
      <c r="D742" s="33" t="s">
        <v>79</v>
      </c>
      <c r="E742" s="44" t="s">
        <v>29</v>
      </c>
      <c r="F742" s="46" t="e">
        <v>#REF!</v>
      </c>
      <c r="G742" s="33" t="str">
        <f>IF(E742="","",IF((OR(E742=data_validation!A$1,E742=data_validation!A$2)),"Indicate Date","N/A"))</f>
        <v>N/A</v>
      </c>
      <c r="H742" s="35">
        <f t="shared" si="101"/>
        <v>43921</v>
      </c>
      <c r="I742" s="35">
        <f t="shared" si="96"/>
        <v>43928</v>
      </c>
      <c r="J742" s="35">
        <v>43936</v>
      </c>
      <c r="K742" s="36" t="s">
        <v>69</v>
      </c>
      <c r="L742" s="37">
        <f t="shared" si="97"/>
        <v>5000</v>
      </c>
      <c r="M742" s="43">
        <v>5000</v>
      </c>
      <c r="N742" s="39"/>
      <c r="O742" s="34" t="s">
        <v>139</v>
      </c>
    </row>
    <row r="743" spans="1:15" s="41" customFormat="1" ht="24">
      <c r="A743" s="32">
        <v>473</v>
      </c>
      <c r="B743" s="33" t="s">
        <v>566</v>
      </c>
      <c r="C743" s="42" t="s">
        <v>89</v>
      </c>
      <c r="D743" s="33" t="s">
        <v>79</v>
      </c>
      <c r="E743" s="44" t="s">
        <v>15</v>
      </c>
      <c r="F743" s="35">
        <f>G743-21</f>
        <v>43893</v>
      </c>
      <c r="G743" s="35">
        <f>H743-7</f>
        <v>43914</v>
      </c>
      <c r="H743" s="35">
        <f t="shared" si="101"/>
        <v>43921</v>
      </c>
      <c r="I743" s="35">
        <f t="shared" si="96"/>
        <v>43928</v>
      </c>
      <c r="J743" s="35">
        <v>43936</v>
      </c>
      <c r="K743" s="36" t="s">
        <v>69</v>
      </c>
      <c r="L743" s="37">
        <f t="shared" si="97"/>
        <v>16000</v>
      </c>
      <c r="M743" s="45">
        <v>16000</v>
      </c>
      <c r="N743" s="39"/>
      <c r="O743" s="34" t="s">
        <v>141</v>
      </c>
    </row>
    <row r="744" spans="1:15" s="41" customFormat="1" ht="24">
      <c r="A744" s="32">
        <v>481</v>
      </c>
      <c r="B744" s="33" t="s">
        <v>567</v>
      </c>
      <c r="C744" s="34" t="s">
        <v>131</v>
      </c>
      <c r="D744" s="33" t="s">
        <v>79</v>
      </c>
      <c r="E744" s="44" t="s">
        <v>15</v>
      </c>
      <c r="F744" s="35">
        <f>G744-21</f>
        <v>43893</v>
      </c>
      <c r="G744" s="35">
        <f>H744-7</f>
        <v>43914</v>
      </c>
      <c r="H744" s="35">
        <f t="shared" si="101"/>
        <v>43921</v>
      </c>
      <c r="I744" s="35">
        <f t="shared" si="96"/>
        <v>43928</v>
      </c>
      <c r="J744" s="35">
        <v>43936</v>
      </c>
      <c r="K744" s="36" t="s">
        <v>69</v>
      </c>
      <c r="L744" s="37">
        <f t="shared" si="97"/>
        <v>50000</v>
      </c>
      <c r="M744" s="43">
        <v>50000</v>
      </c>
      <c r="N744" s="39"/>
      <c r="O744" s="34" t="s">
        <v>270</v>
      </c>
    </row>
    <row r="745" spans="1:15" s="41" customFormat="1" ht="24">
      <c r="A745" s="32">
        <v>484</v>
      </c>
      <c r="B745" s="33" t="s">
        <v>567</v>
      </c>
      <c r="C745" s="34" t="s">
        <v>146</v>
      </c>
      <c r="D745" s="33" t="s">
        <v>79</v>
      </c>
      <c r="E745" s="44" t="s">
        <v>26</v>
      </c>
      <c r="F745" s="46" t="e">
        <v>#REF!</v>
      </c>
      <c r="G745" s="33" t="str">
        <f>IF(E745="","",IF((OR(E745=data_validation!A$1,E745=data_validation!A$2)),"Indicate Date","N/A"))</f>
        <v>N/A</v>
      </c>
      <c r="H745" s="35">
        <f t="shared" si="101"/>
        <v>43921</v>
      </c>
      <c r="I745" s="35">
        <f t="shared" si="96"/>
        <v>43928</v>
      </c>
      <c r="J745" s="35">
        <v>43936</v>
      </c>
      <c r="K745" s="36" t="s">
        <v>69</v>
      </c>
      <c r="L745" s="37">
        <f t="shared" si="97"/>
        <v>60000</v>
      </c>
      <c r="M745" s="43">
        <v>60000</v>
      </c>
      <c r="N745" s="39"/>
      <c r="O745" s="34" t="s">
        <v>270</v>
      </c>
    </row>
    <row r="746" spans="1:15" s="41" customFormat="1" ht="12.75">
      <c r="A746" s="32">
        <v>491</v>
      </c>
      <c r="B746" s="33" t="s">
        <v>568</v>
      </c>
      <c r="C746" s="34" t="s">
        <v>122</v>
      </c>
      <c r="D746" s="33" t="s">
        <v>79</v>
      </c>
      <c r="E746" s="44" t="s">
        <v>15</v>
      </c>
      <c r="F746" s="35">
        <f>G746-21</f>
        <v>43893</v>
      </c>
      <c r="G746" s="35">
        <f>H746-7</f>
        <v>43914</v>
      </c>
      <c r="H746" s="35">
        <f t="shared" si="101"/>
        <v>43921</v>
      </c>
      <c r="I746" s="35">
        <f t="shared" si="96"/>
        <v>43928</v>
      </c>
      <c r="J746" s="35">
        <v>43936</v>
      </c>
      <c r="K746" s="36" t="s">
        <v>69</v>
      </c>
      <c r="L746" s="37">
        <f t="shared" si="97"/>
        <v>97535</v>
      </c>
      <c r="M746" s="43">
        <v>97535</v>
      </c>
      <c r="N746" s="39"/>
      <c r="O746" s="34" t="s">
        <v>140</v>
      </c>
    </row>
    <row r="747" spans="1:15" s="41" customFormat="1" ht="12.75">
      <c r="A747" s="32">
        <v>495</v>
      </c>
      <c r="B747" s="33" t="s">
        <v>568</v>
      </c>
      <c r="C747" s="34" t="s">
        <v>92</v>
      </c>
      <c r="D747" s="33" t="s">
        <v>79</v>
      </c>
      <c r="E747" s="44" t="s">
        <v>15</v>
      </c>
      <c r="F747" s="35">
        <f>G747-21</f>
        <v>43893</v>
      </c>
      <c r="G747" s="35">
        <f>H747-7</f>
        <v>43914</v>
      </c>
      <c r="H747" s="35">
        <f t="shared" si="101"/>
        <v>43921</v>
      </c>
      <c r="I747" s="35">
        <f t="shared" si="96"/>
        <v>43928</v>
      </c>
      <c r="J747" s="35">
        <v>43936</v>
      </c>
      <c r="K747" s="36" t="s">
        <v>69</v>
      </c>
      <c r="L747" s="37">
        <f t="shared" si="97"/>
        <v>113765</v>
      </c>
      <c r="M747" s="43">
        <v>113765</v>
      </c>
      <c r="N747" s="39"/>
      <c r="O747" s="34" t="s">
        <v>140</v>
      </c>
    </row>
    <row r="748" spans="1:15" s="41" customFormat="1" ht="12.75">
      <c r="A748" s="32">
        <v>498</v>
      </c>
      <c r="B748" s="33" t="s">
        <v>568</v>
      </c>
      <c r="C748" s="34" t="s">
        <v>131</v>
      </c>
      <c r="D748" s="33" t="s">
        <v>79</v>
      </c>
      <c r="E748" s="44" t="s">
        <v>15</v>
      </c>
      <c r="F748" s="35">
        <f>G748-21</f>
        <v>43893</v>
      </c>
      <c r="G748" s="35">
        <f>H748-7</f>
        <v>43914</v>
      </c>
      <c r="H748" s="35">
        <f t="shared" si="101"/>
        <v>43921</v>
      </c>
      <c r="I748" s="35">
        <f t="shared" si="96"/>
        <v>43928</v>
      </c>
      <c r="J748" s="35">
        <v>43936</v>
      </c>
      <c r="K748" s="36" t="s">
        <v>69</v>
      </c>
      <c r="L748" s="37">
        <f t="shared" si="97"/>
        <v>18660</v>
      </c>
      <c r="M748" s="43">
        <v>18660</v>
      </c>
      <c r="N748" s="39"/>
      <c r="O748" s="34" t="s">
        <v>140</v>
      </c>
    </row>
    <row r="749" spans="1:15" s="41" customFormat="1" ht="24">
      <c r="A749" s="32">
        <v>499</v>
      </c>
      <c r="B749" s="33" t="s">
        <v>568</v>
      </c>
      <c r="C749" s="34" t="s">
        <v>103</v>
      </c>
      <c r="D749" s="33" t="s">
        <v>79</v>
      </c>
      <c r="E749" s="44" t="s">
        <v>15</v>
      </c>
      <c r="F749" s="35">
        <f>G749-21</f>
        <v>43893</v>
      </c>
      <c r="G749" s="35">
        <f>H749-7</f>
        <v>43914</v>
      </c>
      <c r="H749" s="35">
        <f t="shared" si="101"/>
        <v>43921</v>
      </c>
      <c r="I749" s="35">
        <f t="shared" si="96"/>
        <v>43928</v>
      </c>
      <c r="J749" s="35">
        <v>43936</v>
      </c>
      <c r="K749" s="36" t="s">
        <v>69</v>
      </c>
      <c r="L749" s="37">
        <f t="shared" si="97"/>
        <v>1340</v>
      </c>
      <c r="M749" s="43">
        <v>1340</v>
      </c>
      <c r="N749" s="39"/>
      <c r="O749" s="34" t="s">
        <v>140</v>
      </c>
    </row>
    <row r="750" spans="1:15" s="41" customFormat="1" ht="12.75">
      <c r="A750" s="32">
        <v>501</v>
      </c>
      <c r="B750" s="33" t="s">
        <v>568</v>
      </c>
      <c r="C750" s="42" t="s">
        <v>89</v>
      </c>
      <c r="D750" s="33" t="s">
        <v>79</v>
      </c>
      <c r="E750" s="44" t="s">
        <v>15</v>
      </c>
      <c r="F750" s="35">
        <f>G750-21</f>
        <v>43893</v>
      </c>
      <c r="G750" s="35">
        <f>H750-7</f>
        <v>43914</v>
      </c>
      <c r="H750" s="35">
        <f t="shared" si="101"/>
        <v>43921</v>
      </c>
      <c r="I750" s="35">
        <f t="shared" si="96"/>
        <v>43928</v>
      </c>
      <c r="J750" s="35">
        <v>43936</v>
      </c>
      <c r="K750" s="36" t="s">
        <v>69</v>
      </c>
      <c r="L750" s="37">
        <f t="shared" si="97"/>
        <v>41000</v>
      </c>
      <c r="M750" s="45">
        <v>41000</v>
      </c>
      <c r="N750" s="39"/>
      <c r="O750" s="34" t="s">
        <v>140</v>
      </c>
    </row>
    <row r="751" spans="1:15" s="41" customFormat="1" ht="18">
      <c r="A751" s="32">
        <v>504</v>
      </c>
      <c r="B751" s="33" t="s">
        <v>568</v>
      </c>
      <c r="C751" s="42" t="s">
        <v>110</v>
      </c>
      <c r="D751" s="33" t="s">
        <v>79</v>
      </c>
      <c r="E751" s="44" t="s">
        <v>29</v>
      </c>
      <c r="F751" s="46" t="e">
        <v>#REF!</v>
      </c>
      <c r="G751" s="33" t="str">
        <f>IF(E751="","",IF((OR(E751=data_validation!A$1,E751=data_validation!A$2)),"Indicate Date","N/A"))</f>
        <v>N/A</v>
      </c>
      <c r="H751" s="35">
        <f t="shared" si="101"/>
        <v>43921</v>
      </c>
      <c r="I751" s="35">
        <f t="shared" si="96"/>
        <v>43928</v>
      </c>
      <c r="J751" s="35">
        <v>43936</v>
      </c>
      <c r="K751" s="36" t="s">
        <v>69</v>
      </c>
      <c r="L751" s="37">
        <f t="shared" si="97"/>
        <v>5000</v>
      </c>
      <c r="M751" s="45">
        <v>5000</v>
      </c>
      <c r="N751" s="39"/>
      <c r="O751" s="34" t="s">
        <v>140</v>
      </c>
    </row>
    <row r="752" spans="1:15" s="41" customFormat="1" ht="24">
      <c r="A752" s="32">
        <v>506</v>
      </c>
      <c r="B752" s="33" t="s">
        <v>569</v>
      </c>
      <c r="C752" s="42" t="s">
        <v>92</v>
      </c>
      <c r="D752" s="33" t="s">
        <v>79</v>
      </c>
      <c r="E752" s="44" t="s">
        <v>15</v>
      </c>
      <c r="F752" s="35">
        <f>G752-21</f>
        <v>43893</v>
      </c>
      <c r="G752" s="35">
        <f>H752-7</f>
        <v>43914</v>
      </c>
      <c r="H752" s="35">
        <f t="shared" si="101"/>
        <v>43921</v>
      </c>
      <c r="I752" s="35">
        <f t="shared" si="96"/>
        <v>43928</v>
      </c>
      <c r="J752" s="35">
        <v>43936</v>
      </c>
      <c r="K752" s="36" t="s">
        <v>69</v>
      </c>
      <c r="L752" s="37">
        <f t="shared" si="97"/>
        <v>50000</v>
      </c>
      <c r="M752" s="45">
        <v>50000</v>
      </c>
      <c r="N752" s="39"/>
      <c r="O752" s="34" t="s">
        <v>269</v>
      </c>
    </row>
    <row r="753" spans="1:15" s="41" customFormat="1" ht="24">
      <c r="A753" s="32">
        <v>512</v>
      </c>
      <c r="B753" s="33" t="s">
        <v>569</v>
      </c>
      <c r="C753" s="42" t="s">
        <v>89</v>
      </c>
      <c r="D753" s="33" t="s">
        <v>79</v>
      </c>
      <c r="E753" s="44" t="s">
        <v>15</v>
      </c>
      <c r="F753" s="35">
        <f>G753-21</f>
        <v>43893</v>
      </c>
      <c r="G753" s="35">
        <f>H753-7</f>
        <v>43914</v>
      </c>
      <c r="H753" s="35">
        <f t="shared" si="101"/>
        <v>43921</v>
      </c>
      <c r="I753" s="35">
        <f t="shared" si="96"/>
        <v>43928</v>
      </c>
      <c r="J753" s="35">
        <v>43936</v>
      </c>
      <c r="K753" s="36" t="s">
        <v>69</v>
      </c>
      <c r="L753" s="37">
        <f t="shared" si="97"/>
        <v>76200</v>
      </c>
      <c r="M753" s="45">
        <v>76200</v>
      </c>
      <c r="N753" s="39"/>
      <c r="O753" s="34" t="s">
        <v>269</v>
      </c>
    </row>
    <row r="754" spans="1:15" s="41" customFormat="1" ht="24">
      <c r="A754" s="32">
        <v>514</v>
      </c>
      <c r="B754" s="33" t="s">
        <v>569</v>
      </c>
      <c r="C754" s="42" t="s">
        <v>110</v>
      </c>
      <c r="D754" s="33" t="s">
        <v>79</v>
      </c>
      <c r="E754" s="44" t="s">
        <v>29</v>
      </c>
      <c r="F754" s="46" t="e">
        <v>#REF!</v>
      </c>
      <c r="G754" s="33" t="str">
        <f>IF(E754="","",IF((OR(E754=data_validation!A$1,E754=data_validation!A$2)),"Indicate Date","N/A"))</f>
        <v>N/A</v>
      </c>
      <c r="H754" s="35">
        <f t="shared" si="101"/>
        <v>43921</v>
      </c>
      <c r="I754" s="35">
        <f t="shared" si="96"/>
        <v>43928</v>
      </c>
      <c r="J754" s="35">
        <v>43936</v>
      </c>
      <c r="K754" s="36" t="s">
        <v>69</v>
      </c>
      <c r="L754" s="37">
        <f t="shared" si="97"/>
        <v>95000</v>
      </c>
      <c r="M754" s="45">
        <v>95000</v>
      </c>
      <c r="N754" s="39"/>
      <c r="O754" s="34" t="s">
        <v>269</v>
      </c>
    </row>
    <row r="755" spans="1:15" s="41" customFormat="1" ht="21">
      <c r="A755" s="32">
        <v>518</v>
      </c>
      <c r="B755" s="33" t="s">
        <v>400</v>
      </c>
      <c r="C755" s="34" t="s">
        <v>122</v>
      </c>
      <c r="D755" s="33" t="s">
        <v>156</v>
      </c>
      <c r="E755" s="44" t="s">
        <v>15</v>
      </c>
      <c r="F755" s="35">
        <f>G755-21</f>
        <v>43893</v>
      </c>
      <c r="G755" s="35">
        <f>H755-7</f>
        <v>43914</v>
      </c>
      <c r="H755" s="35">
        <f t="shared" si="101"/>
        <v>43921</v>
      </c>
      <c r="I755" s="35">
        <f t="shared" si="96"/>
        <v>43928</v>
      </c>
      <c r="J755" s="35">
        <v>43936</v>
      </c>
      <c r="K755" s="36" t="s">
        <v>69</v>
      </c>
      <c r="L755" s="37">
        <f t="shared" si="97"/>
        <v>300000</v>
      </c>
      <c r="M755" s="38">
        <f>273850+26150</f>
        <v>300000</v>
      </c>
      <c r="N755" s="39"/>
      <c r="O755" s="40" t="s">
        <v>257</v>
      </c>
    </row>
    <row r="756" spans="1:15" s="41" customFormat="1" ht="21">
      <c r="A756" s="32">
        <v>520</v>
      </c>
      <c r="B756" s="33" t="s">
        <v>400</v>
      </c>
      <c r="C756" s="34" t="s">
        <v>131</v>
      </c>
      <c r="D756" s="33" t="s">
        <v>156</v>
      </c>
      <c r="E756" s="44" t="s">
        <v>15</v>
      </c>
      <c r="F756" s="35">
        <f>G756-21</f>
        <v>43895</v>
      </c>
      <c r="G756" s="35">
        <f>H756-7</f>
        <v>43916</v>
      </c>
      <c r="H756" s="35">
        <f>J756-13</f>
        <v>43923</v>
      </c>
      <c r="I756" s="35">
        <f t="shared" si="96"/>
        <v>43930</v>
      </c>
      <c r="J756" s="35">
        <v>43936</v>
      </c>
      <c r="K756" s="36" t="s">
        <v>69</v>
      </c>
      <c r="L756" s="37">
        <f t="shared" si="97"/>
        <v>100000</v>
      </c>
      <c r="M756" s="38">
        <v>100000</v>
      </c>
      <c r="N756" s="39"/>
      <c r="O756" s="40" t="s">
        <v>257</v>
      </c>
    </row>
    <row r="757" spans="1:15" s="41" customFormat="1" ht="24">
      <c r="A757" s="32">
        <v>521</v>
      </c>
      <c r="B757" s="33" t="s">
        <v>400</v>
      </c>
      <c r="C757" s="34" t="s">
        <v>103</v>
      </c>
      <c r="D757" s="33" t="s">
        <v>156</v>
      </c>
      <c r="E757" s="44" t="s">
        <v>15</v>
      </c>
      <c r="F757" s="35">
        <f>G757-21</f>
        <v>43895</v>
      </c>
      <c r="G757" s="35">
        <f>H757-7</f>
        <v>43916</v>
      </c>
      <c r="H757" s="35">
        <f>J757-13</f>
        <v>43923</v>
      </c>
      <c r="I757" s="35">
        <f t="shared" si="96"/>
        <v>43930</v>
      </c>
      <c r="J757" s="35">
        <v>43936</v>
      </c>
      <c r="K757" s="36" t="s">
        <v>69</v>
      </c>
      <c r="L757" s="37">
        <f t="shared" si="97"/>
        <v>216000</v>
      </c>
      <c r="M757" s="38">
        <v>216000</v>
      </c>
      <c r="N757" s="39"/>
      <c r="O757" s="40" t="s">
        <v>257</v>
      </c>
    </row>
    <row r="758" spans="1:15" s="41" customFormat="1" ht="24">
      <c r="A758" s="32">
        <v>534</v>
      </c>
      <c r="B758" s="33" t="s">
        <v>400</v>
      </c>
      <c r="C758" s="42" t="s">
        <v>83</v>
      </c>
      <c r="D758" s="33" t="s">
        <v>156</v>
      </c>
      <c r="E758" s="44" t="s">
        <v>28</v>
      </c>
      <c r="F758" s="35">
        <f>H758-7</f>
        <v>43914</v>
      </c>
      <c r="G758" s="33" t="str">
        <f>IF(E758="","",IF((OR(E758=data_validation!A$1,E758=data_validation!A$2)),"Indicate Date","N/A"))</f>
        <v>N/A</v>
      </c>
      <c r="H758" s="35">
        <f>J758-15</f>
        <v>43921</v>
      </c>
      <c r="I758" s="35">
        <f t="shared" si="96"/>
        <v>43928</v>
      </c>
      <c r="J758" s="35">
        <v>43936</v>
      </c>
      <c r="K758" s="36" t="s">
        <v>69</v>
      </c>
      <c r="L758" s="37">
        <f t="shared" si="97"/>
        <v>25000</v>
      </c>
      <c r="M758" s="43">
        <v>25000</v>
      </c>
      <c r="N758" s="39"/>
      <c r="O758" s="40" t="s">
        <v>257</v>
      </c>
    </row>
    <row r="759" spans="1:15" s="41" customFormat="1" ht="24">
      <c r="A759" s="32">
        <v>538</v>
      </c>
      <c r="B759" s="33" t="s">
        <v>400</v>
      </c>
      <c r="C759" s="42" t="s">
        <v>118</v>
      </c>
      <c r="D759" s="33" t="s">
        <v>156</v>
      </c>
      <c r="E759" s="44" t="s">
        <v>28</v>
      </c>
      <c r="F759" s="35">
        <f>H759-7</f>
        <v>43914</v>
      </c>
      <c r="G759" s="33" t="str">
        <f>IF(E759="","",IF((OR(E759=data_validation!A$1,E759=data_validation!A$2)),"Indicate Date","N/A"))</f>
        <v>N/A</v>
      </c>
      <c r="H759" s="35">
        <f>J759-15</f>
        <v>43921</v>
      </c>
      <c r="I759" s="35">
        <f t="shared" si="96"/>
        <v>43928</v>
      </c>
      <c r="J759" s="35">
        <v>43936</v>
      </c>
      <c r="K759" s="36" t="s">
        <v>69</v>
      </c>
      <c r="L759" s="37">
        <f t="shared" si="97"/>
        <v>50000</v>
      </c>
      <c r="M759" s="43">
        <v>50000</v>
      </c>
      <c r="N759" s="39"/>
      <c r="O759" s="40" t="s">
        <v>257</v>
      </c>
    </row>
    <row r="760" spans="1:15" s="41" customFormat="1" ht="36">
      <c r="A760" s="32">
        <v>542</v>
      </c>
      <c r="B760" s="33" t="s">
        <v>400</v>
      </c>
      <c r="C760" s="42" t="s">
        <v>401</v>
      </c>
      <c r="D760" s="33" t="s">
        <v>156</v>
      </c>
      <c r="E760" s="44" t="s">
        <v>25</v>
      </c>
      <c r="F760" s="46" t="e">
        <v>#REF!</v>
      </c>
      <c r="G760" s="46" t="s">
        <v>822</v>
      </c>
      <c r="H760" s="35">
        <f>J760-13</f>
        <v>43923</v>
      </c>
      <c r="I760" s="35">
        <f t="shared" si="96"/>
        <v>43930</v>
      </c>
      <c r="J760" s="35">
        <v>43936</v>
      </c>
      <c r="K760" s="36" t="s">
        <v>69</v>
      </c>
      <c r="L760" s="37">
        <f t="shared" si="97"/>
        <v>18750</v>
      </c>
      <c r="M760" s="43">
        <v>18750</v>
      </c>
      <c r="N760" s="39"/>
      <c r="O760" s="40" t="s">
        <v>257</v>
      </c>
    </row>
    <row r="761" spans="1:15" s="41" customFormat="1" ht="36">
      <c r="A761" s="32">
        <v>547</v>
      </c>
      <c r="B761" s="33" t="s">
        <v>400</v>
      </c>
      <c r="C761" s="42" t="s">
        <v>146</v>
      </c>
      <c r="D761" s="33" t="s">
        <v>156</v>
      </c>
      <c r="E761" s="44" t="s">
        <v>25</v>
      </c>
      <c r="F761" s="46" t="e">
        <v>#REF!</v>
      </c>
      <c r="G761" s="46" t="s">
        <v>822</v>
      </c>
      <c r="H761" s="35">
        <f>J761-15</f>
        <v>43921</v>
      </c>
      <c r="I761" s="35">
        <f t="shared" si="96"/>
        <v>43928</v>
      </c>
      <c r="J761" s="35">
        <v>43936</v>
      </c>
      <c r="K761" s="36" t="s">
        <v>69</v>
      </c>
      <c r="L761" s="37">
        <f t="shared" si="97"/>
        <v>60000</v>
      </c>
      <c r="M761" s="43">
        <v>60000</v>
      </c>
      <c r="N761" s="39"/>
      <c r="O761" s="40" t="s">
        <v>257</v>
      </c>
    </row>
    <row r="762" spans="1:15" s="41" customFormat="1" ht="21">
      <c r="A762" s="32">
        <v>551</v>
      </c>
      <c r="B762" s="33" t="s">
        <v>400</v>
      </c>
      <c r="C762" s="34" t="s">
        <v>403</v>
      </c>
      <c r="D762" s="33" t="s">
        <v>156</v>
      </c>
      <c r="E762" s="44" t="s">
        <v>15</v>
      </c>
      <c r="F762" s="35">
        <f>G762-21</f>
        <v>43895</v>
      </c>
      <c r="G762" s="35">
        <f>H762-7</f>
        <v>43916</v>
      </c>
      <c r="H762" s="35">
        <f>J762-13</f>
        <v>43923</v>
      </c>
      <c r="I762" s="35">
        <f t="shared" si="96"/>
        <v>43930</v>
      </c>
      <c r="J762" s="35">
        <v>43936</v>
      </c>
      <c r="K762" s="36" t="s">
        <v>69</v>
      </c>
      <c r="L762" s="37">
        <f t="shared" si="97"/>
        <v>1100000</v>
      </c>
      <c r="M762" s="38">
        <v>1100000</v>
      </c>
      <c r="N762" s="39"/>
      <c r="O762" s="40" t="s">
        <v>257</v>
      </c>
    </row>
    <row r="763" spans="1:15" s="41" customFormat="1" ht="21">
      <c r="A763" s="32">
        <v>554</v>
      </c>
      <c r="B763" s="33" t="s">
        <v>400</v>
      </c>
      <c r="C763" s="42" t="s">
        <v>116</v>
      </c>
      <c r="D763" s="33" t="s">
        <v>156</v>
      </c>
      <c r="E763" s="44" t="s">
        <v>28</v>
      </c>
      <c r="F763" s="35">
        <f>H763-7</f>
        <v>43914</v>
      </c>
      <c r="G763" s="33" t="str">
        <f>IF(E763="","",IF((OR(E763=data_validation!A$1,E763=data_validation!A$2)),"Indicate Date","N/A"))</f>
        <v>N/A</v>
      </c>
      <c r="H763" s="35">
        <f>J763-15</f>
        <v>43921</v>
      </c>
      <c r="I763" s="35">
        <f t="shared" si="96"/>
        <v>43928</v>
      </c>
      <c r="J763" s="35">
        <v>43936</v>
      </c>
      <c r="K763" s="36" t="s">
        <v>69</v>
      </c>
      <c r="L763" s="37">
        <f t="shared" si="97"/>
        <v>92500</v>
      </c>
      <c r="M763" s="43">
        <v>92500</v>
      </c>
      <c r="N763" s="39"/>
      <c r="O763" s="40" t="s">
        <v>257</v>
      </c>
    </row>
    <row r="764" spans="1:15" s="41" customFormat="1" ht="21">
      <c r="A764" s="32">
        <v>559</v>
      </c>
      <c r="B764" s="33" t="s">
        <v>400</v>
      </c>
      <c r="C764" s="42" t="s">
        <v>152</v>
      </c>
      <c r="D764" s="33" t="s">
        <v>156</v>
      </c>
      <c r="E764" s="44" t="s">
        <v>28</v>
      </c>
      <c r="F764" s="35">
        <f>H764-7</f>
        <v>43914</v>
      </c>
      <c r="G764" s="33" t="str">
        <f>IF(E764="","",IF((OR(E764=data_validation!A$1,E764=data_validation!A$2)),"Indicate Date","N/A"))</f>
        <v>N/A</v>
      </c>
      <c r="H764" s="35">
        <f>J764-15</f>
        <v>43921</v>
      </c>
      <c r="I764" s="35">
        <f t="shared" si="96"/>
        <v>43928</v>
      </c>
      <c r="J764" s="35">
        <v>43936</v>
      </c>
      <c r="K764" s="36" t="s">
        <v>69</v>
      </c>
      <c r="L764" s="37">
        <f t="shared" si="97"/>
        <v>17500</v>
      </c>
      <c r="M764" s="43">
        <v>17500</v>
      </c>
      <c r="N764" s="39"/>
      <c r="O764" s="40" t="s">
        <v>257</v>
      </c>
    </row>
    <row r="765" spans="1:15" s="41" customFormat="1" ht="21">
      <c r="A765" s="32">
        <v>560</v>
      </c>
      <c r="B765" s="33" t="s">
        <v>400</v>
      </c>
      <c r="C765" s="42" t="s">
        <v>110</v>
      </c>
      <c r="D765" s="33" t="s">
        <v>156</v>
      </c>
      <c r="E765" s="44" t="s">
        <v>29</v>
      </c>
      <c r="F765" s="35">
        <f>H765-7</f>
        <v>43914</v>
      </c>
      <c r="G765" s="33" t="str">
        <f>IF(E765="","",IF((OR(E765=data_validation!A$1,E765=data_validation!A$2)),"Indicate Date","N/A"))</f>
        <v>N/A</v>
      </c>
      <c r="H765" s="35">
        <f>J765-15</f>
        <v>43921</v>
      </c>
      <c r="I765" s="35">
        <f t="shared" si="96"/>
        <v>43928</v>
      </c>
      <c r="J765" s="35">
        <v>43936</v>
      </c>
      <c r="K765" s="36" t="s">
        <v>69</v>
      </c>
      <c r="L765" s="37">
        <f t="shared" si="97"/>
        <v>20000</v>
      </c>
      <c r="M765" s="43">
        <v>20000</v>
      </c>
      <c r="N765" s="39"/>
      <c r="O765" s="40" t="s">
        <v>257</v>
      </c>
    </row>
    <row r="766" spans="1:15" s="41" customFormat="1" ht="21">
      <c r="A766" s="32">
        <v>565</v>
      </c>
      <c r="B766" s="33" t="s">
        <v>400</v>
      </c>
      <c r="C766" s="34" t="s">
        <v>404</v>
      </c>
      <c r="D766" s="33" t="s">
        <v>156</v>
      </c>
      <c r="E766" s="44" t="s">
        <v>15</v>
      </c>
      <c r="F766" s="35">
        <f t="shared" ref="F766:F773" si="102">G766-21</f>
        <v>43895</v>
      </c>
      <c r="G766" s="35">
        <f t="shared" ref="G766:G773" si="103">H766-7</f>
        <v>43916</v>
      </c>
      <c r="H766" s="35">
        <f>J766-13</f>
        <v>43923</v>
      </c>
      <c r="I766" s="35">
        <f t="shared" si="96"/>
        <v>43930</v>
      </c>
      <c r="J766" s="35">
        <v>43936</v>
      </c>
      <c r="K766" s="36" t="s">
        <v>69</v>
      </c>
      <c r="L766" s="37">
        <f t="shared" si="97"/>
        <v>150000</v>
      </c>
      <c r="M766" s="38"/>
      <c r="N766" s="39">
        <v>150000</v>
      </c>
      <c r="O766" s="40" t="s">
        <v>405</v>
      </c>
    </row>
    <row r="767" spans="1:15" s="41" customFormat="1" ht="21">
      <c r="A767" s="32">
        <v>566</v>
      </c>
      <c r="B767" s="33" t="s">
        <v>400</v>
      </c>
      <c r="C767" s="34" t="s">
        <v>96</v>
      </c>
      <c r="D767" s="33" t="s">
        <v>156</v>
      </c>
      <c r="E767" s="44" t="s">
        <v>15</v>
      </c>
      <c r="F767" s="35">
        <f t="shared" si="102"/>
        <v>43895</v>
      </c>
      <c r="G767" s="35">
        <f t="shared" si="103"/>
        <v>43916</v>
      </c>
      <c r="H767" s="35">
        <f>J767-13</f>
        <v>43923</v>
      </c>
      <c r="I767" s="35">
        <f t="shared" si="96"/>
        <v>43930</v>
      </c>
      <c r="J767" s="35">
        <v>43936</v>
      </c>
      <c r="K767" s="36" t="s">
        <v>69</v>
      </c>
      <c r="L767" s="37">
        <f t="shared" si="97"/>
        <v>20000</v>
      </c>
      <c r="M767" s="38"/>
      <c r="N767" s="39">
        <v>20000</v>
      </c>
      <c r="O767" s="40" t="s">
        <v>405</v>
      </c>
    </row>
    <row r="768" spans="1:15" s="41" customFormat="1" ht="21">
      <c r="A768" s="32">
        <v>567</v>
      </c>
      <c r="B768" s="33" t="s">
        <v>406</v>
      </c>
      <c r="C768" s="34" t="s">
        <v>96</v>
      </c>
      <c r="D768" s="33" t="s">
        <v>156</v>
      </c>
      <c r="E768" s="44" t="s">
        <v>15</v>
      </c>
      <c r="F768" s="35">
        <f t="shared" si="102"/>
        <v>43895</v>
      </c>
      <c r="G768" s="35">
        <f t="shared" si="103"/>
        <v>43916</v>
      </c>
      <c r="H768" s="35">
        <f>J768-13</f>
        <v>43923</v>
      </c>
      <c r="I768" s="35">
        <f t="shared" si="96"/>
        <v>43930</v>
      </c>
      <c r="J768" s="35">
        <v>43936</v>
      </c>
      <c r="K768" s="36" t="s">
        <v>69</v>
      </c>
      <c r="L768" s="37">
        <f t="shared" si="97"/>
        <v>690000</v>
      </c>
      <c r="M768" s="38"/>
      <c r="N768" s="39">
        <v>690000</v>
      </c>
      <c r="O768" s="40" t="s">
        <v>405</v>
      </c>
    </row>
    <row r="769" spans="1:15" s="41" customFormat="1" ht="21">
      <c r="A769" s="32">
        <v>571</v>
      </c>
      <c r="B769" s="33" t="s">
        <v>406</v>
      </c>
      <c r="C769" s="34" t="s">
        <v>97</v>
      </c>
      <c r="D769" s="33" t="s">
        <v>156</v>
      </c>
      <c r="E769" s="44" t="s">
        <v>15</v>
      </c>
      <c r="F769" s="35">
        <f t="shared" si="102"/>
        <v>43893</v>
      </c>
      <c r="G769" s="35">
        <f t="shared" si="103"/>
        <v>43914</v>
      </c>
      <c r="H769" s="35">
        <f>J769-15</f>
        <v>43921</v>
      </c>
      <c r="I769" s="35">
        <f t="shared" si="96"/>
        <v>43928</v>
      </c>
      <c r="J769" s="35">
        <v>43936</v>
      </c>
      <c r="K769" s="36" t="s">
        <v>69</v>
      </c>
      <c r="L769" s="37">
        <f t="shared" si="97"/>
        <v>175000</v>
      </c>
      <c r="M769" s="38"/>
      <c r="N769" s="39">
        <v>175000</v>
      </c>
      <c r="O769" s="40" t="s">
        <v>405</v>
      </c>
    </row>
    <row r="770" spans="1:15" s="41" customFormat="1" ht="21">
      <c r="A770" s="32">
        <v>578</v>
      </c>
      <c r="B770" s="33" t="s">
        <v>407</v>
      </c>
      <c r="C770" s="34" t="s">
        <v>213</v>
      </c>
      <c r="D770" s="33" t="s">
        <v>156</v>
      </c>
      <c r="E770" s="44" t="s">
        <v>15</v>
      </c>
      <c r="F770" s="35">
        <f t="shared" si="102"/>
        <v>43895</v>
      </c>
      <c r="G770" s="35">
        <f t="shared" si="103"/>
        <v>43916</v>
      </c>
      <c r="H770" s="35">
        <f>J770-13</f>
        <v>43923</v>
      </c>
      <c r="I770" s="35">
        <f t="shared" si="96"/>
        <v>43930</v>
      </c>
      <c r="J770" s="35">
        <v>43936</v>
      </c>
      <c r="K770" s="36" t="s">
        <v>69</v>
      </c>
      <c r="L770" s="37">
        <f t="shared" si="97"/>
        <v>161880</v>
      </c>
      <c r="M770" s="38"/>
      <c r="N770" s="39">
        <v>161880</v>
      </c>
      <c r="O770" s="40" t="s">
        <v>405</v>
      </c>
    </row>
    <row r="771" spans="1:15" s="41" customFormat="1" ht="24">
      <c r="A771" s="32">
        <v>579</v>
      </c>
      <c r="B771" s="33" t="s">
        <v>407</v>
      </c>
      <c r="C771" s="34" t="s">
        <v>85</v>
      </c>
      <c r="D771" s="33" t="s">
        <v>156</v>
      </c>
      <c r="E771" s="44" t="s">
        <v>15</v>
      </c>
      <c r="F771" s="35">
        <f t="shared" si="102"/>
        <v>43895</v>
      </c>
      <c r="G771" s="35">
        <f t="shared" si="103"/>
        <v>43916</v>
      </c>
      <c r="H771" s="35">
        <f>J771-13</f>
        <v>43923</v>
      </c>
      <c r="I771" s="35">
        <f t="shared" si="96"/>
        <v>43930</v>
      </c>
      <c r="J771" s="35">
        <v>43936</v>
      </c>
      <c r="K771" s="36" t="s">
        <v>69</v>
      </c>
      <c r="L771" s="37">
        <f t="shared" si="97"/>
        <v>162000</v>
      </c>
      <c r="M771" s="38"/>
      <c r="N771" s="39">
        <f>8000+24000+40000+60000+30000</f>
        <v>162000</v>
      </c>
      <c r="O771" s="40" t="s">
        <v>405</v>
      </c>
    </row>
    <row r="772" spans="1:15" s="41" customFormat="1" ht="24">
      <c r="A772" s="32">
        <v>580</v>
      </c>
      <c r="B772" s="33" t="s">
        <v>408</v>
      </c>
      <c r="C772" s="34" t="s">
        <v>85</v>
      </c>
      <c r="D772" s="33" t="s">
        <v>156</v>
      </c>
      <c r="E772" s="44" t="s">
        <v>15</v>
      </c>
      <c r="F772" s="35">
        <f t="shared" si="102"/>
        <v>43895</v>
      </c>
      <c r="G772" s="35">
        <f t="shared" si="103"/>
        <v>43916</v>
      </c>
      <c r="H772" s="35">
        <f>J772-13</f>
        <v>43923</v>
      </c>
      <c r="I772" s="35">
        <f t="shared" si="96"/>
        <v>43930</v>
      </c>
      <c r="J772" s="35">
        <v>43936</v>
      </c>
      <c r="K772" s="36" t="s">
        <v>69</v>
      </c>
      <c r="L772" s="37">
        <f t="shared" si="97"/>
        <v>1253575</v>
      </c>
      <c r="M772" s="38"/>
      <c r="N772" s="39">
        <f>10575+800000+15000+20000+250000+150000+8000</f>
        <v>1253575</v>
      </c>
      <c r="O772" s="40" t="s">
        <v>405</v>
      </c>
    </row>
    <row r="773" spans="1:15" s="41" customFormat="1" ht="21">
      <c r="A773" s="32">
        <v>588</v>
      </c>
      <c r="B773" s="33" t="s">
        <v>314</v>
      </c>
      <c r="C773" s="34" t="s">
        <v>92</v>
      </c>
      <c r="D773" s="33" t="s">
        <v>142</v>
      </c>
      <c r="E773" s="44" t="s">
        <v>15</v>
      </c>
      <c r="F773" s="35">
        <f t="shared" si="102"/>
        <v>43895</v>
      </c>
      <c r="G773" s="35">
        <f t="shared" si="103"/>
        <v>43916</v>
      </c>
      <c r="H773" s="35">
        <f>J773-13</f>
        <v>43923</v>
      </c>
      <c r="I773" s="35">
        <f t="shared" si="96"/>
        <v>43930</v>
      </c>
      <c r="J773" s="35">
        <v>43936</v>
      </c>
      <c r="K773" s="36" t="s">
        <v>69</v>
      </c>
      <c r="L773" s="37">
        <f t="shared" si="97"/>
        <v>120000</v>
      </c>
      <c r="M773" s="38">
        <v>120000</v>
      </c>
      <c r="N773" s="39"/>
      <c r="O773" s="40" t="s">
        <v>208</v>
      </c>
    </row>
    <row r="774" spans="1:15" s="41" customFormat="1" ht="24">
      <c r="A774" s="32">
        <v>597</v>
      </c>
      <c r="B774" s="33" t="s">
        <v>314</v>
      </c>
      <c r="C774" s="42" t="s">
        <v>87</v>
      </c>
      <c r="D774" s="33" t="s">
        <v>142</v>
      </c>
      <c r="E774" s="44" t="s">
        <v>28</v>
      </c>
      <c r="F774" s="35">
        <f>H774-7</f>
        <v>43914</v>
      </c>
      <c r="G774" s="33" t="str">
        <f>IF(E774="","",IF((OR(E774=data_validation!A$1,E774=data_validation!A$2)),"Indicate Date","N/A"))</f>
        <v>N/A</v>
      </c>
      <c r="H774" s="35">
        <f>J774-15</f>
        <v>43921</v>
      </c>
      <c r="I774" s="35">
        <f t="shared" ref="I774:I837" si="104">H774+7</f>
        <v>43928</v>
      </c>
      <c r="J774" s="35">
        <v>43936</v>
      </c>
      <c r="K774" s="36" t="s">
        <v>69</v>
      </c>
      <c r="L774" s="37">
        <f t="shared" ref="L774:L837" si="105">SUM(M774:N774)</f>
        <v>30000</v>
      </c>
      <c r="M774" s="43">
        <v>30000</v>
      </c>
      <c r="N774" s="39"/>
      <c r="O774" s="40" t="s">
        <v>208</v>
      </c>
    </row>
    <row r="775" spans="1:15" s="41" customFormat="1" ht="24">
      <c r="A775" s="32">
        <v>600</v>
      </c>
      <c r="B775" s="33" t="s">
        <v>314</v>
      </c>
      <c r="C775" s="42" t="s">
        <v>83</v>
      </c>
      <c r="D775" s="33" t="s">
        <v>142</v>
      </c>
      <c r="E775" s="44" t="s">
        <v>28</v>
      </c>
      <c r="F775" s="35">
        <f>H775-7</f>
        <v>43914</v>
      </c>
      <c r="G775" s="33" t="str">
        <f>IF(E775="","",IF((OR(E775=data_validation!A$1,E775=data_validation!A$2)),"Indicate Date","N/A"))</f>
        <v>N/A</v>
      </c>
      <c r="H775" s="35">
        <f>J775-15</f>
        <v>43921</v>
      </c>
      <c r="I775" s="35">
        <f t="shared" si="104"/>
        <v>43928</v>
      </c>
      <c r="J775" s="35">
        <v>43936</v>
      </c>
      <c r="K775" s="36" t="s">
        <v>69</v>
      </c>
      <c r="L775" s="37">
        <f t="shared" si="105"/>
        <v>90000</v>
      </c>
      <c r="M775" s="43">
        <v>90000</v>
      </c>
      <c r="N775" s="39"/>
      <c r="O775" s="40" t="s">
        <v>208</v>
      </c>
    </row>
    <row r="776" spans="1:15" s="41" customFormat="1" ht="24">
      <c r="A776" s="32">
        <v>607</v>
      </c>
      <c r="B776" s="33" t="s">
        <v>315</v>
      </c>
      <c r="C776" s="42" t="s">
        <v>95</v>
      </c>
      <c r="D776" s="33" t="s">
        <v>142</v>
      </c>
      <c r="E776" s="44" t="s">
        <v>15</v>
      </c>
      <c r="F776" s="35">
        <f t="shared" ref="F776:F781" si="106">G776-21</f>
        <v>43893</v>
      </c>
      <c r="G776" s="35">
        <f t="shared" ref="G776:G781" si="107">H776-7</f>
        <v>43914</v>
      </c>
      <c r="H776" s="35">
        <f>J776-15</f>
        <v>43921</v>
      </c>
      <c r="I776" s="35">
        <f t="shared" si="104"/>
        <v>43928</v>
      </c>
      <c r="J776" s="35">
        <v>43936</v>
      </c>
      <c r="K776" s="36" t="s">
        <v>69</v>
      </c>
      <c r="L776" s="37">
        <f t="shared" si="105"/>
        <v>260000</v>
      </c>
      <c r="M776" s="43"/>
      <c r="N776" s="39">
        <v>260000</v>
      </c>
      <c r="O776" s="40" t="s">
        <v>386</v>
      </c>
    </row>
    <row r="777" spans="1:15" s="41" customFormat="1" ht="21">
      <c r="A777" s="32">
        <v>608</v>
      </c>
      <c r="B777" s="33" t="s">
        <v>315</v>
      </c>
      <c r="C777" s="42" t="s">
        <v>96</v>
      </c>
      <c r="D777" s="33" t="s">
        <v>142</v>
      </c>
      <c r="E777" s="44" t="s">
        <v>15</v>
      </c>
      <c r="F777" s="35">
        <f t="shared" si="106"/>
        <v>43893</v>
      </c>
      <c r="G777" s="35">
        <f t="shared" si="107"/>
        <v>43914</v>
      </c>
      <c r="H777" s="35">
        <f>J777-15</f>
        <v>43921</v>
      </c>
      <c r="I777" s="35">
        <f t="shared" si="104"/>
        <v>43928</v>
      </c>
      <c r="J777" s="35">
        <v>43936</v>
      </c>
      <c r="K777" s="36" t="s">
        <v>69</v>
      </c>
      <c r="L777" s="37">
        <f t="shared" si="105"/>
        <v>50000</v>
      </c>
      <c r="M777" s="43"/>
      <c r="N777" s="39">
        <v>50000</v>
      </c>
      <c r="O777" s="40" t="s">
        <v>386</v>
      </c>
    </row>
    <row r="778" spans="1:15" s="41" customFormat="1" ht="24">
      <c r="A778" s="32">
        <v>613</v>
      </c>
      <c r="B778" s="33" t="s">
        <v>317</v>
      </c>
      <c r="C778" s="42" t="s">
        <v>85</v>
      </c>
      <c r="D778" s="33" t="s">
        <v>142</v>
      </c>
      <c r="E778" s="44" t="s">
        <v>15</v>
      </c>
      <c r="F778" s="35">
        <f t="shared" si="106"/>
        <v>43893</v>
      </c>
      <c r="G778" s="35">
        <f t="shared" si="107"/>
        <v>43914</v>
      </c>
      <c r="H778" s="35">
        <f>J778-15</f>
        <v>43921</v>
      </c>
      <c r="I778" s="35">
        <f t="shared" si="104"/>
        <v>43928</v>
      </c>
      <c r="J778" s="35">
        <v>43936</v>
      </c>
      <c r="K778" s="36" t="s">
        <v>69</v>
      </c>
      <c r="L778" s="37">
        <f t="shared" si="105"/>
        <v>65000</v>
      </c>
      <c r="M778" s="43"/>
      <c r="N778" s="39">
        <v>65000</v>
      </c>
      <c r="O778" s="40" t="s">
        <v>386</v>
      </c>
    </row>
    <row r="779" spans="1:15" s="41" customFormat="1" ht="21">
      <c r="A779" s="32">
        <v>616</v>
      </c>
      <c r="B779" s="33" t="s">
        <v>320</v>
      </c>
      <c r="C779" s="34" t="s">
        <v>175</v>
      </c>
      <c r="D779" s="33" t="s">
        <v>142</v>
      </c>
      <c r="E779" s="44" t="s">
        <v>15</v>
      </c>
      <c r="F779" s="35">
        <f t="shared" si="106"/>
        <v>43895</v>
      </c>
      <c r="G779" s="35">
        <f t="shared" si="107"/>
        <v>43916</v>
      </c>
      <c r="H779" s="35">
        <f>J779-13</f>
        <v>43923</v>
      </c>
      <c r="I779" s="35">
        <f t="shared" si="104"/>
        <v>43930</v>
      </c>
      <c r="J779" s="35">
        <v>43936</v>
      </c>
      <c r="K779" s="36" t="s">
        <v>69</v>
      </c>
      <c r="L779" s="37">
        <f t="shared" si="105"/>
        <v>369000</v>
      </c>
      <c r="M779" s="38">
        <v>369000</v>
      </c>
      <c r="N779" s="39"/>
      <c r="O779" s="40" t="s">
        <v>223</v>
      </c>
    </row>
    <row r="780" spans="1:15" s="41" customFormat="1" ht="21">
      <c r="A780" s="32">
        <v>617</v>
      </c>
      <c r="B780" s="33" t="s">
        <v>320</v>
      </c>
      <c r="C780" s="34" t="s">
        <v>114</v>
      </c>
      <c r="D780" s="33" t="s">
        <v>142</v>
      </c>
      <c r="E780" s="44" t="s">
        <v>15</v>
      </c>
      <c r="F780" s="35">
        <f t="shared" si="106"/>
        <v>43895</v>
      </c>
      <c r="G780" s="35">
        <f t="shared" si="107"/>
        <v>43916</v>
      </c>
      <c r="H780" s="35">
        <f>J780-13</f>
        <v>43923</v>
      </c>
      <c r="I780" s="35">
        <f t="shared" si="104"/>
        <v>43930</v>
      </c>
      <c r="J780" s="35">
        <v>43936</v>
      </c>
      <c r="K780" s="36" t="s">
        <v>69</v>
      </c>
      <c r="L780" s="37">
        <f t="shared" si="105"/>
        <v>200000</v>
      </c>
      <c r="M780" s="38">
        <v>200000</v>
      </c>
      <c r="N780" s="39"/>
      <c r="O780" s="40" t="s">
        <v>223</v>
      </c>
    </row>
    <row r="781" spans="1:15" s="41" customFormat="1" ht="21">
      <c r="A781" s="32">
        <v>621</v>
      </c>
      <c r="B781" s="33" t="s">
        <v>321</v>
      </c>
      <c r="C781" s="34" t="s">
        <v>114</v>
      </c>
      <c r="D781" s="33" t="s">
        <v>142</v>
      </c>
      <c r="E781" s="44" t="s">
        <v>15</v>
      </c>
      <c r="F781" s="35">
        <f t="shared" si="106"/>
        <v>43893</v>
      </c>
      <c r="G781" s="35">
        <f t="shared" si="107"/>
        <v>43914</v>
      </c>
      <c r="H781" s="35">
        <f t="shared" ref="H781:H789" si="108">J781-15</f>
        <v>43921</v>
      </c>
      <c r="I781" s="35">
        <f t="shared" si="104"/>
        <v>43928</v>
      </c>
      <c r="J781" s="35">
        <v>43936</v>
      </c>
      <c r="K781" s="36" t="s">
        <v>69</v>
      </c>
      <c r="L781" s="37">
        <f t="shared" si="105"/>
        <v>300000</v>
      </c>
      <c r="M781" s="38">
        <v>300000</v>
      </c>
      <c r="N781" s="39"/>
      <c r="O781" s="40" t="s">
        <v>91</v>
      </c>
    </row>
    <row r="782" spans="1:15" s="41" customFormat="1" ht="21">
      <c r="A782" s="32">
        <v>623</v>
      </c>
      <c r="B782" s="33" t="s">
        <v>321</v>
      </c>
      <c r="C782" s="34" t="s">
        <v>224</v>
      </c>
      <c r="D782" s="33" t="s">
        <v>142</v>
      </c>
      <c r="E782" s="44" t="s">
        <v>28</v>
      </c>
      <c r="F782" s="35">
        <f>H782-7</f>
        <v>43914</v>
      </c>
      <c r="G782" s="33" t="str">
        <f>IF(E782="","",IF((OR(E782=data_validation!A$1,E782=data_validation!A$2)),"Indicate Date","N/A"))</f>
        <v>N/A</v>
      </c>
      <c r="H782" s="35">
        <f t="shared" si="108"/>
        <v>43921</v>
      </c>
      <c r="I782" s="35">
        <f t="shared" si="104"/>
        <v>43928</v>
      </c>
      <c r="J782" s="35">
        <v>43936</v>
      </c>
      <c r="K782" s="36" t="s">
        <v>69</v>
      </c>
      <c r="L782" s="37">
        <f t="shared" si="105"/>
        <v>120000</v>
      </c>
      <c r="M782" s="38">
        <v>120000</v>
      </c>
      <c r="N782" s="39"/>
      <c r="O782" s="40" t="s">
        <v>91</v>
      </c>
    </row>
    <row r="783" spans="1:15" s="41" customFormat="1" ht="21">
      <c r="A783" s="32">
        <v>625</v>
      </c>
      <c r="B783" s="33" t="s">
        <v>321</v>
      </c>
      <c r="C783" s="34" t="s">
        <v>175</v>
      </c>
      <c r="D783" s="33" t="s">
        <v>142</v>
      </c>
      <c r="E783" s="44" t="s">
        <v>15</v>
      </c>
      <c r="F783" s="35">
        <f>G783-21</f>
        <v>43893</v>
      </c>
      <c r="G783" s="35">
        <f>H783-7</f>
        <v>43914</v>
      </c>
      <c r="H783" s="35">
        <f t="shared" si="108"/>
        <v>43921</v>
      </c>
      <c r="I783" s="35">
        <f t="shared" si="104"/>
        <v>43928</v>
      </c>
      <c r="J783" s="35">
        <v>43936</v>
      </c>
      <c r="K783" s="36" t="s">
        <v>69</v>
      </c>
      <c r="L783" s="37">
        <f t="shared" si="105"/>
        <v>240000</v>
      </c>
      <c r="M783" s="38">
        <v>240000</v>
      </c>
      <c r="N783" s="39"/>
      <c r="O783" s="40" t="s">
        <v>91</v>
      </c>
    </row>
    <row r="784" spans="1:15" s="41" customFormat="1" ht="21">
      <c r="A784" s="32">
        <v>628</v>
      </c>
      <c r="B784" s="33" t="s">
        <v>322</v>
      </c>
      <c r="C784" s="42" t="s">
        <v>226</v>
      </c>
      <c r="D784" s="33" t="s">
        <v>142</v>
      </c>
      <c r="E784" s="44" t="s">
        <v>15</v>
      </c>
      <c r="F784" s="35">
        <f>G784-21</f>
        <v>43893</v>
      </c>
      <c r="G784" s="35">
        <f>H784-7</f>
        <v>43914</v>
      </c>
      <c r="H784" s="35">
        <f t="shared" si="108"/>
        <v>43921</v>
      </c>
      <c r="I784" s="35">
        <f t="shared" si="104"/>
        <v>43928</v>
      </c>
      <c r="J784" s="35">
        <v>43936</v>
      </c>
      <c r="K784" s="36" t="s">
        <v>69</v>
      </c>
      <c r="L784" s="37">
        <f t="shared" si="105"/>
        <v>1456322</v>
      </c>
      <c r="M784" s="38">
        <v>1456322</v>
      </c>
      <c r="N784" s="39"/>
      <c r="O784" s="40" t="s">
        <v>225</v>
      </c>
    </row>
    <row r="785" spans="1:256" s="41" customFormat="1" ht="24">
      <c r="A785" s="32">
        <v>634</v>
      </c>
      <c r="B785" s="33" t="s">
        <v>322</v>
      </c>
      <c r="C785" s="42" t="s">
        <v>227</v>
      </c>
      <c r="D785" s="33" t="s">
        <v>142</v>
      </c>
      <c r="E785" s="44" t="s">
        <v>21</v>
      </c>
      <c r="F785" s="46" t="e">
        <v>#REF!</v>
      </c>
      <c r="G785" s="46" t="s">
        <v>822</v>
      </c>
      <c r="H785" s="35">
        <f t="shared" si="108"/>
        <v>43921</v>
      </c>
      <c r="I785" s="35">
        <f t="shared" si="104"/>
        <v>43928</v>
      </c>
      <c r="J785" s="35">
        <v>43936</v>
      </c>
      <c r="K785" s="36" t="s">
        <v>69</v>
      </c>
      <c r="L785" s="37">
        <f t="shared" si="105"/>
        <v>450000</v>
      </c>
      <c r="M785" s="38">
        <v>450000</v>
      </c>
      <c r="N785" s="39"/>
      <c r="O785" s="40" t="s">
        <v>225</v>
      </c>
    </row>
    <row r="786" spans="1:256" s="41" customFormat="1" ht="12.75">
      <c r="A786" s="32">
        <v>637</v>
      </c>
      <c r="B786" s="33" t="s">
        <v>323</v>
      </c>
      <c r="C786" s="42" t="s">
        <v>92</v>
      </c>
      <c r="D786" s="33" t="s">
        <v>142</v>
      </c>
      <c r="E786" s="44" t="s">
        <v>15</v>
      </c>
      <c r="F786" s="35">
        <f>G786-21</f>
        <v>43893</v>
      </c>
      <c r="G786" s="35">
        <f>H786-7</f>
        <v>43914</v>
      </c>
      <c r="H786" s="35">
        <f t="shared" si="108"/>
        <v>43921</v>
      </c>
      <c r="I786" s="35">
        <f t="shared" si="104"/>
        <v>43928</v>
      </c>
      <c r="J786" s="35">
        <v>43936</v>
      </c>
      <c r="K786" s="36" t="s">
        <v>69</v>
      </c>
      <c r="L786" s="37">
        <f t="shared" si="105"/>
        <v>30000</v>
      </c>
      <c r="M786" s="38">
        <v>30000</v>
      </c>
      <c r="N786" s="39"/>
      <c r="O786" s="40" t="s">
        <v>228</v>
      </c>
    </row>
    <row r="787" spans="1:256" s="41" customFormat="1" ht="21">
      <c r="A787" s="32">
        <v>638</v>
      </c>
      <c r="B787" s="33" t="s">
        <v>324</v>
      </c>
      <c r="C787" s="34" t="s">
        <v>92</v>
      </c>
      <c r="D787" s="33" t="s">
        <v>142</v>
      </c>
      <c r="E787" s="44" t="s">
        <v>15</v>
      </c>
      <c r="F787" s="35">
        <f>G787-21</f>
        <v>43893</v>
      </c>
      <c r="G787" s="35">
        <f>H787-7</f>
        <v>43914</v>
      </c>
      <c r="H787" s="35">
        <f t="shared" si="108"/>
        <v>43921</v>
      </c>
      <c r="I787" s="35">
        <f t="shared" si="104"/>
        <v>43928</v>
      </c>
      <c r="J787" s="35">
        <v>43936</v>
      </c>
      <c r="K787" s="36" t="s">
        <v>69</v>
      </c>
      <c r="L787" s="37">
        <f t="shared" si="105"/>
        <v>160000</v>
      </c>
      <c r="M787" s="38">
        <v>160000</v>
      </c>
      <c r="N787" s="39"/>
      <c r="O787" s="40" t="s">
        <v>176</v>
      </c>
    </row>
    <row r="788" spans="1:256" s="41" customFormat="1" ht="24">
      <c r="A788" s="32">
        <v>646</v>
      </c>
      <c r="B788" s="33" t="s">
        <v>324</v>
      </c>
      <c r="C788" s="42" t="s">
        <v>118</v>
      </c>
      <c r="D788" s="33" t="s">
        <v>142</v>
      </c>
      <c r="E788" s="44" t="s">
        <v>28</v>
      </c>
      <c r="F788" s="35">
        <f>H788-7</f>
        <v>43914</v>
      </c>
      <c r="G788" s="33" t="str">
        <f>IF(E788="","",IF((OR(E788=data_validation!A$1,E788=data_validation!A$2)),"Indicate Date","N/A"))</f>
        <v>N/A</v>
      </c>
      <c r="H788" s="35">
        <f t="shared" si="108"/>
        <v>43921</v>
      </c>
      <c r="I788" s="35">
        <f t="shared" si="104"/>
        <v>43928</v>
      </c>
      <c r="J788" s="35">
        <v>43936</v>
      </c>
      <c r="K788" s="36" t="s">
        <v>69</v>
      </c>
      <c r="L788" s="37">
        <f t="shared" si="105"/>
        <v>240000</v>
      </c>
      <c r="M788" s="43">
        <v>240000</v>
      </c>
      <c r="N788" s="39"/>
      <c r="O788" s="40" t="s">
        <v>176</v>
      </c>
    </row>
    <row r="789" spans="1:256" s="41" customFormat="1" ht="24">
      <c r="A789" s="32">
        <v>651</v>
      </c>
      <c r="B789" s="33" t="s">
        <v>365</v>
      </c>
      <c r="C789" s="34" t="s">
        <v>103</v>
      </c>
      <c r="D789" s="33" t="s">
        <v>128</v>
      </c>
      <c r="E789" s="44" t="s">
        <v>15</v>
      </c>
      <c r="F789" s="35">
        <f>G789-21</f>
        <v>43893</v>
      </c>
      <c r="G789" s="35">
        <f>H789-7</f>
        <v>43914</v>
      </c>
      <c r="H789" s="35">
        <f t="shared" si="108"/>
        <v>43921</v>
      </c>
      <c r="I789" s="35">
        <f t="shared" si="104"/>
        <v>43928</v>
      </c>
      <c r="J789" s="35">
        <v>43936</v>
      </c>
      <c r="K789" s="36" t="s">
        <v>69</v>
      </c>
      <c r="L789" s="37">
        <f t="shared" si="105"/>
        <v>333720</v>
      </c>
      <c r="M789" s="38">
        <v>333720</v>
      </c>
      <c r="N789" s="39"/>
      <c r="O789" s="40" t="s">
        <v>208</v>
      </c>
    </row>
    <row r="790" spans="1:256" s="41" customFormat="1" ht="24">
      <c r="A790" s="32">
        <v>659</v>
      </c>
      <c r="B790" s="33" t="s">
        <v>365</v>
      </c>
      <c r="C790" s="42" t="s">
        <v>83</v>
      </c>
      <c r="D790" s="33" t="s">
        <v>128</v>
      </c>
      <c r="E790" s="44" t="s">
        <v>28</v>
      </c>
      <c r="F790" s="35">
        <f>H790-7</f>
        <v>43916</v>
      </c>
      <c r="G790" s="33" t="str">
        <f>IF(E790="","",IF((OR(E790=data_validation!A$1,E790=data_validation!A$2)),"Indicate Date","N/A"))</f>
        <v>N/A</v>
      </c>
      <c r="H790" s="35">
        <f>J790-13</f>
        <v>43923</v>
      </c>
      <c r="I790" s="35">
        <f t="shared" si="104"/>
        <v>43930</v>
      </c>
      <c r="J790" s="35">
        <v>43936</v>
      </c>
      <c r="K790" s="36" t="s">
        <v>69</v>
      </c>
      <c r="L790" s="37">
        <f t="shared" si="105"/>
        <v>15000</v>
      </c>
      <c r="M790" s="38">
        <v>15000</v>
      </c>
      <c r="N790" s="39"/>
      <c r="O790" s="40" t="s">
        <v>208</v>
      </c>
    </row>
    <row r="791" spans="1:256" s="41" customFormat="1" ht="24">
      <c r="A791" s="32">
        <v>661</v>
      </c>
      <c r="B791" s="33" t="s">
        <v>365</v>
      </c>
      <c r="C791" s="42" t="s">
        <v>223</v>
      </c>
      <c r="D791" s="33" t="s">
        <v>128</v>
      </c>
      <c r="E791" s="44" t="s">
        <v>28</v>
      </c>
      <c r="F791" s="35">
        <f>H791-7</f>
        <v>43914</v>
      </c>
      <c r="G791" s="33" t="str">
        <f>IF(E791="","",IF((OR(E791=data_validation!A$1,E791=data_validation!A$2)),"Indicate Date","N/A"))</f>
        <v>N/A</v>
      </c>
      <c r="H791" s="35">
        <f>J791-15</f>
        <v>43921</v>
      </c>
      <c r="I791" s="35">
        <f t="shared" si="104"/>
        <v>43928</v>
      </c>
      <c r="J791" s="35">
        <v>43936</v>
      </c>
      <c r="K791" s="36" t="s">
        <v>69</v>
      </c>
      <c r="L791" s="37">
        <f t="shared" si="105"/>
        <v>100000</v>
      </c>
      <c r="M791" s="38">
        <v>100000</v>
      </c>
      <c r="N791" s="39"/>
      <c r="O791" s="40" t="s">
        <v>208</v>
      </c>
    </row>
    <row r="792" spans="1:256" s="41" customFormat="1" ht="21">
      <c r="A792" s="32">
        <v>666</v>
      </c>
      <c r="B792" s="33" t="s">
        <v>365</v>
      </c>
      <c r="C792" s="34" t="s">
        <v>84</v>
      </c>
      <c r="D792" s="33" t="s">
        <v>128</v>
      </c>
      <c r="E792" s="44" t="s">
        <v>15</v>
      </c>
      <c r="F792" s="35">
        <f t="shared" ref="F792:F800" si="109">G792-21</f>
        <v>43893</v>
      </c>
      <c r="G792" s="35">
        <f t="shared" ref="G792:G800" si="110">H792-7</f>
        <v>43914</v>
      </c>
      <c r="H792" s="35">
        <f>J792-15</f>
        <v>43921</v>
      </c>
      <c r="I792" s="35">
        <f t="shared" si="104"/>
        <v>43928</v>
      </c>
      <c r="J792" s="35">
        <v>43936</v>
      </c>
      <c r="K792" s="36" t="s">
        <v>69</v>
      </c>
      <c r="L792" s="37">
        <f t="shared" si="105"/>
        <v>94000</v>
      </c>
      <c r="M792" s="38"/>
      <c r="N792" s="39">
        <f>4500+35000+10000+15000+7000+22500</f>
        <v>94000</v>
      </c>
      <c r="O792" s="40" t="s">
        <v>386</v>
      </c>
    </row>
    <row r="793" spans="1:256" s="80" customFormat="1" ht="24">
      <c r="A793" s="32">
        <v>667</v>
      </c>
      <c r="B793" s="33" t="s">
        <v>366</v>
      </c>
      <c r="C793" s="34" t="s">
        <v>85</v>
      </c>
      <c r="D793" s="33" t="s">
        <v>128</v>
      </c>
      <c r="E793" s="44" t="s">
        <v>15</v>
      </c>
      <c r="F793" s="35">
        <f t="shared" si="109"/>
        <v>43895</v>
      </c>
      <c r="G793" s="35">
        <f t="shared" si="110"/>
        <v>43916</v>
      </c>
      <c r="H793" s="35">
        <f>J793-13</f>
        <v>43923</v>
      </c>
      <c r="I793" s="35">
        <f t="shared" si="104"/>
        <v>43930</v>
      </c>
      <c r="J793" s="35">
        <v>43936</v>
      </c>
      <c r="K793" s="36" t="s">
        <v>69</v>
      </c>
      <c r="L793" s="37">
        <f t="shared" si="105"/>
        <v>38500</v>
      </c>
      <c r="M793" s="38"/>
      <c r="N793" s="39">
        <f>24000+2500+12000</f>
        <v>38500</v>
      </c>
      <c r="O793" s="40" t="s">
        <v>386</v>
      </c>
      <c r="P793" s="41"/>
      <c r="Q793" s="41"/>
      <c r="R793" s="41"/>
      <c r="S793" s="41"/>
      <c r="T793" s="41"/>
      <c r="U793" s="41"/>
      <c r="V793" s="41"/>
      <c r="W793" s="41"/>
      <c r="X793" s="41"/>
      <c r="Y793" s="41"/>
      <c r="Z793" s="41"/>
      <c r="AA793" s="41"/>
      <c r="AB793" s="41"/>
      <c r="AC793" s="41"/>
      <c r="AD793" s="41"/>
      <c r="AE793" s="41"/>
      <c r="AF793" s="41"/>
      <c r="AG793" s="41"/>
      <c r="AH793" s="41"/>
      <c r="AI793" s="41"/>
      <c r="AJ793" s="41"/>
      <c r="AK793" s="41"/>
      <c r="AL793" s="41"/>
      <c r="AM793" s="41"/>
      <c r="AN793" s="41"/>
      <c r="AO793" s="41"/>
      <c r="AP793" s="41"/>
      <c r="AQ793" s="41"/>
      <c r="AR793" s="41"/>
      <c r="AS793" s="41"/>
      <c r="AT793" s="41"/>
      <c r="AU793" s="41"/>
      <c r="AV793" s="41"/>
      <c r="AW793" s="41"/>
      <c r="AX793" s="41"/>
      <c r="AY793" s="41"/>
      <c r="AZ793" s="41"/>
      <c r="BA793" s="41"/>
      <c r="BB793" s="41"/>
      <c r="BC793" s="41"/>
      <c r="BD793" s="41"/>
      <c r="BE793" s="41"/>
      <c r="BF793" s="41"/>
      <c r="BG793" s="41"/>
      <c r="BH793" s="41"/>
      <c r="BI793" s="41"/>
      <c r="BJ793" s="41"/>
      <c r="BK793" s="41"/>
      <c r="BL793" s="41"/>
      <c r="BM793" s="41"/>
      <c r="BN793" s="41"/>
      <c r="BO793" s="41"/>
      <c r="BP793" s="41"/>
      <c r="BQ793" s="41"/>
      <c r="BR793" s="41"/>
      <c r="BS793" s="41"/>
      <c r="BT793" s="41"/>
      <c r="BU793" s="41"/>
      <c r="BV793" s="41"/>
      <c r="BW793" s="41"/>
      <c r="BX793" s="41"/>
      <c r="BY793" s="41"/>
      <c r="BZ793" s="41"/>
      <c r="CA793" s="41"/>
      <c r="CB793" s="41"/>
      <c r="CC793" s="41"/>
      <c r="CD793" s="41"/>
      <c r="CE793" s="41"/>
      <c r="CF793" s="41"/>
      <c r="CG793" s="41"/>
      <c r="CH793" s="41"/>
      <c r="CI793" s="41"/>
      <c r="CJ793" s="41"/>
      <c r="CK793" s="41"/>
      <c r="CL793" s="41"/>
      <c r="CM793" s="41"/>
      <c r="CN793" s="41"/>
      <c r="CO793" s="41"/>
      <c r="CP793" s="41"/>
      <c r="CQ793" s="41"/>
      <c r="CR793" s="41"/>
      <c r="CS793" s="41"/>
      <c r="CT793" s="41"/>
      <c r="CU793" s="41"/>
      <c r="CV793" s="41"/>
      <c r="CW793" s="41"/>
      <c r="CX793" s="41"/>
      <c r="CY793" s="41"/>
      <c r="CZ793" s="41"/>
      <c r="DA793" s="41"/>
      <c r="DB793" s="41"/>
      <c r="DC793" s="41"/>
      <c r="DD793" s="41"/>
      <c r="DE793" s="41"/>
      <c r="DF793" s="41"/>
      <c r="DG793" s="41"/>
      <c r="DH793" s="41"/>
      <c r="DI793" s="41"/>
      <c r="DJ793" s="41"/>
      <c r="DK793" s="41"/>
      <c r="DL793" s="41"/>
      <c r="DM793" s="41"/>
      <c r="DN793" s="41"/>
      <c r="DO793" s="41"/>
      <c r="DP793" s="41"/>
      <c r="DQ793" s="41"/>
      <c r="DR793" s="41"/>
      <c r="DS793" s="41"/>
      <c r="DT793" s="41"/>
      <c r="DU793" s="41"/>
      <c r="DV793" s="41"/>
      <c r="DW793" s="41"/>
      <c r="DX793" s="41"/>
      <c r="DY793" s="41"/>
      <c r="DZ793" s="41"/>
      <c r="EA793" s="41"/>
      <c r="EB793" s="41"/>
      <c r="EC793" s="41"/>
      <c r="ED793" s="41"/>
      <c r="EE793" s="41"/>
      <c r="EF793" s="41"/>
      <c r="EG793" s="41"/>
      <c r="EH793" s="41"/>
      <c r="EI793" s="41"/>
      <c r="EJ793" s="41"/>
      <c r="EK793" s="41"/>
      <c r="EL793" s="41"/>
      <c r="EM793" s="41"/>
      <c r="EN793" s="41"/>
      <c r="EO793" s="41"/>
      <c r="EP793" s="41"/>
      <c r="EQ793" s="41"/>
      <c r="ER793" s="41"/>
      <c r="ES793" s="41"/>
      <c r="ET793" s="41"/>
      <c r="EU793" s="41"/>
      <c r="EV793" s="41"/>
      <c r="EW793" s="41"/>
      <c r="EX793" s="41"/>
      <c r="EY793" s="41"/>
      <c r="EZ793" s="41"/>
      <c r="FA793" s="41"/>
      <c r="FB793" s="41"/>
      <c r="FC793" s="41"/>
      <c r="FD793" s="41"/>
      <c r="FE793" s="41"/>
      <c r="FF793" s="41"/>
      <c r="FG793" s="41"/>
      <c r="FH793" s="41"/>
      <c r="FI793" s="41"/>
      <c r="FJ793" s="41"/>
      <c r="FK793" s="41"/>
      <c r="FL793" s="41"/>
      <c r="FM793" s="41"/>
      <c r="FN793" s="41"/>
      <c r="FO793" s="41"/>
      <c r="FP793" s="41"/>
      <c r="FQ793" s="41"/>
      <c r="FR793" s="41"/>
      <c r="FS793" s="41"/>
      <c r="FT793" s="41"/>
      <c r="FU793" s="41"/>
      <c r="FV793" s="41"/>
      <c r="FW793" s="41"/>
      <c r="FX793" s="41"/>
      <c r="FY793" s="41"/>
      <c r="FZ793" s="41"/>
      <c r="GA793" s="41"/>
      <c r="GB793" s="41"/>
      <c r="GC793" s="41"/>
      <c r="GD793" s="41"/>
      <c r="GE793" s="41"/>
      <c r="GF793" s="41"/>
      <c r="GG793" s="41"/>
      <c r="GH793" s="41"/>
      <c r="GI793" s="41"/>
      <c r="GJ793" s="41"/>
      <c r="GK793" s="41"/>
      <c r="GL793" s="41"/>
      <c r="GM793" s="41"/>
      <c r="GN793" s="41"/>
      <c r="GO793" s="41"/>
      <c r="GP793" s="41"/>
      <c r="GQ793" s="41"/>
      <c r="GR793" s="41"/>
      <c r="GS793" s="41"/>
      <c r="GT793" s="41"/>
      <c r="GU793" s="41"/>
      <c r="GV793" s="41"/>
      <c r="GW793" s="41"/>
      <c r="GX793" s="41"/>
      <c r="GY793" s="41"/>
      <c r="GZ793" s="41"/>
      <c r="HA793" s="41"/>
      <c r="HB793" s="41"/>
      <c r="HC793" s="41"/>
      <c r="HD793" s="41"/>
      <c r="HE793" s="41"/>
      <c r="HF793" s="41"/>
      <c r="HG793" s="41"/>
      <c r="HH793" s="41"/>
      <c r="HI793" s="41"/>
      <c r="HJ793" s="41"/>
      <c r="HK793" s="41"/>
      <c r="HL793" s="41"/>
      <c r="HM793" s="41"/>
      <c r="HN793" s="41"/>
      <c r="HO793" s="41"/>
      <c r="HP793" s="41"/>
      <c r="HQ793" s="41"/>
      <c r="HR793" s="41"/>
      <c r="HS793" s="41"/>
      <c r="HT793" s="41"/>
      <c r="HU793" s="41"/>
      <c r="HV793" s="41"/>
      <c r="HW793" s="41"/>
      <c r="HX793" s="41"/>
      <c r="HY793" s="41"/>
      <c r="HZ793" s="41"/>
      <c r="IA793" s="41"/>
      <c r="IB793" s="41"/>
      <c r="IC793" s="41"/>
      <c r="ID793" s="41"/>
      <c r="IE793" s="41"/>
      <c r="IF793" s="41"/>
      <c r="IG793" s="41"/>
      <c r="IH793" s="41"/>
      <c r="II793" s="41"/>
      <c r="IJ793" s="41"/>
      <c r="IK793" s="41"/>
      <c r="IL793" s="41"/>
      <c r="IM793" s="41"/>
      <c r="IN793" s="41"/>
      <c r="IO793" s="41"/>
      <c r="IP793" s="41"/>
      <c r="IQ793" s="41"/>
      <c r="IR793" s="41"/>
      <c r="IS793" s="41"/>
      <c r="IT793" s="41"/>
      <c r="IU793" s="41"/>
      <c r="IV793" s="41"/>
    </row>
    <row r="794" spans="1:256" s="80" customFormat="1" ht="12.75">
      <c r="A794" s="32">
        <v>670</v>
      </c>
      <c r="B794" s="33" t="s">
        <v>368</v>
      </c>
      <c r="C794" s="34" t="s">
        <v>130</v>
      </c>
      <c r="D794" s="33" t="s">
        <v>128</v>
      </c>
      <c r="E794" s="44" t="s">
        <v>15</v>
      </c>
      <c r="F794" s="35">
        <f t="shared" si="109"/>
        <v>43893</v>
      </c>
      <c r="G794" s="35">
        <f t="shared" si="110"/>
        <v>43914</v>
      </c>
      <c r="H794" s="35">
        <f t="shared" ref="H794:H802" si="111">J794-15</f>
        <v>43921</v>
      </c>
      <c r="I794" s="35">
        <f t="shared" si="104"/>
        <v>43928</v>
      </c>
      <c r="J794" s="35">
        <v>43936</v>
      </c>
      <c r="K794" s="36" t="s">
        <v>69</v>
      </c>
      <c r="L794" s="37">
        <f t="shared" si="105"/>
        <v>70650</v>
      </c>
      <c r="M794" s="38">
        <v>70650</v>
      </c>
      <c r="N794" s="39"/>
      <c r="O794" s="40" t="s">
        <v>369</v>
      </c>
      <c r="P794" s="41"/>
      <c r="Q794" s="41"/>
      <c r="R794" s="41"/>
      <c r="S794" s="41"/>
      <c r="T794" s="41"/>
      <c r="U794" s="41"/>
      <c r="V794" s="41"/>
      <c r="W794" s="41"/>
      <c r="X794" s="41"/>
      <c r="Y794" s="41"/>
      <c r="Z794" s="41"/>
      <c r="AA794" s="41"/>
      <c r="AB794" s="41"/>
      <c r="AC794" s="41"/>
      <c r="AD794" s="41"/>
      <c r="AE794" s="41"/>
      <c r="AF794" s="41"/>
      <c r="AG794" s="41"/>
      <c r="AH794" s="41"/>
      <c r="AI794" s="41"/>
      <c r="AJ794" s="41"/>
      <c r="AK794" s="41"/>
      <c r="AL794" s="41"/>
      <c r="AM794" s="41"/>
      <c r="AN794" s="41"/>
      <c r="AO794" s="41"/>
      <c r="AP794" s="41"/>
      <c r="AQ794" s="41"/>
      <c r="AR794" s="41"/>
      <c r="AS794" s="41"/>
      <c r="AT794" s="41"/>
      <c r="AU794" s="41"/>
      <c r="AV794" s="41"/>
      <c r="AW794" s="41"/>
      <c r="AX794" s="41"/>
      <c r="AY794" s="41"/>
      <c r="AZ794" s="41"/>
      <c r="BA794" s="41"/>
      <c r="BB794" s="41"/>
      <c r="BC794" s="41"/>
      <c r="BD794" s="41"/>
      <c r="BE794" s="41"/>
      <c r="BF794" s="41"/>
      <c r="BG794" s="41"/>
      <c r="BH794" s="41"/>
      <c r="BI794" s="41"/>
      <c r="BJ794" s="41"/>
      <c r="BK794" s="41"/>
      <c r="BL794" s="41"/>
      <c r="BM794" s="41"/>
      <c r="BN794" s="41"/>
      <c r="BO794" s="41"/>
      <c r="BP794" s="41"/>
      <c r="BQ794" s="41"/>
      <c r="BR794" s="41"/>
      <c r="BS794" s="41"/>
      <c r="BT794" s="41"/>
      <c r="BU794" s="41"/>
      <c r="BV794" s="41"/>
      <c r="BW794" s="41"/>
      <c r="BX794" s="41"/>
      <c r="BY794" s="41"/>
      <c r="BZ794" s="41"/>
      <c r="CA794" s="41"/>
      <c r="CB794" s="41"/>
      <c r="CC794" s="41"/>
      <c r="CD794" s="41"/>
      <c r="CE794" s="41"/>
      <c r="CF794" s="41"/>
      <c r="CG794" s="41"/>
      <c r="CH794" s="41"/>
      <c r="CI794" s="41"/>
      <c r="CJ794" s="41"/>
      <c r="CK794" s="41"/>
      <c r="CL794" s="41"/>
      <c r="CM794" s="41"/>
      <c r="CN794" s="41"/>
      <c r="CO794" s="41"/>
      <c r="CP794" s="41"/>
      <c r="CQ794" s="41"/>
      <c r="CR794" s="41"/>
      <c r="CS794" s="41"/>
      <c r="CT794" s="41"/>
      <c r="CU794" s="41"/>
      <c r="CV794" s="41"/>
      <c r="CW794" s="41"/>
      <c r="CX794" s="41"/>
      <c r="CY794" s="41"/>
      <c r="CZ794" s="41"/>
      <c r="DA794" s="41"/>
      <c r="DB794" s="41"/>
      <c r="DC794" s="41"/>
      <c r="DD794" s="41"/>
      <c r="DE794" s="41"/>
      <c r="DF794" s="41"/>
      <c r="DG794" s="41"/>
      <c r="DH794" s="41"/>
      <c r="DI794" s="41"/>
      <c r="DJ794" s="41"/>
      <c r="DK794" s="41"/>
      <c r="DL794" s="41"/>
      <c r="DM794" s="41"/>
      <c r="DN794" s="41"/>
      <c r="DO794" s="41"/>
      <c r="DP794" s="41"/>
      <c r="DQ794" s="41"/>
      <c r="DR794" s="41"/>
      <c r="DS794" s="41"/>
      <c r="DT794" s="41"/>
      <c r="DU794" s="41"/>
      <c r="DV794" s="41"/>
      <c r="DW794" s="41"/>
      <c r="DX794" s="41"/>
      <c r="DY794" s="41"/>
      <c r="DZ794" s="41"/>
      <c r="EA794" s="41"/>
      <c r="EB794" s="41"/>
      <c r="EC794" s="41"/>
      <c r="ED794" s="41"/>
      <c r="EE794" s="41"/>
      <c r="EF794" s="41"/>
      <c r="EG794" s="41"/>
      <c r="EH794" s="41"/>
      <c r="EI794" s="41"/>
      <c r="EJ794" s="41"/>
      <c r="EK794" s="41"/>
      <c r="EL794" s="41"/>
      <c r="EM794" s="41"/>
      <c r="EN794" s="41"/>
      <c r="EO794" s="41"/>
      <c r="EP794" s="41"/>
      <c r="EQ794" s="41"/>
      <c r="ER794" s="41"/>
      <c r="ES794" s="41"/>
      <c r="ET794" s="41"/>
      <c r="EU794" s="41"/>
      <c r="EV794" s="41"/>
      <c r="EW794" s="41"/>
      <c r="EX794" s="41"/>
      <c r="EY794" s="41"/>
      <c r="EZ794" s="41"/>
      <c r="FA794" s="41"/>
      <c r="FB794" s="41"/>
      <c r="FC794" s="41"/>
      <c r="FD794" s="41"/>
      <c r="FE794" s="41"/>
      <c r="FF794" s="41"/>
      <c r="FG794" s="41"/>
      <c r="FH794" s="41"/>
      <c r="FI794" s="41"/>
      <c r="FJ794" s="41"/>
      <c r="FK794" s="41"/>
      <c r="FL794" s="41"/>
      <c r="FM794" s="41"/>
      <c r="FN794" s="41"/>
      <c r="FO794" s="41"/>
      <c r="FP794" s="41"/>
      <c r="FQ794" s="41"/>
      <c r="FR794" s="41"/>
      <c r="FS794" s="41"/>
      <c r="FT794" s="41"/>
      <c r="FU794" s="41"/>
      <c r="FV794" s="41"/>
      <c r="FW794" s="41"/>
      <c r="FX794" s="41"/>
      <c r="FY794" s="41"/>
      <c r="FZ794" s="41"/>
      <c r="GA794" s="41"/>
      <c r="GB794" s="41"/>
      <c r="GC794" s="41"/>
      <c r="GD794" s="41"/>
      <c r="GE794" s="41"/>
      <c r="GF794" s="41"/>
      <c r="GG794" s="41"/>
      <c r="GH794" s="41"/>
      <c r="GI794" s="41"/>
      <c r="GJ794" s="41"/>
      <c r="GK794" s="41"/>
      <c r="GL794" s="41"/>
      <c r="GM794" s="41"/>
      <c r="GN794" s="41"/>
      <c r="GO794" s="41"/>
      <c r="GP794" s="41"/>
      <c r="GQ794" s="41"/>
      <c r="GR794" s="41"/>
      <c r="GS794" s="41"/>
      <c r="GT794" s="41"/>
      <c r="GU794" s="41"/>
      <c r="GV794" s="41"/>
      <c r="GW794" s="41"/>
      <c r="GX794" s="41"/>
      <c r="GY794" s="41"/>
      <c r="GZ794" s="41"/>
      <c r="HA794" s="41"/>
      <c r="HB794" s="41"/>
      <c r="HC794" s="41"/>
      <c r="HD794" s="41"/>
      <c r="HE794" s="41"/>
      <c r="HF794" s="41"/>
      <c r="HG794" s="41"/>
      <c r="HH794" s="41"/>
      <c r="HI794" s="41"/>
      <c r="HJ794" s="41"/>
      <c r="HK794" s="41"/>
      <c r="HL794" s="41"/>
      <c r="HM794" s="41"/>
      <c r="HN794" s="41"/>
      <c r="HO794" s="41"/>
      <c r="HP794" s="41"/>
      <c r="HQ794" s="41"/>
      <c r="HR794" s="41"/>
      <c r="HS794" s="41"/>
      <c r="HT794" s="41"/>
      <c r="HU794" s="41"/>
      <c r="HV794" s="41"/>
      <c r="HW794" s="41"/>
      <c r="HX794" s="41"/>
      <c r="HY794" s="41"/>
      <c r="HZ794" s="41"/>
      <c r="IA794" s="41"/>
      <c r="IB794" s="41"/>
      <c r="IC794" s="41"/>
      <c r="ID794" s="41"/>
      <c r="IE794" s="41"/>
      <c r="IF794" s="41"/>
      <c r="IG794" s="41"/>
      <c r="IH794" s="41"/>
      <c r="II794" s="41"/>
      <c r="IJ794" s="41"/>
      <c r="IK794" s="41"/>
      <c r="IL794" s="41"/>
      <c r="IM794" s="41"/>
      <c r="IN794" s="41"/>
      <c r="IO794" s="41"/>
      <c r="IP794" s="41"/>
      <c r="IQ794" s="41"/>
      <c r="IR794" s="41"/>
      <c r="IS794" s="41"/>
      <c r="IT794" s="41"/>
      <c r="IU794" s="41"/>
      <c r="IV794" s="41"/>
    </row>
    <row r="795" spans="1:256" s="65" customFormat="1" ht="12.75">
      <c r="A795" s="32">
        <v>673</v>
      </c>
      <c r="B795" s="33" t="s">
        <v>370</v>
      </c>
      <c r="C795" s="34" t="s">
        <v>92</v>
      </c>
      <c r="D795" s="33" t="s">
        <v>128</v>
      </c>
      <c r="E795" s="44" t="s">
        <v>15</v>
      </c>
      <c r="F795" s="35">
        <f t="shared" si="109"/>
        <v>43893</v>
      </c>
      <c r="G795" s="35">
        <f t="shared" si="110"/>
        <v>43914</v>
      </c>
      <c r="H795" s="35">
        <f t="shared" si="111"/>
        <v>43921</v>
      </c>
      <c r="I795" s="35">
        <f t="shared" si="104"/>
        <v>43928</v>
      </c>
      <c r="J795" s="35">
        <v>43936</v>
      </c>
      <c r="K795" s="36" t="s">
        <v>69</v>
      </c>
      <c r="L795" s="37">
        <f t="shared" si="105"/>
        <v>11600</v>
      </c>
      <c r="M795" s="38">
        <v>11600</v>
      </c>
      <c r="N795" s="39"/>
      <c r="O795" s="40" t="s">
        <v>134</v>
      </c>
      <c r="P795" s="41"/>
      <c r="Q795" s="41"/>
      <c r="R795" s="41"/>
      <c r="S795" s="41"/>
      <c r="T795" s="41"/>
      <c r="U795" s="41"/>
      <c r="V795" s="41"/>
      <c r="W795" s="41"/>
      <c r="X795" s="41"/>
      <c r="Y795" s="41"/>
      <c r="Z795" s="41"/>
      <c r="AA795" s="41"/>
      <c r="AB795" s="41"/>
      <c r="AC795" s="41"/>
      <c r="AD795" s="41"/>
      <c r="AE795" s="41"/>
      <c r="AF795" s="41"/>
      <c r="AG795" s="41"/>
      <c r="AH795" s="41"/>
      <c r="AI795" s="41"/>
      <c r="AJ795" s="41"/>
      <c r="AK795" s="41"/>
      <c r="AL795" s="41"/>
      <c r="AM795" s="41"/>
      <c r="AN795" s="41"/>
      <c r="AO795" s="41"/>
      <c r="AP795" s="41"/>
      <c r="AQ795" s="41"/>
      <c r="AR795" s="41"/>
      <c r="AS795" s="41"/>
      <c r="AT795" s="41"/>
      <c r="AU795" s="41"/>
      <c r="AV795" s="41"/>
      <c r="AW795" s="41"/>
      <c r="AX795" s="41"/>
      <c r="AY795" s="41"/>
      <c r="AZ795" s="41"/>
      <c r="BA795" s="41"/>
      <c r="BB795" s="41"/>
      <c r="BC795" s="41"/>
      <c r="BD795" s="41"/>
      <c r="BE795" s="41"/>
      <c r="BF795" s="41"/>
      <c r="BG795" s="41"/>
      <c r="BH795" s="41"/>
      <c r="BI795" s="41"/>
      <c r="BJ795" s="41"/>
      <c r="BK795" s="41"/>
      <c r="BL795" s="41"/>
      <c r="BM795" s="41"/>
      <c r="BN795" s="41"/>
      <c r="BO795" s="41"/>
      <c r="BP795" s="41"/>
      <c r="BQ795" s="41"/>
      <c r="BR795" s="41"/>
      <c r="BS795" s="41"/>
      <c r="BT795" s="41"/>
      <c r="BU795" s="41"/>
      <c r="BV795" s="41"/>
      <c r="BW795" s="41"/>
      <c r="BX795" s="41"/>
      <c r="BY795" s="41"/>
      <c r="BZ795" s="41"/>
      <c r="CA795" s="41"/>
      <c r="CB795" s="41"/>
      <c r="CC795" s="41"/>
      <c r="CD795" s="41"/>
      <c r="CE795" s="41"/>
      <c r="CF795" s="41"/>
      <c r="CG795" s="41"/>
      <c r="CH795" s="41"/>
      <c r="CI795" s="41"/>
      <c r="CJ795" s="41"/>
      <c r="CK795" s="41"/>
      <c r="CL795" s="41"/>
      <c r="CM795" s="41"/>
      <c r="CN795" s="41"/>
      <c r="CO795" s="41"/>
      <c r="CP795" s="41"/>
      <c r="CQ795" s="41"/>
      <c r="CR795" s="41"/>
      <c r="CS795" s="41"/>
      <c r="CT795" s="41"/>
      <c r="CU795" s="41"/>
      <c r="CV795" s="41"/>
      <c r="CW795" s="41"/>
      <c r="CX795" s="41"/>
      <c r="CY795" s="41"/>
      <c r="CZ795" s="41"/>
      <c r="DA795" s="41"/>
      <c r="DB795" s="41"/>
      <c r="DC795" s="41"/>
      <c r="DD795" s="41"/>
      <c r="DE795" s="41"/>
      <c r="DF795" s="41"/>
      <c r="DG795" s="41"/>
      <c r="DH795" s="41"/>
      <c r="DI795" s="41"/>
      <c r="DJ795" s="41"/>
      <c r="DK795" s="41"/>
      <c r="DL795" s="41"/>
      <c r="DM795" s="41"/>
      <c r="DN795" s="41"/>
      <c r="DO795" s="41"/>
      <c r="DP795" s="41"/>
      <c r="DQ795" s="41"/>
      <c r="DR795" s="41"/>
      <c r="DS795" s="41"/>
      <c r="DT795" s="41"/>
      <c r="DU795" s="41"/>
      <c r="DV795" s="41"/>
      <c r="DW795" s="41"/>
      <c r="DX795" s="41"/>
      <c r="DY795" s="41"/>
      <c r="DZ795" s="41"/>
      <c r="EA795" s="41"/>
      <c r="EB795" s="41"/>
      <c r="EC795" s="41"/>
      <c r="ED795" s="41"/>
      <c r="EE795" s="41"/>
      <c r="EF795" s="41"/>
      <c r="EG795" s="41"/>
      <c r="EH795" s="41"/>
      <c r="EI795" s="41"/>
      <c r="EJ795" s="41"/>
      <c r="EK795" s="41"/>
      <c r="EL795" s="41"/>
      <c r="EM795" s="41"/>
      <c r="EN795" s="41"/>
      <c r="EO795" s="41"/>
      <c r="EP795" s="41"/>
      <c r="EQ795" s="41"/>
      <c r="ER795" s="41"/>
      <c r="ES795" s="41"/>
      <c r="ET795" s="41"/>
      <c r="EU795" s="41"/>
      <c r="EV795" s="41"/>
      <c r="EW795" s="41"/>
      <c r="EX795" s="41"/>
      <c r="EY795" s="41"/>
      <c r="EZ795" s="41"/>
      <c r="FA795" s="41"/>
      <c r="FB795" s="41"/>
      <c r="FC795" s="41"/>
      <c r="FD795" s="41"/>
      <c r="FE795" s="41"/>
      <c r="FF795" s="41"/>
      <c r="FG795" s="41"/>
      <c r="FH795" s="41"/>
      <c r="FI795" s="41"/>
      <c r="FJ795" s="41"/>
      <c r="FK795" s="41"/>
      <c r="FL795" s="41"/>
      <c r="FM795" s="41"/>
      <c r="FN795" s="41"/>
      <c r="FO795" s="41"/>
      <c r="FP795" s="41"/>
      <c r="FQ795" s="41"/>
      <c r="FR795" s="41"/>
      <c r="FS795" s="41"/>
      <c r="FT795" s="41"/>
      <c r="FU795" s="41"/>
      <c r="FV795" s="41"/>
      <c r="FW795" s="41"/>
      <c r="FX795" s="41"/>
      <c r="FY795" s="41"/>
      <c r="FZ795" s="41"/>
      <c r="GA795" s="41"/>
      <c r="GB795" s="41"/>
      <c r="GC795" s="41"/>
      <c r="GD795" s="41"/>
      <c r="GE795" s="41"/>
      <c r="GF795" s="41"/>
      <c r="GG795" s="41"/>
      <c r="GH795" s="41"/>
      <c r="GI795" s="41"/>
      <c r="GJ795" s="41"/>
      <c r="GK795" s="41"/>
      <c r="GL795" s="41"/>
      <c r="GM795" s="41"/>
      <c r="GN795" s="41"/>
      <c r="GO795" s="41"/>
      <c r="GP795" s="41"/>
      <c r="GQ795" s="41"/>
      <c r="GR795" s="41"/>
      <c r="GS795" s="41"/>
      <c r="GT795" s="41"/>
      <c r="GU795" s="41"/>
      <c r="GV795" s="41"/>
      <c r="GW795" s="41"/>
      <c r="GX795" s="41"/>
      <c r="GY795" s="41"/>
      <c r="GZ795" s="41"/>
      <c r="HA795" s="41"/>
      <c r="HB795" s="41"/>
      <c r="HC795" s="41"/>
      <c r="HD795" s="41"/>
      <c r="HE795" s="41"/>
      <c r="HF795" s="41"/>
      <c r="HG795" s="41"/>
      <c r="HH795" s="41"/>
      <c r="HI795" s="41"/>
      <c r="HJ795" s="41"/>
      <c r="HK795" s="41"/>
      <c r="HL795" s="41"/>
      <c r="HM795" s="41"/>
      <c r="HN795" s="41"/>
      <c r="HO795" s="41"/>
      <c r="HP795" s="41"/>
      <c r="HQ795" s="41"/>
      <c r="HR795" s="41"/>
      <c r="HS795" s="41"/>
      <c r="HT795" s="41"/>
      <c r="HU795" s="41"/>
      <c r="HV795" s="41"/>
      <c r="HW795" s="41"/>
      <c r="HX795" s="41"/>
      <c r="HY795" s="41"/>
      <c r="HZ795" s="41"/>
      <c r="IA795" s="41"/>
      <c r="IB795" s="41"/>
      <c r="IC795" s="41"/>
      <c r="ID795" s="41"/>
      <c r="IE795" s="41"/>
      <c r="IF795" s="41"/>
      <c r="IG795" s="41"/>
      <c r="IH795" s="41"/>
      <c r="II795" s="41"/>
      <c r="IJ795" s="41"/>
      <c r="IK795" s="41"/>
      <c r="IL795" s="41"/>
      <c r="IM795" s="41"/>
      <c r="IN795" s="41"/>
      <c r="IO795" s="41"/>
      <c r="IP795" s="41"/>
      <c r="IQ795" s="41"/>
      <c r="IR795" s="41"/>
      <c r="IS795" s="41"/>
      <c r="IT795" s="41"/>
      <c r="IU795" s="41"/>
      <c r="IV795" s="41"/>
    </row>
    <row r="796" spans="1:256" s="80" customFormat="1" ht="12.75">
      <c r="A796" s="32">
        <v>675</v>
      </c>
      <c r="B796" s="33" t="s">
        <v>371</v>
      </c>
      <c r="C796" s="34" t="s">
        <v>130</v>
      </c>
      <c r="D796" s="33" t="s">
        <v>128</v>
      </c>
      <c r="E796" s="44" t="s">
        <v>15</v>
      </c>
      <c r="F796" s="35">
        <f t="shared" si="109"/>
        <v>43893</v>
      </c>
      <c r="G796" s="35">
        <f t="shared" si="110"/>
        <v>43914</v>
      </c>
      <c r="H796" s="35">
        <f t="shared" si="111"/>
        <v>43921</v>
      </c>
      <c r="I796" s="35">
        <f t="shared" si="104"/>
        <v>43928</v>
      </c>
      <c r="J796" s="35">
        <v>43936</v>
      </c>
      <c r="K796" s="36" t="s">
        <v>69</v>
      </c>
      <c r="L796" s="37">
        <f t="shared" si="105"/>
        <v>15600</v>
      </c>
      <c r="M796" s="38">
        <v>15600</v>
      </c>
      <c r="N796" s="39"/>
      <c r="O796" s="40" t="s">
        <v>133</v>
      </c>
      <c r="P796" s="41"/>
      <c r="Q796" s="41"/>
      <c r="R796" s="41"/>
      <c r="S796" s="41"/>
      <c r="T796" s="41"/>
      <c r="U796" s="41"/>
      <c r="V796" s="41"/>
      <c r="W796" s="41"/>
      <c r="X796" s="41"/>
      <c r="Y796" s="41"/>
      <c r="Z796" s="41"/>
      <c r="AA796" s="41"/>
      <c r="AB796" s="41"/>
      <c r="AC796" s="41"/>
      <c r="AD796" s="41"/>
      <c r="AE796" s="41"/>
      <c r="AF796" s="41"/>
      <c r="AG796" s="41"/>
      <c r="AH796" s="41"/>
      <c r="AI796" s="41"/>
      <c r="AJ796" s="41"/>
      <c r="AK796" s="41"/>
      <c r="AL796" s="41"/>
      <c r="AM796" s="41"/>
      <c r="AN796" s="41"/>
      <c r="AO796" s="41"/>
      <c r="AP796" s="41"/>
      <c r="AQ796" s="41"/>
      <c r="AR796" s="41"/>
      <c r="AS796" s="41"/>
      <c r="AT796" s="41"/>
      <c r="AU796" s="41"/>
      <c r="AV796" s="41"/>
      <c r="AW796" s="41"/>
      <c r="AX796" s="41"/>
      <c r="AY796" s="41"/>
      <c r="AZ796" s="41"/>
      <c r="BA796" s="41"/>
      <c r="BB796" s="41"/>
      <c r="BC796" s="41"/>
      <c r="BD796" s="41"/>
      <c r="BE796" s="41"/>
      <c r="BF796" s="41"/>
      <c r="BG796" s="41"/>
      <c r="BH796" s="41"/>
      <c r="BI796" s="41"/>
      <c r="BJ796" s="41"/>
      <c r="BK796" s="41"/>
      <c r="BL796" s="41"/>
      <c r="BM796" s="41"/>
      <c r="BN796" s="41"/>
      <c r="BO796" s="41"/>
      <c r="BP796" s="41"/>
      <c r="BQ796" s="41"/>
      <c r="BR796" s="41"/>
      <c r="BS796" s="41"/>
      <c r="BT796" s="41"/>
      <c r="BU796" s="41"/>
      <c r="BV796" s="41"/>
      <c r="BW796" s="41"/>
      <c r="BX796" s="41"/>
      <c r="BY796" s="41"/>
      <c r="BZ796" s="41"/>
      <c r="CA796" s="41"/>
      <c r="CB796" s="41"/>
      <c r="CC796" s="41"/>
      <c r="CD796" s="41"/>
      <c r="CE796" s="41"/>
      <c r="CF796" s="41"/>
      <c r="CG796" s="41"/>
      <c r="CH796" s="41"/>
      <c r="CI796" s="41"/>
      <c r="CJ796" s="41"/>
      <c r="CK796" s="41"/>
      <c r="CL796" s="41"/>
      <c r="CM796" s="41"/>
      <c r="CN796" s="41"/>
      <c r="CO796" s="41"/>
      <c r="CP796" s="41"/>
      <c r="CQ796" s="41"/>
      <c r="CR796" s="41"/>
      <c r="CS796" s="41"/>
      <c r="CT796" s="41"/>
      <c r="CU796" s="41"/>
      <c r="CV796" s="41"/>
      <c r="CW796" s="41"/>
      <c r="CX796" s="41"/>
      <c r="CY796" s="41"/>
      <c r="CZ796" s="41"/>
      <c r="DA796" s="41"/>
      <c r="DB796" s="41"/>
      <c r="DC796" s="41"/>
      <c r="DD796" s="41"/>
      <c r="DE796" s="41"/>
      <c r="DF796" s="41"/>
      <c r="DG796" s="41"/>
      <c r="DH796" s="41"/>
      <c r="DI796" s="41"/>
      <c r="DJ796" s="41"/>
      <c r="DK796" s="41"/>
      <c r="DL796" s="41"/>
      <c r="DM796" s="41"/>
      <c r="DN796" s="41"/>
      <c r="DO796" s="41"/>
      <c r="DP796" s="41"/>
      <c r="DQ796" s="41"/>
      <c r="DR796" s="41"/>
      <c r="DS796" s="41"/>
      <c r="DT796" s="41"/>
      <c r="DU796" s="41"/>
      <c r="DV796" s="41"/>
      <c r="DW796" s="41"/>
      <c r="DX796" s="41"/>
      <c r="DY796" s="41"/>
      <c r="DZ796" s="41"/>
      <c r="EA796" s="41"/>
      <c r="EB796" s="41"/>
      <c r="EC796" s="41"/>
      <c r="ED796" s="41"/>
      <c r="EE796" s="41"/>
      <c r="EF796" s="41"/>
      <c r="EG796" s="41"/>
      <c r="EH796" s="41"/>
      <c r="EI796" s="41"/>
      <c r="EJ796" s="41"/>
      <c r="EK796" s="41"/>
      <c r="EL796" s="41"/>
      <c r="EM796" s="41"/>
      <c r="EN796" s="41"/>
      <c r="EO796" s="41"/>
      <c r="EP796" s="41"/>
      <c r="EQ796" s="41"/>
      <c r="ER796" s="41"/>
      <c r="ES796" s="41"/>
      <c r="ET796" s="41"/>
      <c r="EU796" s="41"/>
      <c r="EV796" s="41"/>
      <c r="EW796" s="41"/>
      <c r="EX796" s="41"/>
      <c r="EY796" s="41"/>
      <c r="EZ796" s="41"/>
      <c r="FA796" s="41"/>
      <c r="FB796" s="41"/>
      <c r="FC796" s="41"/>
      <c r="FD796" s="41"/>
      <c r="FE796" s="41"/>
      <c r="FF796" s="41"/>
      <c r="FG796" s="41"/>
      <c r="FH796" s="41"/>
      <c r="FI796" s="41"/>
      <c r="FJ796" s="41"/>
      <c r="FK796" s="41"/>
      <c r="FL796" s="41"/>
      <c r="FM796" s="41"/>
      <c r="FN796" s="41"/>
      <c r="FO796" s="41"/>
      <c r="FP796" s="41"/>
      <c r="FQ796" s="41"/>
      <c r="FR796" s="41"/>
      <c r="FS796" s="41"/>
      <c r="FT796" s="41"/>
      <c r="FU796" s="41"/>
      <c r="FV796" s="41"/>
      <c r="FW796" s="41"/>
      <c r="FX796" s="41"/>
      <c r="FY796" s="41"/>
      <c r="FZ796" s="41"/>
      <c r="GA796" s="41"/>
      <c r="GB796" s="41"/>
      <c r="GC796" s="41"/>
      <c r="GD796" s="41"/>
      <c r="GE796" s="41"/>
      <c r="GF796" s="41"/>
      <c r="GG796" s="41"/>
      <c r="GH796" s="41"/>
      <c r="GI796" s="41"/>
      <c r="GJ796" s="41"/>
      <c r="GK796" s="41"/>
      <c r="GL796" s="41"/>
      <c r="GM796" s="41"/>
      <c r="GN796" s="41"/>
      <c r="GO796" s="41"/>
      <c r="GP796" s="41"/>
      <c r="GQ796" s="41"/>
      <c r="GR796" s="41"/>
      <c r="GS796" s="41"/>
      <c r="GT796" s="41"/>
      <c r="GU796" s="41"/>
      <c r="GV796" s="41"/>
      <c r="GW796" s="41"/>
      <c r="GX796" s="41"/>
      <c r="GY796" s="41"/>
      <c r="GZ796" s="41"/>
      <c r="HA796" s="41"/>
      <c r="HB796" s="41"/>
      <c r="HC796" s="41"/>
      <c r="HD796" s="41"/>
      <c r="HE796" s="41"/>
      <c r="HF796" s="41"/>
      <c r="HG796" s="41"/>
      <c r="HH796" s="41"/>
      <c r="HI796" s="41"/>
      <c r="HJ796" s="41"/>
      <c r="HK796" s="41"/>
      <c r="HL796" s="41"/>
      <c r="HM796" s="41"/>
      <c r="HN796" s="41"/>
      <c r="HO796" s="41"/>
      <c r="HP796" s="41"/>
      <c r="HQ796" s="41"/>
      <c r="HR796" s="41"/>
      <c r="HS796" s="41"/>
      <c r="HT796" s="41"/>
      <c r="HU796" s="41"/>
      <c r="HV796" s="41"/>
      <c r="HW796" s="41"/>
      <c r="HX796" s="41"/>
      <c r="HY796" s="41"/>
      <c r="HZ796" s="41"/>
      <c r="IA796" s="41"/>
      <c r="IB796" s="41"/>
      <c r="IC796" s="41"/>
      <c r="ID796" s="41"/>
      <c r="IE796" s="41"/>
      <c r="IF796" s="41"/>
      <c r="IG796" s="41"/>
      <c r="IH796" s="41"/>
      <c r="II796" s="41"/>
      <c r="IJ796" s="41"/>
      <c r="IK796" s="41"/>
      <c r="IL796" s="41"/>
      <c r="IM796" s="41"/>
      <c r="IN796" s="41"/>
      <c r="IO796" s="41"/>
      <c r="IP796" s="41"/>
      <c r="IQ796" s="41"/>
      <c r="IR796" s="41"/>
      <c r="IS796" s="41"/>
      <c r="IT796" s="41"/>
      <c r="IU796" s="41"/>
      <c r="IV796" s="41"/>
    </row>
    <row r="797" spans="1:256" s="80" customFormat="1" ht="12.75">
      <c r="A797" s="32">
        <v>679</v>
      </c>
      <c r="B797" s="33" t="s">
        <v>371</v>
      </c>
      <c r="C797" s="34" t="s">
        <v>164</v>
      </c>
      <c r="D797" s="33" t="s">
        <v>128</v>
      </c>
      <c r="E797" s="44" t="s">
        <v>15</v>
      </c>
      <c r="F797" s="35">
        <f t="shared" si="109"/>
        <v>43893</v>
      </c>
      <c r="G797" s="35">
        <f t="shared" si="110"/>
        <v>43914</v>
      </c>
      <c r="H797" s="35">
        <f t="shared" si="111"/>
        <v>43921</v>
      </c>
      <c r="I797" s="35">
        <f t="shared" si="104"/>
        <v>43928</v>
      </c>
      <c r="J797" s="35">
        <v>43936</v>
      </c>
      <c r="K797" s="36" t="s">
        <v>69</v>
      </c>
      <c r="L797" s="37">
        <f t="shared" si="105"/>
        <v>357700</v>
      </c>
      <c r="M797" s="38">
        <v>357700</v>
      </c>
      <c r="N797" s="39"/>
      <c r="O797" s="40" t="s">
        <v>133</v>
      </c>
      <c r="P797" s="41"/>
      <c r="Q797" s="41"/>
      <c r="R797" s="41"/>
      <c r="S797" s="41"/>
      <c r="T797" s="41"/>
      <c r="U797" s="41"/>
      <c r="V797" s="41"/>
      <c r="W797" s="41"/>
      <c r="X797" s="41"/>
      <c r="Y797" s="41"/>
      <c r="Z797" s="41"/>
      <c r="AA797" s="41"/>
      <c r="AB797" s="41"/>
      <c r="AC797" s="41"/>
      <c r="AD797" s="41"/>
      <c r="AE797" s="41"/>
      <c r="AF797" s="41"/>
      <c r="AG797" s="41"/>
      <c r="AH797" s="41"/>
      <c r="AI797" s="41"/>
      <c r="AJ797" s="41"/>
      <c r="AK797" s="41"/>
      <c r="AL797" s="41"/>
      <c r="AM797" s="41"/>
      <c r="AN797" s="41"/>
      <c r="AO797" s="41"/>
      <c r="AP797" s="41"/>
      <c r="AQ797" s="41"/>
      <c r="AR797" s="41"/>
      <c r="AS797" s="41"/>
      <c r="AT797" s="41"/>
      <c r="AU797" s="41"/>
      <c r="AV797" s="41"/>
      <c r="AW797" s="41"/>
      <c r="AX797" s="41"/>
      <c r="AY797" s="41"/>
      <c r="AZ797" s="41"/>
      <c r="BA797" s="41"/>
      <c r="BB797" s="41"/>
      <c r="BC797" s="41"/>
      <c r="BD797" s="41"/>
      <c r="BE797" s="41"/>
      <c r="BF797" s="41"/>
      <c r="BG797" s="41"/>
      <c r="BH797" s="41"/>
      <c r="BI797" s="41"/>
      <c r="BJ797" s="41"/>
      <c r="BK797" s="41"/>
      <c r="BL797" s="41"/>
      <c r="BM797" s="41"/>
      <c r="BN797" s="41"/>
      <c r="BO797" s="41"/>
      <c r="BP797" s="41"/>
      <c r="BQ797" s="41"/>
      <c r="BR797" s="41"/>
      <c r="BS797" s="41"/>
      <c r="BT797" s="41"/>
      <c r="BU797" s="41"/>
      <c r="BV797" s="41"/>
      <c r="BW797" s="41"/>
      <c r="BX797" s="41"/>
      <c r="BY797" s="41"/>
      <c r="BZ797" s="41"/>
      <c r="CA797" s="41"/>
      <c r="CB797" s="41"/>
      <c r="CC797" s="41"/>
      <c r="CD797" s="41"/>
      <c r="CE797" s="41"/>
      <c r="CF797" s="41"/>
      <c r="CG797" s="41"/>
      <c r="CH797" s="41"/>
      <c r="CI797" s="41"/>
      <c r="CJ797" s="41"/>
      <c r="CK797" s="41"/>
      <c r="CL797" s="41"/>
      <c r="CM797" s="41"/>
      <c r="CN797" s="41"/>
      <c r="CO797" s="41"/>
      <c r="CP797" s="41"/>
      <c r="CQ797" s="41"/>
      <c r="CR797" s="41"/>
      <c r="CS797" s="41"/>
      <c r="CT797" s="41"/>
      <c r="CU797" s="41"/>
      <c r="CV797" s="41"/>
      <c r="CW797" s="41"/>
      <c r="CX797" s="41"/>
      <c r="CY797" s="41"/>
      <c r="CZ797" s="41"/>
      <c r="DA797" s="41"/>
      <c r="DB797" s="41"/>
      <c r="DC797" s="41"/>
      <c r="DD797" s="41"/>
      <c r="DE797" s="41"/>
      <c r="DF797" s="41"/>
      <c r="DG797" s="41"/>
      <c r="DH797" s="41"/>
      <c r="DI797" s="41"/>
      <c r="DJ797" s="41"/>
      <c r="DK797" s="41"/>
      <c r="DL797" s="41"/>
      <c r="DM797" s="41"/>
      <c r="DN797" s="41"/>
      <c r="DO797" s="41"/>
      <c r="DP797" s="41"/>
      <c r="DQ797" s="41"/>
      <c r="DR797" s="41"/>
      <c r="DS797" s="41"/>
      <c r="DT797" s="41"/>
      <c r="DU797" s="41"/>
      <c r="DV797" s="41"/>
      <c r="DW797" s="41"/>
      <c r="DX797" s="41"/>
      <c r="DY797" s="41"/>
      <c r="DZ797" s="41"/>
      <c r="EA797" s="41"/>
      <c r="EB797" s="41"/>
      <c r="EC797" s="41"/>
      <c r="ED797" s="41"/>
      <c r="EE797" s="41"/>
      <c r="EF797" s="41"/>
      <c r="EG797" s="41"/>
      <c r="EH797" s="41"/>
      <c r="EI797" s="41"/>
      <c r="EJ797" s="41"/>
      <c r="EK797" s="41"/>
      <c r="EL797" s="41"/>
      <c r="EM797" s="41"/>
      <c r="EN797" s="41"/>
      <c r="EO797" s="41"/>
      <c r="EP797" s="41"/>
      <c r="EQ797" s="41"/>
      <c r="ER797" s="41"/>
      <c r="ES797" s="41"/>
      <c r="ET797" s="41"/>
      <c r="EU797" s="41"/>
      <c r="EV797" s="41"/>
      <c r="EW797" s="41"/>
      <c r="EX797" s="41"/>
      <c r="EY797" s="41"/>
      <c r="EZ797" s="41"/>
      <c r="FA797" s="41"/>
      <c r="FB797" s="41"/>
      <c r="FC797" s="41"/>
      <c r="FD797" s="41"/>
      <c r="FE797" s="41"/>
      <c r="FF797" s="41"/>
      <c r="FG797" s="41"/>
      <c r="FH797" s="41"/>
      <c r="FI797" s="41"/>
      <c r="FJ797" s="41"/>
      <c r="FK797" s="41"/>
      <c r="FL797" s="41"/>
      <c r="FM797" s="41"/>
      <c r="FN797" s="41"/>
      <c r="FO797" s="41"/>
      <c r="FP797" s="41"/>
      <c r="FQ797" s="41"/>
      <c r="FR797" s="41"/>
      <c r="FS797" s="41"/>
      <c r="FT797" s="41"/>
      <c r="FU797" s="41"/>
      <c r="FV797" s="41"/>
      <c r="FW797" s="41"/>
      <c r="FX797" s="41"/>
      <c r="FY797" s="41"/>
      <c r="FZ797" s="41"/>
      <c r="GA797" s="41"/>
      <c r="GB797" s="41"/>
      <c r="GC797" s="41"/>
      <c r="GD797" s="41"/>
      <c r="GE797" s="41"/>
      <c r="GF797" s="41"/>
      <c r="GG797" s="41"/>
      <c r="GH797" s="41"/>
      <c r="GI797" s="41"/>
      <c r="GJ797" s="41"/>
      <c r="GK797" s="41"/>
      <c r="GL797" s="41"/>
      <c r="GM797" s="41"/>
      <c r="GN797" s="41"/>
      <c r="GO797" s="41"/>
      <c r="GP797" s="41"/>
      <c r="GQ797" s="41"/>
      <c r="GR797" s="41"/>
      <c r="GS797" s="41"/>
      <c r="GT797" s="41"/>
      <c r="GU797" s="41"/>
      <c r="GV797" s="41"/>
      <c r="GW797" s="41"/>
      <c r="GX797" s="41"/>
      <c r="GY797" s="41"/>
      <c r="GZ797" s="41"/>
      <c r="HA797" s="41"/>
      <c r="HB797" s="41"/>
      <c r="HC797" s="41"/>
      <c r="HD797" s="41"/>
      <c r="HE797" s="41"/>
      <c r="HF797" s="41"/>
      <c r="HG797" s="41"/>
      <c r="HH797" s="41"/>
      <c r="HI797" s="41"/>
      <c r="HJ797" s="41"/>
      <c r="HK797" s="41"/>
      <c r="HL797" s="41"/>
      <c r="HM797" s="41"/>
      <c r="HN797" s="41"/>
      <c r="HO797" s="41"/>
      <c r="HP797" s="41"/>
      <c r="HQ797" s="41"/>
      <c r="HR797" s="41"/>
      <c r="HS797" s="41"/>
      <c r="HT797" s="41"/>
      <c r="HU797" s="41"/>
      <c r="HV797" s="41"/>
      <c r="HW797" s="41"/>
      <c r="HX797" s="41"/>
      <c r="HY797" s="41"/>
      <c r="HZ797" s="41"/>
      <c r="IA797" s="41"/>
      <c r="IB797" s="41"/>
      <c r="IC797" s="41"/>
      <c r="ID797" s="41"/>
      <c r="IE797" s="41"/>
      <c r="IF797" s="41"/>
      <c r="IG797" s="41"/>
      <c r="IH797" s="41"/>
      <c r="II797" s="41"/>
      <c r="IJ797" s="41"/>
      <c r="IK797" s="41"/>
      <c r="IL797" s="41"/>
      <c r="IM797" s="41"/>
      <c r="IN797" s="41"/>
      <c r="IO797" s="41"/>
      <c r="IP797" s="41"/>
      <c r="IQ797" s="41"/>
      <c r="IR797" s="41"/>
      <c r="IS797" s="41"/>
      <c r="IT797" s="41"/>
      <c r="IU797" s="41"/>
      <c r="IV797" s="41"/>
    </row>
    <row r="798" spans="1:256" s="41" customFormat="1" ht="12.75">
      <c r="A798" s="32">
        <v>683</v>
      </c>
      <c r="B798" s="33" t="s">
        <v>371</v>
      </c>
      <c r="C798" s="34" t="s">
        <v>131</v>
      </c>
      <c r="D798" s="33" t="s">
        <v>128</v>
      </c>
      <c r="E798" s="44" t="s">
        <v>15</v>
      </c>
      <c r="F798" s="35">
        <f t="shared" si="109"/>
        <v>43893</v>
      </c>
      <c r="G798" s="35">
        <f t="shared" si="110"/>
        <v>43914</v>
      </c>
      <c r="H798" s="35">
        <f t="shared" si="111"/>
        <v>43921</v>
      </c>
      <c r="I798" s="35">
        <f t="shared" si="104"/>
        <v>43928</v>
      </c>
      <c r="J798" s="35">
        <v>43936</v>
      </c>
      <c r="K798" s="36" t="s">
        <v>69</v>
      </c>
      <c r="L798" s="37">
        <f t="shared" si="105"/>
        <v>210810</v>
      </c>
      <c r="M798" s="38">
        <v>210810</v>
      </c>
      <c r="N798" s="39"/>
      <c r="O798" s="40" t="s">
        <v>133</v>
      </c>
    </row>
    <row r="799" spans="1:256" s="41" customFormat="1" ht="12.75">
      <c r="A799" s="32">
        <v>684</v>
      </c>
      <c r="B799" s="33" t="s">
        <v>371</v>
      </c>
      <c r="C799" s="34" t="s">
        <v>92</v>
      </c>
      <c r="D799" s="33" t="s">
        <v>128</v>
      </c>
      <c r="E799" s="44" t="s">
        <v>15</v>
      </c>
      <c r="F799" s="35">
        <f t="shared" si="109"/>
        <v>43893</v>
      </c>
      <c r="G799" s="35">
        <f t="shared" si="110"/>
        <v>43914</v>
      </c>
      <c r="H799" s="35">
        <f t="shared" si="111"/>
        <v>43921</v>
      </c>
      <c r="I799" s="35">
        <f t="shared" si="104"/>
        <v>43928</v>
      </c>
      <c r="J799" s="35">
        <v>43936</v>
      </c>
      <c r="K799" s="36" t="s">
        <v>69</v>
      </c>
      <c r="L799" s="37">
        <f t="shared" si="105"/>
        <v>242175</v>
      </c>
      <c r="M799" s="38">
        <v>242175</v>
      </c>
      <c r="N799" s="39"/>
      <c r="O799" s="40" t="s">
        <v>133</v>
      </c>
    </row>
    <row r="800" spans="1:256" s="41" customFormat="1" ht="12.75">
      <c r="A800" s="32">
        <v>687</v>
      </c>
      <c r="B800" s="33" t="s">
        <v>371</v>
      </c>
      <c r="C800" s="34" t="s">
        <v>89</v>
      </c>
      <c r="D800" s="33" t="s">
        <v>128</v>
      </c>
      <c r="E800" s="44" t="s">
        <v>15</v>
      </c>
      <c r="F800" s="35">
        <f t="shared" si="109"/>
        <v>43893</v>
      </c>
      <c r="G800" s="35">
        <f t="shared" si="110"/>
        <v>43914</v>
      </c>
      <c r="H800" s="35">
        <f t="shared" si="111"/>
        <v>43921</v>
      </c>
      <c r="I800" s="35">
        <f t="shared" si="104"/>
        <v>43928</v>
      </c>
      <c r="J800" s="35">
        <v>43936</v>
      </c>
      <c r="K800" s="36" t="s">
        <v>69</v>
      </c>
      <c r="L800" s="37">
        <f t="shared" si="105"/>
        <v>38800</v>
      </c>
      <c r="M800" s="38">
        <f>27600+11200</f>
        <v>38800</v>
      </c>
      <c r="N800" s="39"/>
      <c r="O800" s="40" t="s">
        <v>133</v>
      </c>
    </row>
    <row r="801" spans="1:15" s="41" customFormat="1" ht="18">
      <c r="A801" s="32">
        <v>688</v>
      </c>
      <c r="B801" s="33" t="s">
        <v>371</v>
      </c>
      <c r="C801" s="42" t="s">
        <v>110</v>
      </c>
      <c r="D801" s="33" t="s">
        <v>128</v>
      </c>
      <c r="E801" s="44" t="s">
        <v>29</v>
      </c>
      <c r="F801" s="46" t="e">
        <v>#REF!</v>
      </c>
      <c r="G801" s="33" t="str">
        <f>IF(E801="","",IF((OR(E801=data_validation!A$1,E801=data_validation!A$2)),"Indicate Date","N/A"))</f>
        <v>N/A</v>
      </c>
      <c r="H801" s="35">
        <f t="shared" si="111"/>
        <v>43921</v>
      </c>
      <c r="I801" s="35">
        <f t="shared" si="104"/>
        <v>43928</v>
      </c>
      <c r="J801" s="35">
        <v>43936</v>
      </c>
      <c r="K801" s="36" t="s">
        <v>69</v>
      </c>
      <c r="L801" s="37">
        <f t="shared" si="105"/>
        <v>20000</v>
      </c>
      <c r="M801" s="45">
        <v>20000</v>
      </c>
      <c r="N801" s="39"/>
      <c r="O801" s="40" t="s">
        <v>133</v>
      </c>
    </row>
    <row r="802" spans="1:15" s="41" customFormat="1" ht="18">
      <c r="A802" s="32">
        <v>690</v>
      </c>
      <c r="B802" s="33" t="s">
        <v>371</v>
      </c>
      <c r="C802" s="34" t="s">
        <v>116</v>
      </c>
      <c r="D802" s="33" t="s">
        <v>128</v>
      </c>
      <c r="E802" s="44" t="s">
        <v>28</v>
      </c>
      <c r="F802" s="35">
        <f>H802-7</f>
        <v>43914</v>
      </c>
      <c r="G802" s="33" t="str">
        <f>IF(E802="","",IF((OR(E802=data_validation!A$1,E802=data_validation!A$2)),"Indicate Date","N/A"))</f>
        <v>N/A</v>
      </c>
      <c r="H802" s="35">
        <f t="shared" si="111"/>
        <v>43921</v>
      </c>
      <c r="I802" s="35">
        <f t="shared" si="104"/>
        <v>43928</v>
      </c>
      <c r="J802" s="35">
        <v>43936</v>
      </c>
      <c r="K802" s="36" t="s">
        <v>69</v>
      </c>
      <c r="L802" s="37">
        <f t="shared" si="105"/>
        <v>2000</v>
      </c>
      <c r="M802" s="38">
        <v>2000</v>
      </c>
      <c r="N802" s="39"/>
      <c r="O802" s="40" t="s">
        <v>133</v>
      </c>
    </row>
    <row r="803" spans="1:15" s="41" customFormat="1" ht="12.75">
      <c r="A803" s="32">
        <v>692</v>
      </c>
      <c r="B803" s="33" t="s">
        <v>372</v>
      </c>
      <c r="C803" s="34" t="s">
        <v>164</v>
      </c>
      <c r="D803" s="33" t="s">
        <v>128</v>
      </c>
      <c r="E803" s="44" t="s">
        <v>15</v>
      </c>
      <c r="F803" s="35">
        <f>G803-21</f>
        <v>43895</v>
      </c>
      <c r="G803" s="35">
        <f>H803-7</f>
        <v>43916</v>
      </c>
      <c r="H803" s="35">
        <f>J803-13</f>
        <v>43923</v>
      </c>
      <c r="I803" s="35">
        <f t="shared" si="104"/>
        <v>43930</v>
      </c>
      <c r="J803" s="35">
        <v>43936</v>
      </c>
      <c r="K803" s="36" t="s">
        <v>69</v>
      </c>
      <c r="L803" s="37">
        <f t="shared" si="105"/>
        <v>107000</v>
      </c>
      <c r="M803" s="38">
        <v>107000</v>
      </c>
      <c r="N803" s="39"/>
      <c r="O803" s="40" t="s">
        <v>252</v>
      </c>
    </row>
    <row r="804" spans="1:15" s="41" customFormat="1" ht="12.75">
      <c r="A804" s="32">
        <v>695</v>
      </c>
      <c r="B804" s="33" t="s">
        <v>372</v>
      </c>
      <c r="C804" s="34" t="s">
        <v>92</v>
      </c>
      <c r="D804" s="33" t="s">
        <v>128</v>
      </c>
      <c r="E804" s="44" t="s">
        <v>15</v>
      </c>
      <c r="F804" s="35">
        <f>G804-21</f>
        <v>43893</v>
      </c>
      <c r="G804" s="35">
        <f>H804-7</f>
        <v>43914</v>
      </c>
      <c r="H804" s="35">
        <f>J804-15</f>
        <v>43921</v>
      </c>
      <c r="I804" s="35">
        <f t="shared" si="104"/>
        <v>43928</v>
      </c>
      <c r="J804" s="35">
        <v>43936</v>
      </c>
      <c r="K804" s="36" t="s">
        <v>69</v>
      </c>
      <c r="L804" s="37">
        <f t="shared" si="105"/>
        <v>39060</v>
      </c>
      <c r="M804" s="38">
        <v>39060</v>
      </c>
      <c r="N804" s="39"/>
      <c r="O804" s="40" t="s">
        <v>252</v>
      </c>
    </row>
    <row r="805" spans="1:15" s="41" customFormat="1" ht="24">
      <c r="A805" s="32">
        <v>709</v>
      </c>
      <c r="B805" s="33" t="s">
        <v>383</v>
      </c>
      <c r="C805" s="42" t="s">
        <v>83</v>
      </c>
      <c r="D805" s="33" t="s">
        <v>169</v>
      </c>
      <c r="E805" s="44" t="s">
        <v>28</v>
      </c>
      <c r="F805" s="35">
        <f>H805-7</f>
        <v>43914</v>
      </c>
      <c r="G805" s="33" t="str">
        <f>IF(E805="","",IF((OR(E805=data_validation!A$1,E805=data_validation!A$2)),"Indicate Date","N/A"))</f>
        <v>N/A</v>
      </c>
      <c r="H805" s="35">
        <f>J805-15</f>
        <v>43921</v>
      </c>
      <c r="I805" s="35">
        <f t="shared" si="104"/>
        <v>43928</v>
      </c>
      <c r="J805" s="35">
        <v>43936</v>
      </c>
      <c r="K805" s="36" t="s">
        <v>69</v>
      </c>
      <c r="L805" s="37">
        <f t="shared" si="105"/>
        <v>12625</v>
      </c>
      <c r="M805" s="43">
        <v>12625</v>
      </c>
      <c r="N805" s="39"/>
      <c r="O805" s="40" t="s">
        <v>208</v>
      </c>
    </row>
    <row r="806" spans="1:15" s="41" customFormat="1" ht="24">
      <c r="A806" s="32">
        <v>712</v>
      </c>
      <c r="B806" s="33" t="s">
        <v>383</v>
      </c>
      <c r="C806" s="42" t="s">
        <v>118</v>
      </c>
      <c r="D806" s="33" t="s">
        <v>169</v>
      </c>
      <c r="E806" s="44" t="s">
        <v>28</v>
      </c>
      <c r="F806" s="35">
        <f>H806-7</f>
        <v>43914</v>
      </c>
      <c r="G806" s="33" t="str">
        <f>IF(E806="","",IF((OR(E806=data_validation!A$1,E806=data_validation!A$2)),"Indicate Date","N/A"))</f>
        <v>N/A</v>
      </c>
      <c r="H806" s="35">
        <f>J806-15</f>
        <v>43921</v>
      </c>
      <c r="I806" s="35">
        <f t="shared" si="104"/>
        <v>43928</v>
      </c>
      <c r="J806" s="35">
        <v>43936</v>
      </c>
      <c r="K806" s="36" t="s">
        <v>69</v>
      </c>
      <c r="L806" s="37">
        <f t="shared" si="105"/>
        <v>10000</v>
      </c>
      <c r="M806" s="43">
        <v>10000</v>
      </c>
      <c r="N806" s="39"/>
      <c r="O806" s="40" t="s">
        <v>208</v>
      </c>
    </row>
    <row r="807" spans="1:15" s="41" customFormat="1" ht="21">
      <c r="A807" s="32">
        <v>715</v>
      </c>
      <c r="B807" s="33" t="s">
        <v>384</v>
      </c>
      <c r="C807" s="34" t="s">
        <v>170</v>
      </c>
      <c r="D807" s="33" t="s">
        <v>169</v>
      </c>
      <c r="E807" s="44" t="s">
        <v>15</v>
      </c>
      <c r="F807" s="35">
        <f>G807-21</f>
        <v>43895</v>
      </c>
      <c r="G807" s="35">
        <f>H807-7</f>
        <v>43916</v>
      </c>
      <c r="H807" s="35">
        <f>J807-13</f>
        <v>43923</v>
      </c>
      <c r="I807" s="35">
        <f t="shared" si="104"/>
        <v>43930</v>
      </c>
      <c r="J807" s="35">
        <v>43936</v>
      </c>
      <c r="K807" s="36" t="s">
        <v>69</v>
      </c>
      <c r="L807" s="37">
        <f t="shared" si="105"/>
        <v>211500</v>
      </c>
      <c r="M807" s="38"/>
      <c r="N807" s="39">
        <f>90000+20000+25000+70000+6500</f>
        <v>211500</v>
      </c>
      <c r="O807" s="40" t="s">
        <v>386</v>
      </c>
    </row>
    <row r="808" spans="1:15" s="41" customFormat="1" ht="24">
      <c r="A808" s="32">
        <v>719</v>
      </c>
      <c r="B808" s="33" t="s">
        <v>384</v>
      </c>
      <c r="C808" s="34" t="s">
        <v>85</v>
      </c>
      <c r="D808" s="33" t="s">
        <v>169</v>
      </c>
      <c r="E808" s="44" t="s">
        <v>15</v>
      </c>
      <c r="F808" s="35">
        <f>G808-21</f>
        <v>43893</v>
      </c>
      <c r="G808" s="35">
        <f>H808-7</f>
        <v>43914</v>
      </c>
      <c r="H808" s="35">
        <f>J808-15</f>
        <v>43921</v>
      </c>
      <c r="I808" s="35">
        <f t="shared" si="104"/>
        <v>43928</v>
      </c>
      <c r="J808" s="35">
        <v>43936</v>
      </c>
      <c r="K808" s="36" t="s">
        <v>69</v>
      </c>
      <c r="L808" s="37">
        <f t="shared" si="105"/>
        <v>266000</v>
      </c>
      <c r="M808" s="38"/>
      <c r="N808" s="39">
        <v>266000</v>
      </c>
      <c r="O808" s="40" t="s">
        <v>386</v>
      </c>
    </row>
    <row r="809" spans="1:15" s="41" customFormat="1" ht="24">
      <c r="A809" s="32">
        <v>721</v>
      </c>
      <c r="B809" s="33" t="s">
        <v>387</v>
      </c>
      <c r="C809" s="34" t="s">
        <v>95</v>
      </c>
      <c r="D809" s="33" t="s">
        <v>169</v>
      </c>
      <c r="E809" s="44" t="s">
        <v>15</v>
      </c>
      <c r="F809" s="35">
        <f>G809-21</f>
        <v>43893</v>
      </c>
      <c r="G809" s="35">
        <f>H809-7</f>
        <v>43914</v>
      </c>
      <c r="H809" s="35">
        <f>J809-15</f>
        <v>43921</v>
      </c>
      <c r="I809" s="35">
        <f t="shared" si="104"/>
        <v>43928</v>
      </c>
      <c r="J809" s="35">
        <v>43936</v>
      </c>
      <c r="K809" s="36" t="s">
        <v>69</v>
      </c>
      <c r="L809" s="37">
        <f t="shared" si="105"/>
        <v>171500</v>
      </c>
      <c r="M809" s="38"/>
      <c r="N809" s="39">
        <f>150000+6000+5000+10500</f>
        <v>171500</v>
      </c>
      <c r="O809" s="40" t="s">
        <v>385</v>
      </c>
    </row>
    <row r="810" spans="1:15" s="41" customFormat="1" ht="24">
      <c r="A810" s="32">
        <v>724</v>
      </c>
      <c r="B810" s="33" t="s">
        <v>387</v>
      </c>
      <c r="C810" s="34" t="s">
        <v>157</v>
      </c>
      <c r="D810" s="33" t="s">
        <v>169</v>
      </c>
      <c r="E810" s="44" t="s">
        <v>15</v>
      </c>
      <c r="F810" s="35">
        <f>G810-21</f>
        <v>43893</v>
      </c>
      <c r="G810" s="35">
        <f>H810-7</f>
        <v>43914</v>
      </c>
      <c r="H810" s="35">
        <f>J810-15</f>
        <v>43921</v>
      </c>
      <c r="I810" s="35">
        <f t="shared" si="104"/>
        <v>43928</v>
      </c>
      <c r="J810" s="35">
        <v>43936</v>
      </c>
      <c r="K810" s="36" t="s">
        <v>69</v>
      </c>
      <c r="L810" s="37">
        <f t="shared" si="105"/>
        <v>3000</v>
      </c>
      <c r="M810" s="38"/>
      <c r="N810" s="39">
        <v>3000</v>
      </c>
      <c r="O810" s="40" t="s">
        <v>385</v>
      </c>
    </row>
    <row r="811" spans="1:15" s="41" customFormat="1" ht="21">
      <c r="A811" s="32">
        <v>728</v>
      </c>
      <c r="B811" s="33" t="s">
        <v>388</v>
      </c>
      <c r="C811" s="42" t="s">
        <v>92</v>
      </c>
      <c r="D811" s="33" t="s">
        <v>169</v>
      </c>
      <c r="E811" s="44" t="s">
        <v>28</v>
      </c>
      <c r="F811" s="35">
        <f>H811-7</f>
        <v>43916</v>
      </c>
      <c r="G811" s="33" t="str">
        <f>IF(E811="","",IF((OR(E811=data_validation!A$1,E811=data_validation!A$2)),"Indicate Date","N/A"))</f>
        <v>N/A</v>
      </c>
      <c r="H811" s="35">
        <f>J811-13</f>
        <v>43923</v>
      </c>
      <c r="I811" s="35">
        <f t="shared" si="104"/>
        <v>43930</v>
      </c>
      <c r="J811" s="35">
        <v>43936</v>
      </c>
      <c r="K811" s="36" t="s">
        <v>69</v>
      </c>
      <c r="L811" s="37">
        <f t="shared" si="105"/>
        <v>46000</v>
      </c>
      <c r="M811" s="43">
        <v>46000</v>
      </c>
      <c r="N811" s="39"/>
      <c r="O811" s="40" t="s">
        <v>177</v>
      </c>
    </row>
    <row r="812" spans="1:15" s="41" customFormat="1" ht="21">
      <c r="A812" s="32">
        <v>732</v>
      </c>
      <c r="B812" s="33" t="s">
        <v>388</v>
      </c>
      <c r="C812" s="34" t="s">
        <v>89</v>
      </c>
      <c r="D812" s="33" t="s">
        <v>169</v>
      </c>
      <c r="E812" s="44" t="s">
        <v>15</v>
      </c>
      <c r="F812" s="35">
        <f>G812-21</f>
        <v>43893</v>
      </c>
      <c r="G812" s="35">
        <f>H812-7</f>
        <v>43914</v>
      </c>
      <c r="H812" s="35">
        <f t="shared" ref="H812:H830" si="112">J812-15</f>
        <v>43921</v>
      </c>
      <c r="I812" s="35">
        <f t="shared" si="104"/>
        <v>43928</v>
      </c>
      <c r="J812" s="35">
        <v>43936</v>
      </c>
      <c r="K812" s="36" t="s">
        <v>69</v>
      </c>
      <c r="L812" s="37">
        <f t="shared" si="105"/>
        <v>21200</v>
      </c>
      <c r="M812" s="38">
        <v>21200</v>
      </c>
      <c r="N812" s="39"/>
      <c r="O812" s="40" t="s">
        <v>177</v>
      </c>
    </row>
    <row r="813" spans="1:15" s="41" customFormat="1" ht="18">
      <c r="A813" s="32">
        <v>738</v>
      </c>
      <c r="B813" s="33" t="s">
        <v>390</v>
      </c>
      <c r="C813" s="42" t="s">
        <v>92</v>
      </c>
      <c r="D813" s="33" t="s">
        <v>169</v>
      </c>
      <c r="E813" s="44" t="s">
        <v>28</v>
      </c>
      <c r="F813" s="35">
        <f>H813-7</f>
        <v>43914</v>
      </c>
      <c r="G813" s="33" t="str">
        <f>IF(E813="","",IF((OR(E813=data_validation!A$1,E813=data_validation!A$2)),"Indicate Date","N/A"))</f>
        <v>N/A</v>
      </c>
      <c r="H813" s="35">
        <f t="shared" si="112"/>
        <v>43921</v>
      </c>
      <c r="I813" s="35">
        <f t="shared" si="104"/>
        <v>43928</v>
      </c>
      <c r="J813" s="35">
        <v>43936</v>
      </c>
      <c r="K813" s="36" t="s">
        <v>69</v>
      </c>
      <c r="L813" s="37">
        <f t="shared" si="105"/>
        <v>2040</v>
      </c>
      <c r="M813" s="43">
        <v>2040</v>
      </c>
      <c r="N813" s="39"/>
      <c r="O813" s="40" t="s">
        <v>180</v>
      </c>
    </row>
    <row r="814" spans="1:15" s="41" customFormat="1" ht="12.75">
      <c r="A814" s="32">
        <v>739</v>
      </c>
      <c r="B814" s="33" t="s">
        <v>390</v>
      </c>
      <c r="C814" s="34" t="s">
        <v>89</v>
      </c>
      <c r="D814" s="33" t="s">
        <v>169</v>
      </c>
      <c r="E814" s="44" t="s">
        <v>15</v>
      </c>
      <c r="F814" s="35">
        <f>G814-21</f>
        <v>43893</v>
      </c>
      <c r="G814" s="35">
        <f>H814-7</f>
        <v>43914</v>
      </c>
      <c r="H814" s="35">
        <f t="shared" si="112"/>
        <v>43921</v>
      </c>
      <c r="I814" s="35">
        <f t="shared" si="104"/>
        <v>43928</v>
      </c>
      <c r="J814" s="35">
        <v>43936</v>
      </c>
      <c r="K814" s="36" t="s">
        <v>69</v>
      </c>
      <c r="L814" s="37">
        <f t="shared" si="105"/>
        <v>29700</v>
      </c>
      <c r="M814" s="45">
        <v>29700</v>
      </c>
      <c r="N814" s="39"/>
      <c r="O814" s="40" t="s">
        <v>180</v>
      </c>
    </row>
    <row r="815" spans="1:15" s="41" customFormat="1" ht="18">
      <c r="A815" s="32">
        <v>740</v>
      </c>
      <c r="B815" s="33" t="s">
        <v>390</v>
      </c>
      <c r="C815" s="42" t="s">
        <v>110</v>
      </c>
      <c r="D815" s="33" t="s">
        <v>169</v>
      </c>
      <c r="E815" s="44" t="s">
        <v>29</v>
      </c>
      <c r="F815" s="46" t="e">
        <v>#REF!</v>
      </c>
      <c r="G815" s="33" t="str">
        <f>IF(E815="","",IF((OR(E815=data_validation!A$1,E815=data_validation!A$2)),"Indicate Date","N/A"))</f>
        <v>N/A</v>
      </c>
      <c r="H815" s="35">
        <f t="shared" si="112"/>
        <v>43921</v>
      </c>
      <c r="I815" s="35">
        <f t="shared" si="104"/>
        <v>43928</v>
      </c>
      <c r="J815" s="35">
        <v>43936</v>
      </c>
      <c r="K815" s="36" t="s">
        <v>69</v>
      </c>
      <c r="L815" s="37">
        <f t="shared" si="105"/>
        <v>3200</v>
      </c>
      <c r="M815" s="45">
        <v>3200</v>
      </c>
      <c r="N815" s="39"/>
      <c r="O815" s="40" t="s">
        <v>180</v>
      </c>
    </row>
    <row r="816" spans="1:15" s="41" customFormat="1" ht="18">
      <c r="A816" s="32">
        <v>741</v>
      </c>
      <c r="B816" s="33" t="s">
        <v>390</v>
      </c>
      <c r="C816" s="42" t="s">
        <v>116</v>
      </c>
      <c r="D816" s="33" t="s">
        <v>169</v>
      </c>
      <c r="E816" s="44" t="s">
        <v>28</v>
      </c>
      <c r="F816" s="35">
        <f>H816-7</f>
        <v>43914</v>
      </c>
      <c r="G816" s="33" t="str">
        <f>IF(E816="","",IF((OR(E816=data_validation!A$1,E816=data_validation!A$2)),"Indicate Date","N/A"))</f>
        <v>N/A</v>
      </c>
      <c r="H816" s="35">
        <f t="shared" si="112"/>
        <v>43921</v>
      </c>
      <c r="I816" s="35">
        <f t="shared" si="104"/>
        <v>43928</v>
      </c>
      <c r="J816" s="35">
        <v>43936</v>
      </c>
      <c r="K816" s="36" t="s">
        <v>69</v>
      </c>
      <c r="L816" s="37">
        <f t="shared" si="105"/>
        <v>1500</v>
      </c>
      <c r="M816" s="43">
        <v>1500</v>
      </c>
      <c r="N816" s="39"/>
      <c r="O816" s="40" t="s">
        <v>180</v>
      </c>
    </row>
    <row r="817" spans="1:256" s="41" customFormat="1" ht="12.75">
      <c r="A817" s="32">
        <v>755</v>
      </c>
      <c r="B817" s="33" t="s">
        <v>393</v>
      </c>
      <c r="C817" s="42" t="s">
        <v>122</v>
      </c>
      <c r="D817" s="33" t="s">
        <v>169</v>
      </c>
      <c r="E817" s="44" t="s">
        <v>17</v>
      </c>
      <c r="F817" s="46" t="e">
        <v>#REF!</v>
      </c>
      <c r="G817" s="33" t="str">
        <f>IF(E817="","",IF((OR(E817=data_validation!A$1,E817=data_validation!A$2)),"Indicate Date","N/A"))</f>
        <v>N/A</v>
      </c>
      <c r="H817" s="35">
        <f t="shared" si="112"/>
        <v>43921</v>
      </c>
      <c r="I817" s="35">
        <f t="shared" si="104"/>
        <v>43928</v>
      </c>
      <c r="J817" s="35">
        <v>43936</v>
      </c>
      <c r="K817" s="36" t="s">
        <v>69</v>
      </c>
      <c r="L817" s="37">
        <f t="shared" si="105"/>
        <v>40000</v>
      </c>
      <c r="M817" s="43">
        <v>40000</v>
      </c>
      <c r="N817" s="39"/>
      <c r="O817" s="40" t="s">
        <v>174</v>
      </c>
    </row>
    <row r="818" spans="1:256" s="41" customFormat="1" ht="18">
      <c r="A818" s="32">
        <v>758</v>
      </c>
      <c r="B818" s="33" t="s">
        <v>393</v>
      </c>
      <c r="C818" s="42" t="s">
        <v>92</v>
      </c>
      <c r="D818" s="33" t="s">
        <v>169</v>
      </c>
      <c r="E818" s="44" t="s">
        <v>28</v>
      </c>
      <c r="F818" s="35">
        <f>H818-7</f>
        <v>43914</v>
      </c>
      <c r="G818" s="33" t="str">
        <f>IF(E818="","",IF((OR(E818=data_validation!A$1,E818=data_validation!A$2)),"Indicate Date","N/A"))</f>
        <v>N/A</v>
      </c>
      <c r="H818" s="35">
        <f t="shared" si="112"/>
        <v>43921</v>
      </c>
      <c r="I818" s="35">
        <f t="shared" si="104"/>
        <v>43928</v>
      </c>
      <c r="J818" s="35">
        <v>43936</v>
      </c>
      <c r="K818" s="36" t="s">
        <v>69</v>
      </c>
      <c r="L818" s="37">
        <f t="shared" si="105"/>
        <v>20000</v>
      </c>
      <c r="M818" s="43">
        <v>20000</v>
      </c>
      <c r="N818" s="39"/>
      <c r="O818" s="40" t="s">
        <v>174</v>
      </c>
    </row>
    <row r="819" spans="1:256" s="41" customFormat="1" ht="18">
      <c r="A819" s="32">
        <v>759</v>
      </c>
      <c r="B819" s="33" t="s">
        <v>393</v>
      </c>
      <c r="C819" s="42" t="s">
        <v>152</v>
      </c>
      <c r="D819" s="33" t="s">
        <v>169</v>
      </c>
      <c r="E819" s="44" t="s">
        <v>28</v>
      </c>
      <c r="F819" s="35">
        <f>H819-7</f>
        <v>43914</v>
      </c>
      <c r="G819" s="33" t="str">
        <f>IF(E819="","",IF((OR(E819=data_validation!A$1,E819=data_validation!A$2)),"Indicate Date","N/A"))</f>
        <v>N/A</v>
      </c>
      <c r="H819" s="35">
        <f t="shared" si="112"/>
        <v>43921</v>
      </c>
      <c r="I819" s="35">
        <f t="shared" si="104"/>
        <v>43928</v>
      </c>
      <c r="J819" s="35">
        <v>43936</v>
      </c>
      <c r="K819" s="36" t="s">
        <v>69</v>
      </c>
      <c r="L819" s="37">
        <f t="shared" si="105"/>
        <v>1500</v>
      </c>
      <c r="M819" s="43">
        <v>1500</v>
      </c>
      <c r="N819" s="39"/>
      <c r="O819" s="40" t="s">
        <v>174</v>
      </c>
    </row>
    <row r="820" spans="1:256" s="41" customFormat="1" ht="18">
      <c r="A820" s="32">
        <v>761</v>
      </c>
      <c r="B820" s="33" t="s">
        <v>393</v>
      </c>
      <c r="C820" s="42" t="s">
        <v>110</v>
      </c>
      <c r="D820" s="33" t="s">
        <v>169</v>
      </c>
      <c r="E820" s="44" t="s">
        <v>29</v>
      </c>
      <c r="F820" s="46" t="e">
        <v>#REF!</v>
      </c>
      <c r="G820" s="33" t="str">
        <f>IF(E820="","",IF((OR(E820=data_validation!A$1,E820=data_validation!A$2)),"Indicate Date","N/A"))</f>
        <v>N/A</v>
      </c>
      <c r="H820" s="35">
        <f t="shared" si="112"/>
        <v>43921</v>
      </c>
      <c r="I820" s="35">
        <f t="shared" si="104"/>
        <v>43928</v>
      </c>
      <c r="J820" s="35">
        <v>43936</v>
      </c>
      <c r="K820" s="36" t="s">
        <v>69</v>
      </c>
      <c r="L820" s="37">
        <f t="shared" si="105"/>
        <v>7000</v>
      </c>
      <c r="M820" s="45">
        <v>7000</v>
      </c>
      <c r="N820" s="39"/>
      <c r="O820" s="40" t="s">
        <v>174</v>
      </c>
    </row>
    <row r="821" spans="1:256" s="41" customFormat="1" ht="12.75">
      <c r="A821" s="32">
        <v>763</v>
      </c>
      <c r="B821" s="33" t="s">
        <v>393</v>
      </c>
      <c r="C821" s="34" t="s">
        <v>89</v>
      </c>
      <c r="D821" s="33" t="s">
        <v>169</v>
      </c>
      <c r="E821" s="44" t="s">
        <v>15</v>
      </c>
      <c r="F821" s="35">
        <f>G821-21</f>
        <v>43893</v>
      </c>
      <c r="G821" s="35">
        <f>H821-7</f>
        <v>43914</v>
      </c>
      <c r="H821" s="35">
        <f t="shared" si="112"/>
        <v>43921</v>
      </c>
      <c r="I821" s="35">
        <f t="shared" si="104"/>
        <v>43928</v>
      </c>
      <c r="J821" s="35">
        <v>43936</v>
      </c>
      <c r="K821" s="36" t="s">
        <v>69</v>
      </c>
      <c r="L821" s="37">
        <f t="shared" si="105"/>
        <v>40000</v>
      </c>
      <c r="M821" s="38">
        <v>40000</v>
      </c>
      <c r="N821" s="39"/>
      <c r="O821" s="40" t="s">
        <v>174</v>
      </c>
    </row>
    <row r="822" spans="1:256" s="41" customFormat="1" ht="12.75">
      <c r="A822" s="32">
        <v>765</v>
      </c>
      <c r="B822" s="33" t="s">
        <v>394</v>
      </c>
      <c r="C822" s="42" t="s">
        <v>114</v>
      </c>
      <c r="D822" s="33" t="s">
        <v>169</v>
      </c>
      <c r="E822" s="44" t="s">
        <v>15</v>
      </c>
      <c r="F822" s="35">
        <f>G822-21</f>
        <v>43893</v>
      </c>
      <c r="G822" s="35">
        <f>H822-7</f>
        <v>43914</v>
      </c>
      <c r="H822" s="35">
        <f t="shared" si="112"/>
        <v>43921</v>
      </c>
      <c r="I822" s="35">
        <f t="shared" si="104"/>
        <v>43928</v>
      </c>
      <c r="J822" s="35">
        <v>43936</v>
      </c>
      <c r="K822" s="36" t="s">
        <v>69</v>
      </c>
      <c r="L822" s="37">
        <f t="shared" si="105"/>
        <v>560850</v>
      </c>
      <c r="M822" s="45">
        <v>560850</v>
      </c>
      <c r="N822" s="39"/>
      <c r="O822" s="40" t="s">
        <v>181</v>
      </c>
    </row>
    <row r="823" spans="1:256" s="41" customFormat="1" ht="18">
      <c r="A823" s="32">
        <v>767</v>
      </c>
      <c r="B823" s="33" t="s">
        <v>394</v>
      </c>
      <c r="C823" s="42" t="s">
        <v>110</v>
      </c>
      <c r="D823" s="33" t="s">
        <v>169</v>
      </c>
      <c r="E823" s="44" t="s">
        <v>29</v>
      </c>
      <c r="F823" s="46" t="e">
        <v>#REF!</v>
      </c>
      <c r="G823" s="33" t="str">
        <f>IF(E823="","",IF((OR(E823=data_validation!A$1,E823=data_validation!A$2)),"Indicate Date","N/A"))</f>
        <v>N/A</v>
      </c>
      <c r="H823" s="35">
        <f t="shared" si="112"/>
        <v>43921</v>
      </c>
      <c r="I823" s="35">
        <f t="shared" si="104"/>
        <v>43928</v>
      </c>
      <c r="J823" s="35">
        <v>43936</v>
      </c>
      <c r="K823" s="36" t="s">
        <v>69</v>
      </c>
      <c r="L823" s="37">
        <f t="shared" si="105"/>
        <v>15250</v>
      </c>
      <c r="M823" s="45">
        <v>15250</v>
      </c>
      <c r="N823" s="39"/>
      <c r="O823" s="40" t="s">
        <v>181</v>
      </c>
    </row>
    <row r="824" spans="1:256" s="41" customFormat="1" ht="12.75">
      <c r="A824" s="32">
        <v>768</v>
      </c>
      <c r="B824" s="33" t="s">
        <v>394</v>
      </c>
      <c r="C824" s="34" t="s">
        <v>89</v>
      </c>
      <c r="D824" s="33" t="s">
        <v>169</v>
      </c>
      <c r="E824" s="44" t="s">
        <v>15</v>
      </c>
      <c r="F824" s="35">
        <f>G824-21</f>
        <v>43893</v>
      </c>
      <c r="G824" s="35">
        <f>H824-7</f>
        <v>43914</v>
      </c>
      <c r="H824" s="35">
        <f t="shared" si="112"/>
        <v>43921</v>
      </c>
      <c r="I824" s="35">
        <f t="shared" si="104"/>
        <v>43928</v>
      </c>
      <c r="J824" s="35">
        <v>43936</v>
      </c>
      <c r="K824" s="36" t="s">
        <v>69</v>
      </c>
      <c r="L824" s="37">
        <f t="shared" si="105"/>
        <v>70800</v>
      </c>
      <c r="M824" s="38">
        <v>70800</v>
      </c>
      <c r="N824" s="39"/>
      <c r="O824" s="40" t="s">
        <v>181</v>
      </c>
    </row>
    <row r="825" spans="1:256" s="41" customFormat="1" ht="18">
      <c r="A825" s="32">
        <v>772</v>
      </c>
      <c r="B825" s="33" t="s">
        <v>395</v>
      </c>
      <c r="C825" s="42" t="s">
        <v>92</v>
      </c>
      <c r="D825" s="33" t="s">
        <v>169</v>
      </c>
      <c r="E825" s="44" t="s">
        <v>28</v>
      </c>
      <c r="F825" s="35">
        <f>H825-7</f>
        <v>43914</v>
      </c>
      <c r="G825" s="33" t="str">
        <f>IF(E825="","",IF((OR(E825=data_validation!A$1,E825=data_validation!A$2)),"Indicate Date","N/A"))</f>
        <v>N/A</v>
      </c>
      <c r="H825" s="35">
        <f t="shared" si="112"/>
        <v>43921</v>
      </c>
      <c r="I825" s="35">
        <f t="shared" si="104"/>
        <v>43928</v>
      </c>
      <c r="J825" s="35">
        <v>43936</v>
      </c>
      <c r="K825" s="36" t="s">
        <v>69</v>
      </c>
      <c r="L825" s="37">
        <f t="shared" si="105"/>
        <v>2080</v>
      </c>
      <c r="M825" s="43">
        <v>2080</v>
      </c>
      <c r="N825" s="39"/>
      <c r="O825" s="40" t="s">
        <v>173</v>
      </c>
    </row>
    <row r="826" spans="1:256" s="41" customFormat="1" ht="12.75">
      <c r="A826" s="32">
        <v>775</v>
      </c>
      <c r="B826" s="33" t="s">
        <v>395</v>
      </c>
      <c r="C826" s="34" t="s">
        <v>89</v>
      </c>
      <c r="D826" s="33" t="s">
        <v>169</v>
      </c>
      <c r="E826" s="44" t="s">
        <v>15</v>
      </c>
      <c r="F826" s="35">
        <f>G826-21</f>
        <v>43893</v>
      </c>
      <c r="G826" s="35">
        <f>H826-7</f>
        <v>43914</v>
      </c>
      <c r="H826" s="35">
        <f t="shared" si="112"/>
        <v>43921</v>
      </c>
      <c r="I826" s="35">
        <f t="shared" si="104"/>
        <v>43928</v>
      </c>
      <c r="J826" s="35">
        <v>43936</v>
      </c>
      <c r="K826" s="36" t="s">
        <v>69</v>
      </c>
      <c r="L826" s="37">
        <f t="shared" si="105"/>
        <v>10000</v>
      </c>
      <c r="M826" s="38">
        <v>10000</v>
      </c>
      <c r="N826" s="39"/>
      <c r="O826" s="40" t="s">
        <v>173</v>
      </c>
    </row>
    <row r="827" spans="1:256" s="41" customFormat="1" ht="18">
      <c r="A827" s="32">
        <v>778</v>
      </c>
      <c r="B827" s="33" t="s">
        <v>395</v>
      </c>
      <c r="C827" s="42" t="s">
        <v>116</v>
      </c>
      <c r="D827" s="33" t="s">
        <v>169</v>
      </c>
      <c r="E827" s="44" t="s">
        <v>28</v>
      </c>
      <c r="F827" s="35">
        <f>H827-7</f>
        <v>43914</v>
      </c>
      <c r="G827" s="33" t="str">
        <f>IF(E827="","",IF((OR(E827=data_validation!A$1,E827=data_validation!A$2)),"Indicate Date","N/A"))</f>
        <v>N/A</v>
      </c>
      <c r="H827" s="35">
        <f t="shared" si="112"/>
        <v>43921</v>
      </c>
      <c r="I827" s="35">
        <f t="shared" si="104"/>
        <v>43928</v>
      </c>
      <c r="J827" s="35">
        <v>43936</v>
      </c>
      <c r="K827" s="36" t="s">
        <v>69</v>
      </c>
      <c r="L827" s="37">
        <f t="shared" si="105"/>
        <v>23250</v>
      </c>
      <c r="M827" s="43">
        <v>23250</v>
      </c>
      <c r="N827" s="39"/>
      <c r="O827" s="40" t="s">
        <v>173</v>
      </c>
    </row>
    <row r="828" spans="1:256" s="41" customFormat="1" ht="21">
      <c r="A828" s="32">
        <v>781</v>
      </c>
      <c r="B828" s="33" t="s">
        <v>431</v>
      </c>
      <c r="C828" s="42" t="s">
        <v>114</v>
      </c>
      <c r="D828" s="33" t="s">
        <v>105</v>
      </c>
      <c r="E828" s="44" t="s">
        <v>15</v>
      </c>
      <c r="F828" s="35">
        <f>G828-21</f>
        <v>43893</v>
      </c>
      <c r="G828" s="35">
        <f>H828-7</f>
        <v>43914</v>
      </c>
      <c r="H828" s="35">
        <f t="shared" si="112"/>
        <v>43921</v>
      </c>
      <c r="I828" s="35">
        <f t="shared" si="104"/>
        <v>43928</v>
      </c>
      <c r="J828" s="35">
        <v>43936</v>
      </c>
      <c r="K828" s="36" t="s">
        <v>69</v>
      </c>
      <c r="L828" s="37">
        <f t="shared" si="105"/>
        <v>37036</v>
      </c>
      <c r="M828" s="43"/>
      <c r="N828" s="39">
        <v>37036</v>
      </c>
      <c r="O828" s="40" t="s">
        <v>432</v>
      </c>
    </row>
    <row r="829" spans="1:256" s="41" customFormat="1" ht="12.75">
      <c r="A829" s="32">
        <v>782</v>
      </c>
      <c r="B829" s="33" t="s">
        <v>429</v>
      </c>
      <c r="C829" s="42" t="s">
        <v>114</v>
      </c>
      <c r="D829" s="33" t="s">
        <v>105</v>
      </c>
      <c r="E829" s="44" t="s">
        <v>15</v>
      </c>
      <c r="F829" s="35">
        <f>G829-21</f>
        <v>43893</v>
      </c>
      <c r="G829" s="35">
        <f>H829-7</f>
        <v>43914</v>
      </c>
      <c r="H829" s="35">
        <f t="shared" si="112"/>
        <v>43921</v>
      </c>
      <c r="I829" s="35">
        <f t="shared" si="104"/>
        <v>43928</v>
      </c>
      <c r="J829" s="35">
        <v>43936</v>
      </c>
      <c r="K829" s="36" t="s">
        <v>69</v>
      </c>
      <c r="L829" s="37">
        <f t="shared" si="105"/>
        <v>10302</v>
      </c>
      <c r="M829" s="43"/>
      <c r="N829" s="39">
        <v>10302</v>
      </c>
      <c r="O829" s="40" t="s">
        <v>430</v>
      </c>
    </row>
    <row r="830" spans="1:256" s="41" customFormat="1" ht="21">
      <c r="A830" s="32">
        <v>783</v>
      </c>
      <c r="B830" s="33" t="s">
        <v>427</v>
      </c>
      <c r="C830" s="42" t="s">
        <v>114</v>
      </c>
      <c r="D830" s="33" t="s">
        <v>105</v>
      </c>
      <c r="E830" s="44" t="s">
        <v>15</v>
      </c>
      <c r="F830" s="35">
        <f>G830-21</f>
        <v>43893</v>
      </c>
      <c r="G830" s="35">
        <f>H830-7</f>
        <v>43914</v>
      </c>
      <c r="H830" s="35">
        <f t="shared" si="112"/>
        <v>43921</v>
      </c>
      <c r="I830" s="35">
        <f t="shared" si="104"/>
        <v>43928</v>
      </c>
      <c r="J830" s="35">
        <v>43936</v>
      </c>
      <c r="K830" s="36" t="s">
        <v>69</v>
      </c>
      <c r="L830" s="37">
        <f t="shared" si="105"/>
        <v>86415</v>
      </c>
      <c r="M830" s="43"/>
      <c r="N830" s="39">
        <v>86415</v>
      </c>
      <c r="O830" s="40" t="s">
        <v>428</v>
      </c>
    </row>
    <row r="831" spans="1:256" s="41" customFormat="1" ht="33" customHeight="1">
      <c r="A831" s="32">
        <v>790</v>
      </c>
      <c r="B831" s="99" t="s">
        <v>326</v>
      </c>
      <c r="C831" s="100" t="s">
        <v>76</v>
      </c>
      <c r="D831" s="99" t="s">
        <v>147</v>
      </c>
      <c r="E831" s="101" t="s">
        <v>24</v>
      </c>
      <c r="F831" s="99" t="str">
        <f>IF(E831="","",IF((OR(E831=data_validation!A$1,E831=data_validation!A$2,E831=data_validation!A$5,E831=data_validation!A$6,E831=data_validation!A$14,E831=data_validation!A$16)),"Indicate Date","N/A"))</f>
        <v>N/A</v>
      </c>
      <c r="G831" s="99" t="str">
        <f>IF(E831="","",IF((OR(E831=data_validation!A$1,E831=data_validation!A$2)),"Indicate Date","N/A"))</f>
        <v>N/A</v>
      </c>
      <c r="H831" s="102">
        <f>J831-13</f>
        <v>43923</v>
      </c>
      <c r="I831" s="102">
        <f t="shared" si="104"/>
        <v>43930</v>
      </c>
      <c r="J831" s="102">
        <v>43936</v>
      </c>
      <c r="K831" s="103" t="s">
        <v>69</v>
      </c>
      <c r="L831" s="104">
        <f t="shared" si="105"/>
        <v>20000</v>
      </c>
      <c r="M831" s="105">
        <v>20000</v>
      </c>
      <c r="N831" s="106"/>
      <c r="O831" s="107" t="s">
        <v>260</v>
      </c>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c r="AZ831" s="65"/>
      <c r="BA831" s="65"/>
      <c r="BB831" s="65"/>
      <c r="BC831" s="65"/>
      <c r="BD831" s="65"/>
      <c r="BE831" s="65"/>
      <c r="BF831" s="65"/>
      <c r="BG831" s="65"/>
      <c r="BH831" s="65"/>
      <c r="BI831" s="65"/>
      <c r="BJ831" s="65"/>
      <c r="BK831" s="65"/>
      <c r="BL831" s="65"/>
      <c r="BM831" s="65"/>
      <c r="BN831" s="65"/>
      <c r="BO831" s="65"/>
      <c r="BP831" s="65"/>
      <c r="BQ831" s="65"/>
      <c r="BR831" s="65"/>
      <c r="BS831" s="65"/>
      <c r="BT831" s="65"/>
      <c r="BU831" s="65"/>
      <c r="BV831" s="65"/>
      <c r="BW831" s="65"/>
      <c r="BX831" s="65"/>
      <c r="BY831" s="65"/>
      <c r="BZ831" s="65"/>
      <c r="CA831" s="65"/>
      <c r="CB831" s="65"/>
      <c r="CC831" s="65"/>
      <c r="CD831" s="65"/>
      <c r="CE831" s="65"/>
      <c r="CF831" s="65"/>
      <c r="CG831" s="65"/>
      <c r="CH831" s="65"/>
      <c r="CI831" s="65"/>
      <c r="CJ831" s="65"/>
      <c r="CK831" s="65"/>
      <c r="CL831" s="65"/>
      <c r="CM831" s="65"/>
      <c r="CN831" s="65"/>
      <c r="CO831" s="65"/>
      <c r="CP831" s="65"/>
      <c r="CQ831" s="65"/>
      <c r="CR831" s="65"/>
      <c r="CS831" s="65"/>
      <c r="CT831" s="65"/>
      <c r="CU831" s="65"/>
      <c r="CV831" s="65"/>
      <c r="CW831" s="65"/>
      <c r="CX831" s="65"/>
      <c r="CY831" s="65"/>
      <c r="CZ831" s="65"/>
      <c r="DA831" s="65"/>
      <c r="DB831" s="65"/>
      <c r="DC831" s="65"/>
      <c r="DD831" s="65"/>
      <c r="DE831" s="65"/>
      <c r="DF831" s="65"/>
      <c r="DG831" s="65"/>
      <c r="DH831" s="65"/>
      <c r="DI831" s="65"/>
      <c r="DJ831" s="65"/>
      <c r="DK831" s="65"/>
      <c r="DL831" s="65"/>
      <c r="DM831" s="65"/>
      <c r="DN831" s="65"/>
      <c r="DO831" s="65"/>
      <c r="DP831" s="65"/>
      <c r="DQ831" s="65"/>
      <c r="DR831" s="65"/>
      <c r="DS831" s="65"/>
      <c r="DT831" s="65"/>
      <c r="DU831" s="65"/>
      <c r="DV831" s="65"/>
      <c r="DW831" s="65"/>
      <c r="DX831" s="65"/>
      <c r="DY831" s="65"/>
      <c r="DZ831" s="65"/>
      <c r="EA831" s="65"/>
      <c r="EB831" s="65"/>
      <c r="EC831" s="65"/>
      <c r="ED831" s="65"/>
      <c r="EE831" s="65"/>
      <c r="EF831" s="65"/>
      <c r="EG831" s="65"/>
      <c r="EH831" s="65"/>
      <c r="EI831" s="65"/>
      <c r="EJ831" s="65"/>
      <c r="EK831" s="65"/>
      <c r="EL831" s="65"/>
      <c r="EM831" s="65"/>
      <c r="EN831" s="65"/>
      <c r="EO831" s="65"/>
      <c r="EP831" s="65"/>
      <c r="EQ831" s="65"/>
      <c r="ER831" s="65"/>
      <c r="ES831" s="65"/>
      <c r="ET831" s="65"/>
      <c r="EU831" s="65"/>
      <c r="EV831" s="65"/>
      <c r="EW831" s="65"/>
      <c r="EX831" s="65"/>
      <c r="EY831" s="65"/>
      <c r="EZ831" s="65"/>
      <c r="FA831" s="65"/>
      <c r="FB831" s="65"/>
      <c r="FC831" s="65"/>
      <c r="FD831" s="65"/>
      <c r="FE831" s="65"/>
      <c r="FF831" s="65"/>
      <c r="FG831" s="65"/>
      <c r="FH831" s="65"/>
      <c r="FI831" s="65"/>
      <c r="FJ831" s="65"/>
      <c r="FK831" s="65"/>
      <c r="FL831" s="65"/>
      <c r="FM831" s="65"/>
      <c r="FN831" s="65"/>
      <c r="FO831" s="65"/>
      <c r="FP831" s="65"/>
      <c r="FQ831" s="65"/>
      <c r="FR831" s="65"/>
      <c r="FS831" s="65"/>
      <c r="FT831" s="65"/>
      <c r="FU831" s="65"/>
      <c r="FV831" s="65"/>
      <c r="FW831" s="65"/>
      <c r="FX831" s="65"/>
      <c r="FY831" s="65"/>
      <c r="FZ831" s="65"/>
      <c r="GA831" s="65"/>
      <c r="GB831" s="65"/>
      <c r="GC831" s="65"/>
      <c r="GD831" s="65"/>
      <c r="GE831" s="65"/>
      <c r="GF831" s="65"/>
      <c r="GG831" s="65"/>
      <c r="GH831" s="65"/>
      <c r="GI831" s="65"/>
      <c r="GJ831" s="65"/>
      <c r="GK831" s="65"/>
      <c r="GL831" s="65"/>
      <c r="GM831" s="65"/>
      <c r="GN831" s="65"/>
      <c r="GO831" s="65"/>
      <c r="GP831" s="65"/>
      <c r="GQ831" s="65"/>
      <c r="GR831" s="65"/>
      <c r="GS831" s="65"/>
      <c r="GT831" s="65"/>
      <c r="GU831" s="65"/>
      <c r="GV831" s="65"/>
      <c r="GW831" s="65"/>
      <c r="GX831" s="65"/>
      <c r="GY831" s="65"/>
      <c r="GZ831" s="65"/>
      <c r="HA831" s="65"/>
      <c r="HB831" s="65"/>
      <c r="HC831" s="65"/>
      <c r="HD831" s="65"/>
      <c r="HE831" s="65"/>
      <c r="HF831" s="65"/>
      <c r="HG831" s="65"/>
      <c r="HH831" s="65"/>
      <c r="HI831" s="65"/>
      <c r="HJ831" s="65"/>
      <c r="HK831" s="65"/>
      <c r="HL831" s="65"/>
      <c r="HM831" s="65"/>
      <c r="HN831" s="65"/>
      <c r="HO831" s="65"/>
      <c r="HP831" s="65"/>
      <c r="HQ831" s="65"/>
      <c r="HR831" s="65"/>
      <c r="HS831" s="65"/>
      <c r="HT831" s="65"/>
      <c r="HU831" s="65"/>
      <c r="HV831" s="65"/>
      <c r="HW831" s="65"/>
      <c r="HX831" s="65"/>
      <c r="HY831" s="65"/>
      <c r="HZ831" s="65"/>
      <c r="IA831" s="65"/>
      <c r="IB831" s="65"/>
      <c r="IC831" s="65"/>
      <c r="ID831" s="65"/>
      <c r="IE831" s="65"/>
      <c r="IF831" s="65"/>
      <c r="IG831" s="65"/>
      <c r="IH831" s="65"/>
      <c r="II831" s="65"/>
      <c r="IJ831" s="65"/>
      <c r="IK831" s="65"/>
      <c r="IL831" s="65"/>
      <c r="IM831" s="65"/>
      <c r="IN831" s="65"/>
      <c r="IO831" s="65"/>
      <c r="IP831" s="65"/>
      <c r="IQ831" s="65"/>
      <c r="IR831" s="65"/>
      <c r="IS831" s="65"/>
      <c r="IT831" s="65"/>
      <c r="IU831" s="65"/>
      <c r="IV831" s="65"/>
    </row>
    <row r="832" spans="1:256" s="41" customFormat="1" ht="33" customHeight="1">
      <c r="A832" s="32">
        <v>798</v>
      </c>
      <c r="B832" s="33" t="s">
        <v>326</v>
      </c>
      <c r="C832" s="42" t="s">
        <v>83</v>
      </c>
      <c r="D832" s="33" t="s">
        <v>147</v>
      </c>
      <c r="E832" s="44" t="s">
        <v>28</v>
      </c>
      <c r="F832" s="35">
        <f>H832-7</f>
        <v>43914</v>
      </c>
      <c r="G832" s="33" t="str">
        <f>IF(E832="","",IF((OR(E832=data_validation!A$1,E832=data_validation!A$2)),"Indicate Date","N/A"))</f>
        <v>N/A</v>
      </c>
      <c r="H832" s="35">
        <f>J832-15</f>
        <v>43921</v>
      </c>
      <c r="I832" s="35">
        <f t="shared" si="104"/>
        <v>43928</v>
      </c>
      <c r="J832" s="35">
        <v>43936</v>
      </c>
      <c r="K832" s="36" t="s">
        <v>69</v>
      </c>
      <c r="L832" s="37">
        <f t="shared" si="105"/>
        <v>10000</v>
      </c>
      <c r="M832" s="43">
        <v>10000</v>
      </c>
      <c r="N832" s="39"/>
      <c r="O832" s="40" t="s">
        <v>208</v>
      </c>
    </row>
    <row r="833" spans="1:15" s="41" customFormat="1" ht="33" customHeight="1">
      <c r="A833" s="32">
        <v>801</v>
      </c>
      <c r="B833" s="33" t="s">
        <v>326</v>
      </c>
      <c r="C833" s="42" t="s">
        <v>87</v>
      </c>
      <c r="D833" s="33" t="s">
        <v>147</v>
      </c>
      <c r="E833" s="44" t="s">
        <v>28</v>
      </c>
      <c r="F833" s="35">
        <f>H833-7</f>
        <v>43914</v>
      </c>
      <c r="G833" s="33" t="str">
        <f>IF(E833="","",IF((OR(E833=data_validation!A$1,E833=data_validation!A$2)),"Indicate Date","N/A"))</f>
        <v>N/A</v>
      </c>
      <c r="H833" s="35">
        <f>J833-15</f>
        <v>43921</v>
      </c>
      <c r="I833" s="35">
        <f t="shared" si="104"/>
        <v>43928</v>
      </c>
      <c r="J833" s="35">
        <v>43936</v>
      </c>
      <c r="K833" s="36" t="s">
        <v>69</v>
      </c>
      <c r="L833" s="37">
        <f t="shared" si="105"/>
        <v>5000</v>
      </c>
      <c r="M833" s="43">
        <v>5000</v>
      </c>
      <c r="N833" s="39"/>
      <c r="O833" s="40" t="s">
        <v>208</v>
      </c>
    </row>
    <row r="834" spans="1:15" s="41" customFormat="1" ht="33" customHeight="1">
      <c r="A834" s="32">
        <v>804</v>
      </c>
      <c r="B834" s="33" t="s">
        <v>326</v>
      </c>
      <c r="C834" s="42" t="s">
        <v>118</v>
      </c>
      <c r="D834" s="33" t="s">
        <v>147</v>
      </c>
      <c r="E834" s="44" t="s">
        <v>28</v>
      </c>
      <c r="F834" s="35">
        <f>H834-7</f>
        <v>43914</v>
      </c>
      <c r="G834" s="33" t="str">
        <f>IF(E834="","",IF((OR(E834=data_validation!A$1,E834=data_validation!A$2)),"Indicate Date","N/A"))</f>
        <v>N/A</v>
      </c>
      <c r="H834" s="35">
        <f>J834-15</f>
        <v>43921</v>
      </c>
      <c r="I834" s="35">
        <f t="shared" si="104"/>
        <v>43928</v>
      </c>
      <c r="J834" s="35">
        <v>43936</v>
      </c>
      <c r="K834" s="36" t="s">
        <v>69</v>
      </c>
      <c r="L834" s="37">
        <f t="shared" si="105"/>
        <v>15000</v>
      </c>
      <c r="M834" s="43">
        <v>15000</v>
      </c>
      <c r="N834" s="39"/>
      <c r="O834" s="40" t="s">
        <v>208</v>
      </c>
    </row>
    <row r="835" spans="1:15" s="41" customFormat="1" ht="24">
      <c r="A835" s="32">
        <v>807</v>
      </c>
      <c r="B835" s="33" t="s">
        <v>326</v>
      </c>
      <c r="C835" s="42" t="s">
        <v>104</v>
      </c>
      <c r="D835" s="33" t="s">
        <v>147</v>
      </c>
      <c r="E835" s="44" t="s">
        <v>28</v>
      </c>
      <c r="F835" s="35">
        <f>H835-7</f>
        <v>43916</v>
      </c>
      <c r="G835" s="33" t="str">
        <f>IF(E835="","",IF((OR(E835=data_validation!A$1,E835=data_validation!A$2)),"Indicate Date","N/A"))</f>
        <v>N/A</v>
      </c>
      <c r="H835" s="35">
        <f>J835-13</f>
        <v>43923</v>
      </c>
      <c r="I835" s="35">
        <f t="shared" si="104"/>
        <v>43930</v>
      </c>
      <c r="J835" s="35">
        <v>43936</v>
      </c>
      <c r="K835" s="36" t="s">
        <v>69</v>
      </c>
      <c r="L835" s="37">
        <f t="shared" si="105"/>
        <v>5000</v>
      </c>
      <c r="M835" s="43">
        <v>5000</v>
      </c>
      <c r="N835" s="39"/>
      <c r="O835" s="40" t="s">
        <v>208</v>
      </c>
    </row>
    <row r="836" spans="1:15" s="41" customFormat="1" ht="24">
      <c r="A836" s="32">
        <v>811</v>
      </c>
      <c r="B836" s="33" t="s">
        <v>326</v>
      </c>
      <c r="C836" s="34" t="s">
        <v>85</v>
      </c>
      <c r="D836" s="33" t="s">
        <v>147</v>
      </c>
      <c r="E836" s="44" t="s">
        <v>15</v>
      </c>
      <c r="F836" s="35">
        <f t="shared" ref="F836:F843" si="113">G836-21</f>
        <v>43895</v>
      </c>
      <c r="G836" s="35">
        <f t="shared" ref="G836:G843" si="114">H836-7</f>
        <v>43916</v>
      </c>
      <c r="H836" s="35">
        <f>J836-13</f>
        <v>43923</v>
      </c>
      <c r="I836" s="35">
        <f t="shared" si="104"/>
        <v>43930</v>
      </c>
      <c r="J836" s="35">
        <v>43936</v>
      </c>
      <c r="K836" s="36" t="s">
        <v>69</v>
      </c>
      <c r="L836" s="37">
        <f t="shared" si="105"/>
        <v>4000</v>
      </c>
      <c r="M836" s="38"/>
      <c r="N836" s="39">
        <v>4000</v>
      </c>
      <c r="O836" s="40" t="s">
        <v>208</v>
      </c>
    </row>
    <row r="837" spans="1:15" s="41" customFormat="1" ht="24">
      <c r="A837" s="32">
        <v>815</v>
      </c>
      <c r="B837" s="33" t="s">
        <v>326</v>
      </c>
      <c r="C837" s="34" t="s">
        <v>95</v>
      </c>
      <c r="D837" s="33" t="s">
        <v>147</v>
      </c>
      <c r="E837" s="44" t="s">
        <v>15</v>
      </c>
      <c r="F837" s="35">
        <f t="shared" si="113"/>
        <v>43893</v>
      </c>
      <c r="G837" s="35">
        <f t="shared" si="114"/>
        <v>43914</v>
      </c>
      <c r="H837" s="35">
        <f t="shared" ref="H837:H847" si="115">J837-15</f>
        <v>43921</v>
      </c>
      <c r="I837" s="35">
        <f t="shared" si="104"/>
        <v>43928</v>
      </c>
      <c r="J837" s="35">
        <v>43936</v>
      </c>
      <c r="K837" s="36" t="s">
        <v>69</v>
      </c>
      <c r="L837" s="37">
        <f t="shared" si="105"/>
        <v>30000</v>
      </c>
      <c r="M837" s="38"/>
      <c r="N837" s="39">
        <v>30000</v>
      </c>
      <c r="O837" s="40" t="s">
        <v>327</v>
      </c>
    </row>
    <row r="838" spans="1:15" s="41" customFormat="1" ht="21">
      <c r="A838" s="32">
        <v>819</v>
      </c>
      <c r="B838" s="33" t="s">
        <v>328</v>
      </c>
      <c r="C838" s="34" t="s">
        <v>84</v>
      </c>
      <c r="D838" s="33" t="s">
        <v>147</v>
      </c>
      <c r="E838" s="44" t="s">
        <v>15</v>
      </c>
      <c r="F838" s="35">
        <f t="shared" si="113"/>
        <v>43893</v>
      </c>
      <c r="G838" s="35">
        <f t="shared" si="114"/>
        <v>43914</v>
      </c>
      <c r="H838" s="35">
        <f t="shared" si="115"/>
        <v>43921</v>
      </c>
      <c r="I838" s="35">
        <f t="shared" ref="I838:I901" si="116">H838+7</f>
        <v>43928</v>
      </c>
      <c r="J838" s="35">
        <v>43936</v>
      </c>
      <c r="K838" s="36" t="s">
        <v>69</v>
      </c>
      <c r="L838" s="37">
        <f t="shared" ref="L838:L901" si="117">SUM(M838:N838)</f>
        <v>25000</v>
      </c>
      <c r="M838" s="38"/>
      <c r="N838" s="39">
        <v>25000</v>
      </c>
      <c r="O838" s="40" t="s">
        <v>327</v>
      </c>
    </row>
    <row r="839" spans="1:15" s="41" customFormat="1" ht="24">
      <c r="A839" s="32">
        <v>821</v>
      </c>
      <c r="B839" s="33" t="s">
        <v>328</v>
      </c>
      <c r="C839" s="34" t="s">
        <v>85</v>
      </c>
      <c r="D839" s="33" t="s">
        <v>147</v>
      </c>
      <c r="E839" s="44" t="s">
        <v>15</v>
      </c>
      <c r="F839" s="35">
        <f t="shared" si="113"/>
        <v>43893</v>
      </c>
      <c r="G839" s="35">
        <f t="shared" si="114"/>
        <v>43914</v>
      </c>
      <c r="H839" s="35">
        <f t="shared" si="115"/>
        <v>43921</v>
      </c>
      <c r="I839" s="35">
        <f t="shared" si="116"/>
        <v>43928</v>
      </c>
      <c r="J839" s="35">
        <v>43936</v>
      </c>
      <c r="K839" s="36" t="s">
        <v>69</v>
      </c>
      <c r="L839" s="37">
        <f t="shared" si="117"/>
        <v>12000</v>
      </c>
      <c r="M839" s="38"/>
      <c r="N839" s="39">
        <v>12000</v>
      </c>
      <c r="O839" s="40" t="s">
        <v>327</v>
      </c>
    </row>
    <row r="840" spans="1:15" s="41" customFormat="1" ht="31.5">
      <c r="A840" s="32">
        <v>826</v>
      </c>
      <c r="B840" s="33" t="s">
        <v>328</v>
      </c>
      <c r="C840" s="34" t="s">
        <v>153</v>
      </c>
      <c r="D840" s="33" t="s">
        <v>147</v>
      </c>
      <c r="E840" s="44" t="s">
        <v>15</v>
      </c>
      <c r="F840" s="35">
        <f t="shared" si="113"/>
        <v>43893</v>
      </c>
      <c r="G840" s="35">
        <f t="shared" si="114"/>
        <v>43914</v>
      </c>
      <c r="H840" s="35">
        <f t="shared" si="115"/>
        <v>43921</v>
      </c>
      <c r="I840" s="35">
        <f t="shared" si="116"/>
        <v>43928</v>
      </c>
      <c r="J840" s="35">
        <v>43936</v>
      </c>
      <c r="K840" s="36" t="s">
        <v>69</v>
      </c>
      <c r="L840" s="37">
        <f t="shared" si="117"/>
        <v>15000</v>
      </c>
      <c r="M840" s="38"/>
      <c r="N840" s="39">
        <v>15000</v>
      </c>
      <c r="O840" s="40" t="s">
        <v>330</v>
      </c>
    </row>
    <row r="841" spans="1:15" s="41" customFormat="1" ht="21">
      <c r="A841" s="32">
        <v>832</v>
      </c>
      <c r="B841" s="33" t="s">
        <v>331</v>
      </c>
      <c r="C841" s="34" t="s">
        <v>84</v>
      </c>
      <c r="D841" s="33" t="s">
        <v>147</v>
      </c>
      <c r="E841" s="44" t="s">
        <v>15</v>
      </c>
      <c r="F841" s="35">
        <f t="shared" si="113"/>
        <v>43893</v>
      </c>
      <c r="G841" s="35">
        <f t="shared" si="114"/>
        <v>43914</v>
      </c>
      <c r="H841" s="35">
        <f t="shared" si="115"/>
        <v>43921</v>
      </c>
      <c r="I841" s="35">
        <f t="shared" si="116"/>
        <v>43928</v>
      </c>
      <c r="J841" s="35">
        <v>43936</v>
      </c>
      <c r="K841" s="36" t="s">
        <v>69</v>
      </c>
      <c r="L841" s="37">
        <f t="shared" si="117"/>
        <v>20000</v>
      </c>
      <c r="M841" s="38"/>
      <c r="N841" s="39">
        <v>20000</v>
      </c>
      <c r="O841" s="40" t="s">
        <v>333</v>
      </c>
    </row>
    <row r="842" spans="1:15" s="41" customFormat="1" ht="24">
      <c r="A842" s="32">
        <v>839</v>
      </c>
      <c r="B842" s="33" t="s">
        <v>331</v>
      </c>
      <c r="C842" s="34" t="s">
        <v>95</v>
      </c>
      <c r="D842" s="33" t="s">
        <v>147</v>
      </c>
      <c r="E842" s="44" t="s">
        <v>15</v>
      </c>
      <c r="F842" s="35">
        <f t="shared" si="113"/>
        <v>43893</v>
      </c>
      <c r="G842" s="35">
        <f t="shared" si="114"/>
        <v>43914</v>
      </c>
      <c r="H842" s="35">
        <f t="shared" si="115"/>
        <v>43921</v>
      </c>
      <c r="I842" s="35">
        <f t="shared" si="116"/>
        <v>43928</v>
      </c>
      <c r="J842" s="35">
        <v>43936</v>
      </c>
      <c r="K842" s="36" t="s">
        <v>69</v>
      </c>
      <c r="L842" s="37">
        <f t="shared" si="117"/>
        <v>50000</v>
      </c>
      <c r="M842" s="38"/>
      <c r="N842" s="39">
        <v>50000</v>
      </c>
      <c r="O842" s="40" t="s">
        <v>332</v>
      </c>
    </row>
    <row r="843" spans="1:15" s="41" customFormat="1" ht="21">
      <c r="A843" s="32">
        <v>842</v>
      </c>
      <c r="B843" s="33" t="s">
        <v>348</v>
      </c>
      <c r="C843" s="34" t="s">
        <v>89</v>
      </c>
      <c r="D843" s="33" t="s">
        <v>147</v>
      </c>
      <c r="E843" s="44" t="s">
        <v>15</v>
      </c>
      <c r="F843" s="35">
        <f t="shared" si="113"/>
        <v>43893</v>
      </c>
      <c r="G843" s="35">
        <f t="shared" si="114"/>
        <v>43914</v>
      </c>
      <c r="H843" s="35">
        <f t="shared" si="115"/>
        <v>43921</v>
      </c>
      <c r="I843" s="35">
        <f t="shared" si="116"/>
        <v>43928</v>
      </c>
      <c r="J843" s="35">
        <v>43936</v>
      </c>
      <c r="K843" s="36" t="s">
        <v>69</v>
      </c>
      <c r="L843" s="37">
        <f t="shared" si="117"/>
        <v>20000</v>
      </c>
      <c r="M843" s="38">
        <v>20000</v>
      </c>
      <c r="N843" s="39"/>
      <c r="O843" s="40" t="s">
        <v>238</v>
      </c>
    </row>
    <row r="844" spans="1:15" s="41" customFormat="1" ht="21">
      <c r="A844" s="32">
        <v>846</v>
      </c>
      <c r="B844" s="33" t="s">
        <v>348</v>
      </c>
      <c r="C844" s="42" t="s">
        <v>152</v>
      </c>
      <c r="D844" s="33" t="s">
        <v>147</v>
      </c>
      <c r="E844" s="44" t="s">
        <v>28</v>
      </c>
      <c r="F844" s="35">
        <f>H844-7</f>
        <v>43914</v>
      </c>
      <c r="G844" s="33" t="str">
        <f>IF(E844="","",IF((OR(E844=data_validation!A$1,E844=data_validation!A$2)),"Indicate Date","N/A"))</f>
        <v>N/A</v>
      </c>
      <c r="H844" s="35">
        <f t="shared" si="115"/>
        <v>43921</v>
      </c>
      <c r="I844" s="35">
        <f t="shared" si="116"/>
        <v>43928</v>
      </c>
      <c r="J844" s="35">
        <v>43936</v>
      </c>
      <c r="K844" s="36" t="s">
        <v>69</v>
      </c>
      <c r="L844" s="37">
        <f t="shared" si="117"/>
        <v>25000</v>
      </c>
      <c r="M844" s="38">
        <v>25000</v>
      </c>
      <c r="N844" s="39"/>
      <c r="O844" s="40" t="s">
        <v>238</v>
      </c>
    </row>
    <row r="845" spans="1:15" s="41" customFormat="1" ht="21">
      <c r="A845" s="32">
        <v>850</v>
      </c>
      <c r="B845" s="33" t="s">
        <v>348</v>
      </c>
      <c r="C845" s="42" t="s">
        <v>110</v>
      </c>
      <c r="D845" s="33" t="s">
        <v>147</v>
      </c>
      <c r="E845" s="44" t="s">
        <v>29</v>
      </c>
      <c r="F845" s="46" t="e">
        <v>#REF!</v>
      </c>
      <c r="G845" s="33" t="str">
        <f>IF(E845="","",IF((OR(E845=data_validation!A$1,E845=data_validation!A$2)),"Indicate Date","N/A"))</f>
        <v>N/A</v>
      </c>
      <c r="H845" s="35">
        <f t="shared" si="115"/>
        <v>43921</v>
      </c>
      <c r="I845" s="35">
        <f t="shared" si="116"/>
        <v>43928</v>
      </c>
      <c r="J845" s="35">
        <v>43936</v>
      </c>
      <c r="K845" s="36" t="s">
        <v>69</v>
      </c>
      <c r="L845" s="37">
        <f t="shared" si="117"/>
        <v>17000</v>
      </c>
      <c r="M845" s="43">
        <v>17000</v>
      </c>
      <c r="N845" s="39"/>
      <c r="O845" s="40" t="s">
        <v>238</v>
      </c>
    </row>
    <row r="846" spans="1:15" s="41" customFormat="1" ht="31.5">
      <c r="A846" s="32">
        <v>858</v>
      </c>
      <c r="B846" s="33" t="s">
        <v>348</v>
      </c>
      <c r="C846" s="42" t="s">
        <v>89</v>
      </c>
      <c r="D846" s="33" t="s">
        <v>147</v>
      </c>
      <c r="E846" s="44" t="s">
        <v>15</v>
      </c>
      <c r="F846" s="35">
        <f>G846-21</f>
        <v>43893</v>
      </c>
      <c r="G846" s="35">
        <f>H846-7</f>
        <v>43914</v>
      </c>
      <c r="H846" s="35">
        <f t="shared" si="115"/>
        <v>43921</v>
      </c>
      <c r="I846" s="35">
        <f t="shared" si="116"/>
        <v>43928</v>
      </c>
      <c r="J846" s="35">
        <v>43936</v>
      </c>
      <c r="K846" s="36" t="s">
        <v>69</v>
      </c>
      <c r="L846" s="37">
        <f t="shared" si="117"/>
        <v>35000</v>
      </c>
      <c r="M846" s="43">
        <v>35000</v>
      </c>
      <c r="N846" s="39"/>
      <c r="O846" s="40" t="s">
        <v>239</v>
      </c>
    </row>
    <row r="847" spans="1:15" s="41" customFormat="1" ht="31.5">
      <c r="A847" s="32">
        <v>862</v>
      </c>
      <c r="B847" s="33" t="s">
        <v>348</v>
      </c>
      <c r="C847" s="42" t="s">
        <v>110</v>
      </c>
      <c r="D847" s="33" t="s">
        <v>147</v>
      </c>
      <c r="E847" s="44" t="s">
        <v>29</v>
      </c>
      <c r="F847" s="46" t="e">
        <v>#REF!</v>
      </c>
      <c r="G847" s="33" t="str">
        <f>IF(E847="","",IF((OR(E847=data_validation!A$1,E847=data_validation!A$2)),"Indicate Date","N/A"))</f>
        <v>N/A</v>
      </c>
      <c r="H847" s="35">
        <f t="shared" si="115"/>
        <v>43921</v>
      </c>
      <c r="I847" s="35">
        <f t="shared" si="116"/>
        <v>43928</v>
      </c>
      <c r="J847" s="35">
        <v>43936</v>
      </c>
      <c r="K847" s="36" t="s">
        <v>69</v>
      </c>
      <c r="L847" s="37">
        <f t="shared" si="117"/>
        <v>15000</v>
      </c>
      <c r="M847" s="43">
        <v>15000</v>
      </c>
      <c r="N847" s="39"/>
      <c r="O847" s="40" t="s">
        <v>239</v>
      </c>
    </row>
    <row r="848" spans="1:15" s="41" customFormat="1" ht="21">
      <c r="A848" s="32">
        <v>884</v>
      </c>
      <c r="B848" s="33" t="s">
        <v>340</v>
      </c>
      <c r="C848" s="42" t="s">
        <v>116</v>
      </c>
      <c r="D848" s="33" t="s">
        <v>147</v>
      </c>
      <c r="E848" s="44" t="s">
        <v>28</v>
      </c>
      <c r="F848" s="35">
        <f>H848-7</f>
        <v>43916</v>
      </c>
      <c r="G848" s="33" t="str">
        <f>IF(E848="","",IF((OR(E848=data_validation!A$1,E848=data_validation!A$2)),"Indicate Date","N/A"))</f>
        <v>N/A</v>
      </c>
      <c r="H848" s="35">
        <f>J848-13</f>
        <v>43923</v>
      </c>
      <c r="I848" s="35">
        <f t="shared" si="116"/>
        <v>43930</v>
      </c>
      <c r="J848" s="35">
        <v>43936</v>
      </c>
      <c r="K848" s="36" t="s">
        <v>69</v>
      </c>
      <c r="L848" s="37">
        <f t="shared" si="117"/>
        <v>26000</v>
      </c>
      <c r="M848" s="43">
        <v>26000</v>
      </c>
      <c r="N848" s="39"/>
      <c r="O848" s="40" t="s">
        <v>341</v>
      </c>
    </row>
    <row r="849" spans="1:256" s="41" customFormat="1" ht="21">
      <c r="A849" s="32">
        <v>911</v>
      </c>
      <c r="B849" s="33" t="s">
        <v>346</v>
      </c>
      <c r="C849" s="34" t="s">
        <v>89</v>
      </c>
      <c r="D849" s="33" t="s">
        <v>147</v>
      </c>
      <c r="E849" s="44" t="s">
        <v>15</v>
      </c>
      <c r="F849" s="35">
        <f>G849-21</f>
        <v>43895</v>
      </c>
      <c r="G849" s="35">
        <f>H849-7</f>
        <v>43916</v>
      </c>
      <c r="H849" s="35">
        <f>J849-13</f>
        <v>43923</v>
      </c>
      <c r="I849" s="35">
        <f t="shared" si="116"/>
        <v>43930</v>
      </c>
      <c r="J849" s="35">
        <v>43936</v>
      </c>
      <c r="K849" s="36" t="s">
        <v>69</v>
      </c>
      <c r="L849" s="37">
        <f t="shared" si="117"/>
        <v>100000</v>
      </c>
      <c r="M849" s="38">
        <v>100000</v>
      </c>
      <c r="N849" s="39"/>
      <c r="O849" s="40" t="s">
        <v>151</v>
      </c>
    </row>
    <row r="850" spans="1:256" s="41" customFormat="1" ht="21">
      <c r="A850" s="32">
        <v>913</v>
      </c>
      <c r="B850" s="33" t="s">
        <v>346</v>
      </c>
      <c r="C850" s="42" t="s">
        <v>110</v>
      </c>
      <c r="D850" s="33" t="s">
        <v>147</v>
      </c>
      <c r="E850" s="44" t="s">
        <v>29</v>
      </c>
      <c r="F850" s="46" t="e">
        <v>#REF!</v>
      </c>
      <c r="G850" s="33" t="str">
        <f>IF(E850="","",IF((OR(E850=data_validation!A$1,E850=data_validation!A$2)),"Indicate Date","N/A"))</f>
        <v>N/A</v>
      </c>
      <c r="H850" s="35">
        <f t="shared" ref="H850:H857" si="118">J850-15</f>
        <v>43921</v>
      </c>
      <c r="I850" s="35">
        <f t="shared" si="116"/>
        <v>43928</v>
      </c>
      <c r="J850" s="35">
        <v>43936</v>
      </c>
      <c r="K850" s="36" t="s">
        <v>69</v>
      </c>
      <c r="L850" s="37">
        <f t="shared" si="117"/>
        <v>25000</v>
      </c>
      <c r="M850" s="43">
        <v>25000</v>
      </c>
      <c r="N850" s="39"/>
      <c r="O850" s="40" t="s">
        <v>151</v>
      </c>
    </row>
    <row r="851" spans="1:256" s="41" customFormat="1" ht="21">
      <c r="A851" s="32">
        <v>917</v>
      </c>
      <c r="B851" s="33" t="s">
        <v>347</v>
      </c>
      <c r="C851" s="42" t="s">
        <v>155</v>
      </c>
      <c r="D851" s="33" t="s">
        <v>147</v>
      </c>
      <c r="E851" s="44" t="s">
        <v>28</v>
      </c>
      <c r="F851" s="35">
        <f>H851-7</f>
        <v>43914</v>
      </c>
      <c r="G851" s="33" t="str">
        <f>IF(E851="","",IF((OR(E851=data_validation!A$1,E851=data_validation!A$2)),"Indicate Date","N/A"))</f>
        <v>N/A</v>
      </c>
      <c r="H851" s="35">
        <f t="shared" si="118"/>
        <v>43921</v>
      </c>
      <c r="I851" s="35">
        <f t="shared" si="116"/>
        <v>43928</v>
      </c>
      <c r="J851" s="35">
        <v>43936</v>
      </c>
      <c r="K851" s="36" t="s">
        <v>69</v>
      </c>
      <c r="L851" s="37">
        <f t="shared" si="117"/>
        <v>100000</v>
      </c>
      <c r="M851" s="43">
        <v>100000</v>
      </c>
      <c r="N851" s="39"/>
      <c r="O851" s="40" t="s">
        <v>154</v>
      </c>
    </row>
    <row r="852" spans="1:256" s="41" customFormat="1" ht="36">
      <c r="A852" s="32">
        <v>928</v>
      </c>
      <c r="B852" s="33" t="s">
        <v>334</v>
      </c>
      <c r="C852" s="42" t="s">
        <v>146</v>
      </c>
      <c r="D852" s="33" t="s">
        <v>147</v>
      </c>
      <c r="E852" s="44" t="s">
        <v>25</v>
      </c>
      <c r="F852" s="46" t="e">
        <v>#REF!</v>
      </c>
      <c r="G852" s="46" t="s">
        <v>822</v>
      </c>
      <c r="H852" s="35">
        <f t="shared" si="118"/>
        <v>43921</v>
      </c>
      <c r="I852" s="35">
        <f t="shared" si="116"/>
        <v>43928</v>
      </c>
      <c r="J852" s="35">
        <v>43936</v>
      </c>
      <c r="K852" s="36" t="s">
        <v>69</v>
      </c>
      <c r="L852" s="37">
        <f t="shared" si="117"/>
        <v>50000</v>
      </c>
      <c r="M852" s="43">
        <v>50000</v>
      </c>
      <c r="N852" s="39"/>
      <c r="O852" s="40" t="s">
        <v>231</v>
      </c>
    </row>
    <row r="853" spans="1:256" s="41" customFormat="1" ht="12.75">
      <c r="A853" s="32">
        <v>939</v>
      </c>
      <c r="B853" s="47" t="s">
        <v>318</v>
      </c>
      <c r="C853" s="48" t="s">
        <v>114</v>
      </c>
      <c r="D853" s="47" t="s">
        <v>142</v>
      </c>
      <c r="E853" s="49" t="s">
        <v>15</v>
      </c>
      <c r="F853" s="50">
        <f>G853-21</f>
        <v>43893</v>
      </c>
      <c r="G853" s="50">
        <f>H853-7</f>
        <v>43914</v>
      </c>
      <c r="H853" s="50">
        <f t="shared" si="118"/>
        <v>43921</v>
      </c>
      <c r="I853" s="50">
        <f t="shared" si="116"/>
        <v>43928</v>
      </c>
      <c r="J853" s="50">
        <v>43936</v>
      </c>
      <c r="K853" s="51" t="s">
        <v>69</v>
      </c>
      <c r="L853" s="52">
        <f t="shared" si="117"/>
        <v>63343.199999999997</v>
      </c>
      <c r="M853" s="53"/>
      <c r="N853" s="54">
        <v>63343.199999999997</v>
      </c>
      <c r="O853" s="55" t="s">
        <v>319</v>
      </c>
      <c r="P853" s="56"/>
      <c r="Q853" s="56"/>
      <c r="R853" s="56"/>
      <c r="S853" s="56"/>
      <c r="T853" s="56"/>
      <c r="U853" s="56"/>
      <c r="V853" s="56"/>
      <c r="W853" s="56"/>
      <c r="X853" s="56"/>
      <c r="Y853" s="56"/>
      <c r="Z853" s="56"/>
      <c r="AA853" s="56"/>
      <c r="AB853" s="56"/>
      <c r="AC853" s="56"/>
      <c r="AD853" s="56"/>
      <c r="AE853" s="56"/>
      <c r="AF853" s="56"/>
      <c r="AG853" s="56"/>
      <c r="AH853" s="56"/>
      <c r="AI853" s="56"/>
      <c r="AJ853" s="56"/>
      <c r="AK853" s="56"/>
      <c r="AL853" s="56"/>
      <c r="AM853" s="56"/>
      <c r="AN853" s="56"/>
      <c r="AO853" s="56"/>
      <c r="AP853" s="56"/>
      <c r="AQ853" s="56"/>
      <c r="AR853" s="56"/>
      <c r="AS853" s="56"/>
      <c r="AT853" s="56"/>
      <c r="AU853" s="56"/>
      <c r="AV853" s="56"/>
      <c r="AW853" s="56"/>
      <c r="AX853" s="56"/>
      <c r="AY853" s="56"/>
      <c r="AZ853" s="56"/>
      <c r="BA853" s="56"/>
      <c r="BB853" s="56"/>
      <c r="BC853" s="56"/>
      <c r="BD853" s="56"/>
      <c r="BE853" s="56"/>
      <c r="BF853" s="56"/>
      <c r="BG853" s="56"/>
      <c r="BH853" s="56"/>
      <c r="BI853" s="56"/>
      <c r="BJ853" s="56"/>
      <c r="BK853" s="56"/>
      <c r="BL853" s="56"/>
      <c r="BM853" s="56"/>
      <c r="BN853" s="56"/>
      <c r="BO853" s="56"/>
      <c r="BP853" s="56"/>
      <c r="BQ853" s="56"/>
      <c r="BR853" s="56"/>
      <c r="BS853" s="56"/>
      <c r="BT853" s="56"/>
      <c r="BU853" s="56"/>
      <c r="BV853" s="56"/>
      <c r="BW853" s="56"/>
      <c r="BX853" s="56"/>
      <c r="BY853" s="56"/>
      <c r="BZ853" s="56"/>
      <c r="CA853" s="56"/>
      <c r="CB853" s="56"/>
      <c r="CC853" s="56"/>
      <c r="CD853" s="56"/>
      <c r="CE853" s="56"/>
      <c r="CF853" s="56"/>
      <c r="CG853" s="56"/>
      <c r="CH853" s="56"/>
      <c r="CI853" s="56"/>
      <c r="CJ853" s="56"/>
      <c r="CK853" s="56"/>
      <c r="CL853" s="56"/>
      <c r="CM853" s="56"/>
      <c r="CN853" s="56"/>
      <c r="CO853" s="56"/>
      <c r="CP853" s="56"/>
      <c r="CQ853" s="56"/>
      <c r="CR853" s="56"/>
      <c r="CS853" s="56"/>
      <c r="CT853" s="56"/>
      <c r="CU853" s="56"/>
      <c r="CV853" s="56"/>
      <c r="CW853" s="56"/>
      <c r="CX853" s="56"/>
      <c r="CY853" s="56"/>
      <c r="CZ853" s="56"/>
      <c r="DA853" s="56"/>
      <c r="DB853" s="56"/>
      <c r="DC853" s="56"/>
      <c r="DD853" s="56"/>
      <c r="DE853" s="56"/>
      <c r="DF853" s="56"/>
      <c r="DG853" s="56"/>
      <c r="DH853" s="56"/>
      <c r="DI853" s="56"/>
      <c r="DJ853" s="56"/>
      <c r="DK853" s="56"/>
      <c r="DL853" s="56"/>
      <c r="DM853" s="56"/>
      <c r="DN853" s="56"/>
      <c r="DO853" s="56"/>
      <c r="DP853" s="56"/>
      <c r="DQ853" s="56"/>
      <c r="DR853" s="56"/>
      <c r="DS853" s="56"/>
      <c r="DT853" s="56"/>
      <c r="DU853" s="56"/>
      <c r="DV853" s="56"/>
      <c r="DW853" s="56"/>
      <c r="DX853" s="56"/>
      <c r="DY853" s="56"/>
      <c r="DZ853" s="56"/>
      <c r="EA853" s="56"/>
      <c r="EB853" s="56"/>
      <c r="EC853" s="56"/>
      <c r="ED853" s="56"/>
      <c r="EE853" s="56"/>
      <c r="EF853" s="56"/>
      <c r="EG853" s="56"/>
      <c r="EH853" s="56"/>
      <c r="EI853" s="56"/>
      <c r="EJ853" s="56"/>
      <c r="EK853" s="56"/>
      <c r="EL853" s="56"/>
      <c r="EM853" s="56"/>
      <c r="EN853" s="56"/>
      <c r="EO853" s="56"/>
      <c r="EP853" s="56"/>
      <c r="EQ853" s="56"/>
      <c r="ER853" s="56"/>
      <c r="ES853" s="56"/>
      <c r="ET853" s="56"/>
      <c r="EU853" s="56"/>
      <c r="EV853" s="56"/>
      <c r="EW853" s="56"/>
      <c r="EX853" s="56"/>
      <c r="EY853" s="56"/>
      <c r="EZ853" s="56"/>
      <c r="FA853" s="56"/>
      <c r="FB853" s="56"/>
      <c r="FC853" s="56"/>
      <c r="FD853" s="56"/>
      <c r="FE853" s="56"/>
      <c r="FF853" s="56"/>
      <c r="FG853" s="56"/>
      <c r="FH853" s="56"/>
      <c r="FI853" s="56"/>
      <c r="FJ853" s="56"/>
      <c r="FK853" s="56"/>
      <c r="FL853" s="56"/>
      <c r="FM853" s="56"/>
      <c r="FN853" s="56"/>
      <c r="FO853" s="56"/>
      <c r="FP853" s="56"/>
      <c r="FQ853" s="56"/>
      <c r="FR853" s="56"/>
      <c r="FS853" s="56"/>
      <c r="FT853" s="56"/>
      <c r="FU853" s="56"/>
      <c r="FV853" s="56"/>
      <c r="FW853" s="56"/>
      <c r="FX853" s="56"/>
      <c r="FY853" s="56"/>
      <c r="FZ853" s="56"/>
      <c r="GA853" s="56"/>
      <c r="GB853" s="56"/>
      <c r="GC853" s="56"/>
      <c r="GD853" s="56"/>
      <c r="GE853" s="56"/>
      <c r="GF853" s="56"/>
      <c r="GG853" s="56"/>
      <c r="GH853" s="56"/>
      <c r="GI853" s="56"/>
      <c r="GJ853" s="56"/>
      <c r="GK853" s="56"/>
      <c r="GL853" s="56"/>
      <c r="GM853" s="56"/>
      <c r="GN853" s="56"/>
      <c r="GO853" s="56"/>
      <c r="GP853" s="56"/>
      <c r="GQ853" s="56"/>
      <c r="GR853" s="56"/>
      <c r="GS853" s="56"/>
      <c r="GT853" s="56"/>
      <c r="GU853" s="56"/>
      <c r="GV853" s="56"/>
      <c r="GW853" s="56"/>
      <c r="GX853" s="56"/>
      <c r="GY853" s="56"/>
      <c r="GZ853" s="56"/>
      <c r="HA853" s="56"/>
      <c r="HB853" s="56"/>
      <c r="HC853" s="56"/>
      <c r="HD853" s="56"/>
      <c r="HE853" s="56"/>
      <c r="HF853" s="56"/>
      <c r="HG853" s="56"/>
      <c r="HH853" s="56"/>
      <c r="HI853" s="56"/>
      <c r="HJ853" s="56"/>
      <c r="HK853" s="56"/>
      <c r="HL853" s="56"/>
      <c r="HM853" s="56"/>
      <c r="HN853" s="56"/>
      <c r="HO853" s="56"/>
      <c r="HP853" s="56"/>
      <c r="HQ853" s="56"/>
      <c r="HR853" s="56"/>
      <c r="HS853" s="56"/>
      <c r="HT853" s="56"/>
      <c r="HU853" s="56"/>
      <c r="HV853" s="56"/>
      <c r="HW853" s="56"/>
      <c r="HX853" s="56"/>
      <c r="HY853" s="56"/>
      <c r="HZ853" s="56"/>
      <c r="IA853" s="56"/>
      <c r="IB853" s="56"/>
      <c r="IC853" s="56"/>
      <c r="ID853" s="56"/>
      <c r="IE853" s="56"/>
      <c r="IF853" s="56"/>
      <c r="IG853" s="56"/>
      <c r="IH853" s="56"/>
      <c r="II853" s="56"/>
      <c r="IJ853" s="56"/>
      <c r="IK853" s="56"/>
      <c r="IL853" s="56"/>
      <c r="IM853" s="56"/>
      <c r="IN853" s="56"/>
      <c r="IO853" s="56"/>
      <c r="IP853" s="56"/>
      <c r="IQ853" s="56"/>
      <c r="IR853" s="56"/>
      <c r="IS853" s="56"/>
      <c r="IT853" s="56"/>
      <c r="IU853" s="56"/>
      <c r="IV853" s="56"/>
    </row>
    <row r="854" spans="1:256" s="41" customFormat="1" ht="21">
      <c r="A854" s="32">
        <v>945</v>
      </c>
      <c r="B854" s="33" t="s">
        <v>570</v>
      </c>
      <c r="C854" s="34" t="s">
        <v>77</v>
      </c>
      <c r="D854" s="33" t="s">
        <v>183</v>
      </c>
      <c r="E854" s="44" t="s">
        <v>15</v>
      </c>
      <c r="F854" s="35">
        <f>G854-21</f>
        <v>43893</v>
      </c>
      <c r="G854" s="35">
        <f>H854-7</f>
        <v>43914</v>
      </c>
      <c r="H854" s="35">
        <f t="shared" si="118"/>
        <v>43921</v>
      </c>
      <c r="I854" s="35">
        <f t="shared" si="116"/>
        <v>43928</v>
      </c>
      <c r="J854" s="35">
        <v>43936</v>
      </c>
      <c r="K854" s="36" t="s">
        <v>69</v>
      </c>
      <c r="L854" s="37">
        <f t="shared" si="117"/>
        <v>137500</v>
      </c>
      <c r="M854" s="38">
        <v>137500</v>
      </c>
      <c r="N854" s="39"/>
      <c r="O854" s="40" t="s">
        <v>208</v>
      </c>
    </row>
    <row r="855" spans="1:256" s="41" customFormat="1" ht="24">
      <c r="A855" s="32">
        <v>947</v>
      </c>
      <c r="B855" s="33" t="s">
        <v>570</v>
      </c>
      <c r="C855" s="42" t="s">
        <v>87</v>
      </c>
      <c r="D855" s="33" t="s">
        <v>183</v>
      </c>
      <c r="E855" s="44" t="s">
        <v>28</v>
      </c>
      <c r="F855" s="35">
        <f>H855-7</f>
        <v>43914</v>
      </c>
      <c r="G855" s="33" t="str">
        <f>IF(E855="","",IF((OR(E855=data_validation!A$1,E855=data_validation!A$2)),"Indicate Date","N/A"))</f>
        <v>N/A</v>
      </c>
      <c r="H855" s="35">
        <f t="shared" si="118"/>
        <v>43921</v>
      </c>
      <c r="I855" s="35">
        <f t="shared" si="116"/>
        <v>43928</v>
      </c>
      <c r="J855" s="35">
        <v>43936</v>
      </c>
      <c r="K855" s="36" t="s">
        <v>69</v>
      </c>
      <c r="L855" s="37">
        <f t="shared" si="117"/>
        <v>3000</v>
      </c>
      <c r="M855" s="43">
        <v>3000</v>
      </c>
      <c r="N855" s="39"/>
      <c r="O855" s="40" t="s">
        <v>208</v>
      </c>
    </row>
    <row r="856" spans="1:256" s="41" customFormat="1" ht="24">
      <c r="A856" s="32">
        <v>950</v>
      </c>
      <c r="B856" s="33" t="s">
        <v>570</v>
      </c>
      <c r="C856" s="42" t="s">
        <v>118</v>
      </c>
      <c r="D856" s="33" t="s">
        <v>183</v>
      </c>
      <c r="E856" s="44" t="s">
        <v>28</v>
      </c>
      <c r="F856" s="35">
        <f>H856-7</f>
        <v>43914</v>
      </c>
      <c r="G856" s="33" t="str">
        <f>IF(E856="","",IF((OR(E856=data_validation!A$1,E856=data_validation!A$2)),"Indicate Date","N/A"))</f>
        <v>N/A</v>
      </c>
      <c r="H856" s="35">
        <f t="shared" si="118"/>
        <v>43921</v>
      </c>
      <c r="I856" s="35">
        <f t="shared" si="116"/>
        <v>43928</v>
      </c>
      <c r="J856" s="35">
        <v>43936</v>
      </c>
      <c r="K856" s="36" t="s">
        <v>69</v>
      </c>
      <c r="L856" s="37">
        <f t="shared" si="117"/>
        <v>276035.8</v>
      </c>
      <c r="M856" s="43">
        <v>276035.8</v>
      </c>
      <c r="N856" s="39"/>
      <c r="O856" s="40" t="s">
        <v>208</v>
      </c>
    </row>
    <row r="857" spans="1:256" s="41" customFormat="1" ht="24">
      <c r="A857" s="32">
        <v>954</v>
      </c>
      <c r="B857" s="33" t="s">
        <v>570</v>
      </c>
      <c r="C857" s="42" t="s">
        <v>83</v>
      </c>
      <c r="D857" s="33" t="s">
        <v>183</v>
      </c>
      <c r="E857" s="44" t="s">
        <v>28</v>
      </c>
      <c r="F857" s="35">
        <f>H857-7</f>
        <v>43914</v>
      </c>
      <c r="G857" s="33" t="str">
        <f>IF(E857="","",IF((OR(E857=data_validation!A$1,E857=data_validation!A$2)),"Indicate Date","N/A"))</f>
        <v>N/A</v>
      </c>
      <c r="H857" s="35">
        <f t="shared" si="118"/>
        <v>43921</v>
      </c>
      <c r="I857" s="35">
        <f t="shared" si="116"/>
        <v>43928</v>
      </c>
      <c r="J857" s="35">
        <v>43936</v>
      </c>
      <c r="K857" s="36" t="s">
        <v>69</v>
      </c>
      <c r="L857" s="37">
        <f t="shared" si="117"/>
        <v>144247.6</v>
      </c>
      <c r="M857" s="43">
        <v>144247.6</v>
      </c>
      <c r="N857" s="39"/>
      <c r="O857" s="40" t="s">
        <v>208</v>
      </c>
    </row>
    <row r="858" spans="1:256" s="41" customFormat="1" ht="21">
      <c r="A858" s="32">
        <v>957</v>
      </c>
      <c r="B858" s="33" t="s">
        <v>571</v>
      </c>
      <c r="C858" s="34" t="s">
        <v>153</v>
      </c>
      <c r="D858" s="33" t="s">
        <v>183</v>
      </c>
      <c r="E858" s="44" t="s">
        <v>15</v>
      </c>
      <c r="F858" s="35">
        <f>G858-21</f>
        <v>43895</v>
      </c>
      <c r="G858" s="35">
        <f>H858-7</f>
        <v>43916</v>
      </c>
      <c r="H858" s="35">
        <f>J858-13</f>
        <v>43923</v>
      </c>
      <c r="I858" s="35">
        <f t="shared" si="116"/>
        <v>43930</v>
      </c>
      <c r="J858" s="35">
        <v>43936</v>
      </c>
      <c r="K858" s="36" t="s">
        <v>69</v>
      </c>
      <c r="L858" s="37">
        <f t="shared" si="117"/>
        <v>55000</v>
      </c>
      <c r="M858" s="38"/>
      <c r="N858" s="39">
        <v>55000</v>
      </c>
      <c r="O858" s="40" t="s">
        <v>208</v>
      </c>
    </row>
    <row r="859" spans="1:256" s="41" customFormat="1" ht="21">
      <c r="A859" s="32">
        <v>959</v>
      </c>
      <c r="B859" s="33" t="s">
        <v>571</v>
      </c>
      <c r="C859" s="34" t="s">
        <v>97</v>
      </c>
      <c r="D859" s="33" t="s">
        <v>183</v>
      </c>
      <c r="E859" s="44" t="s">
        <v>15</v>
      </c>
      <c r="F859" s="35">
        <f>G859-21</f>
        <v>43893</v>
      </c>
      <c r="G859" s="35">
        <f>H859-7</f>
        <v>43914</v>
      </c>
      <c r="H859" s="35">
        <f>J859-15</f>
        <v>43921</v>
      </c>
      <c r="I859" s="35">
        <f t="shared" si="116"/>
        <v>43928</v>
      </c>
      <c r="J859" s="35">
        <v>43936</v>
      </c>
      <c r="K859" s="36" t="s">
        <v>69</v>
      </c>
      <c r="L859" s="37">
        <f t="shared" si="117"/>
        <v>1450000</v>
      </c>
      <c r="M859" s="38"/>
      <c r="N859" s="39">
        <v>1450000</v>
      </c>
      <c r="O859" s="40" t="s">
        <v>208</v>
      </c>
    </row>
    <row r="860" spans="1:256" s="41" customFormat="1" ht="12.75">
      <c r="A860" s="32">
        <v>964</v>
      </c>
      <c r="B860" s="33" t="s">
        <v>572</v>
      </c>
      <c r="C860" s="34" t="s">
        <v>89</v>
      </c>
      <c r="D860" s="33" t="s">
        <v>183</v>
      </c>
      <c r="E860" s="44" t="s">
        <v>15</v>
      </c>
      <c r="F860" s="35">
        <f>G860-21</f>
        <v>43893</v>
      </c>
      <c r="G860" s="35">
        <f>H860-7</f>
        <v>43914</v>
      </c>
      <c r="H860" s="35">
        <f>J860-15</f>
        <v>43921</v>
      </c>
      <c r="I860" s="35">
        <f t="shared" si="116"/>
        <v>43928</v>
      </c>
      <c r="J860" s="35">
        <v>43936</v>
      </c>
      <c r="K860" s="36" t="s">
        <v>69</v>
      </c>
      <c r="L860" s="37">
        <f t="shared" si="117"/>
        <v>10200</v>
      </c>
      <c r="M860" s="38">
        <v>10200</v>
      </c>
      <c r="N860" s="39"/>
      <c r="O860" s="40" t="s">
        <v>188</v>
      </c>
    </row>
    <row r="861" spans="1:256" s="41" customFormat="1" ht="12.75">
      <c r="A861" s="32">
        <v>970</v>
      </c>
      <c r="B861" s="33" t="s">
        <v>573</v>
      </c>
      <c r="C861" s="34" t="s">
        <v>92</v>
      </c>
      <c r="D861" s="33" t="s">
        <v>183</v>
      </c>
      <c r="E861" s="44" t="s">
        <v>15</v>
      </c>
      <c r="F861" s="35">
        <f>G861-21</f>
        <v>43893</v>
      </c>
      <c r="G861" s="35">
        <f>H861-7</f>
        <v>43914</v>
      </c>
      <c r="H861" s="35">
        <f>J861-15</f>
        <v>43921</v>
      </c>
      <c r="I861" s="35">
        <f t="shared" si="116"/>
        <v>43928</v>
      </c>
      <c r="J861" s="35">
        <v>43936</v>
      </c>
      <c r="K861" s="36" t="s">
        <v>69</v>
      </c>
      <c r="L861" s="37">
        <f t="shared" si="117"/>
        <v>109700</v>
      </c>
      <c r="M861" s="38">
        <v>109700</v>
      </c>
      <c r="N861" s="39"/>
      <c r="O861" s="40" t="s">
        <v>189</v>
      </c>
    </row>
    <row r="862" spans="1:256" s="41" customFormat="1" ht="18">
      <c r="A862" s="32">
        <v>984</v>
      </c>
      <c r="B862" s="33" t="s">
        <v>574</v>
      </c>
      <c r="C862" s="42" t="s">
        <v>122</v>
      </c>
      <c r="D862" s="33" t="s">
        <v>183</v>
      </c>
      <c r="E862" s="44" t="s">
        <v>28</v>
      </c>
      <c r="F862" s="35">
        <f>H862-7</f>
        <v>43916</v>
      </c>
      <c r="G862" s="33" t="str">
        <f>IF(E862="","",IF((OR(E862=data_validation!A$1,E862=data_validation!A$2)),"Indicate Date","N/A"))</f>
        <v>N/A</v>
      </c>
      <c r="H862" s="35">
        <f>J862-13</f>
        <v>43923</v>
      </c>
      <c r="I862" s="35">
        <f t="shared" si="116"/>
        <v>43930</v>
      </c>
      <c r="J862" s="35">
        <v>43936</v>
      </c>
      <c r="K862" s="36" t="s">
        <v>69</v>
      </c>
      <c r="L862" s="37">
        <f t="shared" si="117"/>
        <v>36000</v>
      </c>
      <c r="M862" s="43">
        <v>36000</v>
      </c>
      <c r="N862" s="39"/>
      <c r="O862" s="40" t="s">
        <v>190</v>
      </c>
    </row>
    <row r="863" spans="1:256" s="41" customFormat="1" ht="12.75">
      <c r="A863" s="32">
        <v>989</v>
      </c>
      <c r="B863" s="33" t="s">
        <v>575</v>
      </c>
      <c r="C863" s="42" t="s">
        <v>92</v>
      </c>
      <c r="D863" s="33" t="s">
        <v>183</v>
      </c>
      <c r="E863" s="44" t="s">
        <v>15</v>
      </c>
      <c r="F863" s="35">
        <f>G863-21</f>
        <v>43893</v>
      </c>
      <c r="G863" s="35">
        <f>H863-7</f>
        <v>43914</v>
      </c>
      <c r="H863" s="35">
        <f>J863-15</f>
        <v>43921</v>
      </c>
      <c r="I863" s="35">
        <f t="shared" si="116"/>
        <v>43928</v>
      </c>
      <c r="J863" s="35">
        <v>43936</v>
      </c>
      <c r="K863" s="36" t="s">
        <v>69</v>
      </c>
      <c r="L863" s="37">
        <f t="shared" si="117"/>
        <v>19600</v>
      </c>
      <c r="M863" s="43">
        <v>19600</v>
      </c>
      <c r="N863" s="39"/>
      <c r="O863" s="40" t="s">
        <v>258</v>
      </c>
    </row>
    <row r="864" spans="1:256" s="41" customFormat="1" ht="21">
      <c r="A864" s="32">
        <v>1002</v>
      </c>
      <c r="B864" s="33" t="s">
        <v>576</v>
      </c>
      <c r="C864" s="42" t="s">
        <v>131</v>
      </c>
      <c r="D864" s="33" t="s">
        <v>183</v>
      </c>
      <c r="E864" s="44" t="s">
        <v>15</v>
      </c>
      <c r="F864" s="35">
        <f>G864-21</f>
        <v>43895</v>
      </c>
      <c r="G864" s="35">
        <f>H864-7</f>
        <v>43916</v>
      </c>
      <c r="H864" s="35">
        <f>J864-13</f>
        <v>43923</v>
      </c>
      <c r="I864" s="35">
        <f t="shared" si="116"/>
        <v>43930</v>
      </c>
      <c r="J864" s="35">
        <v>43936</v>
      </c>
      <c r="K864" s="36" t="s">
        <v>69</v>
      </c>
      <c r="L864" s="37">
        <f t="shared" si="117"/>
        <v>3000</v>
      </c>
      <c r="M864" s="43">
        <v>3000</v>
      </c>
      <c r="N864" s="39"/>
      <c r="O864" s="40" t="s">
        <v>184</v>
      </c>
    </row>
    <row r="865" spans="1:15" s="41" customFormat="1" ht="21">
      <c r="A865" s="32">
        <v>1004</v>
      </c>
      <c r="B865" s="33" t="s">
        <v>577</v>
      </c>
      <c r="C865" s="34" t="s">
        <v>92</v>
      </c>
      <c r="D865" s="33" t="s">
        <v>183</v>
      </c>
      <c r="E865" s="44" t="s">
        <v>15</v>
      </c>
      <c r="F865" s="35">
        <f>G865-21</f>
        <v>43893</v>
      </c>
      <c r="G865" s="35">
        <f>H865-7</f>
        <v>43914</v>
      </c>
      <c r="H865" s="35">
        <f>J865-15</f>
        <v>43921</v>
      </c>
      <c r="I865" s="35">
        <f t="shared" si="116"/>
        <v>43928</v>
      </c>
      <c r="J865" s="35">
        <v>43936</v>
      </c>
      <c r="K865" s="36" t="s">
        <v>69</v>
      </c>
      <c r="L865" s="37">
        <f t="shared" si="117"/>
        <v>65000</v>
      </c>
      <c r="M865" s="38">
        <v>65000</v>
      </c>
      <c r="N865" s="39"/>
      <c r="O865" s="40" t="s">
        <v>185</v>
      </c>
    </row>
    <row r="866" spans="1:15" s="41" customFormat="1" ht="21">
      <c r="A866" s="32">
        <v>1009</v>
      </c>
      <c r="B866" s="33" t="s">
        <v>578</v>
      </c>
      <c r="C866" s="42" t="s">
        <v>92</v>
      </c>
      <c r="D866" s="33" t="s">
        <v>183</v>
      </c>
      <c r="E866" s="44" t="s">
        <v>15</v>
      </c>
      <c r="F866" s="35">
        <f>G866-21</f>
        <v>43893</v>
      </c>
      <c r="G866" s="35">
        <f>H866-7</f>
        <v>43914</v>
      </c>
      <c r="H866" s="35">
        <f>J866-15</f>
        <v>43921</v>
      </c>
      <c r="I866" s="35">
        <f t="shared" si="116"/>
        <v>43928</v>
      </c>
      <c r="J866" s="35">
        <v>43936</v>
      </c>
      <c r="K866" s="36" t="s">
        <v>69</v>
      </c>
      <c r="L866" s="37">
        <f t="shared" si="117"/>
        <v>12000</v>
      </c>
      <c r="M866" s="43">
        <v>12000</v>
      </c>
      <c r="N866" s="39"/>
      <c r="O866" s="40" t="s">
        <v>186</v>
      </c>
    </row>
    <row r="867" spans="1:15" s="41" customFormat="1" ht="21">
      <c r="A867" s="32">
        <v>1019</v>
      </c>
      <c r="B867" s="33" t="s">
        <v>578</v>
      </c>
      <c r="C867" s="42" t="s">
        <v>89</v>
      </c>
      <c r="D867" s="33" t="s">
        <v>183</v>
      </c>
      <c r="E867" s="44" t="s">
        <v>15</v>
      </c>
      <c r="F867" s="35">
        <f>G867-21</f>
        <v>43893</v>
      </c>
      <c r="G867" s="35">
        <f>H867-7</f>
        <v>43914</v>
      </c>
      <c r="H867" s="35">
        <f>J867-15</f>
        <v>43921</v>
      </c>
      <c r="I867" s="35">
        <f t="shared" si="116"/>
        <v>43928</v>
      </c>
      <c r="J867" s="35">
        <v>43936</v>
      </c>
      <c r="K867" s="36" t="s">
        <v>69</v>
      </c>
      <c r="L867" s="37">
        <f t="shared" si="117"/>
        <v>3360</v>
      </c>
      <c r="M867" s="43">
        <v>3360</v>
      </c>
      <c r="N867" s="39"/>
      <c r="O867" s="40" t="s">
        <v>186</v>
      </c>
    </row>
    <row r="868" spans="1:15" s="41" customFormat="1" ht="21">
      <c r="A868" s="32">
        <v>1022</v>
      </c>
      <c r="B868" s="33" t="s">
        <v>578</v>
      </c>
      <c r="C868" s="34" t="s">
        <v>187</v>
      </c>
      <c r="D868" s="33" t="s">
        <v>183</v>
      </c>
      <c r="E868" s="44" t="s">
        <v>29</v>
      </c>
      <c r="F868" s="46" t="e">
        <v>#REF!</v>
      </c>
      <c r="G868" s="33" t="str">
        <f>IF(E868="","",IF((OR(E868=data_validation!A$1,E868=data_validation!A$2)),"Indicate Date","N/A"))</f>
        <v>N/A</v>
      </c>
      <c r="H868" s="35">
        <f>J868-13</f>
        <v>43923</v>
      </c>
      <c r="I868" s="35">
        <f t="shared" si="116"/>
        <v>43930</v>
      </c>
      <c r="J868" s="35">
        <v>43936</v>
      </c>
      <c r="K868" s="36" t="s">
        <v>69</v>
      </c>
      <c r="L868" s="37">
        <f t="shared" si="117"/>
        <v>20000</v>
      </c>
      <c r="M868" s="38">
        <v>20000</v>
      </c>
      <c r="N868" s="39"/>
      <c r="O868" s="40" t="s">
        <v>186</v>
      </c>
    </row>
    <row r="869" spans="1:15" s="41" customFormat="1" ht="12.75">
      <c r="A869" s="32">
        <v>1025</v>
      </c>
      <c r="B869" s="33" t="s">
        <v>579</v>
      </c>
      <c r="C869" s="42" t="s">
        <v>92</v>
      </c>
      <c r="D869" s="33" t="s">
        <v>183</v>
      </c>
      <c r="E869" s="44" t="s">
        <v>15</v>
      </c>
      <c r="F869" s="35">
        <f t="shared" ref="F869:F875" si="119">G869-21</f>
        <v>43893</v>
      </c>
      <c r="G869" s="35">
        <f t="shared" ref="G869:G875" si="120">H869-7</f>
        <v>43914</v>
      </c>
      <c r="H869" s="35">
        <f>J869-15</f>
        <v>43921</v>
      </c>
      <c r="I869" s="35">
        <f t="shared" si="116"/>
        <v>43928</v>
      </c>
      <c r="J869" s="35">
        <v>43936</v>
      </c>
      <c r="K869" s="36" t="s">
        <v>69</v>
      </c>
      <c r="L869" s="37">
        <f t="shared" si="117"/>
        <v>36985</v>
      </c>
      <c r="M869" s="43">
        <v>36985</v>
      </c>
      <c r="N869" s="39"/>
      <c r="O869" s="40" t="s">
        <v>191</v>
      </c>
    </row>
    <row r="870" spans="1:15" s="41" customFormat="1" ht="12.75">
      <c r="A870" s="32">
        <v>1028</v>
      </c>
      <c r="B870" s="33" t="s">
        <v>579</v>
      </c>
      <c r="C870" s="42" t="s">
        <v>131</v>
      </c>
      <c r="D870" s="33" t="s">
        <v>183</v>
      </c>
      <c r="E870" s="44" t="s">
        <v>15</v>
      </c>
      <c r="F870" s="35">
        <f t="shared" si="119"/>
        <v>43893</v>
      </c>
      <c r="G870" s="35">
        <f t="shared" si="120"/>
        <v>43914</v>
      </c>
      <c r="H870" s="35">
        <f>J870-15</f>
        <v>43921</v>
      </c>
      <c r="I870" s="35">
        <f t="shared" si="116"/>
        <v>43928</v>
      </c>
      <c r="J870" s="35">
        <v>43936</v>
      </c>
      <c r="K870" s="36" t="s">
        <v>69</v>
      </c>
      <c r="L870" s="37">
        <f t="shared" si="117"/>
        <v>31200</v>
      </c>
      <c r="M870" s="43">
        <v>31200</v>
      </c>
      <c r="N870" s="39"/>
      <c r="O870" s="40" t="s">
        <v>191</v>
      </c>
    </row>
    <row r="871" spans="1:15" s="41" customFormat="1" ht="12.75">
      <c r="A871" s="32">
        <v>1031</v>
      </c>
      <c r="B871" s="33" t="s">
        <v>579</v>
      </c>
      <c r="C871" s="42" t="s">
        <v>77</v>
      </c>
      <c r="D871" s="33" t="s">
        <v>183</v>
      </c>
      <c r="E871" s="44" t="s">
        <v>15</v>
      </c>
      <c r="F871" s="35">
        <f t="shared" si="119"/>
        <v>43893</v>
      </c>
      <c r="G871" s="35">
        <f t="shared" si="120"/>
        <v>43914</v>
      </c>
      <c r="H871" s="35">
        <f>J871-15</f>
        <v>43921</v>
      </c>
      <c r="I871" s="35">
        <f t="shared" si="116"/>
        <v>43928</v>
      </c>
      <c r="J871" s="35">
        <v>43936</v>
      </c>
      <c r="K871" s="36" t="s">
        <v>69</v>
      </c>
      <c r="L871" s="37">
        <f t="shared" si="117"/>
        <v>4340</v>
      </c>
      <c r="M871" s="43">
        <v>4340</v>
      </c>
      <c r="N871" s="39"/>
      <c r="O871" s="40" t="s">
        <v>191</v>
      </c>
    </row>
    <row r="872" spans="1:15" s="41" customFormat="1" ht="12.75">
      <c r="A872" s="32">
        <v>1032</v>
      </c>
      <c r="B872" s="33" t="s">
        <v>579</v>
      </c>
      <c r="C872" s="42" t="s">
        <v>78</v>
      </c>
      <c r="D872" s="33" t="s">
        <v>183</v>
      </c>
      <c r="E872" s="44" t="s">
        <v>15</v>
      </c>
      <c r="F872" s="35">
        <f t="shared" si="119"/>
        <v>43893</v>
      </c>
      <c r="G872" s="35">
        <f t="shared" si="120"/>
        <v>43914</v>
      </c>
      <c r="H872" s="35">
        <f>J872-15</f>
        <v>43921</v>
      </c>
      <c r="I872" s="35">
        <f t="shared" si="116"/>
        <v>43928</v>
      </c>
      <c r="J872" s="35">
        <v>43936</v>
      </c>
      <c r="K872" s="36" t="s">
        <v>69</v>
      </c>
      <c r="L872" s="37">
        <f t="shared" si="117"/>
        <v>279159</v>
      </c>
      <c r="M872" s="43">
        <v>279159</v>
      </c>
      <c r="N872" s="39"/>
      <c r="O872" s="40" t="s">
        <v>191</v>
      </c>
    </row>
    <row r="873" spans="1:15" s="41" customFormat="1" ht="12.75">
      <c r="A873" s="32">
        <v>1033</v>
      </c>
      <c r="B873" s="33" t="s">
        <v>579</v>
      </c>
      <c r="C873" s="42" t="s">
        <v>81</v>
      </c>
      <c r="D873" s="33" t="s">
        <v>183</v>
      </c>
      <c r="E873" s="44" t="s">
        <v>15</v>
      </c>
      <c r="F873" s="35">
        <f t="shared" si="119"/>
        <v>43893</v>
      </c>
      <c r="G873" s="35">
        <f t="shared" si="120"/>
        <v>43914</v>
      </c>
      <c r="H873" s="35">
        <f>J873-15</f>
        <v>43921</v>
      </c>
      <c r="I873" s="35">
        <f t="shared" si="116"/>
        <v>43928</v>
      </c>
      <c r="J873" s="35">
        <v>43936</v>
      </c>
      <c r="K873" s="36" t="s">
        <v>69</v>
      </c>
      <c r="L873" s="37">
        <f t="shared" si="117"/>
        <v>89000</v>
      </c>
      <c r="M873" s="43">
        <f>14000+70000+5000</f>
        <v>89000</v>
      </c>
      <c r="N873" s="39"/>
      <c r="O873" s="40" t="s">
        <v>191</v>
      </c>
    </row>
    <row r="874" spans="1:15" s="41" customFormat="1" ht="21">
      <c r="A874" s="32">
        <v>1041</v>
      </c>
      <c r="B874" s="33" t="s">
        <v>303</v>
      </c>
      <c r="C874" s="42" t="s">
        <v>114</v>
      </c>
      <c r="D874" s="33" t="s">
        <v>183</v>
      </c>
      <c r="E874" s="44" t="s">
        <v>15</v>
      </c>
      <c r="F874" s="35">
        <f t="shared" si="119"/>
        <v>43895</v>
      </c>
      <c r="G874" s="35">
        <f t="shared" si="120"/>
        <v>43916</v>
      </c>
      <c r="H874" s="35">
        <f>J874-13</f>
        <v>43923</v>
      </c>
      <c r="I874" s="35">
        <f t="shared" si="116"/>
        <v>43930</v>
      </c>
      <c r="J874" s="35">
        <v>43936</v>
      </c>
      <c r="K874" s="36" t="s">
        <v>69</v>
      </c>
      <c r="L874" s="37">
        <f t="shared" si="117"/>
        <v>2036550</v>
      </c>
      <c r="M874" s="45">
        <v>2036550</v>
      </c>
      <c r="N874" s="45"/>
      <c r="O874" s="40" t="s">
        <v>306</v>
      </c>
    </row>
    <row r="875" spans="1:15" s="41" customFormat="1" ht="21">
      <c r="A875" s="32">
        <v>1042</v>
      </c>
      <c r="B875" s="33" t="s">
        <v>310</v>
      </c>
      <c r="C875" s="42" t="s">
        <v>78</v>
      </c>
      <c r="D875" s="33" t="s">
        <v>183</v>
      </c>
      <c r="E875" s="44" t="s">
        <v>15</v>
      </c>
      <c r="F875" s="35">
        <f t="shared" si="119"/>
        <v>43895</v>
      </c>
      <c r="G875" s="35">
        <f t="shared" si="120"/>
        <v>43916</v>
      </c>
      <c r="H875" s="35">
        <f>J875-13</f>
        <v>43923</v>
      </c>
      <c r="I875" s="35">
        <f t="shared" si="116"/>
        <v>43930</v>
      </c>
      <c r="J875" s="35">
        <v>43936</v>
      </c>
      <c r="K875" s="36" t="s">
        <v>69</v>
      </c>
      <c r="L875" s="37">
        <f t="shared" si="117"/>
        <v>129000</v>
      </c>
      <c r="M875" s="45">
        <v>129000</v>
      </c>
      <c r="N875" s="45"/>
      <c r="O875" s="40" t="s">
        <v>306</v>
      </c>
    </row>
    <row r="876" spans="1:15" s="41" customFormat="1" ht="24">
      <c r="A876" s="32">
        <v>1060</v>
      </c>
      <c r="B876" s="33" t="s">
        <v>297</v>
      </c>
      <c r="C876" s="42" t="s">
        <v>118</v>
      </c>
      <c r="D876" s="33" t="s">
        <v>298</v>
      </c>
      <c r="E876" s="44" t="s">
        <v>28</v>
      </c>
      <c r="F876" s="35">
        <f>H876-7</f>
        <v>43914</v>
      </c>
      <c r="G876" s="33" t="str">
        <f>IF(E876="","",IF((OR(E876=data_validation!A$1,E876=data_validation!A$2)),"Indicate Date","N/A"))</f>
        <v>N/A</v>
      </c>
      <c r="H876" s="35">
        <f>J876-15</f>
        <v>43921</v>
      </c>
      <c r="I876" s="35">
        <f t="shared" si="116"/>
        <v>43928</v>
      </c>
      <c r="J876" s="35">
        <v>43936</v>
      </c>
      <c r="K876" s="36" t="s">
        <v>69</v>
      </c>
      <c r="L876" s="37">
        <f t="shared" si="117"/>
        <v>101590.5</v>
      </c>
      <c r="M876" s="43">
        <v>101590.5</v>
      </c>
      <c r="N876" s="39"/>
      <c r="O876" s="40" t="s">
        <v>268</v>
      </c>
    </row>
    <row r="877" spans="1:15" s="41" customFormat="1" ht="24">
      <c r="A877" s="32">
        <v>1071</v>
      </c>
      <c r="B877" s="33" t="s">
        <v>296</v>
      </c>
      <c r="C877" s="42" t="s">
        <v>118</v>
      </c>
      <c r="D877" s="33" t="s">
        <v>125</v>
      </c>
      <c r="E877" s="44" t="s">
        <v>28</v>
      </c>
      <c r="F877" s="35">
        <f>H877-7</f>
        <v>43914</v>
      </c>
      <c r="G877" s="33" t="str">
        <f>IF(E877="","",IF((OR(E877=data_validation!A$1,E877=data_validation!A$2)),"Indicate Date","N/A"))</f>
        <v>N/A</v>
      </c>
      <c r="H877" s="35">
        <f>J877-15</f>
        <v>43921</v>
      </c>
      <c r="I877" s="35">
        <f t="shared" si="116"/>
        <v>43928</v>
      </c>
      <c r="J877" s="35">
        <v>43936</v>
      </c>
      <c r="K877" s="36" t="s">
        <v>69</v>
      </c>
      <c r="L877" s="37">
        <f t="shared" si="117"/>
        <v>30000</v>
      </c>
      <c r="M877" s="43">
        <v>30000</v>
      </c>
      <c r="N877" s="39"/>
      <c r="O877" s="40" t="s">
        <v>261</v>
      </c>
    </row>
    <row r="878" spans="1:15" s="41" customFormat="1" ht="24">
      <c r="A878" s="32">
        <v>1083</v>
      </c>
      <c r="B878" s="33" t="s">
        <v>295</v>
      </c>
      <c r="C878" s="42" t="s">
        <v>118</v>
      </c>
      <c r="D878" s="33" t="s">
        <v>120</v>
      </c>
      <c r="E878" s="44" t="s">
        <v>28</v>
      </c>
      <c r="F878" s="35">
        <f>H878-7</f>
        <v>43914</v>
      </c>
      <c r="G878" s="33" t="str">
        <f>IF(E878="","",IF((OR(E878=data_validation!A$1,E878=data_validation!A$2)),"Indicate Date","N/A"))</f>
        <v>N/A</v>
      </c>
      <c r="H878" s="35">
        <f>J878-15</f>
        <v>43921</v>
      </c>
      <c r="I878" s="35">
        <f t="shared" si="116"/>
        <v>43928</v>
      </c>
      <c r="J878" s="35">
        <v>43936</v>
      </c>
      <c r="K878" s="36" t="s">
        <v>69</v>
      </c>
      <c r="L878" s="37">
        <f t="shared" si="117"/>
        <v>250</v>
      </c>
      <c r="M878" s="38">
        <v>250</v>
      </c>
      <c r="N878" s="39"/>
      <c r="O878" s="40" t="s">
        <v>229</v>
      </c>
    </row>
    <row r="879" spans="1:15" s="41" customFormat="1" ht="12.75">
      <c r="A879" s="32">
        <v>1113</v>
      </c>
      <c r="B879" s="33" t="s">
        <v>441</v>
      </c>
      <c r="C879" s="34" t="s">
        <v>130</v>
      </c>
      <c r="D879" s="33" t="s">
        <v>163</v>
      </c>
      <c r="E879" s="44" t="s">
        <v>15</v>
      </c>
      <c r="F879" s="35">
        <f>G879-21</f>
        <v>43893</v>
      </c>
      <c r="G879" s="35">
        <f>H879-7</f>
        <v>43914</v>
      </c>
      <c r="H879" s="35">
        <f>J879-15</f>
        <v>43921</v>
      </c>
      <c r="I879" s="35">
        <f t="shared" si="116"/>
        <v>43928</v>
      </c>
      <c r="J879" s="35">
        <v>43936</v>
      </c>
      <c r="K879" s="36" t="s">
        <v>69</v>
      </c>
      <c r="L879" s="37">
        <f t="shared" si="117"/>
        <v>1235650</v>
      </c>
      <c r="M879" s="38">
        <v>1235650</v>
      </c>
      <c r="N879" s="39"/>
      <c r="O879" s="40" t="s">
        <v>166</v>
      </c>
    </row>
    <row r="880" spans="1:15" s="41" customFormat="1" ht="12.75">
      <c r="A880" s="32">
        <v>1115</v>
      </c>
      <c r="B880" s="33" t="s">
        <v>441</v>
      </c>
      <c r="C880" s="34" t="s">
        <v>92</v>
      </c>
      <c r="D880" s="33" t="s">
        <v>163</v>
      </c>
      <c r="E880" s="44" t="s">
        <v>15</v>
      </c>
      <c r="F880" s="35">
        <f>G880-21</f>
        <v>43893</v>
      </c>
      <c r="G880" s="35">
        <f>H880-7</f>
        <v>43914</v>
      </c>
      <c r="H880" s="35">
        <f>J880-15</f>
        <v>43921</v>
      </c>
      <c r="I880" s="35">
        <f t="shared" si="116"/>
        <v>43928</v>
      </c>
      <c r="J880" s="35">
        <v>43936</v>
      </c>
      <c r="K880" s="36" t="s">
        <v>69</v>
      </c>
      <c r="L880" s="37">
        <f t="shared" si="117"/>
        <v>43600</v>
      </c>
      <c r="M880" s="38">
        <v>43600</v>
      </c>
      <c r="N880" s="39"/>
      <c r="O880" s="40" t="s">
        <v>166</v>
      </c>
    </row>
    <row r="881" spans="1:15" s="41" customFormat="1" ht="12.75">
      <c r="A881" s="32">
        <v>1116</v>
      </c>
      <c r="B881" s="33" t="s">
        <v>441</v>
      </c>
      <c r="C881" s="34" t="s">
        <v>89</v>
      </c>
      <c r="D881" s="33" t="s">
        <v>163</v>
      </c>
      <c r="E881" s="44" t="s">
        <v>15</v>
      </c>
      <c r="F881" s="35">
        <f>G881-21</f>
        <v>43895</v>
      </c>
      <c r="G881" s="35">
        <f>H881-7</f>
        <v>43916</v>
      </c>
      <c r="H881" s="35">
        <f>J881-13</f>
        <v>43923</v>
      </c>
      <c r="I881" s="35">
        <f t="shared" si="116"/>
        <v>43930</v>
      </c>
      <c r="J881" s="35">
        <v>43936</v>
      </c>
      <c r="K881" s="36" t="s">
        <v>69</v>
      </c>
      <c r="L881" s="37">
        <f t="shared" si="117"/>
        <v>22400</v>
      </c>
      <c r="M881" s="38">
        <v>22400</v>
      </c>
      <c r="N881" s="39"/>
      <c r="O881" s="40" t="s">
        <v>166</v>
      </c>
    </row>
    <row r="882" spans="1:15" s="41" customFormat="1" ht="21">
      <c r="A882" s="32">
        <v>1122</v>
      </c>
      <c r="B882" s="33" t="s">
        <v>442</v>
      </c>
      <c r="C882" s="42" t="s">
        <v>116</v>
      </c>
      <c r="D882" s="33" t="s">
        <v>163</v>
      </c>
      <c r="E882" s="44" t="s">
        <v>28</v>
      </c>
      <c r="F882" s="35">
        <f>H882-7</f>
        <v>43914</v>
      </c>
      <c r="G882" s="33" t="str">
        <f>IF(E882="","",IF((OR(E882=data_validation!A$1,E882=data_validation!A$2)),"Indicate Date","N/A"))</f>
        <v>N/A</v>
      </c>
      <c r="H882" s="35">
        <f>J882-15</f>
        <v>43921</v>
      </c>
      <c r="I882" s="35">
        <f t="shared" si="116"/>
        <v>43928</v>
      </c>
      <c r="J882" s="35">
        <v>43936</v>
      </c>
      <c r="K882" s="36" t="s">
        <v>69</v>
      </c>
      <c r="L882" s="37">
        <f t="shared" si="117"/>
        <v>5000</v>
      </c>
      <c r="M882" s="43">
        <v>5000</v>
      </c>
      <c r="N882" s="39"/>
      <c r="O882" s="40" t="s">
        <v>167</v>
      </c>
    </row>
    <row r="883" spans="1:15" s="41" customFormat="1" ht="12.75">
      <c r="A883" s="32">
        <v>1130</v>
      </c>
      <c r="B883" s="33" t="s">
        <v>443</v>
      </c>
      <c r="C883" s="42" t="s">
        <v>164</v>
      </c>
      <c r="D883" s="33" t="s">
        <v>163</v>
      </c>
      <c r="E883" s="44" t="s">
        <v>15</v>
      </c>
      <c r="F883" s="35">
        <f>H883-7</f>
        <v>43914</v>
      </c>
      <c r="G883" s="33" t="str">
        <f>IF(E883="","",IF((OR(E883=data_validation!A$1,E883=data_validation!A$2)),"Indicate Date","N/A"))</f>
        <v>Indicate Date</v>
      </c>
      <c r="H883" s="35">
        <f>J883-15</f>
        <v>43921</v>
      </c>
      <c r="I883" s="35">
        <f t="shared" si="116"/>
        <v>43928</v>
      </c>
      <c r="J883" s="35">
        <v>43936</v>
      </c>
      <c r="K883" s="36" t="s">
        <v>69</v>
      </c>
      <c r="L883" s="37">
        <f t="shared" si="117"/>
        <v>175500</v>
      </c>
      <c r="M883" s="43">
        <v>175500</v>
      </c>
      <c r="N883" s="39"/>
      <c r="O883" s="40" t="s">
        <v>165</v>
      </c>
    </row>
    <row r="884" spans="1:15" s="41" customFormat="1" ht="12.75">
      <c r="A884" s="32">
        <v>1134</v>
      </c>
      <c r="B884" s="33" t="s">
        <v>443</v>
      </c>
      <c r="C884" s="42" t="s">
        <v>92</v>
      </c>
      <c r="D884" s="33" t="s">
        <v>163</v>
      </c>
      <c r="E884" s="44" t="s">
        <v>15</v>
      </c>
      <c r="F884" s="35">
        <f>H884-7</f>
        <v>43914</v>
      </c>
      <c r="G884" s="33" t="str">
        <f>IF(E884="","",IF((OR(E884=data_validation!A$1,E884=data_validation!A$2)),"Indicate Date","N/A"))</f>
        <v>Indicate Date</v>
      </c>
      <c r="H884" s="35">
        <f>J884-15</f>
        <v>43921</v>
      </c>
      <c r="I884" s="35">
        <f t="shared" si="116"/>
        <v>43928</v>
      </c>
      <c r="J884" s="35">
        <v>43936</v>
      </c>
      <c r="K884" s="36" t="s">
        <v>69</v>
      </c>
      <c r="L884" s="37">
        <f t="shared" si="117"/>
        <v>107800</v>
      </c>
      <c r="M884" s="43">
        <v>107800</v>
      </c>
      <c r="N884" s="39"/>
      <c r="O884" s="40" t="s">
        <v>165</v>
      </c>
    </row>
    <row r="885" spans="1:15" s="41" customFormat="1" ht="18">
      <c r="A885" s="32">
        <v>1136</v>
      </c>
      <c r="B885" s="33" t="s">
        <v>443</v>
      </c>
      <c r="C885" s="42" t="s">
        <v>130</v>
      </c>
      <c r="D885" s="33" t="s">
        <v>163</v>
      </c>
      <c r="E885" s="44" t="s">
        <v>28</v>
      </c>
      <c r="F885" s="35">
        <f>H885-7</f>
        <v>43916</v>
      </c>
      <c r="G885" s="33" t="str">
        <f>IF(E885="","",IF((OR(E885=data_validation!A$1,E885=data_validation!A$2)),"Indicate Date","N/A"))</f>
        <v>N/A</v>
      </c>
      <c r="H885" s="35">
        <f>J885-13</f>
        <v>43923</v>
      </c>
      <c r="I885" s="35">
        <f t="shared" si="116"/>
        <v>43930</v>
      </c>
      <c r="J885" s="35">
        <v>43936</v>
      </c>
      <c r="K885" s="36" t="s">
        <v>69</v>
      </c>
      <c r="L885" s="37">
        <f t="shared" si="117"/>
        <v>19000</v>
      </c>
      <c r="M885" s="43">
        <v>19000</v>
      </c>
      <c r="N885" s="39"/>
      <c r="O885" s="40" t="s">
        <v>165</v>
      </c>
    </row>
    <row r="886" spans="1:15" s="41" customFormat="1" ht="12.75">
      <c r="A886" s="32">
        <v>1138</v>
      </c>
      <c r="B886" s="33" t="s">
        <v>443</v>
      </c>
      <c r="C886" s="42" t="s">
        <v>89</v>
      </c>
      <c r="D886" s="33" t="s">
        <v>163</v>
      </c>
      <c r="E886" s="44" t="s">
        <v>15</v>
      </c>
      <c r="F886" s="35">
        <f>H886-7</f>
        <v>43916</v>
      </c>
      <c r="G886" s="33" t="str">
        <f>IF(E886="","",IF((OR(E886=data_validation!A$1,E886=data_validation!A$2)),"Indicate Date","N/A"))</f>
        <v>Indicate Date</v>
      </c>
      <c r="H886" s="35">
        <f>J886-13</f>
        <v>43923</v>
      </c>
      <c r="I886" s="35">
        <f t="shared" si="116"/>
        <v>43930</v>
      </c>
      <c r="J886" s="35">
        <v>43936</v>
      </c>
      <c r="K886" s="36" t="s">
        <v>69</v>
      </c>
      <c r="L886" s="37">
        <f t="shared" si="117"/>
        <v>20000</v>
      </c>
      <c r="M886" s="43">
        <v>20000</v>
      </c>
      <c r="N886" s="39"/>
      <c r="O886" s="40" t="s">
        <v>165</v>
      </c>
    </row>
    <row r="887" spans="1:15" s="41" customFormat="1" ht="12.75">
      <c r="A887" s="32">
        <v>1154</v>
      </c>
      <c r="B887" s="33" t="s">
        <v>444</v>
      </c>
      <c r="C887" s="34" t="s">
        <v>89</v>
      </c>
      <c r="D887" s="33" t="s">
        <v>163</v>
      </c>
      <c r="E887" s="44" t="s">
        <v>15</v>
      </c>
      <c r="F887" s="35">
        <f>G887-21</f>
        <v>43893</v>
      </c>
      <c r="G887" s="35">
        <f>H887-7</f>
        <v>43914</v>
      </c>
      <c r="H887" s="35">
        <f>J887-15</f>
        <v>43921</v>
      </c>
      <c r="I887" s="35">
        <f t="shared" si="116"/>
        <v>43928</v>
      </c>
      <c r="J887" s="35">
        <v>43936</v>
      </c>
      <c r="K887" s="36" t="s">
        <v>69</v>
      </c>
      <c r="L887" s="37">
        <f t="shared" si="117"/>
        <v>14000</v>
      </c>
      <c r="M887" s="38">
        <v>14000</v>
      </c>
      <c r="N887" s="39"/>
      <c r="O887" s="40" t="s">
        <v>255</v>
      </c>
    </row>
    <row r="888" spans="1:15" s="41" customFormat="1" ht="36">
      <c r="A888" s="32">
        <v>1159</v>
      </c>
      <c r="B888" s="33" t="s">
        <v>507</v>
      </c>
      <c r="C888" s="34" t="s">
        <v>401</v>
      </c>
      <c r="D888" s="33" t="s">
        <v>163</v>
      </c>
      <c r="E888" s="44" t="s">
        <v>25</v>
      </c>
      <c r="F888" s="35">
        <f>G888-21</f>
        <v>43895</v>
      </c>
      <c r="G888" s="35">
        <f>H888-7</f>
        <v>43916</v>
      </c>
      <c r="H888" s="35">
        <f>J888-13</f>
        <v>43923</v>
      </c>
      <c r="I888" s="35">
        <f t="shared" si="116"/>
        <v>43930</v>
      </c>
      <c r="J888" s="35">
        <v>43936</v>
      </c>
      <c r="K888" s="36" t="s">
        <v>69</v>
      </c>
      <c r="L888" s="37">
        <f t="shared" si="117"/>
        <v>3750</v>
      </c>
      <c r="M888" s="38">
        <v>3750</v>
      </c>
      <c r="N888" s="39"/>
      <c r="O888" s="40" t="s">
        <v>508</v>
      </c>
    </row>
    <row r="889" spans="1:15" s="41" customFormat="1" ht="21">
      <c r="A889" s="32">
        <v>1163</v>
      </c>
      <c r="B889" s="33" t="s">
        <v>507</v>
      </c>
      <c r="C889" s="42" t="s">
        <v>193</v>
      </c>
      <c r="D889" s="33" t="s">
        <v>163</v>
      </c>
      <c r="E889" s="44" t="s">
        <v>28</v>
      </c>
      <c r="F889" s="35">
        <f t="shared" ref="F889:F913" si="121">H889-7</f>
        <v>43914</v>
      </c>
      <c r="G889" s="33" t="str">
        <f>IF(E889="","",IF((OR(E889=data_validation!A$1,E889=data_validation!A$2)),"Indicate Date","N/A"))</f>
        <v>N/A</v>
      </c>
      <c r="H889" s="35">
        <f t="shared" ref="H889:H917" si="122">J889-15</f>
        <v>43921</v>
      </c>
      <c r="I889" s="35">
        <f t="shared" si="116"/>
        <v>43928</v>
      </c>
      <c r="J889" s="35">
        <v>43936</v>
      </c>
      <c r="K889" s="36" t="s">
        <v>69</v>
      </c>
      <c r="L889" s="37">
        <f t="shared" si="117"/>
        <v>15000</v>
      </c>
      <c r="M889" s="43">
        <v>15000</v>
      </c>
      <c r="N889" s="39"/>
      <c r="O889" s="40" t="s">
        <v>508</v>
      </c>
    </row>
    <row r="890" spans="1:15" s="41" customFormat="1" ht="21">
      <c r="A890" s="32">
        <v>1169</v>
      </c>
      <c r="B890" s="33" t="s">
        <v>511</v>
      </c>
      <c r="C890" s="42" t="s">
        <v>92</v>
      </c>
      <c r="D890" s="33" t="s">
        <v>163</v>
      </c>
      <c r="E890" s="44" t="s">
        <v>15</v>
      </c>
      <c r="F890" s="35">
        <f t="shared" si="121"/>
        <v>43914</v>
      </c>
      <c r="G890" s="33" t="str">
        <f>IF(E890="","",IF((OR(E890=data_validation!A$1,E890=data_validation!A$2)),"Indicate Date","N/A"))</f>
        <v>Indicate Date</v>
      </c>
      <c r="H890" s="35">
        <f t="shared" si="122"/>
        <v>43921</v>
      </c>
      <c r="I890" s="35">
        <f t="shared" si="116"/>
        <v>43928</v>
      </c>
      <c r="J890" s="35">
        <v>43936</v>
      </c>
      <c r="K890" s="36" t="s">
        <v>69</v>
      </c>
      <c r="L890" s="37">
        <f t="shared" si="117"/>
        <v>281160</v>
      </c>
      <c r="M890" s="43">
        <v>281160</v>
      </c>
      <c r="N890" s="39"/>
      <c r="O890" s="40" t="s">
        <v>512</v>
      </c>
    </row>
    <row r="891" spans="1:15" s="41" customFormat="1" ht="21">
      <c r="A891" s="32">
        <v>1171</v>
      </c>
      <c r="B891" s="33" t="s">
        <v>511</v>
      </c>
      <c r="C891" s="42" t="s">
        <v>130</v>
      </c>
      <c r="D891" s="33" t="s">
        <v>163</v>
      </c>
      <c r="E891" s="44" t="s">
        <v>15</v>
      </c>
      <c r="F891" s="35">
        <f t="shared" si="121"/>
        <v>43914</v>
      </c>
      <c r="G891" s="33" t="str">
        <f>IF(E891="","",IF((OR(E891=data_validation!A$1,E891=data_validation!A$2)),"Indicate Date","N/A"))</f>
        <v>Indicate Date</v>
      </c>
      <c r="H891" s="35">
        <f t="shared" si="122"/>
        <v>43921</v>
      </c>
      <c r="I891" s="35">
        <f t="shared" si="116"/>
        <v>43928</v>
      </c>
      <c r="J891" s="35">
        <v>43936</v>
      </c>
      <c r="K891" s="36" t="s">
        <v>69</v>
      </c>
      <c r="L891" s="37">
        <f t="shared" si="117"/>
        <v>339000</v>
      </c>
      <c r="M891" s="43">
        <v>339000</v>
      </c>
      <c r="N891" s="39"/>
      <c r="O891" s="40" t="s">
        <v>512</v>
      </c>
    </row>
    <row r="892" spans="1:15" s="41" customFormat="1" ht="12.75">
      <c r="A892" s="32">
        <v>1174</v>
      </c>
      <c r="B892" s="33" t="s">
        <v>513</v>
      </c>
      <c r="C892" s="42" t="s">
        <v>130</v>
      </c>
      <c r="D892" s="33" t="s">
        <v>163</v>
      </c>
      <c r="E892" s="44" t="s">
        <v>15</v>
      </c>
      <c r="F892" s="35">
        <f t="shared" si="121"/>
        <v>43914</v>
      </c>
      <c r="G892" s="33" t="str">
        <f>IF(E892="","",IF((OR(E892=data_validation!A$1,E892=data_validation!A$2)),"Indicate Date","N/A"))</f>
        <v>Indicate Date</v>
      </c>
      <c r="H892" s="35">
        <f t="shared" si="122"/>
        <v>43921</v>
      </c>
      <c r="I892" s="35">
        <f t="shared" si="116"/>
        <v>43928</v>
      </c>
      <c r="J892" s="35">
        <v>43936</v>
      </c>
      <c r="K892" s="36" t="s">
        <v>69</v>
      </c>
      <c r="L892" s="37">
        <f t="shared" si="117"/>
        <v>3360000</v>
      </c>
      <c r="M892" s="43">
        <v>3360000</v>
      </c>
      <c r="N892" s="39"/>
      <c r="O892" s="40" t="s">
        <v>514</v>
      </c>
    </row>
    <row r="893" spans="1:15" s="41" customFormat="1" ht="12.75">
      <c r="A893" s="32">
        <v>1175</v>
      </c>
      <c r="B893" s="33" t="s">
        <v>513</v>
      </c>
      <c r="C893" s="42" t="s">
        <v>92</v>
      </c>
      <c r="D893" s="33" t="s">
        <v>163</v>
      </c>
      <c r="E893" s="44" t="s">
        <v>15</v>
      </c>
      <c r="F893" s="35">
        <f t="shared" si="121"/>
        <v>43914</v>
      </c>
      <c r="G893" s="33" t="str">
        <f>IF(E893="","",IF((OR(E893=data_validation!A$1,E893=data_validation!A$2)),"Indicate Date","N/A"))</f>
        <v>Indicate Date</v>
      </c>
      <c r="H893" s="35">
        <f t="shared" si="122"/>
        <v>43921</v>
      </c>
      <c r="I893" s="35">
        <f t="shared" si="116"/>
        <v>43928</v>
      </c>
      <c r="J893" s="35">
        <v>43936</v>
      </c>
      <c r="K893" s="36" t="s">
        <v>69</v>
      </c>
      <c r="L893" s="37">
        <f t="shared" si="117"/>
        <v>13000</v>
      </c>
      <c r="M893" s="43">
        <v>13000</v>
      </c>
      <c r="N893" s="39"/>
      <c r="O893" s="40" t="s">
        <v>514</v>
      </c>
    </row>
    <row r="894" spans="1:15" s="41" customFormat="1" ht="12.75">
      <c r="A894" s="32">
        <v>1179</v>
      </c>
      <c r="B894" s="33" t="s">
        <v>517</v>
      </c>
      <c r="C894" s="42" t="s">
        <v>130</v>
      </c>
      <c r="D894" s="33" t="s">
        <v>163</v>
      </c>
      <c r="E894" s="44" t="s">
        <v>15</v>
      </c>
      <c r="F894" s="35">
        <f t="shared" si="121"/>
        <v>43914</v>
      </c>
      <c r="G894" s="33" t="str">
        <f>IF(E894="","",IF((OR(E894=data_validation!A$1,E894=data_validation!A$2)),"Indicate Date","N/A"))</f>
        <v>Indicate Date</v>
      </c>
      <c r="H894" s="35">
        <f t="shared" si="122"/>
        <v>43921</v>
      </c>
      <c r="I894" s="35">
        <f t="shared" si="116"/>
        <v>43928</v>
      </c>
      <c r="J894" s="35">
        <v>43936</v>
      </c>
      <c r="K894" s="36" t="s">
        <v>69</v>
      </c>
      <c r="L894" s="37">
        <f t="shared" si="117"/>
        <v>208000</v>
      </c>
      <c r="M894" s="43">
        <v>208000</v>
      </c>
      <c r="N894" s="39"/>
      <c r="O894" s="40" t="s">
        <v>518</v>
      </c>
    </row>
    <row r="895" spans="1:15" s="41" customFormat="1" ht="12.75">
      <c r="A895" s="32">
        <v>1180</v>
      </c>
      <c r="B895" s="33" t="s">
        <v>517</v>
      </c>
      <c r="C895" s="42" t="s">
        <v>92</v>
      </c>
      <c r="D895" s="33" t="s">
        <v>163</v>
      </c>
      <c r="E895" s="44" t="s">
        <v>15</v>
      </c>
      <c r="F895" s="35">
        <f t="shared" si="121"/>
        <v>43914</v>
      </c>
      <c r="G895" s="33" t="str">
        <f>IF(E895="","",IF((OR(E895=data_validation!A$1,E895=data_validation!A$2)),"Indicate Date","N/A"))</f>
        <v>Indicate Date</v>
      </c>
      <c r="H895" s="35">
        <f t="shared" si="122"/>
        <v>43921</v>
      </c>
      <c r="I895" s="35">
        <f t="shared" si="116"/>
        <v>43928</v>
      </c>
      <c r="J895" s="35">
        <v>43936</v>
      </c>
      <c r="K895" s="36" t="s">
        <v>69</v>
      </c>
      <c r="L895" s="37">
        <f t="shared" si="117"/>
        <v>16500</v>
      </c>
      <c r="M895" s="43">
        <v>16500</v>
      </c>
      <c r="N895" s="39"/>
      <c r="O895" s="40" t="s">
        <v>518</v>
      </c>
    </row>
    <row r="896" spans="1:15" s="41" customFormat="1" ht="18">
      <c r="A896" s="32">
        <v>1181</v>
      </c>
      <c r="B896" s="33" t="s">
        <v>517</v>
      </c>
      <c r="C896" s="42" t="s">
        <v>110</v>
      </c>
      <c r="D896" s="33" t="s">
        <v>163</v>
      </c>
      <c r="E896" s="44" t="s">
        <v>29</v>
      </c>
      <c r="F896" s="35">
        <f t="shared" si="121"/>
        <v>43914</v>
      </c>
      <c r="G896" s="33" t="str">
        <f>IF(E896="","",IF((OR(E896=data_validation!A$1,E896=data_validation!A$2)),"Indicate Date","N/A"))</f>
        <v>N/A</v>
      </c>
      <c r="H896" s="35">
        <f t="shared" si="122"/>
        <v>43921</v>
      </c>
      <c r="I896" s="35">
        <f t="shared" si="116"/>
        <v>43928</v>
      </c>
      <c r="J896" s="35">
        <v>43936</v>
      </c>
      <c r="K896" s="36" t="s">
        <v>69</v>
      </c>
      <c r="L896" s="37">
        <f t="shared" si="117"/>
        <v>5000</v>
      </c>
      <c r="M896" s="43">
        <v>5000</v>
      </c>
      <c r="N896" s="39"/>
      <c r="O896" s="40" t="s">
        <v>518</v>
      </c>
    </row>
    <row r="897" spans="1:15" s="41" customFormat="1" ht="12.75">
      <c r="A897" s="32">
        <v>1184</v>
      </c>
      <c r="B897" s="33" t="s">
        <v>519</v>
      </c>
      <c r="C897" s="42" t="s">
        <v>130</v>
      </c>
      <c r="D897" s="33" t="s">
        <v>163</v>
      </c>
      <c r="E897" s="44" t="s">
        <v>15</v>
      </c>
      <c r="F897" s="35">
        <f t="shared" si="121"/>
        <v>43914</v>
      </c>
      <c r="G897" s="33" t="str">
        <f>IF(E897="","",IF((OR(E897=data_validation!A$1,E897=data_validation!A$2)),"Indicate Date","N/A"))</f>
        <v>Indicate Date</v>
      </c>
      <c r="H897" s="35">
        <f t="shared" si="122"/>
        <v>43921</v>
      </c>
      <c r="I897" s="35">
        <f t="shared" si="116"/>
        <v>43928</v>
      </c>
      <c r="J897" s="35">
        <v>43936</v>
      </c>
      <c r="K897" s="36" t="s">
        <v>69</v>
      </c>
      <c r="L897" s="37">
        <f t="shared" si="117"/>
        <v>448500</v>
      </c>
      <c r="M897" s="43">
        <v>448500</v>
      </c>
      <c r="N897" s="39"/>
      <c r="O897" s="40" t="s">
        <v>520</v>
      </c>
    </row>
    <row r="898" spans="1:15" s="41" customFormat="1" ht="12.75">
      <c r="A898" s="32">
        <v>1189</v>
      </c>
      <c r="B898" s="33" t="s">
        <v>521</v>
      </c>
      <c r="C898" s="42" t="s">
        <v>92</v>
      </c>
      <c r="D898" s="33" t="s">
        <v>163</v>
      </c>
      <c r="E898" s="44" t="s">
        <v>15</v>
      </c>
      <c r="F898" s="35">
        <f t="shared" si="121"/>
        <v>43914</v>
      </c>
      <c r="G898" s="33" t="str">
        <f>IF(E898="","",IF((OR(E898=data_validation!A$1,E898=data_validation!A$2)),"Indicate Date","N/A"))</f>
        <v>Indicate Date</v>
      </c>
      <c r="H898" s="35">
        <f t="shared" si="122"/>
        <v>43921</v>
      </c>
      <c r="I898" s="35">
        <f t="shared" si="116"/>
        <v>43928</v>
      </c>
      <c r="J898" s="35">
        <v>43936</v>
      </c>
      <c r="K898" s="36" t="s">
        <v>69</v>
      </c>
      <c r="L898" s="37">
        <f t="shared" si="117"/>
        <v>251200</v>
      </c>
      <c r="M898" s="43">
        <f>251175+25</f>
        <v>251200</v>
      </c>
      <c r="N898" s="39"/>
      <c r="O898" s="40" t="s">
        <v>522</v>
      </c>
    </row>
    <row r="899" spans="1:15" s="41" customFormat="1" ht="18">
      <c r="A899" s="32">
        <v>1190</v>
      </c>
      <c r="B899" s="33" t="s">
        <v>521</v>
      </c>
      <c r="C899" s="42" t="s">
        <v>122</v>
      </c>
      <c r="D899" s="33" t="s">
        <v>163</v>
      </c>
      <c r="E899" s="44" t="s">
        <v>28</v>
      </c>
      <c r="F899" s="35">
        <f t="shared" si="121"/>
        <v>43914</v>
      </c>
      <c r="G899" s="33" t="str">
        <f>IF(E899="","",IF((OR(E899=data_validation!A$1,E899=data_validation!A$2)),"Indicate Date","N/A"))</f>
        <v>N/A</v>
      </c>
      <c r="H899" s="35">
        <f t="shared" si="122"/>
        <v>43921</v>
      </c>
      <c r="I899" s="35">
        <f t="shared" si="116"/>
        <v>43928</v>
      </c>
      <c r="J899" s="35">
        <v>43936</v>
      </c>
      <c r="K899" s="36" t="s">
        <v>69</v>
      </c>
      <c r="L899" s="37">
        <f t="shared" si="117"/>
        <v>3800</v>
      </c>
      <c r="M899" s="43">
        <v>3800</v>
      </c>
      <c r="N899" s="39"/>
      <c r="O899" s="40" t="s">
        <v>522</v>
      </c>
    </row>
    <row r="900" spans="1:15" s="41" customFormat="1" ht="18">
      <c r="A900" s="32">
        <v>1191</v>
      </c>
      <c r="B900" s="33" t="s">
        <v>521</v>
      </c>
      <c r="C900" s="42" t="s">
        <v>116</v>
      </c>
      <c r="D900" s="33" t="s">
        <v>163</v>
      </c>
      <c r="E900" s="44" t="s">
        <v>28</v>
      </c>
      <c r="F900" s="35">
        <f t="shared" si="121"/>
        <v>43914</v>
      </c>
      <c r="G900" s="33" t="str">
        <f>IF(E900="","",IF((OR(E900=data_validation!A$1,E900=data_validation!A$2)),"Indicate Date","N/A"))</f>
        <v>N/A</v>
      </c>
      <c r="H900" s="35">
        <f t="shared" si="122"/>
        <v>43921</v>
      </c>
      <c r="I900" s="35">
        <f t="shared" si="116"/>
        <v>43928</v>
      </c>
      <c r="J900" s="35">
        <v>43936</v>
      </c>
      <c r="K900" s="36" t="s">
        <v>69</v>
      </c>
      <c r="L900" s="37">
        <f t="shared" si="117"/>
        <v>10000</v>
      </c>
      <c r="M900" s="43">
        <v>10000</v>
      </c>
      <c r="N900" s="39"/>
      <c r="O900" s="40" t="s">
        <v>522</v>
      </c>
    </row>
    <row r="901" spans="1:15" s="41" customFormat="1" ht="21">
      <c r="A901" s="32">
        <v>1198</v>
      </c>
      <c r="B901" s="33" t="s">
        <v>523</v>
      </c>
      <c r="C901" s="42" t="s">
        <v>116</v>
      </c>
      <c r="D901" s="33" t="s">
        <v>163</v>
      </c>
      <c r="E901" s="44" t="s">
        <v>28</v>
      </c>
      <c r="F901" s="35">
        <f t="shared" si="121"/>
        <v>43914</v>
      </c>
      <c r="G901" s="33" t="str">
        <f>IF(E901="","",IF((OR(E901=data_validation!A$1,E901=data_validation!A$2)),"Indicate Date","N/A"))</f>
        <v>N/A</v>
      </c>
      <c r="H901" s="35">
        <f t="shared" si="122"/>
        <v>43921</v>
      </c>
      <c r="I901" s="35">
        <f t="shared" si="116"/>
        <v>43928</v>
      </c>
      <c r="J901" s="35">
        <v>43936</v>
      </c>
      <c r="K901" s="36" t="s">
        <v>69</v>
      </c>
      <c r="L901" s="37">
        <f t="shared" si="117"/>
        <v>50000</v>
      </c>
      <c r="M901" s="43">
        <v>50000</v>
      </c>
      <c r="N901" s="39"/>
      <c r="O901" s="40" t="s">
        <v>524</v>
      </c>
    </row>
    <row r="902" spans="1:15" s="41" customFormat="1" ht="21">
      <c r="A902" s="32">
        <v>1200</v>
      </c>
      <c r="B902" s="33" t="s">
        <v>523</v>
      </c>
      <c r="C902" s="42" t="s">
        <v>503</v>
      </c>
      <c r="D902" s="33" t="s">
        <v>163</v>
      </c>
      <c r="E902" s="44" t="s">
        <v>29</v>
      </c>
      <c r="F902" s="35">
        <f t="shared" si="121"/>
        <v>43914</v>
      </c>
      <c r="G902" s="33" t="str">
        <f>IF(E902="","",IF((OR(E902=data_validation!A$1,E902=data_validation!A$2)),"Indicate Date","N/A"))</f>
        <v>N/A</v>
      </c>
      <c r="H902" s="35">
        <f t="shared" si="122"/>
        <v>43921</v>
      </c>
      <c r="I902" s="35">
        <f t="shared" ref="I902:I965" si="123">H902+7</f>
        <v>43928</v>
      </c>
      <c r="J902" s="35">
        <v>43936</v>
      </c>
      <c r="K902" s="36" t="s">
        <v>69</v>
      </c>
      <c r="L902" s="37">
        <f t="shared" ref="L902:L965" si="124">SUM(M902:N902)</f>
        <v>99000</v>
      </c>
      <c r="M902" s="43">
        <v>99000</v>
      </c>
      <c r="N902" s="39"/>
      <c r="O902" s="40" t="s">
        <v>524</v>
      </c>
    </row>
    <row r="903" spans="1:15" s="41" customFormat="1" ht="12.75">
      <c r="A903" s="32">
        <v>1205</v>
      </c>
      <c r="B903" s="33" t="s">
        <v>525</v>
      </c>
      <c r="C903" s="42" t="s">
        <v>92</v>
      </c>
      <c r="D903" s="33" t="s">
        <v>163</v>
      </c>
      <c r="E903" s="44" t="s">
        <v>15</v>
      </c>
      <c r="F903" s="35">
        <f t="shared" si="121"/>
        <v>43914</v>
      </c>
      <c r="G903" s="33" t="str">
        <f>IF(E903="","",IF((OR(E903=data_validation!A$1,E903=data_validation!A$2)),"Indicate Date","N/A"))</f>
        <v>Indicate Date</v>
      </c>
      <c r="H903" s="35">
        <f t="shared" si="122"/>
        <v>43921</v>
      </c>
      <c r="I903" s="35">
        <f t="shared" si="123"/>
        <v>43928</v>
      </c>
      <c r="J903" s="35">
        <v>43936</v>
      </c>
      <c r="K903" s="36" t="s">
        <v>69</v>
      </c>
      <c r="L903" s="37">
        <f t="shared" si="124"/>
        <v>23600</v>
      </c>
      <c r="M903" s="43">
        <v>23600</v>
      </c>
      <c r="N903" s="39"/>
      <c r="O903" s="40" t="s">
        <v>526</v>
      </c>
    </row>
    <row r="904" spans="1:15" s="41" customFormat="1" ht="12.75">
      <c r="A904" s="32">
        <v>1207</v>
      </c>
      <c r="B904" s="33" t="s">
        <v>527</v>
      </c>
      <c r="C904" s="42" t="s">
        <v>164</v>
      </c>
      <c r="D904" s="33" t="s">
        <v>163</v>
      </c>
      <c r="E904" s="44" t="s">
        <v>15</v>
      </c>
      <c r="F904" s="35">
        <f t="shared" si="121"/>
        <v>43914</v>
      </c>
      <c r="G904" s="33" t="str">
        <f>IF(E904="","",IF((OR(E904=data_validation!A$1,E904=data_validation!A$2)),"Indicate Date","N/A"))</f>
        <v>Indicate Date</v>
      </c>
      <c r="H904" s="35">
        <f t="shared" si="122"/>
        <v>43921</v>
      </c>
      <c r="I904" s="35">
        <f t="shared" si="123"/>
        <v>43928</v>
      </c>
      <c r="J904" s="35">
        <v>43936</v>
      </c>
      <c r="K904" s="36" t="s">
        <v>69</v>
      </c>
      <c r="L904" s="37">
        <f t="shared" si="124"/>
        <v>286175</v>
      </c>
      <c r="M904" s="43">
        <v>286175</v>
      </c>
      <c r="N904" s="39"/>
      <c r="O904" s="40" t="s">
        <v>528</v>
      </c>
    </row>
    <row r="905" spans="1:15" s="41" customFormat="1" ht="12.75">
      <c r="A905" s="32">
        <v>1211</v>
      </c>
      <c r="B905" s="33" t="s">
        <v>529</v>
      </c>
      <c r="C905" s="42" t="s">
        <v>164</v>
      </c>
      <c r="D905" s="33" t="s">
        <v>163</v>
      </c>
      <c r="E905" s="44" t="s">
        <v>15</v>
      </c>
      <c r="F905" s="35">
        <f t="shared" si="121"/>
        <v>43914</v>
      </c>
      <c r="G905" s="33" t="str">
        <f>IF(E905="","",IF((OR(E905=data_validation!A$1,E905=data_validation!A$2)),"Indicate Date","N/A"))</f>
        <v>Indicate Date</v>
      </c>
      <c r="H905" s="35">
        <f t="shared" si="122"/>
        <v>43921</v>
      </c>
      <c r="I905" s="35">
        <f t="shared" si="123"/>
        <v>43928</v>
      </c>
      <c r="J905" s="35">
        <v>43936</v>
      </c>
      <c r="K905" s="36" t="s">
        <v>69</v>
      </c>
      <c r="L905" s="37">
        <f t="shared" si="124"/>
        <v>75100</v>
      </c>
      <c r="M905" s="43">
        <v>75100</v>
      </c>
      <c r="N905" s="39"/>
      <c r="O905" s="40" t="s">
        <v>530</v>
      </c>
    </row>
    <row r="906" spans="1:15" s="41" customFormat="1" ht="12.75">
      <c r="A906" s="32">
        <v>1219</v>
      </c>
      <c r="B906" s="33" t="s">
        <v>533</v>
      </c>
      <c r="C906" s="42" t="s">
        <v>130</v>
      </c>
      <c r="D906" s="33" t="s">
        <v>163</v>
      </c>
      <c r="E906" s="44" t="s">
        <v>15</v>
      </c>
      <c r="F906" s="35">
        <f t="shared" si="121"/>
        <v>43914</v>
      </c>
      <c r="G906" s="33" t="str">
        <f>IF(E906="","",IF((OR(E906=data_validation!A$1,E906=data_validation!A$2)),"Indicate Date","N/A"))</f>
        <v>Indicate Date</v>
      </c>
      <c r="H906" s="35">
        <f t="shared" si="122"/>
        <v>43921</v>
      </c>
      <c r="I906" s="35">
        <f t="shared" si="123"/>
        <v>43928</v>
      </c>
      <c r="J906" s="35">
        <v>43936</v>
      </c>
      <c r="K906" s="36" t="s">
        <v>69</v>
      </c>
      <c r="L906" s="37">
        <f t="shared" si="124"/>
        <v>168750</v>
      </c>
      <c r="M906" s="43">
        <v>168750</v>
      </c>
      <c r="N906" s="39"/>
      <c r="O906" s="40" t="s">
        <v>532</v>
      </c>
    </row>
    <row r="907" spans="1:15" s="41" customFormat="1" ht="18">
      <c r="A907" s="32">
        <v>1221</v>
      </c>
      <c r="B907" s="33" t="s">
        <v>533</v>
      </c>
      <c r="C907" s="42" t="s">
        <v>110</v>
      </c>
      <c r="D907" s="33" t="s">
        <v>163</v>
      </c>
      <c r="E907" s="44" t="s">
        <v>29</v>
      </c>
      <c r="F907" s="35">
        <f t="shared" si="121"/>
        <v>43914</v>
      </c>
      <c r="G907" s="33" t="str">
        <f>IF(E907="","",IF((OR(E907=data_validation!A$1,E907=data_validation!A$2)),"Indicate Date","N/A"))</f>
        <v>N/A</v>
      </c>
      <c r="H907" s="35">
        <f t="shared" si="122"/>
        <v>43921</v>
      </c>
      <c r="I907" s="35">
        <f t="shared" si="123"/>
        <v>43928</v>
      </c>
      <c r="J907" s="35">
        <v>43936</v>
      </c>
      <c r="K907" s="36" t="s">
        <v>69</v>
      </c>
      <c r="L907" s="37">
        <f t="shared" si="124"/>
        <v>10000</v>
      </c>
      <c r="M907" s="43">
        <v>10000</v>
      </c>
      <c r="N907" s="39"/>
      <c r="O907" s="40" t="s">
        <v>532</v>
      </c>
    </row>
    <row r="908" spans="1:15" s="41" customFormat="1" ht="12.75">
      <c r="A908" s="32">
        <v>1222</v>
      </c>
      <c r="B908" s="33" t="s">
        <v>534</v>
      </c>
      <c r="C908" s="42" t="s">
        <v>92</v>
      </c>
      <c r="D908" s="33" t="s">
        <v>163</v>
      </c>
      <c r="E908" s="44" t="s">
        <v>15</v>
      </c>
      <c r="F908" s="35">
        <f t="shared" si="121"/>
        <v>43914</v>
      </c>
      <c r="G908" s="33" t="str">
        <f>IF(E908="","",IF((OR(E908=data_validation!A$1,E908=data_validation!A$2)),"Indicate Date","N/A"))</f>
        <v>Indicate Date</v>
      </c>
      <c r="H908" s="35">
        <f t="shared" si="122"/>
        <v>43921</v>
      </c>
      <c r="I908" s="35">
        <f t="shared" si="123"/>
        <v>43928</v>
      </c>
      <c r="J908" s="35">
        <v>43936</v>
      </c>
      <c r="K908" s="36" t="s">
        <v>69</v>
      </c>
      <c r="L908" s="37">
        <f t="shared" si="124"/>
        <v>20450</v>
      </c>
      <c r="M908" s="43">
        <v>20450</v>
      </c>
      <c r="N908" s="39"/>
      <c r="O908" s="40" t="s">
        <v>535</v>
      </c>
    </row>
    <row r="909" spans="1:15" s="41" customFormat="1" ht="12.75">
      <c r="A909" s="32">
        <v>1226</v>
      </c>
      <c r="B909" s="33" t="s">
        <v>541</v>
      </c>
      <c r="C909" s="42" t="s">
        <v>164</v>
      </c>
      <c r="D909" s="33" t="s">
        <v>163</v>
      </c>
      <c r="E909" s="44" t="s">
        <v>15</v>
      </c>
      <c r="F909" s="35">
        <f t="shared" si="121"/>
        <v>43914</v>
      </c>
      <c r="G909" s="33" t="str">
        <f>IF(E909="","",IF((OR(E909=data_validation!A$1,E909=data_validation!A$2)),"Indicate Date","N/A"))</f>
        <v>Indicate Date</v>
      </c>
      <c r="H909" s="35">
        <f t="shared" si="122"/>
        <v>43921</v>
      </c>
      <c r="I909" s="35">
        <f t="shared" si="123"/>
        <v>43928</v>
      </c>
      <c r="J909" s="35">
        <v>43936</v>
      </c>
      <c r="K909" s="36" t="s">
        <v>69</v>
      </c>
      <c r="L909" s="37">
        <f t="shared" si="124"/>
        <v>251750</v>
      </c>
      <c r="M909" s="43">
        <v>251750</v>
      </c>
      <c r="N909" s="39"/>
      <c r="O909" s="40" t="s">
        <v>542</v>
      </c>
    </row>
    <row r="910" spans="1:15" s="41" customFormat="1" ht="12.75">
      <c r="A910" s="32">
        <v>1232</v>
      </c>
      <c r="B910" s="33" t="s">
        <v>545</v>
      </c>
      <c r="C910" s="42" t="s">
        <v>89</v>
      </c>
      <c r="D910" s="33" t="s">
        <v>163</v>
      </c>
      <c r="E910" s="44" t="s">
        <v>15</v>
      </c>
      <c r="F910" s="35">
        <f t="shared" si="121"/>
        <v>43914</v>
      </c>
      <c r="G910" s="33" t="str">
        <f>IF(E910="","",IF((OR(E910=data_validation!A$1,E910=data_validation!A$2)),"Indicate Date","N/A"))</f>
        <v>Indicate Date</v>
      </c>
      <c r="H910" s="35">
        <f t="shared" si="122"/>
        <v>43921</v>
      </c>
      <c r="I910" s="35">
        <f t="shared" si="123"/>
        <v>43928</v>
      </c>
      <c r="J910" s="35">
        <v>43936</v>
      </c>
      <c r="K910" s="36" t="s">
        <v>69</v>
      </c>
      <c r="L910" s="37">
        <f t="shared" si="124"/>
        <v>14400</v>
      </c>
      <c r="M910" s="43">
        <v>14400</v>
      </c>
      <c r="N910" s="39"/>
      <c r="O910" s="40" t="s">
        <v>546</v>
      </c>
    </row>
    <row r="911" spans="1:15" s="41" customFormat="1" ht="12.75">
      <c r="A911" s="32">
        <v>1237</v>
      </c>
      <c r="B911" s="33" t="s">
        <v>538</v>
      </c>
      <c r="C911" s="42" t="s">
        <v>92</v>
      </c>
      <c r="D911" s="33" t="s">
        <v>163</v>
      </c>
      <c r="E911" s="44" t="s">
        <v>15</v>
      </c>
      <c r="F911" s="35">
        <f t="shared" si="121"/>
        <v>43914</v>
      </c>
      <c r="G911" s="33" t="str">
        <f>IF(E911="","",IF((OR(E911=data_validation!A$1,E911=data_validation!A$2)),"Indicate Date","N/A"))</f>
        <v>Indicate Date</v>
      </c>
      <c r="H911" s="35">
        <f t="shared" si="122"/>
        <v>43921</v>
      </c>
      <c r="I911" s="35">
        <f t="shared" si="123"/>
        <v>43928</v>
      </c>
      <c r="J911" s="35">
        <v>43936</v>
      </c>
      <c r="K911" s="36" t="s">
        <v>69</v>
      </c>
      <c r="L911" s="37">
        <f t="shared" si="124"/>
        <v>32550</v>
      </c>
      <c r="M911" s="43">
        <v>32550</v>
      </c>
      <c r="N911" s="39"/>
      <c r="O911" s="40" t="s">
        <v>539</v>
      </c>
    </row>
    <row r="912" spans="1:15" s="41" customFormat="1" ht="24">
      <c r="A912" s="32">
        <v>1253</v>
      </c>
      <c r="B912" s="33" t="s">
        <v>435</v>
      </c>
      <c r="C912" s="34" t="s">
        <v>118</v>
      </c>
      <c r="D912" s="33" t="s">
        <v>163</v>
      </c>
      <c r="E912" s="44" t="s">
        <v>28</v>
      </c>
      <c r="F912" s="35">
        <f t="shared" si="121"/>
        <v>43914</v>
      </c>
      <c r="G912" s="33" t="str">
        <f>IF(E912="","",IF((OR(E912=data_validation!A$1,E912=data_validation!A$2)),"Indicate Date","N/A"))</f>
        <v>N/A</v>
      </c>
      <c r="H912" s="35">
        <f t="shared" si="122"/>
        <v>43921</v>
      </c>
      <c r="I912" s="35">
        <f t="shared" si="123"/>
        <v>43928</v>
      </c>
      <c r="J912" s="35">
        <v>43936</v>
      </c>
      <c r="K912" s="36" t="s">
        <v>69</v>
      </c>
      <c r="L912" s="37">
        <f t="shared" si="124"/>
        <v>50000</v>
      </c>
      <c r="M912" s="38">
        <v>50000</v>
      </c>
      <c r="N912" s="39"/>
      <c r="O912" s="40" t="s">
        <v>208</v>
      </c>
    </row>
    <row r="913" spans="1:256" s="41" customFormat="1" ht="24">
      <c r="A913" s="32">
        <v>1255</v>
      </c>
      <c r="B913" s="33" t="s">
        <v>435</v>
      </c>
      <c r="C913" s="34" t="s">
        <v>87</v>
      </c>
      <c r="D913" s="33" t="s">
        <v>163</v>
      </c>
      <c r="E913" s="44" t="s">
        <v>28</v>
      </c>
      <c r="F913" s="35">
        <f t="shared" si="121"/>
        <v>43914</v>
      </c>
      <c r="G913" s="33" t="str">
        <f>IF(E913="","",IF((OR(E913=data_validation!A$1,E913=data_validation!A$2)),"Indicate Date","N/A"))</f>
        <v>N/A</v>
      </c>
      <c r="H913" s="35">
        <f t="shared" si="122"/>
        <v>43921</v>
      </c>
      <c r="I913" s="35">
        <f t="shared" si="123"/>
        <v>43928</v>
      </c>
      <c r="J913" s="35">
        <v>43936</v>
      </c>
      <c r="K913" s="36" t="s">
        <v>69</v>
      </c>
      <c r="L913" s="37">
        <f t="shared" si="124"/>
        <v>5000</v>
      </c>
      <c r="M913" s="38">
        <v>5000</v>
      </c>
      <c r="N913" s="39"/>
      <c r="O913" s="40" t="s">
        <v>208</v>
      </c>
    </row>
    <row r="914" spans="1:256" s="41" customFormat="1" ht="24">
      <c r="A914" s="32">
        <v>1260</v>
      </c>
      <c r="B914" s="33" t="s">
        <v>435</v>
      </c>
      <c r="C914" s="34" t="s">
        <v>287</v>
      </c>
      <c r="D914" s="33" t="s">
        <v>163</v>
      </c>
      <c r="E914" s="44" t="s">
        <v>15</v>
      </c>
      <c r="F914" s="35">
        <f t="shared" ref="F914:F941" si="125">G914-21</f>
        <v>43893</v>
      </c>
      <c r="G914" s="35">
        <f t="shared" ref="G914:G941" si="126">H914-7</f>
        <v>43914</v>
      </c>
      <c r="H914" s="35">
        <f t="shared" si="122"/>
        <v>43921</v>
      </c>
      <c r="I914" s="35">
        <f t="shared" si="123"/>
        <v>43928</v>
      </c>
      <c r="J914" s="35">
        <v>43936</v>
      </c>
      <c r="K914" s="36" t="s">
        <v>69</v>
      </c>
      <c r="L914" s="37">
        <f t="shared" si="124"/>
        <v>195000</v>
      </c>
      <c r="M914" s="38"/>
      <c r="N914" s="39">
        <v>195000</v>
      </c>
      <c r="O914" s="40" t="s">
        <v>416</v>
      </c>
    </row>
    <row r="915" spans="1:256" s="41" customFormat="1" ht="21">
      <c r="A915" s="32">
        <v>1263</v>
      </c>
      <c r="B915" s="33" t="s">
        <v>436</v>
      </c>
      <c r="C915" s="34" t="s">
        <v>97</v>
      </c>
      <c r="D915" s="33" t="s">
        <v>163</v>
      </c>
      <c r="E915" s="44" t="s">
        <v>15</v>
      </c>
      <c r="F915" s="35">
        <f t="shared" si="125"/>
        <v>43893</v>
      </c>
      <c r="G915" s="35">
        <f t="shared" si="126"/>
        <v>43914</v>
      </c>
      <c r="H915" s="35">
        <f t="shared" si="122"/>
        <v>43921</v>
      </c>
      <c r="I915" s="35">
        <f t="shared" si="123"/>
        <v>43928</v>
      </c>
      <c r="J915" s="35">
        <v>43936</v>
      </c>
      <c r="K915" s="36" t="s">
        <v>69</v>
      </c>
      <c r="L915" s="37">
        <f t="shared" si="124"/>
        <v>315000</v>
      </c>
      <c r="M915" s="38"/>
      <c r="N915" s="39">
        <v>315000</v>
      </c>
      <c r="O915" s="40" t="s">
        <v>416</v>
      </c>
    </row>
    <row r="916" spans="1:256" s="41" customFormat="1" ht="21">
      <c r="A916" s="32">
        <v>1265</v>
      </c>
      <c r="B916" s="33" t="s">
        <v>436</v>
      </c>
      <c r="C916" s="34" t="s">
        <v>213</v>
      </c>
      <c r="D916" s="33" t="s">
        <v>163</v>
      </c>
      <c r="E916" s="44" t="s">
        <v>15</v>
      </c>
      <c r="F916" s="35">
        <f t="shared" si="125"/>
        <v>43893</v>
      </c>
      <c r="G916" s="35">
        <f t="shared" si="126"/>
        <v>43914</v>
      </c>
      <c r="H916" s="35">
        <f t="shared" si="122"/>
        <v>43921</v>
      </c>
      <c r="I916" s="35">
        <f t="shared" si="123"/>
        <v>43928</v>
      </c>
      <c r="J916" s="35">
        <v>43936</v>
      </c>
      <c r="K916" s="36" t="s">
        <v>69</v>
      </c>
      <c r="L916" s="37">
        <f t="shared" si="124"/>
        <v>600000</v>
      </c>
      <c r="M916" s="38"/>
      <c r="N916" s="39">
        <v>600000</v>
      </c>
      <c r="O916" s="40" t="s">
        <v>416</v>
      </c>
    </row>
    <row r="917" spans="1:256" s="41" customFormat="1" ht="12.75">
      <c r="A917" s="32">
        <v>1295</v>
      </c>
      <c r="B917" s="82" t="s">
        <v>667</v>
      </c>
      <c r="C917" s="42" t="s">
        <v>122</v>
      </c>
      <c r="D917" s="82" t="s">
        <v>645</v>
      </c>
      <c r="E917" s="83" t="s">
        <v>15</v>
      </c>
      <c r="F917" s="35">
        <f t="shared" si="125"/>
        <v>43893</v>
      </c>
      <c r="G917" s="35">
        <f t="shared" si="126"/>
        <v>43914</v>
      </c>
      <c r="H917" s="35">
        <f t="shared" si="122"/>
        <v>43921</v>
      </c>
      <c r="I917" s="35">
        <f t="shared" si="123"/>
        <v>43928</v>
      </c>
      <c r="J917" s="35">
        <v>43936</v>
      </c>
      <c r="K917" s="84" t="s">
        <v>69</v>
      </c>
      <c r="L917" s="85">
        <f t="shared" si="124"/>
        <v>197358.5</v>
      </c>
      <c r="M917" s="38">
        <v>197358.5</v>
      </c>
      <c r="N917" s="39"/>
      <c r="O917" s="86" t="s">
        <v>646</v>
      </c>
      <c r="P917" s="87"/>
      <c r="Q917" s="87"/>
      <c r="R917" s="87"/>
      <c r="S917" s="87"/>
      <c r="T917" s="87"/>
      <c r="U917" s="87"/>
      <c r="V917" s="87"/>
      <c r="W917" s="87"/>
      <c r="X917" s="87"/>
      <c r="Y917" s="87"/>
      <c r="Z917" s="87"/>
      <c r="AA917" s="87"/>
      <c r="AB917" s="87"/>
      <c r="AC917" s="87"/>
      <c r="AD917" s="87"/>
      <c r="AE917" s="87"/>
      <c r="AF917" s="87"/>
      <c r="AG917" s="87"/>
      <c r="AH917" s="87"/>
      <c r="AI917" s="87"/>
      <c r="AJ917" s="87"/>
      <c r="AK917" s="87"/>
      <c r="AL917" s="87"/>
      <c r="AM917" s="87"/>
      <c r="AN917" s="87"/>
      <c r="AO917" s="87"/>
      <c r="AP917" s="87"/>
      <c r="AQ917" s="87"/>
      <c r="AR917" s="87"/>
      <c r="AS917" s="87"/>
      <c r="AT917" s="87"/>
      <c r="AU917" s="87"/>
      <c r="AV917" s="87"/>
      <c r="AW917" s="87"/>
      <c r="AX917" s="87"/>
      <c r="AY917" s="87"/>
      <c r="AZ917" s="87"/>
      <c r="BA917" s="87"/>
      <c r="BB917" s="87"/>
      <c r="BC917" s="87"/>
      <c r="BD917" s="87"/>
      <c r="BE917" s="87"/>
      <c r="BF917" s="87"/>
      <c r="BG917" s="87"/>
      <c r="BH917" s="87"/>
      <c r="BI917" s="87"/>
      <c r="BJ917" s="87"/>
      <c r="BK917" s="87"/>
      <c r="BL917" s="87"/>
      <c r="BM917" s="87"/>
      <c r="BN917" s="87"/>
      <c r="BO917" s="87"/>
      <c r="BP917" s="87"/>
      <c r="BQ917" s="87"/>
      <c r="BR917" s="87"/>
      <c r="BS917" s="87"/>
      <c r="BT917" s="87"/>
      <c r="BU917" s="87"/>
      <c r="BV917" s="87"/>
      <c r="BW917" s="87"/>
      <c r="BX917" s="87"/>
      <c r="BY917" s="87"/>
      <c r="BZ917" s="87"/>
      <c r="CA917" s="87"/>
      <c r="CB917" s="87"/>
      <c r="CC917" s="87"/>
      <c r="CD917" s="87"/>
      <c r="CE917" s="87"/>
      <c r="CF917" s="87"/>
      <c r="CG917" s="87"/>
      <c r="CH917" s="87"/>
      <c r="CI917" s="87"/>
      <c r="CJ917" s="87"/>
      <c r="CK917" s="87"/>
      <c r="CL917" s="87"/>
      <c r="CM917" s="87"/>
      <c r="CN917" s="87"/>
      <c r="CO917" s="87"/>
      <c r="CP917" s="87"/>
      <c r="CQ917" s="87"/>
      <c r="CR917" s="87"/>
      <c r="CS917" s="87"/>
      <c r="CT917" s="87"/>
      <c r="CU917" s="87"/>
      <c r="CV917" s="87"/>
      <c r="CW917" s="87"/>
      <c r="CX917" s="87"/>
      <c r="CY917" s="87"/>
      <c r="CZ917" s="87"/>
      <c r="DA917" s="87"/>
      <c r="DB917" s="87"/>
      <c r="DC917" s="87"/>
      <c r="DD917" s="87"/>
      <c r="DE917" s="87"/>
      <c r="DF917" s="87"/>
      <c r="DG917" s="87"/>
      <c r="DH917" s="87"/>
      <c r="DI917" s="87"/>
      <c r="DJ917" s="87"/>
      <c r="DK917" s="87"/>
      <c r="DL917" s="87"/>
      <c r="DM917" s="87"/>
      <c r="DN917" s="87"/>
      <c r="DO917" s="87"/>
      <c r="DP917" s="87"/>
      <c r="DQ917" s="87"/>
      <c r="DR917" s="87"/>
      <c r="DS917" s="87"/>
      <c r="DT917" s="87"/>
      <c r="DU917" s="87"/>
      <c r="DV917" s="87"/>
      <c r="DW917" s="87"/>
      <c r="DX917" s="87"/>
      <c r="DY917" s="87"/>
      <c r="DZ917" s="87"/>
      <c r="EA917" s="87"/>
      <c r="EB917" s="87"/>
      <c r="EC917" s="87"/>
      <c r="ED917" s="87"/>
      <c r="EE917" s="87"/>
      <c r="EF917" s="87"/>
      <c r="EG917" s="87"/>
      <c r="EH917" s="87"/>
      <c r="EI917" s="87"/>
      <c r="EJ917" s="87"/>
      <c r="EK917" s="87"/>
      <c r="EL917" s="87"/>
      <c r="EM917" s="87"/>
      <c r="EN917" s="87"/>
      <c r="EO917" s="87"/>
      <c r="EP917" s="87"/>
      <c r="EQ917" s="87"/>
      <c r="ER917" s="87"/>
      <c r="ES917" s="87"/>
      <c r="ET917" s="87"/>
      <c r="EU917" s="87"/>
      <c r="EV917" s="87"/>
      <c r="EW917" s="87"/>
      <c r="EX917" s="87"/>
      <c r="EY917" s="87"/>
      <c r="EZ917" s="87"/>
      <c r="FA917" s="87"/>
      <c r="FB917" s="87"/>
      <c r="FC917" s="87"/>
      <c r="FD917" s="87"/>
      <c r="FE917" s="87"/>
      <c r="FF917" s="87"/>
      <c r="FG917" s="87"/>
      <c r="FH917" s="87"/>
      <c r="FI917" s="87"/>
      <c r="FJ917" s="87"/>
      <c r="FK917" s="87"/>
      <c r="FL917" s="87"/>
      <c r="FM917" s="87"/>
      <c r="FN917" s="87"/>
      <c r="FO917" s="87"/>
      <c r="FP917" s="87"/>
      <c r="FQ917" s="87"/>
      <c r="FR917" s="87"/>
      <c r="FS917" s="87"/>
      <c r="FT917" s="87"/>
      <c r="FU917" s="87"/>
      <c r="FV917" s="87"/>
      <c r="FW917" s="87"/>
      <c r="FX917" s="87"/>
      <c r="FY917" s="87"/>
      <c r="FZ917" s="87"/>
      <c r="GA917" s="87"/>
      <c r="GB917" s="87"/>
      <c r="GC917" s="87"/>
      <c r="GD917" s="87"/>
      <c r="GE917" s="87"/>
      <c r="GF917" s="87"/>
      <c r="GG917" s="87"/>
      <c r="GH917" s="87"/>
      <c r="GI917" s="87"/>
      <c r="GJ917" s="87"/>
      <c r="GK917" s="87"/>
      <c r="GL917" s="87"/>
      <c r="GM917" s="87"/>
      <c r="GN917" s="87"/>
      <c r="GO917" s="87"/>
      <c r="GP917" s="87"/>
      <c r="GQ917" s="87"/>
      <c r="GR917" s="87"/>
      <c r="GS917" s="87"/>
      <c r="GT917" s="87"/>
      <c r="GU917" s="87"/>
      <c r="GV917" s="87"/>
      <c r="GW917" s="87"/>
      <c r="GX917" s="87"/>
      <c r="GY917" s="87"/>
      <c r="GZ917" s="87"/>
      <c r="HA917" s="87"/>
      <c r="HB917" s="87"/>
      <c r="HC917" s="87"/>
      <c r="HD917" s="87"/>
      <c r="HE917" s="87"/>
      <c r="HF917" s="87"/>
      <c r="HG917" s="87"/>
      <c r="HH917" s="87"/>
      <c r="HI917" s="87"/>
      <c r="HJ917" s="87"/>
      <c r="HK917" s="87"/>
      <c r="HL917" s="87"/>
      <c r="HM917" s="87"/>
      <c r="HN917" s="87"/>
      <c r="HO917" s="87"/>
      <c r="HP917" s="87"/>
      <c r="HQ917" s="87"/>
      <c r="HR917" s="87"/>
      <c r="HS917" s="87"/>
      <c r="HT917" s="87"/>
      <c r="HU917" s="87"/>
      <c r="HV917" s="87"/>
      <c r="HW917" s="87"/>
      <c r="HX917" s="87"/>
      <c r="HY917" s="87"/>
      <c r="HZ917" s="87"/>
      <c r="IA917" s="87"/>
      <c r="IB917" s="87"/>
      <c r="IC917" s="87"/>
      <c r="ID917" s="87"/>
      <c r="IE917" s="87"/>
      <c r="IF917" s="87"/>
      <c r="IG917" s="87"/>
      <c r="IH917" s="87"/>
      <c r="II917" s="87"/>
      <c r="IJ917" s="87"/>
      <c r="IK917" s="87"/>
      <c r="IL917" s="87"/>
      <c r="IM917" s="87"/>
      <c r="IN917" s="87"/>
      <c r="IO917" s="87"/>
      <c r="IP917" s="87"/>
      <c r="IQ917" s="87"/>
      <c r="IR917" s="87"/>
      <c r="IS917" s="87"/>
      <c r="IT917" s="87"/>
      <c r="IU917" s="87"/>
      <c r="IV917" s="87"/>
    </row>
    <row r="918" spans="1:256" s="41" customFormat="1" ht="21">
      <c r="A918" s="32">
        <v>1298</v>
      </c>
      <c r="B918" s="33" t="s">
        <v>649</v>
      </c>
      <c r="C918" s="42" t="s">
        <v>114</v>
      </c>
      <c r="D918" s="33" t="s">
        <v>446</v>
      </c>
      <c r="E918" s="44" t="s">
        <v>15</v>
      </c>
      <c r="F918" s="35">
        <f t="shared" si="125"/>
        <v>43895</v>
      </c>
      <c r="G918" s="35">
        <f t="shared" si="126"/>
        <v>43916</v>
      </c>
      <c r="H918" s="35">
        <f t="shared" ref="H918:H941" si="127">J918-13</f>
        <v>43923</v>
      </c>
      <c r="I918" s="35">
        <f t="shared" si="123"/>
        <v>43930</v>
      </c>
      <c r="J918" s="35">
        <v>43936</v>
      </c>
      <c r="K918" s="36" t="s">
        <v>69</v>
      </c>
      <c r="L918" s="37">
        <f t="shared" si="124"/>
        <v>385840.36</v>
      </c>
      <c r="M918" s="45">
        <v>385840.36</v>
      </c>
      <c r="N918" s="39"/>
      <c r="O918" s="40" t="s">
        <v>652</v>
      </c>
    </row>
    <row r="919" spans="1:256" s="41" customFormat="1" ht="21">
      <c r="A919" s="32">
        <v>1299</v>
      </c>
      <c r="B919" s="33" t="s">
        <v>649</v>
      </c>
      <c r="C919" s="42" t="s">
        <v>77</v>
      </c>
      <c r="D919" s="33" t="s">
        <v>446</v>
      </c>
      <c r="E919" s="44" t="s">
        <v>15</v>
      </c>
      <c r="F919" s="35">
        <f t="shared" si="125"/>
        <v>43895</v>
      </c>
      <c r="G919" s="35">
        <f t="shared" si="126"/>
        <v>43916</v>
      </c>
      <c r="H919" s="35">
        <f t="shared" si="127"/>
        <v>43923</v>
      </c>
      <c r="I919" s="35">
        <f t="shared" si="123"/>
        <v>43930</v>
      </c>
      <c r="J919" s="35">
        <v>43936</v>
      </c>
      <c r="K919" s="36" t="s">
        <v>69</v>
      </c>
      <c r="L919" s="37">
        <f t="shared" si="124"/>
        <v>5000</v>
      </c>
      <c r="M919" s="45">
        <v>5000</v>
      </c>
      <c r="N919" s="39"/>
      <c r="O919" s="40" t="s">
        <v>652</v>
      </c>
    </row>
    <row r="920" spans="1:256" s="41" customFormat="1" ht="21">
      <c r="A920" s="32">
        <v>1300</v>
      </c>
      <c r="B920" s="33" t="s">
        <v>649</v>
      </c>
      <c r="C920" s="42" t="s">
        <v>78</v>
      </c>
      <c r="D920" s="33" t="s">
        <v>446</v>
      </c>
      <c r="E920" s="44" t="s">
        <v>15</v>
      </c>
      <c r="F920" s="35">
        <f t="shared" si="125"/>
        <v>43895</v>
      </c>
      <c r="G920" s="35">
        <f t="shared" si="126"/>
        <v>43916</v>
      </c>
      <c r="H920" s="35">
        <f t="shared" si="127"/>
        <v>43923</v>
      </c>
      <c r="I920" s="35">
        <f t="shared" si="123"/>
        <v>43930</v>
      </c>
      <c r="J920" s="35">
        <v>43936</v>
      </c>
      <c r="K920" s="36" t="s">
        <v>69</v>
      </c>
      <c r="L920" s="37">
        <f t="shared" si="124"/>
        <v>278200</v>
      </c>
      <c r="M920" s="45">
        <v>278200</v>
      </c>
      <c r="N920" s="39"/>
      <c r="O920" s="40" t="s">
        <v>652</v>
      </c>
    </row>
    <row r="921" spans="1:256" s="41" customFormat="1" ht="21">
      <c r="A921" s="32">
        <v>1301</v>
      </c>
      <c r="B921" s="33" t="s">
        <v>649</v>
      </c>
      <c r="C921" s="42" t="s">
        <v>81</v>
      </c>
      <c r="D921" s="33" t="s">
        <v>446</v>
      </c>
      <c r="E921" s="44" t="s">
        <v>15</v>
      </c>
      <c r="F921" s="35">
        <f t="shared" si="125"/>
        <v>43895</v>
      </c>
      <c r="G921" s="35">
        <f t="shared" si="126"/>
        <v>43916</v>
      </c>
      <c r="H921" s="35">
        <f t="shared" si="127"/>
        <v>43923</v>
      </c>
      <c r="I921" s="35">
        <f t="shared" si="123"/>
        <v>43930</v>
      </c>
      <c r="J921" s="35">
        <v>43936</v>
      </c>
      <c r="K921" s="36" t="s">
        <v>69</v>
      </c>
      <c r="L921" s="37">
        <f t="shared" si="124"/>
        <v>70800</v>
      </c>
      <c r="M921" s="45">
        <v>70800</v>
      </c>
      <c r="N921" s="39"/>
      <c r="O921" s="40" t="s">
        <v>652</v>
      </c>
    </row>
    <row r="922" spans="1:256" s="41" customFormat="1" ht="21">
      <c r="A922" s="32">
        <v>1302</v>
      </c>
      <c r="B922" s="33" t="s">
        <v>651</v>
      </c>
      <c r="C922" s="42" t="s">
        <v>114</v>
      </c>
      <c r="D922" s="33" t="s">
        <v>446</v>
      </c>
      <c r="E922" s="44" t="s">
        <v>15</v>
      </c>
      <c r="F922" s="35">
        <f t="shared" si="125"/>
        <v>43895</v>
      </c>
      <c r="G922" s="35">
        <f t="shared" si="126"/>
        <v>43916</v>
      </c>
      <c r="H922" s="35">
        <f t="shared" si="127"/>
        <v>43923</v>
      </c>
      <c r="I922" s="35">
        <f t="shared" si="123"/>
        <v>43930</v>
      </c>
      <c r="J922" s="35">
        <v>43936</v>
      </c>
      <c r="K922" s="36" t="s">
        <v>69</v>
      </c>
      <c r="L922" s="37">
        <f t="shared" si="124"/>
        <v>385840.36</v>
      </c>
      <c r="M922" s="45">
        <v>385840.36</v>
      </c>
      <c r="N922" s="39"/>
      <c r="O922" s="40" t="s">
        <v>650</v>
      </c>
    </row>
    <row r="923" spans="1:256" s="41" customFormat="1" ht="21">
      <c r="A923" s="32">
        <v>1303</v>
      </c>
      <c r="B923" s="33" t="s">
        <v>651</v>
      </c>
      <c r="C923" s="42" t="s">
        <v>77</v>
      </c>
      <c r="D923" s="33" t="s">
        <v>446</v>
      </c>
      <c r="E923" s="44" t="s">
        <v>15</v>
      </c>
      <c r="F923" s="35">
        <f t="shared" si="125"/>
        <v>43895</v>
      </c>
      <c r="G923" s="35">
        <f t="shared" si="126"/>
        <v>43916</v>
      </c>
      <c r="H923" s="35">
        <f t="shared" si="127"/>
        <v>43923</v>
      </c>
      <c r="I923" s="35">
        <f t="shared" si="123"/>
        <v>43930</v>
      </c>
      <c r="J923" s="35">
        <v>43936</v>
      </c>
      <c r="K923" s="36" t="s">
        <v>69</v>
      </c>
      <c r="L923" s="37">
        <f t="shared" si="124"/>
        <v>5000</v>
      </c>
      <c r="M923" s="45">
        <v>5000</v>
      </c>
      <c r="N923" s="39"/>
      <c r="O923" s="40" t="s">
        <v>650</v>
      </c>
    </row>
    <row r="924" spans="1:256" s="41" customFormat="1" ht="21">
      <c r="A924" s="32">
        <v>1304</v>
      </c>
      <c r="B924" s="33" t="s">
        <v>651</v>
      </c>
      <c r="C924" s="42" t="s">
        <v>78</v>
      </c>
      <c r="D924" s="33" t="s">
        <v>446</v>
      </c>
      <c r="E924" s="44" t="s">
        <v>15</v>
      </c>
      <c r="F924" s="35">
        <f t="shared" si="125"/>
        <v>43895</v>
      </c>
      <c r="G924" s="35">
        <f t="shared" si="126"/>
        <v>43916</v>
      </c>
      <c r="H924" s="35">
        <f t="shared" si="127"/>
        <v>43923</v>
      </c>
      <c r="I924" s="35">
        <f t="shared" si="123"/>
        <v>43930</v>
      </c>
      <c r="J924" s="35">
        <v>43936</v>
      </c>
      <c r="K924" s="36" t="s">
        <v>69</v>
      </c>
      <c r="L924" s="37">
        <f t="shared" si="124"/>
        <v>278200</v>
      </c>
      <c r="M924" s="45">
        <v>278200</v>
      </c>
      <c r="N924" s="39"/>
      <c r="O924" s="40" t="s">
        <v>650</v>
      </c>
    </row>
    <row r="925" spans="1:256" s="41" customFormat="1" ht="21">
      <c r="A925" s="32">
        <v>1305</v>
      </c>
      <c r="B925" s="33" t="s">
        <v>651</v>
      </c>
      <c r="C925" s="42" t="s">
        <v>81</v>
      </c>
      <c r="D925" s="33" t="s">
        <v>446</v>
      </c>
      <c r="E925" s="44" t="s">
        <v>15</v>
      </c>
      <c r="F925" s="35">
        <f t="shared" si="125"/>
        <v>43895</v>
      </c>
      <c r="G925" s="35">
        <f t="shared" si="126"/>
        <v>43916</v>
      </c>
      <c r="H925" s="35">
        <f t="shared" si="127"/>
        <v>43923</v>
      </c>
      <c r="I925" s="35">
        <f t="shared" si="123"/>
        <v>43930</v>
      </c>
      <c r="J925" s="35">
        <v>43936</v>
      </c>
      <c r="K925" s="36" t="s">
        <v>69</v>
      </c>
      <c r="L925" s="37">
        <f t="shared" si="124"/>
        <v>70800</v>
      </c>
      <c r="M925" s="45">
        <v>70800</v>
      </c>
      <c r="N925" s="39"/>
      <c r="O925" s="40" t="s">
        <v>650</v>
      </c>
    </row>
    <row r="926" spans="1:256" s="41" customFormat="1" ht="21">
      <c r="A926" s="32">
        <v>1310</v>
      </c>
      <c r="B926" s="33" t="s">
        <v>655</v>
      </c>
      <c r="C926" s="42" t="s">
        <v>114</v>
      </c>
      <c r="D926" s="33" t="s">
        <v>446</v>
      </c>
      <c r="E926" s="44" t="s">
        <v>15</v>
      </c>
      <c r="F926" s="35">
        <f t="shared" si="125"/>
        <v>43895</v>
      </c>
      <c r="G926" s="35">
        <f t="shared" si="126"/>
        <v>43916</v>
      </c>
      <c r="H926" s="35">
        <f t="shared" si="127"/>
        <v>43923</v>
      </c>
      <c r="I926" s="35">
        <f t="shared" si="123"/>
        <v>43930</v>
      </c>
      <c r="J926" s="35">
        <v>43936</v>
      </c>
      <c r="K926" s="36" t="s">
        <v>69</v>
      </c>
      <c r="L926" s="37">
        <f t="shared" si="124"/>
        <v>385840.36</v>
      </c>
      <c r="M926" s="45">
        <v>385840.36</v>
      </c>
      <c r="N926" s="39"/>
      <c r="O926" s="40" t="s">
        <v>656</v>
      </c>
    </row>
    <row r="927" spans="1:256" s="41" customFormat="1" ht="21">
      <c r="A927" s="32">
        <v>1311</v>
      </c>
      <c r="B927" s="33" t="s">
        <v>655</v>
      </c>
      <c r="C927" s="42" t="s">
        <v>77</v>
      </c>
      <c r="D927" s="33" t="s">
        <v>446</v>
      </c>
      <c r="E927" s="44" t="s">
        <v>15</v>
      </c>
      <c r="F927" s="35">
        <f t="shared" si="125"/>
        <v>43895</v>
      </c>
      <c r="G927" s="35">
        <f t="shared" si="126"/>
        <v>43916</v>
      </c>
      <c r="H927" s="35">
        <f t="shared" si="127"/>
        <v>43923</v>
      </c>
      <c r="I927" s="35">
        <f t="shared" si="123"/>
        <v>43930</v>
      </c>
      <c r="J927" s="35">
        <v>43936</v>
      </c>
      <c r="K927" s="36" t="s">
        <v>69</v>
      </c>
      <c r="L927" s="37">
        <f t="shared" si="124"/>
        <v>5000</v>
      </c>
      <c r="M927" s="45">
        <v>5000</v>
      </c>
      <c r="N927" s="39"/>
      <c r="O927" s="40" t="s">
        <v>656</v>
      </c>
    </row>
    <row r="928" spans="1:256" s="41" customFormat="1" ht="21">
      <c r="A928" s="32">
        <v>1312</v>
      </c>
      <c r="B928" s="33" t="s">
        <v>655</v>
      </c>
      <c r="C928" s="42" t="s">
        <v>78</v>
      </c>
      <c r="D928" s="33" t="s">
        <v>446</v>
      </c>
      <c r="E928" s="44" t="s">
        <v>15</v>
      </c>
      <c r="F928" s="35">
        <f t="shared" si="125"/>
        <v>43895</v>
      </c>
      <c r="G928" s="35">
        <f t="shared" si="126"/>
        <v>43916</v>
      </c>
      <c r="H928" s="35">
        <f t="shared" si="127"/>
        <v>43923</v>
      </c>
      <c r="I928" s="35">
        <f t="shared" si="123"/>
        <v>43930</v>
      </c>
      <c r="J928" s="35">
        <v>43936</v>
      </c>
      <c r="K928" s="36" t="s">
        <v>69</v>
      </c>
      <c r="L928" s="37">
        <f t="shared" si="124"/>
        <v>278200</v>
      </c>
      <c r="M928" s="45">
        <v>278200</v>
      </c>
      <c r="N928" s="39"/>
      <c r="O928" s="40" t="s">
        <v>656</v>
      </c>
    </row>
    <row r="929" spans="1:256" s="41" customFormat="1" ht="21">
      <c r="A929" s="32">
        <v>1313</v>
      </c>
      <c r="B929" s="33" t="s">
        <v>655</v>
      </c>
      <c r="C929" s="42" t="s">
        <v>81</v>
      </c>
      <c r="D929" s="33" t="s">
        <v>446</v>
      </c>
      <c r="E929" s="44" t="s">
        <v>15</v>
      </c>
      <c r="F929" s="35">
        <f t="shared" si="125"/>
        <v>43895</v>
      </c>
      <c r="G929" s="35">
        <f t="shared" si="126"/>
        <v>43916</v>
      </c>
      <c r="H929" s="35">
        <f t="shared" si="127"/>
        <v>43923</v>
      </c>
      <c r="I929" s="35">
        <f t="shared" si="123"/>
        <v>43930</v>
      </c>
      <c r="J929" s="35">
        <v>43936</v>
      </c>
      <c r="K929" s="36" t="s">
        <v>69</v>
      </c>
      <c r="L929" s="37">
        <f t="shared" si="124"/>
        <v>70800</v>
      </c>
      <c r="M929" s="45">
        <v>70800</v>
      </c>
      <c r="N929" s="39"/>
      <c r="O929" s="40" t="s">
        <v>656</v>
      </c>
    </row>
    <row r="930" spans="1:256" s="41" customFormat="1" ht="21">
      <c r="A930" s="32">
        <v>1314</v>
      </c>
      <c r="B930" s="33" t="s">
        <v>657</v>
      </c>
      <c r="C930" s="42" t="s">
        <v>114</v>
      </c>
      <c r="D930" s="33" t="s">
        <v>446</v>
      </c>
      <c r="E930" s="44" t="s">
        <v>15</v>
      </c>
      <c r="F930" s="35">
        <f t="shared" si="125"/>
        <v>43895</v>
      </c>
      <c r="G930" s="35">
        <f t="shared" si="126"/>
        <v>43916</v>
      </c>
      <c r="H930" s="35">
        <f t="shared" si="127"/>
        <v>43923</v>
      </c>
      <c r="I930" s="35">
        <f t="shared" si="123"/>
        <v>43930</v>
      </c>
      <c r="J930" s="35">
        <v>43936</v>
      </c>
      <c r="K930" s="36" t="s">
        <v>69</v>
      </c>
      <c r="L930" s="37">
        <f t="shared" si="124"/>
        <v>385840.36</v>
      </c>
      <c r="M930" s="45">
        <v>385840.36</v>
      </c>
      <c r="N930" s="39"/>
      <c r="O930" s="40" t="s">
        <v>658</v>
      </c>
    </row>
    <row r="931" spans="1:256" s="41" customFormat="1" ht="21">
      <c r="A931" s="32">
        <v>1315</v>
      </c>
      <c r="B931" s="33" t="s">
        <v>657</v>
      </c>
      <c r="C931" s="42" t="s">
        <v>77</v>
      </c>
      <c r="D931" s="33" t="s">
        <v>446</v>
      </c>
      <c r="E931" s="44" t="s">
        <v>15</v>
      </c>
      <c r="F931" s="35">
        <f t="shared" si="125"/>
        <v>43895</v>
      </c>
      <c r="G931" s="35">
        <f t="shared" si="126"/>
        <v>43916</v>
      </c>
      <c r="H931" s="35">
        <f t="shared" si="127"/>
        <v>43923</v>
      </c>
      <c r="I931" s="35">
        <f t="shared" si="123"/>
        <v>43930</v>
      </c>
      <c r="J931" s="35">
        <v>43936</v>
      </c>
      <c r="K931" s="36" t="s">
        <v>69</v>
      </c>
      <c r="L931" s="37">
        <f t="shared" si="124"/>
        <v>5000</v>
      </c>
      <c r="M931" s="45">
        <v>5000</v>
      </c>
      <c r="N931" s="39"/>
      <c r="O931" s="40" t="s">
        <v>658</v>
      </c>
    </row>
    <row r="932" spans="1:256" s="41" customFormat="1" ht="21">
      <c r="A932" s="32">
        <v>1316</v>
      </c>
      <c r="B932" s="33" t="s">
        <v>657</v>
      </c>
      <c r="C932" s="42" t="s">
        <v>78</v>
      </c>
      <c r="D932" s="33" t="s">
        <v>446</v>
      </c>
      <c r="E932" s="44" t="s">
        <v>15</v>
      </c>
      <c r="F932" s="35">
        <f t="shared" si="125"/>
        <v>43895</v>
      </c>
      <c r="G932" s="35">
        <f t="shared" si="126"/>
        <v>43916</v>
      </c>
      <c r="H932" s="35">
        <f t="shared" si="127"/>
        <v>43923</v>
      </c>
      <c r="I932" s="35">
        <f t="shared" si="123"/>
        <v>43930</v>
      </c>
      <c r="J932" s="35">
        <v>43936</v>
      </c>
      <c r="K932" s="36" t="s">
        <v>69</v>
      </c>
      <c r="L932" s="37">
        <f t="shared" si="124"/>
        <v>278200</v>
      </c>
      <c r="M932" s="45">
        <v>278200</v>
      </c>
      <c r="N932" s="39"/>
      <c r="O932" s="40" t="s">
        <v>658</v>
      </c>
    </row>
    <row r="933" spans="1:256" s="41" customFormat="1" ht="21">
      <c r="A933" s="32">
        <v>1317</v>
      </c>
      <c r="B933" s="33" t="s">
        <v>657</v>
      </c>
      <c r="C933" s="42" t="s">
        <v>81</v>
      </c>
      <c r="D933" s="33" t="s">
        <v>446</v>
      </c>
      <c r="E933" s="44" t="s">
        <v>15</v>
      </c>
      <c r="F933" s="35">
        <f t="shared" si="125"/>
        <v>43895</v>
      </c>
      <c r="G933" s="35">
        <f t="shared" si="126"/>
        <v>43916</v>
      </c>
      <c r="H933" s="35">
        <f t="shared" si="127"/>
        <v>43923</v>
      </c>
      <c r="I933" s="35">
        <f t="shared" si="123"/>
        <v>43930</v>
      </c>
      <c r="J933" s="35">
        <v>43936</v>
      </c>
      <c r="K933" s="36" t="s">
        <v>69</v>
      </c>
      <c r="L933" s="37">
        <f t="shared" si="124"/>
        <v>70800</v>
      </c>
      <c r="M933" s="45">
        <v>70800</v>
      </c>
      <c r="N933" s="39"/>
      <c r="O933" s="40" t="s">
        <v>658</v>
      </c>
    </row>
    <row r="934" spans="1:256" s="41" customFormat="1" ht="31.5">
      <c r="A934" s="32">
        <v>1318</v>
      </c>
      <c r="B934" s="33" t="s">
        <v>659</v>
      </c>
      <c r="C934" s="42" t="s">
        <v>114</v>
      </c>
      <c r="D934" s="33" t="s">
        <v>446</v>
      </c>
      <c r="E934" s="44" t="s">
        <v>15</v>
      </c>
      <c r="F934" s="35">
        <f t="shared" si="125"/>
        <v>43895</v>
      </c>
      <c r="G934" s="35">
        <f t="shared" si="126"/>
        <v>43916</v>
      </c>
      <c r="H934" s="35">
        <f t="shared" si="127"/>
        <v>43923</v>
      </c>
      <c r="I934" s="35">
        <f t="shared" si="123"/>
        <v>43930</v>
      </c>
      <c r="J934" s="35">
        <v>43936</v>
      </c>
      <c r="K934" s="36" t="s">
        <v>69</v>
      </c>
      <c r="L934" s="37">
        <f t="shared" si="124"/>
        <v>385840.36</v>
      </c>
      <c r="M934" s="45">
        <v>385840.36</v>
      </c>
      <c r="N934" s="39"/>
      <c r="O934" s="40" t="s">
        <v>660</v>
      </c>
    </row>
    <row r="935" spans="1:256" s="41" customFormat="1" ht="31.5">
      <c r="A935" s="32">
        <v>1319</v>
      </c>
      <c r="B935" s="33" t="s">
        <v>659</v>
      </c>
      <c r="C935" s="42" t="s">
        <v>77</v>
      </c>
      <c r="D935" s="33" t="s">
        <v>446</v>
      </c>
      <c r="E935" s="44" t="s">
        <v>15</v>
      </c>
      <c r="F935" s="35">
        <f t="shared" si="125"/>
        <v>43895</v>
      </c>
      <c r="G935" s="35">
        <f t="shared" si="126"/>
        <v>43916</v>
      </c>
      <c r="H935" s="35">
        <f t="shared" si="127"/>
        <v>43923</v>
      </c>
      <c r="I935" s="35">
        <f t="shared" si="123"/>
        <v>43930</v>
      </c>
      <c r="J935" s="35">
        <v>43936</v>
      </c>
      <c r="K935" s="36" t="s">
        <v>69</v>
      </c>
      <c r="L935" s="37">
        <f t="shared" si="124"/>
        <v>5000</v>
      </c>
      <c r="M935" s="45">
        <v>5000</v>
      </c>
      <c r="N935" s="39"/>
      <c r="O935" s="40" t="s">
        <v>660</v>
      </c>
    </row>
    <row r="936" spans="1:256" s="41" customFormat="1" ht="31.5">
      <c r="A936" s="32">
        <v>1320</v>
      </c>
      <c r="B936" s="33" t="s">
        <v>659</v>
      </c>
      <c r="C936" s="42" t="s">
        <v>78</v>
      </c>
      <c r="D936" s="33" t="s">
        <v>446</v>
      </c>
      <c r="E936" s="44" t="s">
        <v>15</v>
      </c>
      <c r="F936" s="35">
        <f t="shared" si="125"/>
        <v>43895</v>
      </c>
      <c r="G936" s="35">
        <f t="shared" si="126"/>
        <v>43916</v>
      </c>
      <c r="H936" s="35">
        <f t="shared" si="127"/>
        <v>43923</v>
      </c>
      <c r="I936" s="35">
        <f t="shared" si="123"/>
        <v>43930</v>
      </c>
      <c r="J936" s="35">
        <v>43936</v>
      </c>
      <c r="K936" s="36" t="s">
        <v>69</v>
      </c>
      <c r="L936" s="37">
        <f t="shared" si="124"/>
        <v>278200</v>
      </c>
      <c r="M936" s="45">
        <v>278200</v>
      </c>
      <c r="N936" s="39"/>
      <c r="O936" s="40" t="s">
        <v>660</v>
      </c>
    </row>
    <row r="937" spans="1:256" s="41" customFormat="1" ht="31.5">
      <c r="A937" s="32">
        <v>1321</v>
      </c>
      <c r="B937" s="33" t="s">
        <v>659</v>
      </c>
      <c r="C937" s="42" t="s">
        <v>81</v>
      </c>
      <c r="D937" s="33" t="s">
        <v>446</v>
      </c>
      <c r="E937" s="44" t="s">
        <v>15</v>
      </c>
      <c r="F937" s="35">
        <f t="shared" si="125"/>
        <v>43895</v>
      </c>
      <c r="G937" s="35">
        <f t="shared" si="126"/>
        <v>43916</v>
      </c>
      <c r="H937" s="35">
        <f t="shared" si="127"/>
        <v>43923</v>
      </c>
      <c r="I937" s="35">
        <f t="shared" si="123"/>
        <v>43930</v>
      </c>
      <c r="J937" s="35">
        <v>43936</v>
      </c>
      <c r="K937" s="36" t="s">
        <v>69</v>
      </c>
      <c r="L937" s="37">
        <f t="shared" si="124"/>
        <v>70800</v>
      </c>
      <c r="M937" s="45">
        <v>70800</v>
      </c>
      <c r="N937" s="39"/>
      <c r="O937" s="40" t="s">
        <v>660</v>
      </c>
    </row>
    <row r="938" spans="1:256" s="41" customFormat="1" ht="21">
      <c r="A938" s="32">
        <v>1332</v>
      </c>
      <c r="B938" s="33" t="s">
        <v>463</v>
      </c>
      <c r="C938" s="42" t="s">
        <v>114</v>
      </c>
      <c r="D938" s="33" t="s">
        <v>446</v>
      </c>
      <c r="E938" s="44" t="s">
        <v>15</v>
      </c>
      <c r="F938" s="35">
        <f t="shared" si="125"/>
        <v>43895</v>
      </c>
      <c r="G938" s="35">
        <f t="shared" si="126"/>
        <v>43916</v>
      </c>
      <c r="H938" s="35">
        <f t="shared" si="127"/>
        <v>43923</v>
      </c>
      <c r="I938" s="35">
        <f t="shared" si="123"/>
        <v>43930</v>
      </c>
      <c r="J938" s="35">
        <v>43936</v>
      </c>
      <c r="K938" s="36" t="s">
        <v>69</v>
      </c>
      <c r="L938" s="37">
        <f t="shared" si="124"/>
        <v>315532.18</v>
      </c>
      <c r="M938" s="45">
        <v>315532.18</v>
      </c>
      <c r="N938" s="39"/>
      <c r="O938" s="40" t="s">
        <v>464</v>
      </c>
    </row>
    <row r="939" spans="1:256" s="41" customFormat="1" ht="21">
      <c r="A939" s="32">
        <v>1333</v>
      </c>
      <c r="B939" s="33" t="s">
        <v>463</v>
      </c>
      <c r="C939" s="42" t="s">
        <v>77</v>
      </c>
      <c r="D939" s="33" t="s">
        <v>446</v>
      </c>
      <c r="E939" s="44" t="s">
        <v>15</v>
      </c>
      <c r="F939" s="35">
        <f t="shared" si="125"/>
        <v>43895</v>
      </c>
      <c r="G939" s="35">
        <f t="shared" si="126"/>
        <v>43916</v>
      </c>
      <c r="H939" s="35">
        <f t="shared" si="127"/>
        <v>43923</v>
      </c>
      <c r="I939" s="35">
        <f t="shared" si="123"/>
        <v>43930</v>
      </c>
      <c r="J939" s="35">
        <v>43936</v>
      </c>
      <c r="K939" s="36" t="s">
        <v>69</v>
      </c>
      <c r="L939" s="37">
        <f t="shared" si="124"/>
        <v>5000</v>
      </c>
      <c r="M939" s="45">
        <v>5000</v>
      </c>
      <c r="N939" s="39"/>
      <c r="O939" s="40" t="s">
        <v>464</v>
      </c>
    </row>
    <row r="940" spans="1:256" s="41" customFormat="1" ht="21">
      <c r="A940" s="32">
        <v>1334</v>
      </c>
      <c r="B940" s="33" t="s">
        <v>463</v>
      </c>
      <c r="C940" s="42" t="s">
        <v>78</v>
      </c>
      <c r="D940" s="33" t="s">
        <v>446</v>
      </c>
      <c r="E940" s="44" t="s">
        <v>15</v>
      </c>
      <c r="F940" s="35">
        <f t="shared" si="125"/>
        <v>43895</v>
      </c>
      <c r="G940" s="35">
        <f t="shared" si="126"/>
        <v>43916</v>
      </c>
      <c r="H940" s="35">
        <f t="shared" si="127"/>
        <v>43923</v>
      </c>
      <c r="I940" s="35">
        <f t="shared" si="123"/>
        <v>43930</v>
      </c>
      <c r="J940" s="35">
        <v>43936</v>
      </c>
      <c r="K940" s="36" t="s">
        <v>69</v>
      </c>
      <c r="L940" s="37">
        <f t="shared" si="124"/>
        <v>60654</v>
      </c>
      <c r="M940" s="45">
        <v>60654</v>
      </c>
      <c r="N940" s="39"/>
      <c r="O940" s="40" t="s">
        <v>464</v>
      </c>
    </row>
    <row r="941" spans="1:256" s="41" customFormat="1" ht="21">
      <c r="A941" s="32">
        <v>1335</v>
      </c>
      <c r="B941" s="33" t="s">
        <v>463</v>
      </c>
      <c r="C941" s="42" t="s">
        <v>81</v>
      </c>
      <c r="D941" s="33" t="s">
        <v>446</v>
      </c>
      <c r="E941" s="44" t="s">
        <v>15</v>
      </c>
      <c r="F941" s="35">
        <f t="shared" si="125"/>
        <v>43895</v>
      </c>
      <c r="G941" s="35">
        <f t="shared" si="126"/>
        <v>43916</v>
      </c>
      <c r="H941" s="35">
        <f t="shared" si="127"/>
        <v>43923</v>
      </c>
      <c r="I941" s="35">
        <f t="shared" si="123"/>
        <v>43930</v>
      </c>
      <c r="J941" s="35">
        <v>43936</v>
      </c>
      <c r="K941" s="36" t="s">
        <v>69</v>
      </c>
      <c r="L941" s="37">
        <f t="shared" si="124"/>
        <v>16250</v>
      </c>
      <c r="M941" s="45">
        <f>5000+5000+2400+900+900+1000+1050</f>
        <v>16250</v>
      </c>
      <c r="N941" s="39"/>
      <c r="O941" s="40" t="s">
        <v>464</v>
      </c>
    </row>
    <row r="942" spans="1:256" s="41" customFormat="1" ht="24">
      <c r="A942" s="32">
        <v>1360</v>
      </c>
      <c r="B942" s="33" t="s">
        <v>470</v>
      </c>
      <c r="C942" s="42" t="s">
        <v>83</v>
      </c>
      <c r="D942" s="33" t="s">
        <v>192</v>
      </c>
      <c r="E942" s="44" t="s">
        <v>28</v>
      </c>
      <c r="F942" s="35">
        <f>H942-7</f>
        <v>43914</v>
      </c>
      <c r="G942" s="33" t="str">
        <f>IF(E942="","",IF((OR(E942=data_validation!A$1,E942=data_validation!A$2)),"Indicate Date","N/A"))</f>
        <v>N/A</v>
      </c>
      <c r="H942" s="35">
        <f t="shared" ref="H942:H958" si="128">J942-15</f>
        <v>43921</v>
      </c>
      <c r="I942" s="35">
        <f t="shared" si="123"/>
        <v>43928</v>
      </c>
      <c r="J942" s="35">
        <v>43936</v>
      </c>
      <c r="K942" s="36" t="s">
        <v>69</v>
      </c>
      <c r="L942" s="37">
        <f t="shared" si="124"/>
        <v>30000</v>
      </c>
      <c r="M942" s="43">
        <v>30000</v>
      </c>
      <c r="N942" s="39"/>
      <c r="O942" s="40" t="s">
        <v>208</v>
      </c>
    </row>
    <row r="943" spans="1:256" s="41" customFormat="1" ht="24">
      <c r="A943" s="32">
        <v>1365</v>
      </c>
      <c r="B943" s="33" t="s">
        <v>470</v>
      </c>
      <c r="C943" s="42" t="s">
        <v>118</v>
      </c>
      <c r="D943" s="33" t="s">
        <v>192</v>
      </c>
      <c r="E943" s="44" t="s">
        <v>28</v>
      </c>
      <c r="F943" s="35">
        <f>H943-7</f>
        <v>43914</v>
      </c>
      <c r="G943" s="33" t="str">
        <f>IF(E943="","",IF((OR(E943=data_validation!A$1,E943=data_validation!A$2)),"Indicate Date","N/A"))</f>
        <v>N/A</v>
      </c>
      <c r="H943" s="35">
        <f t="shared" si="128"/>
        <v>43921</v>
      </c>
      <c r="I943" s="35">
        <f t="shared" si="123"/>
        <v>43928</v>
      </c>
      <c r="J943" s="35">
        <v>43936</v>
      </c>
      <c r="K943" s="36" t="s">
        <v>69</v>
      </c>
      <c r="L943" s="37">
        <f t="shared" si="124"/>
        <v>162500</v>
      </c>
      <c r="M943" s="43">
        <v>162500</v>
      </c>
      <c r="N943" s="39"/>
      <c r="O943" s="40" t="s">
        <v>208</v>
      </c>
    </row>
    <row r="944" spans="1:256" s="56" customFormat="1" ht="36">
      <c r="A944" s="32">
        <v>1369</v>
      </c>
      <c r="B944" s="33" t="s">
        <v>470</v>
      </c>
      <c r="C944" s="42" t="s">
        <v>101</v>
      </c>
      <c r="D944" s="33" t="s">
        <v>192</v>
      </c>
      <c r="E944" s="44" t="s">
        <v>25</v>
      </c>
      <c r="F944" s="46" t="e">
        <v>#REF!</v>
      </c>
      <c r="G944" s="46" t="s">
        <v>822</v>
      </c>
      <c r="H944" s="35">
        <f t="shared" si="128"/>
        <v>43921</v>
      </c>
      <c r="I944" s="35">
        <f t="shared" si="123"/>
        <v>43928</v>
      </c>
      <c r="J944" s="35">
        <v>43936</v>
      </c>
      <c r="K944" s="36" t="s">
        <v>69</v>
      </c>
      <c r="L944" s="37">
        <f t="shared" si="124"/>
        <v>12500</v>
      </c>
      <c r="M944" s="43">
        <v>12500</v>
      </c>
      <c r="N944" s="39"/>
      <c r="O944" s="40" t="s">
        <v>208</v>
      </c>
      <c r="P944" s="41"/>
      <c r="Q944" s="41"/>
      <c r="R944" s="41"/>
      <c r="S944" s="41"/>
      <c r="T944" s="41"/>
      <c r="U944" s="41"/>
      <c r="V944" s="41"/>
      <c r="W944" s="41"/>
      <c r="X944" s="41"/>
      <c r="Y944" s="41"/>
      <c r="Z944" s="41"/>
      <c r="AA944" s="41"/>
      <c r="AB944" s="41"/>
      <c r="AC944" s="41"/>
      <c r="AD944" s="41"/>
      <c r="AE944" s="41"/>
      <c r="AF944" s="41"/>
      <c r="AG944" s="41"/>
      <c r="AH944" s="41"/>
      <c r="AI944" s="41"/>
      <c r="AJ944" s="41"/>
      <c r="AK944" s="41"/>
      <c r="AL944" s="41"/>
      <c r="AM944" s="41"/>
      <c r="AN944" s="41"/>
      <c r="AO944" s="41"/>
      <c r="AP944" s="41"/>
      <c r="AQ944" s="41"/>
      <c r="AR944" s="41"/>
      <c r="AS944" s="41"/>
      <c r="AT944" s="41"/>
      <c r="AU944" s="41"/>
      <c r="AV944" s="41"/>
      <c r="AW944" s="41"/>
      <c r="AX944" s="41"/>
      <c r="AY944" s="41"/>
      <c r="AZ944" s="41"/>
      <c r="BA944" s="41"/>
      <c r="BB944" s="41"/>
      <c r="BC944" s="41"/>
      <c r="BD944" s="41"/>
      <c r="BE944" s="41"/>
      <c r="BF944" s="41"/>
      <c r="BG944" s="41"/>
      <c r="BH944" s="41"/>
      <c r="BI944" s="41"/>
      <c r="BJ944" s="41"/>
      <c r="BK944" s="41"/>
      <c r="BL944" s="41"/>
      <c r="BM944" s="41"/>
      <c r="BN944" s="41"/>
      <c r="BO944" s="41"/>
      <c r="BP944" s="41"/>
      <c r="BQ944" s="41"/>
      <c r="BR944" s="41"/>
      <c r="BS944" s="41"/>
      <c r="BT944" s="41"/>
      <c r="BU944" s="41"/>
      <c r="BV944" s="41"/>
      <c r="BW944" s="41"/>
      <c r="BX944" s="41"/>
      <c r="BY944" s="41"/>
      <c r="BZ944" s="41"/>
      <c r="CA944" s="41"/>
      <c r="CB944" s="41"/>
      <c r="CC944" s="41"/>
      <c r="CD944" s="41"/>
      <c r="CE944" s="41"/>
      <c r="CF944" s="41"/>
      <c r="CG944" s="41"/>
      <c r="CH944" s="41"/>
      <c r="CI944" s="41"/>
      <c r="CJ944" s="41"/>
      <c r="CK944" s="41"/>
      <c r="CL944" s="41"/>
      <c r="CM944" s="41"/>
      <c r="CN944" s="41"/>
      <c r="CO944" s="41"/>
      <c r="CP944" s="41"/>
      <c r="CQ944" s="41"/>
      <c r="CR944" s="41"/>
      <c r="CS944" s="41"/>
      <c r="CT944" s="41"/>
      <c r="CU944" s="41"/>
      <c r="CV944" s="41"/>
      <c r="CW944" s="41"/>
      <c r="CX944" s="41"/>
      <c r="CY944" s="41"/>
      <c r="CZ944" s="41"/>
      <c r="DA944" s="41"/>
      <c r="DB944" s="41"/>
      <c r="DC944" s="41"/>
      <c r="DD944" s="41"/>
      <c r="DE944" s="41"/>
      <c r="DF944" s="41"/>
      <c r="DG944" s="41"/>
      <c r="DH944" s="41"/>
      <c r="DI944" s="41"/>
      <c r="DJ944" s="41"/>
      <c r="DK944" s="41"/>
      <c r="DL944" s="41"/>
      <c r="DM944" s="41"/>
      <c r="DN944" s="41"/>
      <c r="DO944" s="41"/>
      <c r="DP944" s="41"/>
      <c r="DQ944" s="41"/>
      <c r="DR944" s="41"/>
      <c r="DS944" s="41"/>
      <c r="DT944" s="41"/>
      <c r="DU944" s="41"/>
      <c r="DV944" s="41"/>
      <c r="DW944" s="41"/>
      <c r="DX944" s="41"/>
      <c r="DY944" s="41"/>
      <c r="DZ944" s="41"/>
      <c r="EA944" s="41"/>
      <c r="EB944" s="41"/>
      <c r="EC944" s="41"/>
      <c r="ED944" s="41"/>
      <c r="EE944" s="41"/>
      <c r="EF944" s="41"/>
      <c r="EG944" s="41"/>
      <c r="EH944" s="41"/>
      <c r="EI944" s="41"/>
      <c r="EJ944" s="41"/>
      <c r="EK944" s="41"/>
      <c r="EL944" s="41"/>
      <c r="EM944" s="41"/>
      <c r="EN944" s="41"/>
      <c r="EO944" s="41"/>
      <c r="EP944" s="41"/>
      <c r="EQ944" s="41"/>
      <c r="ER944" s="41"/>
      <c r="ES944" s="41"/>
      <c r="ET944" s="41"/>
      <c r="EU944" s="41"/>
      <c r="EV944" s="41"/>
      <c r="EW944" s="41"/>
      <c r="EX944" s="41"/>
      <c r="EY944" s="41"/>
      <c r="EZ944" s="41"/>
      <c r="FA944" s="41"/>
      <c r="FB944" s="41"/>
      <c r="FC944" s="41"/>
      <c r="FD944" s="41"/>
      <c r="FE944" s="41"/>
      <c r="FF944" s="41"/>
      <c r="FG944" s="41"/>
      <c r="FH944" s="41"/>
      <c r="FI944" s="41"/>
      <c r="FJ944" s="41"/>
      <c r="FK944" s="41"/>
      <c r="FL944" s="41"/>
      <c r="FM944" s="41"/>
      <c r="FN944" s="41"/>
      <c r="FO944" s="41"/>
      <c r="FP944" s="41"/>
      <c r="FQ944" s="41"/>
      <c r="FR944" s="41"/>
      <c r="FS944" s="41"/>
      <c r="FT944" s="41"/>
      <c r="FU944" s="41"/>
      <c r="FV944" s="41"/>
      <c r="FW944" s="41"/>
      <c r="FX944" s="41"/>
      <c r="FY944" s="41"/>
      <c r="FZ944" s="41"/>
      <c r="GA944" s="41"/>
      <c r="GB944" s="41"/>
      <c r="GC944" s="41"/>
      <c r="GD944" s="41"/>
      <c r="GE944" s="41"/>
      <c r="GF944" s="41"/>
      <c r="GG944" s="41"/>
      <c r="GH944" s="41"/>
      <c r="GI944" s="41"/>
      <c r="GJ944" s="41"/>
      <c r="GK944" s="41"/>
      <c r="GL944" s="41"/>
      <c r="GM944" s="41"/>
      <c r="GN944" s="41"/>
      <c r="GO944" s="41"/>
      <c r="GP944" s="41"/>
      <c r="GQ944" s="41"/>
      <c r="GR944" s="41"/>
      <c r="GS944" s="41"/>
      <c r="GT944" s="41"/>
      <c r="GU944" s="41"/>
      <c r="GV944" s="41"/>
      <c r="GW944" s="41"/>
      <c r="GX944" s="41"/>
      <c r="GY944" s="41"/>
      <c r="GZ944" s="41"/>
      <c r="HA944" s="41"/>
      <c r="HB944" s="41"/>
      <c r="HC944" s="41"/>
      <c r="HD944" s="41"/>
      <c r="HE944" s="41"/>
      <c r="HF944" s="41"/>
      <c r="HG944" s="41"/>
      <c r="HH944" s="41"/>
      <c r="HI944" s="41"/>
      <c r="HJ944" s="41"/>
      <c r="HK944" s="41"/>
      <c r="HL944" s="41"/>
      <c r="HM944" s="41"/>
      <c r="HN944" s="41"/>
      <c r="HO944" s="41"/>
      <c r="HP944" s="41"/>
      <c r="HQ944" s="41"/>
      <c r="HR944" s="41"/>
      <c r="HS944" s="41"/>
      <c r="HT944" s="41"/>
      <c r="HU944" s="41"/>
      <c r="HV944" s="41"/>
      <c r="HW944" s="41"/>
      <c r="HX944" s="41"/>
      <c r="HY944" s="41"/>
      <c r="HZ944" s="41"/>
      <c r="IA944" s="41"/>
      <c r="IB944" s="41"/>
      <c r="IC944" s="41"/>
      <c r="ID944" s="41"/>
      <c r="IE944" s="41"/>
      <c r="IF944" s="41"/>
      <c r="IG944" s="41"/>
      <c r="IH944" s="41"/>
      <c r="II944" s="41"/>
      <c r="IJ944" s="41"/>
      <c r="IK944" s="41"/>
      <c r="IL944" s="41"/>
      <c r="IM944" s="41"/>
      <c r="IN944" s="41"/>
      <c r="IO944" s="41"/>
      <c r="IP944" s="41"/>
      <c r="IQ944" s="41"/>
      <c r="IR944" s="41"/>
      <c r="IS944" s="41"/>
      <c r="IT944" s="41"/>
      <c r="IU944" s="41"/>
      <c r="IV944" s="41"/>
    </row>
    <row r="945" spans="1:15" s="41" customFormat="1" ht="18">
      <c r="A945" s="32">
        <v>1375</v>
      </c>
      <c r="B945" s="33" t="s">
        <v>470</v>
      </c>
      <c r="C945" s="42" t="s">
        <v>146</v>
      </c>
      <c r="D945" s="33" t="s">
        <v>192</v>
      </c>
      <c r="E945" s="44" t="s">
        <v>26</v>
      </c>
      <c r="F945" s="46" t="e">
        <v>#REF!</v>
      </c>
      <c r="G945" s="33" t="str">
        <f>IF(E945="","",IF((OR(E945=data_validation!A$1,E945=data_validation!A$2)),"Indicate Date","N/A"))</f>
        <v>N/A</v>
      </c>
      <c r="H945" s="35">
        <f t="shared" si="128"/>
        <v>43921</v>
      </c>
      <c r="I945" s="35">
        <f t="shared" si="123"/>
        <v>43928</v>
      </c>
      <c r="J945" s="35">
        <v>43936</v>
      </c>
      <c r="K945" s="36" t="s">
        <v>69</v>
      </c>
      <c r="L945" s="37">
        <f t="shared" si="124"/>
        <v>200000</v>
      </c>
      <c r="M945" s="43">
        <v>200000</v>
      </c>
      <c r="N945" s="39"/>
      <c r="O945" s="40" t="s">
        <v>208</v>
      </c>
    </row>
    <row r="946" spans="1:15" s="41" customFormat="1" ht="36">
      <c r="A946" s="32">
        <v>1379</v>
      </c>
      <c r="B946" s="33" t="s">
        <v>470</v>
      </c>
      <c r="C946" s="42" t="s">
        <v>401</v>
      </c>
      <c r="D946" s="33" t="s">
        <v>192</v>
      </c>
      <c r="E946" s="44" t="s">
        <v>25</v>
      </c>
      <c r="F946" s="46" t="e">
        <v>#REF!</v>
      </c>
      <c r="G946" s="46" t="s">
        <v>822</v>
      </c>
      <c r="H946" s="35">
        <f t="shared" si="128"/>
        <v>43921</v>
      </c>
      <c r="I946" s="35">
        <f t="shared" si="123"/>
        <v>43928</v>
      </c>
      <c r="J946" s="35">
        <v>43936</v>
      </c>
      <c r="K946" s="36" t="s">
        <v>69</v>
      </c>
      <c r="L946" s="37">
        <f t="shared" si="124"/>
        <v>250000</v>
      </c>
      <c r="M946" s="43">
        <v>250000</v>
      </c>
      <c r="N946" s="39"/>
      <c r="O946" s="40" t="s">
        <v>208</v>
      </c>
    </row>
    <row r="947" spans="1:15" s="41" customFormat="1" ht="36">
      <c r="A947" s="32">
        <v>1383</v>
      </c>
      <c r="B947" s="33" t="s">
        <v>471</v>
      </c>
      <c r="C947" s="34" t="s">
        <v>101</v>
      </c>
      <c r="D947" s="33" t="s">
        <v>192</v>
      </c>
      <c r="E947" s="44" t="s">
        <v>25</v>
      </c>
      <c r="F947" s="46" t="e">
        <v>#REF!</v>
      </c>
      <c r="G947" s="46" t="s">
        <v>822</v>
      </c>
      <c r="H947" s="35">
        <f t="shared" si="128"/>
        <v>43921</v>
      </c>
      <c r="I947" s="35">
        <f t="shared" si="123"/>
        <v>43928</v>
      </c>
      <c r="J947" s="35">
        <v>43936</v>
      </c>
      <c r="K947" s="36" t="s">
        <v>69</v>
      </c>
      <c r="L947" s="37">
        <f t="shared" si="124"/>
        <v>474400</v>
      </c>
      <c r="M947" s="38">
        <v>474400</v>
      </c>
      <c r="N947" s="39"/>
      <c r="O947" s="40" t="s">
        <v>272</v>
      </c>
    </row>
    <row r="948" spans="1:15" s="41" customFormat="1" ht="12.75">
      <c r="A948" s="32">
        <v>1393</v>
      </c>
      <c r="B948" s="33" t="s">
        <v>474</v>
      </c>
      <c r="C948" s="34" t="s">
        <v>89</v>
      </c>
      <c r="D948" s="33" t="s">
        <v>192</v>
      </c>
      <c r="E948" s="44" t="s">
        <v>15</v>
      </c>
      <c r="F948" s="35">
        <f>G948-21</f>
        <v>43893</v>
      </c>
      <c r="G948" s="35">
        <f>H948-7</f>
        <v>43914</v>
      </c>
      <c r="H948" s="35">
        <f t="shared" si="128"/>
        <v>43921</v>
      </c>
      <c r="I948" s="35">
        <f t="shared" si="123"/>
        <v>43928</v>
      </c>
      <c r="J948" s="35">
        <v>43936</v>
      </c>
      <c r="K948" s="36" t="s">
        <v>69</v>
      </c>
      <c r="L948" s="37">
        <f t="shared" si="124"/>
        <v>56000</v>
      </c>
      <c r="M948" s="38">
        <v>56000</v>
      </c>
      <c r="N948" s="39"/>
      <c r="O948" s="40" t="s">
        <v>194</v>
      </c>
    </row>
    <row r="949" spans="1:15" s="41" customFormat="1" ht="18">
      <c r="A949" s="32">
        <v>1397</v>
      </c>
      <c r="B949" s="33" t="s">
        <v>474</v>
      </c>
      <c r="C949" s="42" t="s">
        <v>110</v>
      </c>
      <c r="D949" s="33" t="s">
        <v>192</v>
      </c>
      <c r="E949" s="44" t="s">
        <v>29</v>
      </c>
      <c r="F949" s="35">
        <f>H949-7</f>
        <v>43914</v>
      </c>
      <c r="G949" s="33" t="str">
        <f>IF(E949="","",IF((OR(E949=data_validation!A$1,E949=data_validation!A$2)),"Indicate Date","N/A"))</f>
        <v>N/A</v>
      </c>
      <c r="H949" s="35">
        <f t="shared" si="128"/>
        <v>43921</v>
      </c>
      <c r="I949" s="35">
        <f t="shared" si="123"/>
        <v>43928</v>
      </c>
      <c r="J949" s="35">
        <v>43936</v>
      </c>
      <c r="K949" s="36" t="s">
        <v>69</v>
      </c>
      <c r="L949" s="37">
        <f t="shared" si="124"/>
        <v>32000</v>
      </c>
      <c r="M949" s="43">
        <v>32000</v>
      </c>
      <c r="N949" s="39"/>
      <c r="O949" s="40" t="s">
        <v>194</v>
      </c>
    </row>
    <row r="950" spans="1:15" s="41" customFormat="1" ht="36">
      <c r="A950" s="32">
        <v>1401</v>
      </c>
      <c r="B950" s="33" t="s">
        <v>474</v>
      </c>
      <c r="C950" s="42" t="s">
        <v>101</v>
      </c>
      <c r="D950" s="33" t="s">
        <v>192</v>
      </c>
      <c r="E950" s="44" t="s">
        <v>25</v>
      </c>
      <c r="F950" s="46" t="e">
        <v>#REF!</v>
      </c>
      <c r="G950" s="46" t="s">
        <v>822</v>
      </c>
      <c r="H950" s="35">
        <f t="shared" si="128"/>
        <v>43921</v>
      </c>
      <c r="I950" s="35">
        <f t="shared" si="123"/>
        <v>43928</v>
      </c>
      <c r="J950" s="35">
        <v>43936</v>
      </c>
      <c r="K950" s="36" t="s">
        <v>69</v>
      </c>
      <c r="L950" s="37">
        <f t="shared" si="124"/>
        <v>26250</v>
      </c>
      <c r="M950" s="43">
        <v>26250</v>
      </c>
      <c r="N950" s="39"/>
      <c r="O950" s="40" t="s">
        <v>194</v>
      </c>
    </row>
    <row r="951" spans="1:15" s="41" customFormat="1" ht="18">
      <c r="A951" s="32">
        <v>1412</v>
      </c>
      <c r="B951" s="33" t="s">
        <v>475</v>
      </c>
      <c r="C951" s="42" t="s">
        <v>146</v>
      </c>
      <c r="D951" s="33" t="s">
        <v>192</v>
      </c>
      <c r="E951" s="44" t="s">
        <v>26</v>
      </c>
      <c r="F951" s="46" t="e">
        <v>#REF!</v>
      </c>
      <c r="G951" s="33" t="str">
        <f>IF(E951="","",IF((OR(E951=data_validation!A$1,E951=data_validation!A$2)),"Indicate Date","N/A"))</f>
        <v>N/A</v>
      </c>
      <c r="H951" s="35">
        <f t="shared" si="128"/>
        <v>43921</v>
      </c>
      <c r="I951" s="35">
        <f t="shared" si="123"/>
        <v>43928</v>
      </c>
      <c r="J951" s="35">
        <v>43936</v>
      </c>
      <c r="K951" s="36" t="s">
        <v>69</v>
      </c>
      <c r="L951" s="37">
        <f t="shared" si="124"/>
        <v>60000</v>
      </c>
      <c r="M951" s="43">
        <v>60000</v>
      </c>
      <c r="N951" s="39"/>
      <c r="O951" s="40" t="s">
        <v>196</v>
      </c>
    </row>
    <row r="952" spans="1:15" s="41" customFormat="1" ht="12.75">
      <c r="A952" s="32">
        <v>1416</v>
      </c>
      <c r="B952" s="33" t="s">
        <v>475</v>
      </c>
      <c r="C952" s="34" t="s">
        <v>89</v>
      </c>
      <c r="D952" s="33" t="s">
        <v>192</v>
      </c>
      <c r="E952" s="44" t="s">
        <v>15</v>
      </c>
      <c r="F952" s="35">
        <f>G952-21</f>
        <v>43893</v>
      </c>
      <c r="G952" s="35">
        <f>H952-7</f>
        <v>43914</v>
      </c>
      <c r="H952" s="35">
        <f t="shared" si="128"/>
        <v>43921</v>
      </c>
      <c r="I952" s="35">
        <f t="shared" si="123"/>
        <v>43928</v>
      </c>
      <c r="J952" s="35">
        <v>43936</v>
      </c>
      <c r="K952" s="36" t="s">
        <v>69</v>
      </c>
      <c r="L952" s="37">
        <f t="shared" si="124"/>
        <v>12000</v>
      </c>
      <c r="M952" s="38">
        <v>12000</v>
      </c>
      <c r="N952" s="39"/>
      <c r="O952" s="40" t="s">
        <v>196</v>
      </c>
    </row>
    <row r="953" spans="1:15" s="41" customFormat="1" ht="18">
      <c r="A953" s="32">
        <v>1435</v>
      </c>
      <c r="B953" s="33" t="s">
        <v>481</v>
      </c>
      <c r="C953" s="42" t="s">
        <v>92</v>
      </c>
      <c r="D953" s="33" t="s">
        <v>192</v>
      </c>
      <c r="E953" s="44" t="s">
        <v>28</v>
      </c>
      <c r="F953" s="35">
        <f>H953-7</f>
        <v>43914</v>
      </c>
      <c r="G953" s="33" t="str">
        <f>IF(E953="","",IF((OR(E953=data_validation!A$1,E953=data_validation!A$2)),"Indicate Date","N/A"))</f>
        <v>N/A</v>
      </c>
      <c r="H953" s="35">
        <f t="shared" si="128"/>
        <v>43921</v>
      </c>
      <c r="I953" s="35">
        <f t="shared" si="123"/>
        <v>43928</v>
      </c>
      <c r="J953" s="35">
        <v>43936</v>
      </c>
      <c r="K953" s="36" t="s">
        <v>69</v>
      </c>
      <c r="L953" s="37">
        <f t="shared" si="124"/>
        <v>60000</v>
      </c>
      <c r="M953" s="43">
        <v>60000</v>
      </c>
      <c r="N953" s="39"/>
      <c r="O953" s="40" t="s">
        <v>480</v>
      </c>
    </row>
    <row r="954" spans="1:15" s="41" customFormat="1" ht="18">
      <c r="A954" s="32">
        <v>1450</v>
      </c>
      <c r="B954" s="33" t="s">
        <v>481</v>
      </c>
      <c r="C954" s="42" t="s">
        <v>110</v>
      </c>
      <c r="D954" s="33" t="s">
        <v>192</v>
      </c>
      <c r="E954" s="44" t="s">
        <v>28</v>
      </c>
      <c r="F954" s="35">
        <f>H954-7</f>
        <v>43914</v>
      </c>
      <c r="G954" s="33" t="str">
        <f>IF(E954="","",IF((OR(E954=data_validation!A$1,E954=data_validation!A$2)),"Indicate Date","N/A"))</f>
        <v>N/A</v>
      </c>
      <c r="H954" s="35">
        <f t="shared" si="128"/>
        <v>43921</v>
      </c>
      <c r="I954" s="35">
        <f t="shared" si="123"/>
        <v>43928</v>
      </c>
      <c r="J954" s="35">
        <v>43936</v>
      </c>
      <c r="K954" s="36" t="s">
        <v>69</v>
      </c>
      <c r="L954" s="37">
        <f t="shared" si="124"/>
        <v>30000</v>
      </c>
      <c r="M954" s="43">
        <v>30000</v>
      </c>
      <c r="N954" s="39"/>
      <c r="O954" s="40" t="s">
        <v>480</v>
      </c>
    </row>
    <row r="955" spans="1:15" s="41" customFormat="1" ht="18">
      <c r="A955" s="32">
        <v>1455</v>
      </c>
      <c r="B955" s="33" t="s">
        <v>482</v>
      </c>
      <c r="C955" s="42" t="s">
        <v>92</v>
      </c>
      <c r="D955" s="33" t="s">
        <v>192</v>
      </c>
      <c r="E955" s="44" t="s">
        <v>28</v>
      </c>
      <c r="F955" s="35">
        <f>H955-7</f>
        <v>43914</v>
      </c>
      <c r="G955" s="33" t="str">
        <f>IF(E955="","",IF((OR(E955=data_validation!A$1,E955=data_validation!A$2)),"Indicate Date","N/A"))</f>
        <v>N/A</v>
      </c>
      <c r="H955" s="35">
        <f t="shared" si="128"/>
        <v>43921</v>
      </c>
      <c r="I955" s="35">
        <f t="shared" si="123"/>
        <v>43928</v>
      </c>
      <c r="J955" s="35">
        <v>43936</v>
      </c>
      <c r="K955" s="36" t="s">
        <v>69</v>
      </c>
      <c r="L955" s="37">
        <f t="shared" si="124"/>
        <v>12005</v>
      </c>
      <c r="M955" s="43">
        <v>12005</v>
      </c>
      <c r="N955" s="39"/>
      <c r="O955" s="40" t="s">
        <v>275</v>
      </c>
    </row>
    <row r="956" spans="1:15" s="41" customFormat="1" ht="12.75">
      <c r="A956" s="32">
        <v>1472</v>
      </c>
      <c r="B956" s="33" t="s">
        <v>482</v>
      </c>
      <c r="C956" s="42" t="s">
        <v>89</v>
      </c>
      <c r="D956" s="33" t="s">
        <v>192</v>
      </c>
      <c r="E956" s="44" t="s">
        <v>15</v>
      </c>
      <c r="F956" s="35">
        <f>G956-21</f>
        <v>43893</v>
      </c>
      <c r="G956" s="35">
        <f>H956-7</f>
        <v>43914</v>
      </c>
      <c r="H956" s="35">
        <f t="shared" si="128"/>
        <v>43921</v>
      </c>
      <c r="I956" s="35">
        <f t="shared" si="123"/>
        <v>43928</v>
      </c>
      <c r="J956" s="35">
        <v>43936</v>
      </c>
      <c r="K956" s="36" t="s">
        <v>69</v>
      </c>
      <c r="L956" s="37">
        <f t="shared" si="124"/>
        <v>47160</v>
      </c>
      <c r="M956" s="43">
        <v>47160</v>
      </c>
      <c r="N956" s="39"/>
      <c r="O956" s="40" t="s">
        <v>275</v>
      </c>
    </row>
    <row r="957" spans="1:15" s="41" customFormat="1" ht="21">
      <c r="A957" s="32">
        <v>1488</v>
      </c>
      <c r="B957" s="33" t="s">
        <v>486</v>
      </c>
      <c r="C957" s="42" t="s">
        <v>146</v>
      </c>
      <c r="D957" s="33" t="s">
        <v>192</v>
      </c>
      <c r="E957" s="44" t="s">
        <v>26</v>
      </c>
      <c r="F957" s="35">
        <f>H957-7</f>
        <v>43914</v>
      </c>
      <c r="G957" s="33" t="str">
        <f>IF(E957="","",IF((OR(E957=data_validation!A$1,E957=data_validation!A$2)),"Indicate Date","N/A"))</f>
        <v>N/A</v>
      </c>
      <c r="H957" s="35">
        <f t="shared" si="128"/>
        <v>43921</v>
      </c>
      <c r="I957" s="35">
        <f t="shared" si="123"/>
        <v>43928</v>
      </c>
      <c r="J957" s="35">
        <v>43936</v>
      </c>
      <c r="K957" s="36" t="s">
        <v>69</v>
      </c>
      <c r="L957" s="37">
        <f t="shared" si="124"/>
        <v>200000</v>
      </c>
      <c r="M957" s="43">
        <v>200000</v>
      </c>
      <c r="N957" s="39"/>
      <c r="O957" s="40" t="s">
        <v>487</v>
      </c>
    </row>
    <row r="958" spans="1:15" s="41" customFormat="1" ht="21">
      <c r="A958" s="32">
        <v>1491</v>
      </c>
      <c r="B958" s="33" t="s">
        <v>486</v>
      </c>
      <c r="C958" s="42" t="s">
        <v>89</v>
      </c>
      <c r="D958" s="33" t="s">
        <v>192</v>
      </c>
      <c r="E958" s="44" t="s">
        <v>15</v>
      </c>
      <c r="F958" s="35">
        <f>G958-21</f>
        <v>43893</v>
      </c>
      <c r="G958" s="35">
        <f>H958-7</f>
        <v>43914</v>
      </c>
      <c r="H958" s="35">
        <f t="shared" si="128"/>
        <v>43921</v>
      </c>
      <c r="I958" s="35">
        <f t="shared" si="123"/>
        <v>43928</v>
      </c>
      <c r="J958" s="35">
        <v>43936</v>
      </c>
      <c r="K958" s="36" t="s">
        <v>69</v>
      </c>
      <c r="L958" s="37">
        <f t="shared" si="124"/>
        <v>392000</v>
      </c>
      <c r="M958" s="45">
        <v>392000</v>
      </c>
      <c r="N958" s="39"/>
      <c r="O958" s="40" t="s">
        <v>487</v>
      </c>
    </row>
    <row r="959" spans="1:15" s="41" customFormat="1" ht="21">
      <c r="A959" s="32">
        <v>1495</v>
      </c>
      <c r="B959" s="33" t="s">
        <v>486</v>
      </c>
      <c r="C959" s="42" t="s">
        <v>110</v>
      </c>
      <c r="D959" s="33" t="s">
        <v>192</v>
      </c>
      <c r="E959" s="44" t="s">
        <v>29</v>
      </c>
      <c r="F959" s="35">
        <f>H959-7</f>
        <v>43916</v>
      </c>
      <c r="G959" s="33" t="str">
        <f>IF(E959="","",IF((OR(E959=data_validation!A$1,E959=data_validation!A$2)),"Indicate Date","N/A"))</f>
        <v>N/A</v>
      </c>
      <c r="H959" s="35">
        <f>J959-13</f>
        <v>43923</v>
      </c>
      <c r="I959" s="35">
        <f t="shared" si="123"/>
        <v>43930</v>
      </c>
      <c r="J959" s="35">
        <v>43936</v>
      </c>
      <c r="K959" s="36" t="s">
        <v>69</v>
      </c>
      <c r="L959" s="37">
        <f t="shared" si="124"/>
        <v>100000</v>
      </c>
      <c r="M959" s="43">
        <v>100000</v>
      </c>
      <c r="N959" s="39"/>
      <c r="O959" s="40" t="s">
        <v>487</v>
      </c>
    </row>
    <row r="960" spans="1:15" s="41" customFormat="1" ht="21">
      <c r="A960" s="32">
        <v>1509</v>
      </c>
      <c r="B960" s="33" t="s">
        <v>459</v>
      </c>
      <c r="C960" s="42" t="s">
        <v>114</v>
      </c>
      <c r="D960" s="33" t="s">
        <v>446</v>
      </c>
      <c r="E960" s="44" t="s">
        <v>15</v>
      </c>
      <c r="F960" s="35">
        <f>G960-21</f>
        <v>43893</v>
      </c>
      <c r="G960" s="35">
        <f>H960-7</f>
        <v>43914</v>
      </c>
      <c r="H960" s="35">
        <f t="shared" ref="H960:H967" si="129">J960-15</f>
        <v>43921</v>
      </c>
      <c r="I960" s="35">
        <f t="shared" si="123"/>
        <v>43928</v>
      </c>
      <c r="J960" s="35">
        <v>43936</v>
      </c>
      <c r="K960" s="36" t="s">
        <v>69</v>
      </c>
      <c r="L960" s="37">
        <f t="shared" si="124"/>
        <v>441604.46</v>
      </c>
      <c r="M960" s="45">
        <v>441604.46</v>
      </c>
      <c r="N960" s="39"/>
      <c r="O960" s="40" t="s">
        <v>220</v>
      </c>
    </row>
    <row r="961" spans="1:15" s="41" customFormat="1" ht="21">
      <c r="A961" s="32">
        <v>1510</v>
      </c>
      <c r="B961" s="33" t="s">
        <v>459</v>
      </c>
      <c r="C961" s="42" t="s">
        <v>77</v>
      </c>
      <c r="D961" s="33" t="s">
        <v>446</v>
      </c>
      <c r="E961" s="44" t="s">
        <v>15</v>
      </c>
      <c r="F961" s="35">
        <f>G961-21</f>
        <v>43893</v>
      </c>
      <c r="G961" s="35">
        <f>H961-7</f>
        <v>43914</v>
      </c>
      <c r="H961" s="35">
        <f t="shared" si="129"/>
        <v>43921</v>
      </c>
      <c r="I961" s="35">
        <f t="shared" si="123"/>
        <v>43928</v>
      </c>
      <c r="J961" s="35">
        <v>43936</v>
      </c>
      <c r="K961" s="36" t="s">
        <v>69</v>
      </c>
      <c r="L961" s="37">
        <f t="shared" si="124"/>
        <v>5000</v>
      </c>
      <c r="M961" s="45">
        <v>5000</v>
      </c>
      <c r="N961" s="39"/>
      <c r="O961" s="40" t="s">
        <v>460</v>
      </c>
    </row>
    <row r="962" spans="1:15" s="41" customFormat="1" ht="21">
      <c r="A962" s="32">
        <v>1511</v>
      </c>
      <c r="B962" s="33" t="s">
        <v>459</v>
      </c>
      <c r="C962" s="42" t="s">
        <v>78</v>
      </c>
      <c r="D962" s="33" t="s">
        <v>446</v>
      </c>
      <c r="E962" s="44" t="s">
        <v>15</v>
      </c>
      <c r="F962" s="35">
        <f>G962-21</f>
        <v>43893</v>
      </c>
      <c r="G962" s="35">
        <f>H962-7</f>
        <v>43914</v>
      </c>
      <c r="H962" s="35">
        <f t="shared" si="129"/>
        <v>43921</v>
      </c>
      <c r="I962" s="35">
        <f t="shared" si="123"/>
        <v>43928</v>
      </c>
      <c r="J962" s="35">
        <v>43936</v>
      </c>
      <c r="K962" s="36" t="s">
        <v>69</v>
      </c>
      <c r="L962" s="37">
        <f t="shared" si="124"/>
        <v>72243</v>
      </c>
      <c r="M962" s="45">
        <v>72243</v>
      </c>
      <c r="N962" s="39"/>
      <c r="O962" s="40" t="s">
        <v>460</v>
      </c>
    </row>
    <row r="963" spans="1:15" s="41" customFormat="1" ht="21">
      <c r="A963" s="32">
        <v>1512</v>
      </c>
      <c r="B963" s="33" t="s">
        <v>459</v>
      </c>
      <c r="C963" s="42" t="s">
        <v>81</v>
      </c>
      <c r="D963" s="33" t="s">
        <v>446</v>
      </c>
      <c r="E963" s="44" t="s">
        <v>15</v>
      </c>
      <c r="F963" s="35">
        <f>G963-21</f>
        <v>43893</v>
      </c>
      <c r="G963" s="35">
        <f>H963-7</f>
        <v>43914</v>
      </c>
      <c r="H963" s="35">
        <f t="shared" si="129"/>
        <v>43921</v>
      </c>
      <c r="I963" s="35">
        <f t="shared" si="123"/>
        <v>43928</v>
      </c>
      <c r="J963" s="35">
        <v>43936</v>
      </c>
      <c r="K963" s="36" t="s">
        <v>69</v>
      </c>
      <c r="L963" s="37">
        <f t="shared" si="124"/>
        <v>19120</v>
      </c>
      <c r="M963" s="45">
        <v>19120</v>
      </c>
      <c r="N963" s="39"/>
      <c r="O963" s="40" t="s">
        <v>460</v>
      </c>
    </row>
    <row r="964" spans="1:15" s="41" customFormat="1" ht="24">
      <c r="A964" s="32">
        <v>1523</v>
      </c>
      <c r="B964" s="33" t="s">
        <v>502</v>
      </c>
      <c r="C964" s="42" t="s">
        <v>83</v>
      </c>
      <c r="D964" s="33" t="s">
        <v>446</v>
      </c>
      <c r="E964" s="44" t="s">
        <v>28</v>
      </c>
      <c r="F964" s="35">
        <f>H964-7</f>
        <v>43914</v>
      </c>
      <c r="G964" s="33" t="str">
        <f>IF(E964="","",IF((OR(E964=data_validation!A$1,E964=data_validation!A$2)),"Indicate Date","N/A"))</f>
        <v>N/A</v>
      </c>
      <c r="H964" s="35">
        <f t="shared" si="129"/>
        <v>43921</v>
      </c>
      <c r="I964" s="35">
        <f t="shared" si="123"/>
        <v>43928</v>
      </c>
      <c r="J964" s="35">
        <v>43936</v>
      </c>
      <c r="K964" s="36" t="s">
        <v>69</v>
      </c>
      <c r="L964" s="37">
        <f t="shared" si="124"/>
        <v>90000</v>
      </c>
      <c r="M964" s="43">
        <v>90000</v>
      </c>
      <c r="N964" s="39"/>
      <c r="O964" s="40" t="s">
        <v>208</v>
      </c>
    </row>
    <row r="965" spans="1:15" s="41" customFormat="1" ht="24">
      <c r="A965" s="32">
        <v>1527</v>
      </c>
      <c r="B965" s="33" t="s">
        <v>502</v>
      </c>
      <c r="C965" s="42" t="s">
        <v>87</v>
      </c>
      <c r="D965" s="33" t="s">
        <v>446</v>
      </c>
      <c r="E965" s="44" t="s">
        <v>28</v>
      </c>
      <c r="F965" s="35">
        <f>H965-7</f>
        <v>43914</v>
      </c>
      <c r="G965" s="33" t="str">
        <f>IF(E965="","",IF((OR(E965=data_validation!A$1,E965=data_validation!A$2)),"Indicate Date","N/A"))</f>
        <v>N/A</v>
      </c>
      <c r="H965" s="35">
        <f t="shared" si="129"/>
        <v>43921</v>
      </c>
      <c r="I965" s="35">
        <f t="shared" si="123"/>
        <v>43928</v>
      </c>
      <c r="J965" s="35">
        <v>43936</v>
      </c>
      <c r="K965" s="36" t="s">
        <v>69</v>
      </c>
      <c r="L965" s="37">
        <f t="shared" si="124"/>
        <v>4500</v>
      </c>
      <c r="M965" s="43">
        <v>4500</v>
      </c>
      <c r="N965" s="39"/>
      <c r="O965" s="40" t="s">
        <v>208</v>
      </c>
    </row>
    <row r="966" spans="1:15" s="41" customFormat="1" ht="24">
      <c r="A966" s="32">
        <v>1531</v>
      </c>
      <c r="B966" s="33" t="s">
        <v>502</v>
      </c>
      <c r="C966" s="42" t="s">
        <v>118</v>
      </c>
      <c r="D966" s="33" t="s">
        <v>446</v>
      </c>
      <c r="E966" s="44" t="s">
        <v>28</v>
      </c>
      <c r="F966" s="35">
        <f>H966-7</f>
        <v>43914</v>
      </c>
      <c r="G966" s="33" t="str">
        <f>IF(E966="","",IF((OR(E966=data_validation!A$1,E966=data_validation!A$2)),"Indicate Date","N/A"))</f>
        <v>N/A</v>
      </c>
      <c r="H966" s="35">
        <f t="shared" si="129"/>
        <v>43921</v>
      </c>
      <c r="I966" s="35">
        <f t="shared" ref="I966:I1019" si="130">H966+7</f>
        <v>43928</v>
      </c>
      <c r="J966" s="35">
        <v>43936</v>
      </c>
      <c r="K966" s="36" t="s">
        <v>69</v>
      </c>
      <c r="L966" s="37">
        <f t="shared" ref="L966:L1019" si="131">SUM(M966:N966)</f>
        <v>105000</v>
      </c>
      <c r="M966" s="43">
        <v>105000</v>
      </c>
      <c r="N966" s="39"/>
      <c r="O966" s="40" t="s">
        <v>208</v>
      </c>
    </row>
    <row r="967" spans="1:15" s="41" customFormat="1" ht="24">
      <c r="A967" s="32">
        <v>1535</v>
      </c>
      <c r="B967" s="33" t="s">
        <v>502</v>
      </c>
      <c r="C967" s="42" t="s">
        <v>104</v>
      </c>
      <c r="D967" s="33" t="s">
        <v>446</v>
      </c>
      <c r="E967" s="44" t="s">
        <v>28</v>
      </c>
      <c r="F967" s="35">
        <f>H967-7</f>
        <v>43914</v>
      </c>
      <c r="G967" s="33" t="str">
        <f>IF(E967="","",IF((OR(E967=data_validation!A$1,E967=data_validation!A$2)),"Indicate Date","N/A"))</f>
        <v>N/A</v>
      </c>
      <c r="H967" s="35">
        <f t="shared" si="129"/>
        <v>43921</v>
      </c>
      <c r="I967" s="35">
        <f t="shared" si="130"/>
        <v>43928</v>
      </c>
      <c r="J967" s="35">
        <v>43936</v>
      </c>
      <c r="K967" s="36" t="s">
        <v>69</v>
      </c>
      <c r="L967" s="37">
        <f t="shared" si="131"/>
        <v>6000</v>
      </c>
      <c r="M967" s="43">
        <v>6000</v>
      </c>
      <c r="N967" s="39"/>
      <c r="O967" s="40" t="s">
        <v>208</v>
      </c>
    </row>
    <row r="968" spans="1:15" s="41" customFormat="1" ht="21">
      <c r="A968" s="32">
        <v>1539</v>
      </c>
      <c r="B968" s="33" t="s">
        <v>502</v>
      </c>
      <c r="C968" s="42" t="s">
        <v>503</v>
      </c>
      <c r="D968" s="33" t="s">
        <v>446</v>
      </c>
      <c r="E968" s="44" t="s">
        <v>29</v>
      </c>
      <c r="F968" s="35">
        <f>H968-7</f>
        <v>43916</v>
      </c>
      <c r="G968" s="33" t="str">
        <f>IF(E968="","",IF((OR(E968=data_validation!A$1,E968=data_validation!A$2)),"Indicate Date","N/A"))</f>
        <v>N/A</v>
      </c>
      <c r="H968" s="35">
        <f>J968-13</f>
        <v>43923</v>
      </c>
      <c r="I968" s="35">
        <f t="shared" si="130"/>
        <v>43930</v>
      </c>
      <c r="J968" s="35">
        <v>43936</v>
      </c>
      <c r="K968" s="36" t="s">
        <v>69</v>
      </c>
      <c r="L968" s="37">
        <f t="shared" si="131"/>
        <v>39600</v>
      </c>
      <c r="M968" s="43">
        <v>39600</v>
      </c>
      <c r="N968" s="39"/>
      <c r="O968" s="40" t="s">
        <v>208</v>
      </c>
    </row>
    <row r="969" spans="1:15" s="41" customFormat="1" ht="21">
      <c r="A969" s="32">
        <v>1542</v>
      </c>
      <c r="B969" s="33" t="s">
        <v>502</v>
      </c>
      <c r="C969" s="34" t="s">
        <v>222</v>
      </c>
      <c r="D969" s="33" t="s">
        <v>446</v>
      </c>
      <c r="E969" s="44" t="s">
        <v>15</v>
      </c>
      <c r="F969" s="35">
        <f t="shared" ref="F969:F989" si="132">G969-21</f>
        <v>43893</v>
      </c>
      <c r="G969" s="35">
        <f t="shared" ref="G969:G989" si="133">H969-7</f>
        <v>43914</v>
      </c>
      <c r="H969" s="35">
        <f t="shared" ref="H969:H1016" si="134">J969-15</f>
        <v>43921</v>
      </c>
      <c r="I969" s="35">
        <f t="shared" si="130"/>
        <v>43928</v>
      </c>
      <c r="J969" s="35">
        <v>43936</v>
      </c>
      <c r="K969" s="36" t="s">
        <v>69</v>
      </c>
      <c r="L969" s="37">
        <f t="shared" si="131"/>
        <v>11100</v>
      </c>
      <c r="M969" s="38"/>
      <c r="N969" s="39">
        <v>11100</v>
      </c>
      <c r="O969" s="40" t="s">
        <v>208</v>
      </c>
    </row>
    <row r="970" spans="1:15" s="41" customFormat="1" ht="21">
      <c r="A970" s="32">
        <v>1553</v>
      </c>
      <c r="B970" s="33" t="s">
        <v>492</v>
      </c>
      <c r="C970" s="42" t="s">
        <v>96</v>
      </c>
      <c r="D970" s="33" t="s">
        <v>192</v>
      </c>
      <c r="E970" s="44" t="s">
        <v>15</v>
      </c>
      <c r="F970" s="35">
        <f t="shared" si="132"/>
        <v>43893</v>
      </c>
      <c r="G970" s="35">
        <f t="shared" si="133"/>
        <v>43914</v>
      </c>
      <c r="H970" s="35">
        <f t="shared" si="134"/>
        <v>43921</v>
      </c>
      <c r="I970" s="35">
        <f t="shared" si="130"/>
        <v>43928</v>
      </c>
      <c r="J970" s="35">
        <v>43936</v>
      </c>
      <c r="K970" s="36" t="s">
        <v>69</v>
      </c>
      <c r="L970" s="37">
        <f t="shared" si="131"/>
        <v>40000</v>
      </c>
      <c r="M970" s="45"/>
      <c r="N970" s="39">
        <v>40000</v>
      </c>
      <c r="O970" s="40" t="s">
        <v>490</v>
      </c>
    </row>
    <row r="971" spans="1:15" s="41" customFormat="1" ht="24">
      <c r="A971" s="32">
        <v>1556</v>
      </c>
      <c r="B971" s="33" t="s">
        <v>492</v>
      </c>
      <c r="C971" s="42" t="s">
        <v>95</v>
      </c>
      <c r="D971" s="33" t="s">
        <v>192</v>
      </c>
      <c r="E971" s="44" t="s">
        <v>15</v>
      </c>
      <c r="F971" s="35">
        <f t="shared" si="132"/>
        <v>43893</v>
      </c>
      <c r="G971" s="35">
        <f t="shared" si="133"/>
        <v>43914</v>
      </c>
      <c r="H971" s="35">
        <f t="shared" si="134"/>
        <v>43921</v>
      </c>
      <c r="I971" s="35">
        <f t="shared" si="130"/>
        <v>43928</v>
      </c>
      <c r="J971" s="35">
        <v>43936</v>
      </c>
      <c r="K971" s="36" t="s">
        <v>69</v>
      </c>
      <c r="L971" s="37">
        <f t="shared" si="131"/>
        <v>570000</v>
      </c>
      <c r="M971" s="45"/>
      <c r="N971" s="39">
        <v>570000</v>
      </c>
      <c r="O971" s="40" t="s">
        <v>491</v>
      </c>
    </row>
    <row r="972" spans="1:15" s="41" customFormat="1" ht="21">
      <c r="A972" s="32">
        <v>1560</v>
      </c>
      <c r="B972" s="33" t="s">
        <v>493</v>
      </c>
      <c r="C972" s="42" t="s">
        <v>96</v>
      </c>
      <c r="D972" s="33" t="s">
        <v>192</v>
      </c>
      <c r="E972" s="44" t="s">
        <v>15</v>
      </c>
      <c r="F972" s="35">
        <f t="shared" si="132"/>
        <v>43893</v>
      </c>
      <c r="G972" s="35">
        <f t="shared" si="133"/>
        <v>43914</v>
      </c>
      <c r="H972" s="35">
        <f t="shared" si="134"/>
        <v>43921</v>
      </c>
      <c r="I972" s="35">
        <f t="shared" si="130"/>
        <v>43928</v>
      </c>
      <c r="J972" s="35">
        <v>43936</v>
      </c>
      <c r="K972" s="36" t="s">
        <v>69</v>
      </c>
      <c r="L972" s="37">
        <f t="shared" si="131"/>
        <v>90000</v>
      </c>
      <c r="M972" s="45"/>
      <c r="N972" s="39">
        <v>90000</v>
      </c>
      <c r="O972" s="40" t="s">
        <v>491</v>
      </c>
    </row>
    <row r="973" spans="1:15" s="41" customFormat="1" ht="21">
      <c r="A973" s="32">
        <v>1562</v>
      </c>
      <c r="B973" s="33" t="s">
        <v>493</v>
      </c>
      <c r="C973" s="42" t="s">
        <v>97</v>
      </c>
      <c r="D973" s="33" t="s">
        <v>192</v>
      </c>
      <c r="E973" s="44" t="s">
        <v>15</v>
      </c>
      <c r="F973" s="35">
        <f t="shared" si="132"/>
        <v>43893</v>
      </c>
      <c r="G973" s="35">
        <f t="shared" si="133"/>
        <v>43914</v>
      </c>
      <c r="H973" s="35">
        <f t="shared" si="134"/>
        <v>43921</v>
      </c>
      <c r="I973" s="35">
        <f t="shared" si="130"/>
        <v>43928</v>
      </c>
      <c r="J973" s="35">
        <v>43936</v>
      </c>
      <c r="K973" s="36" t="s">
        <v>69</v>
      </c>
      <c r="L973" s="37">
        <f t="shared" si="131"/>
        <v>80000</v>
      </c>
      <c r="M973" s="45"/>
      <c r="N973" s="39">
        <v>80000</v>
      </c>
      <c r="O973" s="40" t="s">
        <v>491</v>
      </c>
    </row>
    <row r="974" spans="1:15" s="41" customFormat="1" ht="21">
      <c r="A974" s="32">
        <v>1564</v>
      </c>
      <c r="B974" s="33" t="s">
        <v>493</v>
      </c>
      <c r="C974" s="42" t="s">
        <v>129</v>
      </c>
      <c r="D974" s="33" t="s">
        <v>192</v>
      </c>
      <c r="E974" s="44" t="s">
        <v>15</v>
      </c>
      <c r="F974" s="35">
        <f t="shared" si="132"/>
        <v>43893</v>
      </c>
      <c r="G974" s="35">
        <f t="shared" si="133"/>
        <v>43914</v>
      </c>
      <c r="H974" s="35">
        <f t="shared" si="134"/>
        <v>43921</v>
      </c>
      <c r="I974" s="35">
        <f t="shared" si="130"/>
        <v>43928</v>
      </c>
      <c r="J974" s="35">
        <v>43936</v>
      </c>
      <c r="K974" s="36" t="s">
        <v>69</v>
      </c>
      <c r="L974" s="37">
        <f t="shared" si="131"/>
        <v>44000</v>
      </c>
      <c r="M974" s="45"/>
      <c r="N974" s="39">
        <f>29000+5000+10000</f>
        <v>44000</v>
      </c>
      <c r="O974" s="40" t="s">
        <v>491</v>
      </c>
    </row>
    <row r="975" spans="1:15" s="41" customFormat="1" ht="24">
      <c r="A975" s="32">
        <v>1568</v>
      </c>
      <c r="B975" s="33" t="s">
        <v>493</v>
      </c>
      <c r="C975" s="42" t="s">
        <v>85</v>
      </c>
      <c r="D975" s="33" t="s">
        <v>192</v>
      </c>
      <c r="E975" s="44" t="s">
        <v>15</v>
      </c>
      <c r="F975" s="35">
        <f t="shared" si="132"/>
        <v>43893</v>
      </c>
      <c r="G975" s="35">
        <f t="shared" si="133"/>
        <v>43914</v>
      </c>
      <c r="H975" s="35">
        <f t="shared" si="134"/>
        <v>43921</v>
      </c>
      <c r="I975" s="35">
        <f t="shared" si="130"/>
        <v>43928</v>
      </c>
      <c r="J975" s="35">
        <v>43936</v>
      </c>
      <c r="K975" s="36" t="s">
        <v>69</v>
      </c>
      <c r="L975" s="37">
        <f t="shared" si="131"/>
        <v>171000</v>
      </c>
      <c r="M975" s="45"/>
      <c r="N975" s="39">
        <v>171000</v>
      </c>
      <c r="O975" s="40" t="s">
        <v>491</v>
      </c>
    </row>
    <row r="976" spans="1:15" s="41" customFormat="1" ht="24">
      <c r="A976" s="32">
        <v>1575</v>
      </c>
      <c r="B976" s="33" t="s">
        <v>495</v>
      </c>
      <c r="C976" s="42" t="s">
        <v>95</v>
      </c>
      <c r="D976" s="33" t="s">
        <v>192</v>
      </c>
      <c r="E976" s="44" t="s">
        <v>15</v>
      </c>
      <c r="F976" s="35">
        <f t="shared" si="132"/>
        <v>43893</v>
      </c>
      <c r="G976" s="35">
        <f t="shared" si="133"/>
        <v>43914</v>
      </c>
      <c r="H976" s="35">
        <f t="shared" si="134"/>
        <v>43921</v>
      </c>
      <c r="I976" s="35">
        <f t="shared" si="130"/>
        <v>43928</v>
      </c>
      <c r="J976" s="35">
        <v>43936</v>
      </c>
      <c r="K976" s="36" t="s">
        <v>69</v>
      </c>
      <c r="L976" s="37">
        <f t="shared" si="131"/>
        <v>40000</v>
      </c>
      <c r="M976" s="45"/>
      <c r="N976" s="39">
        <v>40000</v>
      </c>
      <c r="O976" s="40" t="s">
        <v>496</v>
      </c>
    </row>
    <row r="977" spans="1:15" s="41" customFormat="1" ht="24">
      <c r="A977" s="32">
        <v>1578</v>
      </c>
      <c r="B977" s="33" t="s">
        <v>495</v>
      </c>
      <c r="C977" s="42" t="s">
        <v>95</v>
      </c>
      <c r="D977" s="33" t="s">
        <v>192</v>
      </c>
      <c r="E977" s="44" t="s">
        <v>15</v>
      </c>
      <c r="F977" s="35">
        <f t="shared" si="132"/>
        <v>43893</v>
      </c>
      <c r="G977" s="35">
        <f t="shared" si="133"/>
        <v>43914</v>
      </c>
      <c r="H977" s="35">
        <f t="shared" si="134"/>
        <v>43921</v>
      </c>
      <c r="I977" s="35">
        <f t="shared" si="130"/>
        <v>43928</v>
      </c>
      <c r="J977" s="35">
        <v>43936</v>
      </c>
      <c r="K977" s="36" t="s">
        <v>69</v>
      </c>
      <c r="L977" s="37">
        <f t="shared" si="131"/>
        <v>45000</v>
      </c>
      <c r="M977" s="45"/>
      <c r="N977" s="39">
        <v>45000</v>
      </c>
      <c r="O977" s="40" t="s">
        <v>498</v>
      </c>
    </row>
    <row r="978" spans="1:15" s="41" customFormat="1" ht="21">
      <c r="A978" s="32">
        <v>1580</v>
      </c>
      <c r="B978" s="33" t="s">
        <v>495</v>
      </c>
      <c r="C978" s="42" t="s">
        <v>96</v>
      </c>
      <c r="D978" s="33" t="s">
        <v>192</v>
      </c>
      <c r="E978" s="44" t="s">
        <v>15</v>
      </c>
      <c r="F978" s="35">
        <f t="shared" si="132"/>
        <v>43893</v>
      </c>
      <c r="G978" s="35">
        <f t="shared" si="133"/>
        <v>43914</v>
      </c>
      <c r="H978" s="35">
        <f t="shared" si="134"/>
        <v>43921</v>
      </c>
      <c r="I978" s="35">
        <f t="shared" si="130"/>
        <v>43928</v>
      </c>
      <c r="J978" s="35">
        <v>43936</v>
      </c>
      <c r="K978" s="36" t="s">
        <v>69</v>
      </c>
      <c r="L978" s="37">
        <f t="shared" si="131"/>
        <v>18000</v>
      </c>
      <c r="M978" s="45"/>
      <c r="N978" s="39">
        <v>18000</v>
      </c>
      <c r="O978" s="40" t="s">
        <v>498</v>
      </c>
    </row>
    <row r="979" spans="1:15" s="41" customFormat="1" ht="21">
      <c r="A979" s="32">
        <v>1581</v>
      </c>
      <c r="B979" s="33" t="s">
        <v>495</v>
      </c>
      <c r="C979" s="42" t="s">
        <v>84</v>
      </c>
      <c r="D979" s="33" t="s">
        <v>192</v>
      </c>
      <c r="E979" s="44" t="s">
        <v>15</v>
      </c>
      <c r="F979" s="35">
        <f t="shared" si="132"/>
        <v>43893</v>
      </c>
      <c r="G979" s="35">
        <f t="shared" si="133"/>
        <v>43914</v>
      </c>
      <c r="H979" s="35">
        <f t="shared" si="134"/>
        <v>43921</v>
      </c>
      <c r="I979" s="35">
        <f t="shared" si="130"/>
        <v>43928</v>
      </c>
      <c r="J979" s="35">
        <v>43936</v>
      </c>
      <c r="K979" s="36" t="s">
        <v>69</v>
      </c>
      <c r="L979" s="37">
        <f t="shared" si="131"/>
        <v>31000</v>
      </c>
      <c r="M979" s="45"/>
      <c r="N979" s="39">
        <v>31000</v>
      </c>
      <c r="O979" s="40" t="s">
        <v>498</v>
      </c>
    </row>
    <row r="980" spans="1:15" s="41" customFormat="1" ht="21">
      <c r="A980" s="32">
        <v>1584</v>
      </c>
      <c r="B980" s="33" t="s">
        <v>499</v>
      </c>
      <c r="C980" s="34" t="s">
        <v>89</v>
      </c>
      <c r="D980" s="33" t="s">
        <v>88</v>
      </c>
      <c r="E980" s="44" t="s">
        <v>15</v>
      </c>
      <c r="F980" s="35">
        <f t="shared" si="132"/>
        <v>43893</v>
      </c>
      <c r="G980" s="35">
        <f t="shared" si="133"/>
        <v>43914</v>
      </c>
      <c r="H980" s="35">
        <f t="shared" si="134"/>
        <v>43921</v>
      </c>
      <c r="I980" s="35">
        <f t="shared" si="130"/>
        <v>43928</v>
      </c>
      <c r="J980" s="35">
        <v>43936</v>
      </c>
      <c r="K980" s="36" t="s">
        <v>69</v>
      </c>
      <c r="L980" s="37">
        <f t="shared" si="131"/>
        <v>33920</v>
      </c>
      <c r="M980" s="38">
        <f>15200+15200+3520</f>
        <v>33920</v>
      </c>
      <c r="N980" s="39"/>
      <c r="O980" s="40" t="s">
        <v>253</v>
      </c>
    </row>
    <row r="981" spans="1:15" s="41" customFormat="1" ht="24">
      <c r="A981" s="32">
        <v>1588</v>
      </c>
      <c r="B981" s="33" t="s">
        <v>696</v>
      </c>
      <c r="C981" s="42" t="s">
        <v>698</v>
      </c>
      <c r="D981" s="33" t="s">
        <v>446</v>
      </c>
      <c r="E981" s="44" t="s">
        <v>15</v>
      </c>
      <c r="F981" s="35">
        <f t="shared" si="132"/>
        <v>43893</v>
      </c>
      <c r="G981" s="35">
        <f t="shared" si="133"/>
        <v>43914</v>
      </c>
      <c r="H981" s="35">
        <f t="shared" si="134"/>
        <v>43921</v>
      </c>
      <c r="I981" s="35">
        <f t="shared" si="130"/>
        <v>43928</v>
      </c>
      <c r="J981" s="35">
        <v>43936</v>
      </c>
      <c r="K981" s="36" t="s">
        <v>69</v>
      </c>
      <c r="L981" s="37">
        <f t="shared" si="131"/>
        <v>6500</v>
      </c>
      <c r="M981" s="45">
        <v>6500</v>
      </c>
      <c r="N981" s="45"/>
      <c r="O981" s="40" t="s">
        <v>697</v>
      </c>
    </row>
    <row r="982" spans="1:15" s="41" customFormat="1" ht="24">
      <c r="A982" s="32">
        <v>1592</v>
      </c>
      <c r="B982" s="33" t="s">
        <v>696</v>
      </c>
      <c r="C982" s="42" t="s">
        <v>699</v>
      </c>
      <c r="D982" s="33" t="s">
        <v>446</v>
      </c>
      <c r="E982" s="44" t="s">
        <v>15</v>
      </c>
      <c r="F982" s="35">
        <f t="shared" si="132"/>
        <v>43893</v>
      </c>
      <c r="G982" s="35">
        <f t="shared" si="133"/>
        <v>43914</v>
      </c>
      <c r="H982" s="35">
        <f t="shared" si="134"/>
        <v>43921</v>
      </c>
      <c r="I982" s="35">
        <f t="shared" si="130"/>
        <v>43928</v>
      </c>
      <c r="J982" s="35">
        <v>43936</v>
      </c>
      <c r="K982" s="36" t="s">
        <v>69</v>
      </c>
      <c r="L982" s="37">
        <f t="shared" si="131"/>
        <v>210030</v>
      </c>
      <c r="M982" s="45">
        <v>210030</v>
      </c>
      <c r="N982" s="45"/>
      <c r="O982" s="40" t="s">
        <v>697</v>
      </c>
    </row>
    <row r="983" spans="1:15" s="41" customFormat="1" ht="21">
      <c r="A983" s="32">
        <v>1598</v>
      </c>
      <c r="B983" s="33" t="s">
        <v>696</v>
      </c>
      <c r="C983" s="42" t="s">
        <v>78</v>
      </c>
      <c r="D983" s="33" t="s">
        <v>446</v>
      </c>
      <c r="E983" s="44" t="s">
        <v>15</v>
      </c>
      <c r="F983" s="35">
        <f t="shared" si="132"/>
        <v>43893</v>
      </c>
      <c r="G983" s="35">
        <f t="shared" si="133"/>
        <v>43914</v>
      </c>
      <c r="H983" s="35">
        <f t="shared" si="134"/>
        <v>43921</v>
      </c>
      <c r="I983" s="35">
        <f t="shared" si="130"/>
        <v>43928</v>
      </c>
      <c r="J983" s="35">
        <v>43936</v>
      </c>
      <c r="K983" s="36" t="s">
        <v>69</v>
      </c>
      <c r="L983" s="37">
        <f t="shared" si="131"/>
        <v>62500</v>
      </c>
      <c r="M983" s="45">
        <v>62500</v>
      </c>
      <c r="N983" s="45"/>
      <c r="O983" s="40" t="s">
        <v>697</v>
      </c>
    </row>
    <row r="984" spans="1:15" s="41" customFormat="1" ht="21">
      <c r="A984" s="32">
        <v>1599</v>
      </c>
      <c r="B984" s="33" t="s">
        <v>696</v>
      </c>
      <c r="C984" s="42" t="s">
        <v>77</v>
      </c>
      <c r="D984" s="33" t="s">
        <v>446</v>
      </c>
      <c r="E984" s="44" t="s">
        <v>15</v>
      </c>
      <c r="F984" s="35">
        <f t="shared" si="132"/>
        <v>43893</v>
      </c>
      <c r="G984" s="35">
        <f t="shared" si="133"/>
        <v>43914</v>
      </c>
      <c r="H984" s="35">
        <f t="shared" si="134"/>
        <v>43921</v>
      </c>
      <c r="I984" s="35">
        <f t="shared" si="130"/>
        <v>43928</v>
      </c>
      <c r="J984" s="35">
        <v>43936</v>
      </c>
      <c r="K984" s="36" t="s">
        <v>69</v>
      </c>
      <c r="L984" s="37">
        <f t="shared" si="131"/>
        <v>28125</v>
      </c>
      <c r="M984" s="45">
        <v>28125</v>
      </c>
      <c r="N984" s="45"/>
      <c r="O984" s="40" t="s">
        <v>697</v>
      </c>
    </row>
    <row r="985" spans="1:15" s="41" customFormat="1" ht="21">
      <c r="A985" s="32">
        <v>1600</v>
      </c>
      <c r="B985" s="33" t="s">
        <v>696</v>
      </c>
      <c r="C985" s="42" t="s">
        <v>81</v>
      </c>
      <c r="D985" s="33" t="s">
        <v>446</v>
      </c>
      <c r="E985" s="44" t="s">
        <v>15</v>
      </c>
      <c r="F985" s="35">
        <f t="shared" si="132"/>
        <v>43893</v>
      </c>
      <c r="G985" s="35">
        <f t="shared" si="133"/>
        <v>43914</v>
      </c>
      <c r="H985" s="35">
        <f t="shared" si="134"/>
        <v>43921</v>
      </c>
      <c r="I985" s="35">
        <f t="shared" si="130"/>
        <v>43928</v>
      </c>
      <c r="J985" s="35">
        <v>43936</v>
      </c>
      <c r="K985" s="36" t="s">
        <v>69</v>
      </c>
      <c r="L985" s="37">
        <f t="shared" si="131"/>
        <v>3500</v>
      </c>
      <c r="M985" s="45">
        <v>3500</v>
      </c>
      <c r="N985" s="45"/>
      <c r="O985" s="40" t="s">
        <v>697</v>
      </c>
    </row>
    <row r="986" spans="1:15" s="41" customFormat="1" ht="31.5">
      <c r="A986" s="32">
        <v>1615</v>
      </c>
      <c r="B986" s="33" t="s">
        <v>701</v>
      </c>
      <c r="C986" s="42" t="s">
        <v>698</v>
      </c>
      <c r="D986" s="33" t="s">
        <v>446</v>
      </c>
      <c r="E986" s="44" t="s">
        <v>15</v>
      </c>
      <c r="F986" s="35">
        <f t="shared" si="132"/>
        <v>43893</v>
      </c>
      <c r="G986" s="35">
        <f t="shared" si="133"/>
        <v>43914</v>
      </c>
      <c r="H986" s="35">
        <f t="shared" si="134"/>
        <v>43921</v>
      </c>
      <c r="I986" s="35">
        <f t="shared" si="130"/>
        <v>43928</v>
      </c>
      <c r="J986" s="35">
        <v>43936</v>
      </c>
      <c r="K986" s="36" t="s">
        <v>69</v>
      </c>
      <c r="L986" s="37">
        <f t="shared" si="131"/>
        <v>3429683</v>
      </c>
      <c r="M986" s="45">
        <v>3429683</v>
      </c>
      <c r="N986" s="45"/>
      <c r="O986" s="40" t="s">
        <v>702</v>
      </c>
    </row>
    <row r="987" spans="1:15" s="41" customFormat="1" ht="31.5">
      <c r="A987" s="32">
        <v>1619</v>
      </c>
      <c r="B987" s="33" t="s">
        <v>701</v>
      </c>
      <c r="C987" s="42" t="s">
        <v>81</v>
      </c>
      <c r="D987" s="33" t="s">
        <v>446</v>
      </c>
      <c r="E987" s="44" t="s">
        <v>15</v>
      </c>
      <c r="F987" s="35">
        <f t="shared" si="132"/>
        <v>43893</v>
      </c>
      <c r="G987" s="35">
        <f t="shared" si="133"/>
        <v>43914</v>
      </c>
      <c r="H987" s="35">
        <f t="shared" si="134"/>
        <v>43921</v>
      </c>
      <c r="I987" s="35">
        <f t="shared" si="130"/>
        <v>43928</v>
      </c>
      <c r="J987" s="35">
        <v>43936</v>
      </c>
      <c r="K987" s="36" t="s">
        <v>69</v>
      </c>
      <c r="L987" s="37">
        <f t="shared" si="131"/>
        <v>500000</v>
      </c>
      <c r="M987" s="45">
        <v>500000</v>
      </c>
      <c r="N987" s="45"/>
      <c r="O987" s="40" t="s">
        <v>702</v>
      </c>
    </row>
    <row r="988" spans="1:15" s="41" customFormat="1" ht="31.5">
      <c r="A988" s="32">
        <v>1622</v>
      </c>
      <c r="B988" s="33" t="s">
        <v>701</v>
      </c>
      <c r="C988" s="42" t="s">
        <v>700</v>
      </c>
      <c r="D988" s="33" t="s">
        <v>446</v>
      </c>
      <c r="E988" s="44" t="s">
        <v>15</v>
      </c>
      <c r="F988" s="35">
        <f t="shared" si="132"/>
        <v>43893</v>
      </c>
      <c r="G988" s="35">
        <f t="shared" si="133"/>
        <v>43914</v>
      </c>
      <c r="H988" s="35">
        <f t="shared" si="134"/>
        <v>43921</v>
      </c>
      <c r="I988" s="35">
        <f t="shared" si="130"/>
        <v>43928</v>
      </c>
      <c r="J988" s="35">
        <v>43936</v>
      </c>
      <c r="K988" s="36" t="s">
        <v>69</v>
      </c>
      <c r="L988" s="37">
        <f t="shared" si="131"/>
        <v>500000</v>
      </c>
      <c r="M988" s="45">
        <v>500000</v>
      </c>
      <c r="N988" s="45"/>
      <c r="O988" s="40" t="s">
        <v>702</v>
      </c>
    </row>
    <row r="989" spans="1:15" s="41" customFormat="1" ht="31.5">
      <c r="A989" s="32">
        <v>1626</v>
      </c>
      <c r="B989" s="33" t="s">
        <v>701</v>
      </c>
      <c r="C989" s="42" t="s">
        <v>699</v>
      </c>
      <c r="D989" s="33" t="s">
        <v>446</v>
      </c>
      <c r="E989" s="44" t="s">
        <v>15</v>
      </c>
      <c r="F989" s="35">
        <f t="shared" si="132"/>
        <v>43893</v>
      </c>
      <c r="G989" s="35">
        <f t="shared" si="133"/>
        <v>43914</v>
      </c>
      <c r="H989" s="35">
        <f t="shared" si="134"/>
        <v>43921</v>
      </c>
      <c r="I989" s="35">
        <f t="shared" si="130"/>
        <v>43928</v>
      </c>
      <c r="J989" s="35">
        <v>43936</v>
      </c>
      <c r="K989" s="36" t="s">
        <v>69</v>
      </c>
      <c r="L989" s="37">
        <f t="shared" si="131"/>
        <v>2257302.75</v>
      </c>
      <c r="M989" s="45">
        <v>2257302.75</v>
      </c>
      <c r="N989" s="45"/>
      <c r="O989" s="40" t="s">
        <v>702</v>
      </c>
    </row>
    <row r="990" spans="1:15" s="41" customFormat="1" ht="24">
      <c r="A990" s="32">
        <v>1664</v>
      </c>
      <c r="B990" s="33" t="s">
        <v>583</v>
      </c>
      <c r="C990" s="42" t="s">
        <v>118</v>
      </c>
      <c r="D990" s="33" t="s">
        <v>584</v>
      </c>
      <c r="E990" s="44" t="s">
        <v>28</v>
      </c>
      <c r="F990" s="35">
        <f>H990-7</f>
        <v>43914</v>
      </c>
      <c r="G990" s="33" t="str">
        <f>IF(E990="","",IF((OR(E990=data_validation!A$1,E990=data_validation!A$2)),"Indicate Date","N/A"))</f>
        <v>N/A</v>
      </c>
      <c r="H990" s="35">
        <f t="shared" si="134"/>
        <v>43921</v>
      </c>
      <c r="I990" s="35">
        <f t="shared" si="130"/>
        <v>43928</v>
      </c>
      <c r="J990" s="35">
        <v>43936</v>
      </c>
      <c r="K990" s="36" t="s">
        <v>69</v>
      </c>
      <c r="L990" s="37">
        <f t="shared" si="131"/>
        <v>15000</v>
      </c>
      <c r="M990" s="43">
        <v>15000</v>
      </c>
      <c r="N990" s="39"/>
      <c r="O990" s="40" t="s">
        <v>585</v>
      </c>
    </row>
    <row r="991" spans="1:15" s="41" customFormat="1" ht="31.5">
      <c r="A991" s="32">
        <v>1733</v>
      </c>
      <c r="B991" s="33" t="s">
        <v>596</v>
      </c>
      <c r="C991" s="42" t="s">
        <v>114</v>
      </c>
      <c r="D991" s="33" t="s">
        <v>446</v>
      </c>
      <c r="E991" s="44" t="s">
        <v>15</v>
      </c>
      <c r="F991" s="35">
        <f t="shared" ref="F991:F1004" si="135">G991-21</f>
        <v>43893</v>
      </c>
      <c r="G991" s="35">
        <f t="shared" ref="G991:G1004" si="136">H991-7</f>
        <v>43914</v>
      </c>
      <c r="H991" s="35">
        <f t="shared" si="134"/>
        <v>43921</v>
      </c>
      <c r="I991" s="35">
        <f t="shared" si="130"/>
        <v>43928</v>
      </c>
      <c r="J991" s="35">
        <v>43936</v>
      </c>
      <c r="K991" s="36" t="s">
        <v>69</v>
      </c>
      <c r="L991" s="37">
        <f t="shared" si="131"/>
        <v>1054187.06</v>
      </c>
      <c r="M991" s="45">
        <v>1054187.06</v>
      </c>
      <c r="N991" s="45"/>
      <c r="O991" s="40" t="s">
        <v>597</v>
      </c>
    </row>
    <row r="992" spans="1:15" s="41" customFormat="1" ht="31.5">
      <c r="A992" s="32">
        <v>1734</v>
      </c>
      <c r="B992" s="33" t="s">
        <v>596</v>
      </c>
      <c r="C992" s="42" t="s">
        <v>77</v>
      </c>
      <c r="D992" s="33" t="s">
        <v>446</v>
      </c>
      <c r="E992" s="44" t="s">
        <v>15</v>
      </c>
      <c r="F992" s="35">
        <f t="shared" si="135"/>
        <v>43893</v>
      </c>
      <c r="G992" s="35">
        <f t="shared" si="136"/>
        <v>43914</v>
      </c>
      <c r="H992" s="35">
        <f t="shared" si="134"/>
        <v>43921</v>
      </c>
      <c r="I992" s="35">
        <f t="shared" si="130"/>
        <v>43928</v>
      </c>
      <c r="J992" s="35">
        <v>43936</v>
      </c>
      <c r="K992" s="36" t="s">
        <v>69</v>
      </c>
      <c r="L992" s="37">
        <f t="shared" si="131"/>
        <v>6000</v>
      </c>
      <c r="M992" s="45">
        <v>6000</v>
      </c>
      <c r="N992" s="45"/>
      <c r="O992" s="40" t="s">
        <v>597</v>
      </c>
    </row>
    <row r="993" spans="1:15" s="41" customFormat="1" ht="31.5">
      <c r="A993" s="32">
        <v>1735</v>
      </c>
      <c r="B993" s="33" t="s">
        <v>596</v>
      </c>
      <c r="C993" s="42" t="s">
        <v>78</v>
      </c>
      <c r="D993" s="33" t="s">
        <v>446</v>
      </c>
      <c r="E993" s="44" t="s">
        <v>15</v>
      </c>
      <c r="F993" s="35">
        <f t="shared" si="135"/>
        <v>43893</v>
      </c>
      <c r="G993" s="35">
        <f t="shared" si="136"/>
        <v>43914</v>
      </c>
      <c r="H993" s="35">
        <f t="shared" si="134"/>
        <v>43921</v>
      </c>
      <c r="I993" s="35">
        <f t="shared" si="130"/>
        <v>43928</v>
      </c>
      <c r="J993" s="35">
        <v>43936</v>
      </c>
      <c r="K993" s="36" t="s">
        <v>69</v>
      </c>
      <c r="L993" s="37">
        <f t="shared" si="131"/>
        <v>128857.14</v>
      </c>
      <c r="M993" s="45">
        <v>128857.14</v>
      </c>
      <c r="N993" s="45"/>
      <c r="O993" s="40" t="s">
        <v>597</v>
      </c>
    </row>
    <row r="994" spans="1:15" s="41" customFormat="1" ht="31.5">
      <c r="A994" s="32">
        <v>1736</v>
      </c>
      <c r="B994" s="33" t="s">
        <v>596</v>
      </c>
      <c r="C994" s="42" t="s">
        <v>81</v>
      </c>
      <c r="D994" s="33" t="s">
        <v>446</v>
      </c>
      <c r="E994" s="44" t="s">
        <v>15</v>
      </c>
      <c r="F994" s="35">
        <f t="shared" si="135"/>
        <v>43893</v>
      </c>
      <c r="G994" s="35">
        <f t="shared" si="136"/>
        <v>43914</v>
      </c>
      <c r="H994" s="35">
        <f t="shared" si="134"/>
        <v>43921</v>
      </c>
      <c r="I994" s="35">
        <f t="shared" si="130"/>
        <v>43928</v>
      </c>
      <c r="J994" s="35">
        <v>43936</v>
      </c>
      <c r="K994" s="36" t="s">
        <v>69</v>
      </c>
      <c r="L994" s="37">
        <f t="shared" si="131"/>
        <v>33000</v>
      </c>
      <c r="M994" s="45">
        <v>33000</v>
      </c>
      <c r="N994" s="45"/>
      <c r="O994" s="40" t="s">
        <v>597</v>
      </c>
    </row>
    <row r="995" spans="1:15" s="41" customFormat="1" ht="21">
      <c r="A995" s="32">
        <v>1779</v>
      </c>
      <c r="B995" s="33" t="s">
        <v>676</v>
      </c>
      <c r="C995" s="42" t="s">
        <v>114</v>
      </c>
      <c r="D995" s="33" t="s">
        <v>446</v>
      </c>
      <c r="E995" s="44" t="s">
        <v>15</v>
      </c>
      <c r="F995" s="35">
        <f t="shared" si="135"/>
        <v>43893</v>
      </c>
      <c r="G995" s="35">
        <f t="shared" si="136"/>
        <v>43914</v>
      </c>
      <c r="H995" s="35">
        <f t="shared" si="134"/>
        <v>43921</v>
      </c>
      <c r="I995" s="35">
        <f t="shared" si="130"/>
        <v>43928</v>
      </c>
      <c r="J995" s="35">
        <v>43936</v>
      </c>
      <c r="K995" s="36" t="s">
        <v>69</v>
      </c>
      <c r="L995" s="37">
        <f t="shared" si="131"/>
        <v>267560.96000000002</v>
      </c>
      <c r="M995" s="45">
        <v>267560.96000000002</v>
      </c>
      <c r="N995" s="45"/>
      <c r="O995" s="40" t="s">
        <v>677</v>
      </c>
    </row>
    <row r="996" spans="1:15" s="41" customFormat="1" ht="21">
      <c r="A996" s="32">
        <v>1780</v>
      </c>
      <c r="B996" s="33" t="s">
        <v>676</v>
      </c>
      <c r="C996" s="42" t="s">
        <v>77</v>
      </c>
      <c r="D996" s="33" t="s">
        <v>446</v>
      </c>
      <c r="E996" s="44" t="s">
        <v>15</v>
      </c>
      <c r="F996" s="35">
        <f t="shared" si="135"/>
        <v>43893</v>
      </c>
      <c r="G996" s="35">
        <f t="shared" si="136"/>
        <v>43914</v>
      </c>
      <c r="H996" s="35">
        <f t="shared" si="134"/>
        <v>43921</v>
      </c>
      <c r="I996" s="35">
        <f t="shared" si="130"/>
        <v>43928</v>
      </c>
      <c r="J996" s="35">
        <v>43936</v>
      </c>
      <c r="K996" s="36" t="s">
        <v>69</v>
      </c>
      <c r="L996" s="37">
        <f t="shared" si="131"/>
        <v>1200</v>
      </c>
      <c r="M996" s="45">
        <v>1200</v>
      </c>
      <c r="N996" s="45"/>
      <c r="O996" s="40" t="s">
        <v>677</v>
      </c>
    </row>
    <row r="997" spans="1:15" s="41" customFormat="1" ht="21">
      <c r="A997" s="32">
        <v>1781</v>
      </c>
      <c r="B997" s="33" t="s">
        <v>676</v>
      </c>
      <c r="C997" s="42" t="s">
        <v>78</v>
      </c>
      <c r="D997" s="33" t="s">
        <v>446</v>
      </c>
      <c r="E997" s="44" t="s">
        <v>15</v>
      </c>
      <c r="F997" s="35">
        <f t="shared" si="135"/>
        <v>43893</v>
      </c>
      <c r="G997" s="35">
        <f t="shared" si="136"/>
        <v>43914</v>
      </c>
      <c r="H997" s="35">
        <f t="shared" si="134"/>
        <v>43921</v>
      </c>
      <c r="I997" s="35">
        <f t="shared" si="130"/>
        <v>43928</v>
      </c>
      <c r="J997" s="35">
        <v>43936</v>
      </c>
      <c r="K997" s="36" t="s">
        <v>69</v>
      </c>
      <c r="L997" s="37">
        <f t="shared" si="131"/>
        <v>3800</v>
      </c>
      <c r="M997" s="45">
        <v>3800</v>
      </c>
      <c r="N997" s="45"/>
      <c r="O997" s="40" t="s">
        <v>677</v>
      </c>
    </row>
    <row r="998" spans="1:15" s="41" customFormat="1" ht="21">
      <c r="A998" s="32">
        <v>1783</v>
      </c>
      <c r="B998" s="33" t="s">
        <v>678</v>
      </c>
      <c r="C998" s="42" t="s">
        <v>77</v>
      </c>
      <c r="D998" s="33" t="s">
        <v>446</v>
      </c>
      <c r="E998" s="44" t="s">
        <v>15</v>
      </c>
      <c r="F998" s="35">
        <f t="shared" si="135"/>
        <v>43893</v>
      </c>
      <c r="G998" s="35">
        <f t="shared" si="136"/>
        <v>43914</v>
      </c>
      <c r="H998" s="35">
        <f t="shared" si="134"/>
        <v>43921</v>
      </c>
      <c r="I998" s="35">
        <f t="shared" si="130"/>
        <v>43928</v>
      </c>
      <c r="J998" s="35">
        <v>43936</v>
      </c>
      <c r="K998" s="36" t="s">
        <v>69</v>
      </c>
      <c r="L998" s="37">
        <f t="shared" si="131"/>
        <v>1200</v>
      </c>
      <c r="M998" s="45">
        <v>1200</v>
      </c>
      <c r="N998" s="45"/>
      <c r="O998" s="40" t="s">
        <v>679</v>
      </c>
    </row>
    <row r="999" spans="1:15" s="41" customFormat="1" ht="21">
      <c r="A999" s="32">
        <v>1784</v>
      </c>
      <c r="B999" s="33" t="s">
        <v>678</v>
      </c>
      <c r="C999" s="42" t="s">
        <v>78</v>
      </c>
      <c r="D999" s="33" t="s">
        <v>446</v>
      </c>
      <c r="E999" s="44" t="s">
        <v>15</v>
      </c>
      <c r="F999" s="35">
        <f t="shared" si="135"/>
        <v>43893</v>
      </c>
      <c r="G999" s="35">
        <f t="shared" si="136"/>
        <v>43914</v>
      </c>
      <c r="H999" s="35">
        <f t="shared" si="134"/>
        <v>43921</v>
      </c>
      <c r="I999" s="35">
        <f t="shared" si="130"/>
        <v>43928</v>
      </c>
      <c r="J999" s="35">
        <v>43936</v>
      </c>
      <c r="K999" s="36" t="s">
        <v>69</v>
      </c>
      <c r="L999" s="37">
        <f t="shared" si="131"/>
        <v>3300</v>
      </c>
      <c r="M999" s="45">
        <v>3300</v>
      </c>
      <c r="N999" s="45"/>
      <c r="O999" s="40" t="s">
        <v>679</v>
      </c>
    </row>
    <row r="1000" spans="1:15" s="41" customFormat="1" ht="21">
      <c r="A1000" s="32">
        <v>1785</v>
      </c>
      <c r="B1000" s="33" t="s">
        <v>692</v>
      </c>
      <c r="C1000" s="42" t="s">
        <v>114</v>
      </c>
      <c r="D1000" s="33" t="s">
        <v>446</v>
      </c>
      <c r="E1000" s="44" t="s">
        <v>15</v>
      </c>
      <c r="F1000" s="35">
        <f t="shared" si="135"/>
        <v>43893</v>
      </c>
      <c r="G1000" s="35">
        <f t="shared" si="136"/>
        <v>43914</v>
      </c>
      <c r="H1000" s="35">
        <f t="shared" si="134"/>
        <v>43921</v>
      </c>
      <c r="I1000" s="35">
        <f t="shared" si="130"/>
        <v>43928</v>
      </c>
      <c r="J1000" s="35">
        <v>43936</v>
      </c>
      <c r="K1000" s="36" t="s">
        <v>69</v>
      </c>
      <c r="L1000" s="37">
        <f t="shared" si="131"/>
        <v>375993.7</v>
      </c>
      <c r="M1000" s="45">
        <v>375993.7</v>
      </c>
      <c r="N1000" s="45"/>
      <c r="O1000" s="40" t="s">
        <v>693</v>
      </c>
    </row>
    <row r="1001" spans="1:15" s="41" customFormat="1" ht="21">
      <c r="A1001" s="32">
        <v>1786</v>
      </c>
      <c r="B1001" s="33" t="s">
        <v>692</v>
      </c>
      <c r="C1001" s="42" t="s">
        <v>77</v>
      </c>
      <c r="D1001" s="33" t="s">
        <v>446</v>
      </c>
      <c r="E1001" s="44" t="s">
        <v>15</v>
      </c>
      <c r="F1001" s="35">
        <f t="shared" si="135"/>
        <v>43893</v>
      </c>
      <c r="G1001" s="35">
        <f t="shared" si="136"/>
        <v>43914</v>
      </c>
      <c r="H1001" s="35">
        <f t="shared" si="134"/>
        <v>43921</v>
      </c>
      <c r="I1001" s="35">
        <f t="shared" si="130"/>
        <v>43928</v>
      </c>
      <c r="J1001" s="35">
        <v>43936</v>
      </c>
      <c r="K1001" s="36" t="s">
        <v>69</v>
      </c>
      <c r="L1001" s="37">
        <f t="shared" si="131"/>
        <v>3000</v>
      </c>
      <c r="M1001" s="45">
        <v>3000</v>
      </c>
      <c r="N1001" s="45"/>
      <c r="O1001" s="40" t="s">
        <v>693</v>
      </c>
    </row>
    <row r="1002" spans="1:15" s="41" customFormat="1" ht="21">
      <c r="A1002" s="32">
        <v>1787</v>
      </c>
      <c r="B1002" s="33" t="s">
        <v>692</v>
      </c>
      <c r="C1002" s="42" t="s">
        <v>78</v>
      </c>
      <c r="D1002" s="33" t="s">
        <v>446</v>
      </c>
      <c r="E1002" s="44" t="s">
        <v>15</v>
      </c>
      <c r="F1002" s="35">
        <f t="shared" si="135"/>
        <v>43893</v>
      </c>
      <c r="G1002" s="35">
        <f t="shared" si="136"/>
        <v>43914</v>
      </c>
      <c r="H1002" s="35">
        <f t="shared" si="134"/>
        <v>43921</v>
      </c>
      <c r="I1002" s="35">
        <f t="shared" si="130"/>
        <v>43928</v>
      </c>
      <c r="J1002" s="35">
        <v>43936</v>
      </c>
      <c r="K1002" s="36" t="s">
        <v>69</v>
      </c>
      <c r="L1002" s="37">
        <f t="shared" si="131"/>
        <v>35577.730000000003</v>
      </c>
      <c r="M1002" s="45">
        <v>35577.730000000003</v>
      </c>
      <c r="N1002" s="45"/>
      <c r="O1002" s="40" t="s">
        <v>693</v>
      </c>
    </row>
    <row r="1003" spans="1:15" s="41" customFormat="1" ht="21">
      <c r="A1003" s="32">
        <v>1788</v>
      </c>
      <c r="B1003" s="33" t="s">
        <v>692</v>
      </c>
      <c r="C1003" s="42" t="s">
        <v>81</v>
      </c>
      <c r="D1003" s="33" t="s">
        <v>446</v>
      </c>
      <c r="E1003" s="44" t="s">
        <v>15</v>
      </c>
      <c r="F1003" s="35">
        <f t="shared" si="135"/>
        <v>43893</v>
      </c>
      <c r="G1003" s="35">
        <f t="shared" si="136"/>
        <v>43914</v>
      </c>
      <c r="H1003" s="35">
        <f t="shared" si="134"/>
        <v>43921</v>
      </c>
      <c r="I1003" s="35">
        <f t="shared" si="130"/>
        <v>43928</v>
      </c>
      <c r="J1003" s="35">
        <v>43936</v>
      </c>
      <c r="K1003" s="36" t="s">
        <v>69</v>
      </c>
      <c r="L1003" s="37">
        <f t="shared" si="131"/>
        <v>9000</v>
      </c>
      <c r="M1003" s="45">
        <v>9000</v>
      </c>
      <c r="N1003" s="45"/>
      <c r="O1003" s="40" t="s">
        <v>693</v>
      </c>
    </row>
    <row r="1004" spans="1:15" s="41" customFormat="1" ht="12.75">
      <c r="A1004" s="32">
        <v>366</v>
      </c>
      <c r="B1004" s="33" t="s">
        <v>422</v>
      </c>
      <c r="C1004" s="42" t="s">
        <v>89</v>
      </c>
      <c r="D1004" s="33" t="s">
        <v>105</v>
      </c>
      <c r="E1004" s="44" t="s">
        <v>15</v>
      </c>
      <c r="F1004" s="35">
        <f t="shared" si="135"/>
        <v>43923</v>
      </c>
      <c r="G1004" s="35">
        <f t="shared" si="136"/>
        <v>43944</v>
      </c>
      <c r="H1004" s="35">
        <f t="shared" si="134"/>
        <v>43951</v>
      </c>
      <c r="I1004" s="35">
        <f t="shared" si="130"/>
        <v>43958</v>
      </c>
      <c r="J1004" s="35">
        <v>43966</v>
      </c>
      <c r="K1004" s="36" t="s">
        <v>69</v>
      </c>
      <c r="L1004" s="37">
        <f t="shared" si="131"/>
        <v>10000</v>
      </c>
      <c r="M1004" s="43">
        <v>10000</v>
      </c>
      <c r="N1004" s="39"/>
      <c r="O1004" s="40" t="s">
        <v>112</v>
      </c>
    </row>
    <row r="1005" spans="1:15" s="41" customFormat="1" ht="18">
      <c r="A1005" s="32">
        <v>368</v>
      </c>
      <c r="B1005" s="33" t="s">
        <v>422</v>
      </c>
      <c r="C1005" s="42" t="s">
        <v>110</v>
      </c>
      <c r="D1005" s="33" t="s">
        <v>105</v>
      </c>
      <c r="E1005" s="44" t="s">
        <v>29</v>
      </c>
      <c r="F1005" s="35">
        <f>H1005-7</f>
        <v>43944</v>
      </c>
      <c r="G1005" s="33" t="str">
        <f>IF(E1005="","",IF((OR(E1005=data_validation!A$1,E1005=data_validation!A$2)),"Indicate Date","N/A"))</f>
        <v>N/A</v>
      </c>
      <c r="H1005" s="35">
        <f t="shared" si="134"/>
        <v>43951</v>
      </c>
      <c r="I1005" s="35">
        <f t="shared" si="130"/>
        <v>43958</v>
      </c>
      <c r="J1005" s="35">
        <v>43966</v>
      </c>
      <c r="K1005" s="36" t="s">
        <v>69</v>
      </c>
      <c r="L1005" s="37">
        <f t="shared" si="131"/>
        <v>2500</v>
      </c>
      <c r="M1005" s="43">
        <v>2500</v>
      </c>
      <c r="N1005" s="39"/>
      <c r="O1005" s="40" t="s">
        <v>112</v>
      </c>
    </row>
    <row r="1006" spans="1:15" s="41" customFormat="1" ht="21">
      <c r="A1006" s="32">
        <v>374</v>
      </c>
      <c r="B1006" s="33" t="s">
        <v>423</v>
      </c>
      <c r="C1006" s="42" t="s">
        <v>89</v>
      </c>
      <c r="D1006" s="33" t="s">
        <v>105</v>
      </c>
      <c r="E1006" s="44" t="s">
        <v>15</v>
      </c>
      <c r="F1006" s="35">
        <f>G1006-21</f>
        <v>43923</v>
      </c>
      <c r="G1006" s="35">
        <f>H1006-7</f>
        <v>43944</v>
      </c>
      <c r="H1006" s="35">
        <f t="shared" si="134"/>
        <v>43951</v>
      </c>
      <c r="I1006" s="35">
        <f t="shared" si="130"/>
        <v>43958</v>
      </c>
      <c r="J1006" s="35">
        <v>43966</v>
      </c>
      <c r="K1006" s="36" t="s">
        <v>69</v>
      </c>
      <c r="L1006" s="37">
        <f t="shared" si="131"/>
        <v>10400</v>
      </c>
      <c r="M1006" s="43">
        <v>10400</v>
      </c>
      <c r="N1006" s="39"/>
      <c r="O1006" s="40" t="s">
        <v>111</v>
      </c>
    </row>
    <row r="1007" spans="1:15" s="41" customFormat="1" ht="21">
      <c r="A1007" s="32">
        <v>377</v>
      </c>
      <c r="B1007" s="33" t="s">
        <v>424</v>
      </c>
      <c r="C1007" s="42" t="s">
        <v>92</v>
      </c>
      <c r="D1007" s="33" t="s">
        <v>105</v>
      </c>
      <c r="E1007" s="44" t="s">
        <v>28</v>
      </c>
      <c r="F1007" s="35">
        <f>H1007-7</f>
        <v>43944</v>
      </c>
      <c r="G1007" s="33" t="str">
        <f>IF(E1007="","",IF((OR(E1007=data_validation!A$1,E1007=data_validation!A$2)),"Indicate Date","N/A"))</f>
        <v>N/A</v>
      </c>
      <c r="H1007" s="35">
        <f t="shared" si="134"/>
        <v>43951</v>
      </c>
      <c r="I1007" s="35">
        <f t="shared" si="130"/>
        <v>43958</v>
      </c>
      <c r="J1007" s="35">
        <v>43966</v>
      </c>
      <c r="K1007" s="36" t="s">
        <v>69</v>
      </c>
      <c r="L1007" s="37">
        <f t="shared" si="131"/>
        <v>4000</v>
      </c>
      <c r="M1007" s="43">
        <v>4000</v>
      </c>
      <c r="N1007" s="39"/>
      <c r="O1007" s="40" t="s">
        <v>215</v>
      </c>
    </row>
    <row r="1008" spans="1:15" s="41" customFormat="1" ht="12.75">
      <c r="A1008" s="32">
        <v>672</v>
      </c>
      <c r="B1008" s="33" t="s">
        <v>368</v>
      </c>
      <c r="C1008" s="34" t="s">
        <v>92</v>
      </c>
      <c r="D1008" s="33" t="s">
        <v>128</v>
      </c>
      <c r="E1008" s="44" t="s">
        <v>15</v>
      </c>
      <c r="F1008" s="35">
        <f>G1008-21</f>
        <v>43923</v>
      </c>
      <c r="G1008" s="35">
        <f>H1008-7</f>
        <v>43944</v>
      </c>
      <c r="H1008" s="35">
        <f t="shared" si="134"/>
        <v>43951</v>
      </c>
      <c r="I1008" s="35">
        <f t="shared" si="130"/>
        <v>43958</v>
      </c>
      <c r="J1008" s="35">
        <v>43966</v>
      </c>
      <c r="K1008" s="36" t="s">
        <v>69</v>
      </c>
      <c r="L1008" s="37">
        <f t="shared" si="131"/>
        <v>1500</v>
      </c>
      <c r="M1008" s="38">
        <v>1500</v>
      </c>
      <c r="N1008" s="39"/>
      <c r="O1008" s="40" t="s">
        <v>369</v>
      </c>
    </row>
    <row r="1009" spans="1:15" s="41" customFormat="1" ht="24">
      <c r="A1009" s="32">
        <v>1151</v>
      </c>
      <c r="B1009" s="33" t="s">
        <v>444</v>
      </c>
      <c r="C1009" s="42" t="s">
        <v>83</v>
      </c>
      <c r="D1009" s="33" t="s">
        <v>163</v>
      </c>
      <c r="E1009" s="44" t="s">
        <v>28</v>
      </c>
      <c r="F1009" s="35">
        <f>H1009-7</f>
        <v>43944</v>
      </c>
      <c r="G1009" s="33" t="str">
        <f>IF(E1009="","",IF((OR(E1009=data_validation!A$1,E1009=data_validation!A$2)),"Indicate Date","N/A"))</f>
        <v>N/A</v>
      </c>
      <c r="H1009" s="35">
        <f t="shared" si="134"/>
        <v>43951</v>
      </c>
      <c r="I1009" s="35">
        <f t="shared" si="130"/>
        <v>43958</v>
      </c>
      <c r="J1009" s="35">
        <v>43966</v>
      </c>
      <c r="K1009" s="36" t="s">
        <v>69</v>
      </c>
      <c r="L1009" s="37">
        <f t="shared" si="131"/>
        <v>5000</v>
      </c>
      <c r="M1009" s="43">
        <v>5000</v>
      </c>
      <c r="N1009" s="39"/>
      <c r="O1009" s="40" t="s">
        <v>255</v>
      </c>
    </row>
    <row r="1010" spans="1:15" s="41" customFormat="1" ht="24">
      <c r="A1010" s="32">
        <v>1152</v>
      </c>
      <c r="B1010" s="33" t="s">
        <v>444</v>
      </c>
      <c r="C1010" s="42" t="s">
        <v>118</v>
      </c>
      <c r="D1010" s="33" t="s">
        <v>163</v>
      </c>
      <c r="E1010" s="44" t="s">
        <v>28</v>
      </c>
      <c r="F1010" s="35">
        <f>H1010-7</f>
        <v>43944</v>
      </c>
      <c r="G1010" s="33" t="str">
        <f>IF(E1010="","",IF((OR(E1010=data_validation!A$1,E1010=data_validation!A$2)),"Indicate Date","N/A"))</f>
        <v>N/A</v>
      </c>
      <c r="H1010" s="35">
        <f t="shared" si="134"/>
        <v>43951</v>
      </c>
      <c r="I1010" s="35">
        <f t="shared" si="130"/>
        <v>43958</v>
      </c>
      <c r="J1010" s="35">
        <v>43966</v>
      </c>
      <c r="K1010" s="36" t="s">
        <v>69</v>
      </c>
      <c r="L1010" s="37">
        <f t="shared" si="131"/>
        <v>5200</v>
      </c>
      <c r="M1010" s="43">
        <v>5200</v>
      </c>
      <c r="N1010" s="39"/>
      <c r="O1010" s="40" t="s">
        <v>255</v>
      </c>
    </row>
    <row r="1011" spans="1:15" s="41" customFormat="1" ht="12.75">
      <c r="A1011" s="32">
        <v>1386</v>
      </c>
      <c r="B1011" s="33" t="s">
        <v>472</v>
      </c>
      <c r="C1011" s="34" t="s">
        <v>89</v>
      </c>
      <c r="D1011" s="33" t="s">
        <v>192</v>
      </c>
      <c r="E1011" s="44" t="s">
        <v>15</v>
      </c>
      <c r="F1011" s="35">
        <f>G1011-21</f>
        <v>43923</v>
      </c>
      <c r="G1011" s="35">
        <f>H1011-7</f>
        <v>43944</v>
      </c>
      <c r="H1011" s="35">
        <f t="shared" si="134"/>
        <v>43951</v>
      </c>
      <c r="I1011" s="35">
        <f t="shared" si="130"/>
        <v>43958</v>
      </c>
      <c r="J1011" s="35">
        <v>43966</v>
      </c>
      <c r="K1011" s="36" t="s">
        <v>69</v>
      </c>
      <c r="L1011" s="37">
        <f t="shared" si="131"/>
        <v>24000</v>
      </c>
      <c r="M1011" s="38">
        <v>24000</v>
      </c>
      <c r="N1011" s="39"/>
      <c r="O1011" s="40" t="s">
        <v>473</v>
      </c>
    </row>
    <row r="1012" spans="1:15" s="41" customFormat="1" ht="18">
      <c r="A1012" s="32">
        <v>1387</v>
      </c>
      <c r="B1012" s="33" t="s">
        <v>472</v>
      </c>
      <c r="C1012" s="34" t="s">
        <v>110</v>
      </c>
      <c r="D1012" s="33" t="s">
        <v>192</v>
      </c>
      <c r="E1012" s="44" t="s">
        <v>29</v>
      </c>
      <c r="F1012" s="46" t="e">
        <v>#REF!</v>
      </c>
      <c r="G1012" s="46" t="s">
        <v>822</v>
      </c>
      <c r="H1012" s="35">
        <f t="shared" si="134"/>
        <v>43951</v>
      </c>
      <c r="I1012" s="35">
        <f t="shared" si="130"/>
        <v>43958</v>
      </c>
      <c r="J1012" s="35">
        <v>43966</v>
      </c>
      <c r="K1012" s="36" t="s">
        <v>69</v>
      </c>
      <c r="L1012" s="37">
        <f t="shared" si="131"/>
        <v>15000</v>
      </c>
      <c r="M1012" s="38">
        <v>15000</v>
      </c>
      <c r="N1012" s="39"/>
      <c r="O1012" s="40" t="s">
        <v>473</v>
      </c>
    </row>
    <row r="1013" spans="1:15" s="41" customFormat="1" ht="21">
      <c r="A1013" s="32">
        <v>935</v>
      </c>
      <c r="B1013" s="33" t="s">
        <v>334</v>
      </c>
      <c r="C1013" s="42" t="s">
        <v>92</v>
      </c>
      <c r="D1013" s="33" t="s">
        <v>147</v>
      </c>
      <c r="E1013" s="44" t="s">
        <v>28</v>
      </c>
      <c r="F1013" s="35">
        <f>H1013-7</f>
        <v>43961</v>
      </c>
      <c r="G1013" s="33" t="str">
        <f>IF(E1013="","",IF((OR(E1013=data_validation!A$1,E1013=data_validation!A$2)),"Indicate Date","N/A"))</f>
        <v>N/A</v>
      </c>
      <c r="H1013" s="35">
        <f t="shared" si="134"/>
        <v>43968</v>
      </c>
      <c r="I1013" s="35">
        <f t="shared" si="130"/>
        <v>43975</v>
      </c>
      <c r="J1013" s="35">
        <v>43983</v>
      </c>
      <c r="K1013" s="36" t="s">
        <v>69</v>
      </c>
      <c r="L1013" s="37">
        <f t="shared" si="131"/>
        <v>35000</v>
      </c>
      <c r="M1013" s="43">
        <f>32490+2510</f>
        <v>35000</v>
      </c>
      <c r="N1013" s="39"/>
      <c r="O1013" s="40" t="s">
        <v>232</v>
      </c>
    </row>
    <row r="1014" spans="1:15" s="41" customFormat="1" ht="21">
      <c r="A1014" s="32">
        <v>378</v>
      </c>
      <c r="B1014" s="33" t="s">
        <v>424</v>
      </c>
      <c r="C1014" s="42" t="s">
        <v>89</v>
      </c>
      <c r="D1014" s="33" t="s">
        <v>105</v>
      </c>
      <c r="E1014" s="44" t="s">
        <v>15</v>
      </c>
      <c r="F1014" s="35">
        <f>G1014-21</f>
        <v>43954</v>
      </c>
      <c r="G1014" s="35">
        <f>H1014-7</f>
        <v>43975</v>
      </c>
      <c r="H1014" s="35">
        <f t="shared" si="134"/>
        <v>43982</v>
      </c>
      <c r="I1014" s="35">
        <f t="shared" si="130"/>
        <v>43989</v>
      </c>
      <c r="J1014" s="35">
        <v>43997</v>
      </c>
      <c r="K1014" s="36" t="s">
        <v>69</v>
      </c>
      <c r="L1014" s="37">
        <f t="shared" si="131"/>
        <v>8000</v>
      </c>
      <c r="M1014" s="43">
        <v>8000</v>
      </c>
      <c r="N1014" s="39"/>
      <c r="O1014" s="40" t="s">
        <v>215</v>
      </c>
    </row>
    <row r="1015" spans="1:15" s="41" customFormat="1" ht="12.75">
      <c r="A1015" s="32">
        <v>400</v>
      </c>
      <c r="B1015" s="33" t="s">
        <v>559</v>
      </c>
      <c r="C1015" s="42" t="s">
        <v>89</v>
      </c>
      <c r="D1015" s="33" t="s">
        <v>105</v>
      </c>
      <c r="E1015" s="44" t="s">
        <v>15</v>
      </c>
      <c r="F1015" s="35">
        <f>G1015-21</f>
        <v>43954</v>
      </c>
      <c r="G1015" s="35">
        <f>H1015-7</f>
        <v>43975</v>
      </c>
      <c r="H1015" s="35">
        <f t="shared" si="134"/>
        <v>43982</v>
      </c>
      <c r="I1015" s="35">
        <f t="shared" si="130"/>
        <v>43989</v>
      </c>
      <c r="J1015" s="35">
        <v>43997</v>
      </c>
      <c r="K1015" s="36" t="s">
        <v>69</v>
      </c>
      <c r="L1015" s="37">
        <f t="shared" si="131"/>
        <v>5000</v>
      </c>
      <c r="M1015" s="43">
        <v>5000</v>
      </c>
      <c r="N1015" s="39"/>
      <c r="O1015" s="40" t="s">
        <v>426</v>
      </c>
    </row>
    <row r="1016" spans="1:15" s="41" customFormat="1" ht="12.75">
      <c r="A1016" s="32">
        <v>1177</v>
      </c>
      <c r="B1016" s="33" t="s">
        <v>515</v>
      </c>
      <c r="C1016" s="42" t="s">
        <v>130</v>
      </c>
      <c r="D1016" s="33" t="s">
        <v>163</v>
      </c>
      <c r="E1016" s="44" t="s">
        <v>15</v>
      </c>
      <c r="F1016" s="35">
        <f>H1016-7</f>
        <v>43975</v>
      </c>
      <c r="G1016" s="33" t="str">
        <f>IF(E1016="","",IF((OR(E1016=data_validation!A$1,E1016=data_validation!A$2)),"Indicate Date","N/A"))</f>
        <v>Indicate Date</v>
      </c>
      <c r="H1016" s="35">
        <f t="shared" si="134"/>
        <v>43982</v>
      </c>
      <c r="I1016" s="35">
        <f t="shared" si="130"/>
        <v>43989</v>
      </c>
      <c r="J1016" s="35">
        <v>43997</v>
      </c>
      <c r="K1016" s="36" t="s">
        <v>69</v>
      </c>
      <c r="L1016" s="37">
        <f t="shared" si="131"/>
        <v>652000</v>
      </c>
      <c r="M1016" s="43">
        <v>652000</v>
      </c>
      <c r="N1016" s="39"/>
      <c r="O1016" s="40" t="s">
        <v>516</v>
      </c>
    </row>
    <row r="1017" spans="1:15" s="41" customFormat="1" ht="21">
      <c r="A1017" s="32">
        <v>1270</v>
      </c>
      <c r="B1017" s="33" t="s">
        <v>396</v>
      </c>
      <c r="C1017" s="42" t="s">
        <v>78</v>
      </c>
      <c r="D1017" s="33" t="s">
        <v>142</v>
      </c>
      <c r="E1017" s="44" t="s">
        <v>15</v>
      </c>
      <c r="F1017" s="35">
        <f>G1017-21</f>
        <v>43956</v>
      </c>
      <c r="G1017" s="35">
        <f>H1017-7</f>
        <v>43977</v>
      </c>
      <c r="H1017" s="35">
        <f>J1017-13</f>
        <v>43984</v>
      </c>
      <c r="I1017" s="35">
        <f t="shared" si="130"/>
        <v>43991</v>
      </c>
      <c r="J1017" s="35">
        <v>43997</v>
      </c>
      <c r="K1017" s="36" t="s">
        <v>69</v>
      </c>
      <c r="L1017" s="37">
        <f t="shared" si="131"/>
        <v>25000</v>
      </c>
      <c r="M1017" s="45">
        <v>25000</v>
      </c>
      <c r="N1017" s="45"/>
      <c r="O1017" s="40" t="s">
        <v>397</v>
      </c>
    </row>
    <row r="1018" spans="1:15" s="41" customFormat="1" ht="21">
      <c r="A1018" s="32">
        <v>1271</v>
      </c>
      <c r="B1018" s="33" t="s">
        <v>396</v>
      </c>
      <c r="C1018" s="42" t="s">
        <v>77</v>
      </c>
      <c r="D1018" s="33" t="s">
        <v>142</v>
      </c>
      <c r="E1018" s="44" t="s">
        <v>15</v>
      </c>
      <c r="F1018" s="35">
        <f>G1018-21</f>
        <v>43956</v>
      </c>
      <c r="G1018" s="35">
        <f>H1018-7</f>
        <v>43977</v>
      </c>
      <c r="H1018" s="35">
        <f>J1018-13</f>
        <v>43984</v>
      </c>
      <c r="I1018" s="35">
        <f t="shared" si="130"/>
        <v>43991</v>
      </c>
      <c r="J1018" s="35">
        <v>43997</v>
      </c>
      <c r="K1018" s="36" t="s">
        <v>69</v>
      </c>
      <c r="L1018" s="37">
        <f t="shared" si="131"/>
        <v>25000</v>
      </c>
      <c r="M1018" s="45">
        <v>25000</v>
      </c>
      <c r="N1018" s="45"/>
      <c r="O1018" s="40" t="s">
        <v>397</v>
      </c>
    </row>
    <row r="1019" spans="1:15" s="41" customFormat="1" ht="18">
      <c r="A1019" s="32">
        <v>1456</v>
      </c>
      <c r="B1019" s="33" t="s">
        <v>482</v>
      </c>
      <c r="C1019" s="42" t="s">
        <v>92</v>
      </c>
      <c r="D1019" s="33" t="s">
        <v>192</v>
      </c>
      <c r="E1019" s="44" t="s">
        <v>28</v>
      </c>
      <c r="F1019" s="35">
        <f>H1019-7</f>
        <v>43977</v>
      </c>
      <c r="G1019" s="33" t="str">
        <f>IF(E1019="","",IF((OR(E1019=data_validation!A$1,E1019=data_validation!A$2)),"Indicate Date","N/A"))</f>
        <v>N/A</v>
      </c>
      <c r="H1019" s="35">
        <f>J1019-13</f>
        <v>43984</v>
      </c>
      <c r="I1019" s="35">
        <f t="shared" si="130"/>
        <v>43991</v>
      </c>
      <c r="J1019" s="35">
        <v>43997</v>
      </c>
      <c r="K1019" s="36" t="s">
        <v>69</v>
      </c>
      <c r="L1019" s="37">
        <f t="shared" si="131"/>
        <v>7203</v>
      </c>
      <c r="M1019" s="43">
        <v>7203</v>
      </c>
      <c r="N1019" s="39"/>
      <c r="O1019" s="40" t="s">
        <v>275</v>
      </c>
    </row>
    <row r="1020" spans="1:15" s="41" customFormat="1" ht="12.75">
      <c r="A1020" s="32"/>
      <c r="B1020" s="33"/>
      <c r="C1020" s="42"/>
      <c r="D1020" s="33"/>
      <c r="E1020" s="44"/>
      <c r="F1020" s="35"/>
      <c r="G1020" s="33"/>
      <c r="H1020" s="35"/>
      <c r="I1020" s="35"/>
      <c r="J1020" s="35"/>
      <c r="K1020" s="36"/>
      <c r="L1020" s="37"/>
      <c r="M1020" s="43"/>
      <c r="N1020" s="39"/>
      <c r="O1020" s="40"/>
    </row>
    <row r="1021" spans="1:15" s="41" customFormat="1" ht="12.75">
      <c r="A1021" s="32">
        <v>110</v>
      </c>
      <c r="B1021" s="33" t="s">
        <v>290</v>
      </c>
      <c r="C1021" s="34" t="s">
        <v>77</v>
      </c>
      <c r="D1021" s="33" t="s">
        <v>117</v>
      </c>
      <c r="E1021" s="44" t="s">
        <v>15</v>
      </c>
      <c r="F1021" s="35">
        <f>G1021-21</f>
        <v>43974</v>
      </c>
      <c r="G1021" s="35">
        <f>H1021-7</f>
        <v>43995</v>
      </c>
      <c r="H1021" s="35">
        <f>J1021-15</f>
        <v>44002</v>
      </c>
      <c r="I1021" s="35">
        <f t="shared" ref="I1021:I1084" si="137">H1021+7</f>
        <v>44009</v>
      </c>
      <c r="J1021" s="35">
        <v>44017</v>
      </c>
      <c r="K1021" s="36" t="s">
        <v>69</v>
      </c>
      <c r="L1021" s="37">
        <f t="shared" ref="L1021:L1084" si="138">SUM(M1021:N1021)</f>
        <v>4000</v>
      </c>
      <c r="M1021" s="38">
        <v>4000</v>
      </c>
      <c r="N1021" s="39"/>
      <c r="O1021" s="40" t="s">
        <v>208</v>
      </c>
    </row>
    <row r="1022" spans="1:15" s="41" customFormat="1" ht="21">
      <c r="A1022" s="32">
        <v>2</v>
      </c>
      <c r="B1022" s="33" t="s">
        <v>356</v>
      </c>
      <c r="C1022" s="34" t="s">
        <v>76</v>
      </c>
      <c r="D1022" s="33" t="s">
        <v>115</v>
      </c>
      <c r="E1022" s="44" t="s">
        <v>28</v>
      </c>
      <c r="F1022" s="35">
        <f>H1022-7</f>
        <v>44005</v>
      </c>
      <c r="G1022" s="33" t="str">
        <f>IF(E1022="","",IF((OR(E1022=data_validation!A$1,E1022=data_validation!A$2)),"Indicate Date","N/A"))</f>
        <v>N/A</v>
      </c>
      <c r="H1022" s="35">
        <f>J1022-15</f>
        <v>44012</v>
      </c>
      <c r="I1022" s="35">
        <f t="shared" si="137"/>
        <v>44019</v>
      </c>
      <c r="J1022" s="35">
        <v>44027</v>
      </c>
      <c r="K1022" s="36" t="s">
        <v>69</v>
      </c>
      <c r="L1022" s="37">
        <f t="shared" si="138"/>
        <v>28515</v>
      </c>
      <c r="M1022" s="38">
        <v>28515</v>
      </c>
      <c r="N1022" s="39"/>
      <c r="O1022" s="40" t="s">
        <v>208</v>
      </c>
    </row>
    <row r="1023" spans="1:15" s="41" customFormat="1" ht="21">
      <c r="A1023" s="32">
        <v>4</v>
      </c>
      <c r="B1023" s="33" t="s">
        <v>356</v>
      </c>
      <c r="C1023" s="34" t="s">
        <v>76</v>
      </c>
      <c r="D1023" s="33" t="s">
        <v>115</v>
      </c>
      <c r="E1023" s="44" t="s">
        <v>28</v>
      </c>
      <c r="F1023" s="35">
        <f>H1023-7</f>
        <v>44005</v>
      </c>
      <c r="G1023" s="33" t="str">
        <f>IF(E1023="","",IF((OR(E1023=data_validation!A$1,E1023=data_validation!A$2)),"Indicate Date","N/A"))</f>
        <v>N/A</v>
      </c>
      <c r="H1023" s="35">
        <f>J1023-15</f>
        <v>44012</v>
      </c>
      <c r="I1023" s="35">
        <f t="shared" si="137"/>
        <v>44019</v>
      </c>
      <c r="J1023" s="35">
        <v>44027</v>
      </c>
      <c r="K1023" s="36" t="s">
        <v>69</v>
      </c>
      <c r="L1023" s="37">
        <f t="shared" si="138"/>
        <v>48450</v>
      </c>
      <c r="M1023" s="38">
        <v>48450</v>
      </c>
      <c r="N1023" s="39"/>
      <c r="O1023" s="40" t="s">
        <v>208</v>
      </c>
    </row>
    <row r="1024" spans="1:15" s="41" customFormat="1" ht="21">
      <c r="A1024" s="32">
        <v>8</v>
      </c>
      <c r="B1024" s="33" t="s">
        <v>356</v>
      </c>
      <c r="C1024" s="34" t="s">
        <v>77</v>
      </c>
      <c r="D1024" s="33" t="s">
        <v>115</v>
      </c>
      <c r="E1024" s="44" t="s">
        <v>15</v>
      </c>
      <c r="F1024" s="35">
        <f>G1024-21</f>
        <v>43984</v>
      </c>
      <c r="G1024" s="35">
        <f>H1024-7</f>
        <v>44005</v>
      </c>
      <c r="H1024" s="35">
        <f>J1024-15</f>
        <v>44012</v>
      </c>
      <c r="I1024" s="35">
        <f t="shared" si="137"/>
        <v>44019</v>
      </c>
      <c r="J1024" s="35">
        <v>44027</v>
      </c>
      <c r="K1024" s="36" t="s">
        <v>69</v>
      </c>
      <c r="L1024" s="37">
        <f t="shared" si="138"/>
        <v>6300</v>
      </c>
      <c r="M1024" s="38">
        <v>6300</v>
      </c>
      <c r="N1024" s="39"/>
      <c r="O1024" s="40" t="s">
        <v>208</v>
      </c>
    </row>
    <row r="1025" spans="1:256" s="41" customFormat="1" ht="21">
      <c r="A1025" s="32">
        <v>9</v>
      </c>
      <c r="B1025" s="33" t="s">
        <v>356</v>
      </c>
      <c r="C1025" s="34" t="s">
        <v>78</v>
      </c>
      <c r="D1025" s="33" t="s">
        <v>115</v>
      </c>
      <c r="E1025" s="44" t="s">
        <v>15</v>
      </c>
      <c r="F1025" s="35">
        <f>G1025-21</f>
        <v>43986</v>
      </c>
      <c r="G1025" s="35">
        <f>H1025-7</f>
        <v>44007</v>
      </c>
      <c r="H1025" s="35">
        <f>J1025-13</f>
        <v>44014</v>
      </c>
      <c r="I1025" s="35">
        <f t="shared" si="137"/>
        <v>44021</v>
      </c>
      <c r="J1025" s="35">
        <v>44027</v>
      </c>
      <c r="K1025" s="36" t="s">
        <v>69</v>
      </c>
      <c r="L1025" s="37">
        <f t="shared" si="138"/>
        <v>1150</v>
      </c>
      <c r="M1025" s="38">
        <v>1150</v>
      </c>
      <c r="N1025" s="39"/>
      <c r="O1025" s="40" t="s">
        <v>208</v>
      </c>
    </row>
    <row r="1026" spans="1:256" s="41" customFormat="1" ht="21">
      <c r="A1026" s="32">
        <v>10</v>
      </c>
      <c r="B1026" s="33" t="s">
        <v>356</v>
      </c>
      <c r="C1026" s="34" t="s">
        <v>81</v>
      </c>
      <c r="D1026" s="33" t="s">
        <v>115</v>
      </c>
      <c r="E1026" s="44" t="s">
        <v>15</v>
      </c>
      <c r="F1026" s="35">
        <f>G1026-21</f>
        <v>43984</v>
      </c>
      <c r="G1026" s="35">
        <f>H1026-7</f>
        <v>44005</v>
      </c>
      <c r="H1026" s="35">
        <f>J1026-15</f>
        <v>44012</v>
      </c>
      <c r="I1026" s="35">
        <f t="shared" si="137"/>
        <v>44019</v>
      </c>
      <c r="J1026" s="35">
        <v>44027</v>
      </c>
      <c r="K1026" s="36" t="s">
        <v>69</v>
      </c>
      <c r="L1026" s="37">
        <f t="shared" si="138"/>
        <v>2100</v>
      </c>
      <c r="M1026" s="38">
        <v>2100</v>
      </c>
      <c r="N1026" s="39"/>
      <c r="O1026" s="40" t="s">
        <v>208</v>
      </c>
    </row>
    <row r="1027" spans="1:256" s="41" customFormat="1" ht="24">
      <c r="A1027" s="32">
        <v>12</v>
      </c>
      <c r="B1027" s="33" t="s">
        <v>356</v>
      </c>
      <c r="C1027" s="42" t="s">
        <v>83</v>
      </c>
      <c r="D1027" s="33" t="s">
        <v>115</v>
      </c>
      <c r="E1027" s="44" t="s">
        <v>28</v>
      </c>
      <c r="F1027" s="35">
        <f>H1027-7</f>
        <v>44005</v>
      </c>
      <c r="G1027" s="33" t="str">
        <f>IF(E1027="","",IF((OR(E1027=data_validation!A$1,E1027=data_validation!A$2)),"Indicate Date","N/A"))</f>
        <v>N/A</v>
      </c>
      <c r="H1027" s="35">
        <f>J1027-15</f>
        <v>44012</v>
      </c>
      <c r="I1027" s="35">
        <f t="shared" si="137"/>
        <v>44019</v>
      </c>
      <c r="J1027" s="35">
        <v>44027</v>
      </c>
      <c r="K1027" s="36" t="s">
        <v>69</v>
      </c>
      <c r="L1027" s="37">
        <f t="shared" si="138"/>
        <v>10000</v>
      </c>
      <c r="M1027" s="43">
        <v>10000</v>
      </c>
      <c r="N1027" s="39"/>
      <c r="O1027" s="40" t="s">
        <v>208</v>
      </c>
    </row>
    <row r="1028" spans="1:256" s="41" customFormat="1" ht="21">
      <c r="A1028" s="32">
        <v>14</v>
      </c>
      <c r="B1028" s="33" t="s">
        <v>356</v>
      </c>
      <c r="C1028" s="42" t="s">
        <v>116</v>
      </c>
      <c r="D1028" s="33" t="s">
        <v>115</v>
      </c>
      <c r="E1028" s="44" t="s">
        <v>28</v>
      </c>
      <c r="F1028" s="35">
        <f>H1028-7</f>
        <v>44005</v>
      </c>
      <c r="G1028" s="33" t="str">
        <f>IF(E1028="","",IF((OR(E1028=data_validation!A$1,E1028=data_validation!A$2)),"Indicate Date","N/A"))</f>
        <v>N/A</v>
      </c>
      <c r="H1028" s="35">
        <f>J1028-15</f>
        <v>44012</v>
      </c>
      <c r="I1028" s="35">
        <f t="shared" si="137"/>
        <v>44019</v>
      </c>
      <c r="J1028" s="35">
        <v>44027</v>
      </c>
      <c r="K1028" s="36" t="s">
        <v>69</v>
      </c>
      <c r="L1028" s="37">
        <f t="shared" si="138"/>
        <v>1250</v>
      </c>
      <c r="M1028" s="43">
        <v>1250</v>
      </c>
      <c r="N1028" s="39"/>
      <c r="O1028" s="40" t="s">
        <v>208</v>
      </c>
    </row>
    <row r="1029" spans="1:256" s="41" customFormat="1" ht="24">
      <c r="A1029" s="32">
        <v>20</v>
      </c>
      <c r="B1029" s="33" t="s">
        <v>357</v>
      </c>
      <c r="C1029" s="42" t="s">
        <v>95</v>
      </c>
      <c r="D1029" s="33" t="s">
        <v>115</v>
      </c>
      <c r="E1029" s="44" t="s">
        <v>15</v>
      </c>
      <c r="F1029" s="35">
        <f>G1029-21</f>
        <v>43986</v>
      </c>
      <c r="G1029" s="35">
        <f>H1029-7</f>
        <v>44007</v>
      </c>
      <c r="H1029" s="35">
        <f>J1029-13</f>
        <v>44014</v>
      </c>
      <c r="I1029" s="35">
        <f t="shared" si="137"/>
        <v>44021</v>
      </c>
      <c r="J1029" s="35">
        <v>44027</v>
      </c>
      <c r="K1029" s="36" t="s">
        <v>69</v>
      </c>
      <c r="L1029" s="37">
        <f t="shared" si="138"/>
        <v>30000</v>
      </c>
      <c r="M1029" s="43"/>
      <c r="N1029" s="39">
        <v>30000</v>
      </c>
      <c r="O1029" s="40" t="s">
        <v>208</v>
      </c>
    </row>
    <row r="1030" spans="1:256" s="41" customFormat="1" ht="24">
      <c r="A1030" s="32">
        <v>22</v>
      </c>
      <c r="B1030" s="33" t="s">
        <v>357</v>
      </c>
      <c r="C1030" s="42" t="s">
        <v>85</v>
      </c>
      <c r="D1030" s="33" t="s">
        <v>115</v>
      </c>
      <c r="E1030" s="44" t="s">
        <v>15</v>
      </c>
      <c r="F1030" s="35">
        <f>G1030-21</f>
        <v>43986</v>
      </c>
      <c r="G1030" s="35">
        <f>H1030-7</f>
        <v>44007</v>
      </c>
      <c r="H1030" s="35">
        <f>J1030-13</f>
        <v>44014</v>
      </c>
      <c r="I1030" s="35">
        <f t="shared" si="137"/>
        <v>44021</v>
      </c>
      <c r="J1030" s="35">
        <v>44027</v>
      </c>
      <c r="K1030" s="36" t="s">
        <v>69</v>
      </c>
      <c r="L1030" s="37">
        <f t="shared" si="138"/>
        <v>40000</v>
      </c>
      <c r="M1030" s="43"/>
      <c r="N1030" s="39">
        <v>40000</v>
      </c>
      <c r="O1030" s="40" t="s">
        <v>208</v>
      </c>
    </row>
    <row r="1031" spans="1:256" s="41" customFormat="1" ht="21">
      <c r="A1031" s="32">
        <v>23</v>
      </c>
      <c r="B1031" s="33" t="s">
        <v>358</v>
      </c>
      <c r="C1031" s="42" t="s">
        <v>77</v>
      </c>
      <c r="D1031" s="33" t="s">
        <v>115</v>
      </c>
      <c r="E1031" s="44" t="s">
        <v>15</v>
      </c>
      <c r="F1031" s="35">
        <f>G1031-21</f>
        <v>43984</v>
      </c>
      <c r="G1031" s="35">
        <f>H1031-7</f>
        <v>44005</v>
      </c>
      <c r="H1031" s="35">
        <f t="shared" ref="H1031:H1040" si="139">J1031-15</f>
        <v>44012</v>
      </c>
      <c r="I1031" s="35">
        <f t="shared" si="137"/>
        <v>44019</v>
      </c>
      <c r="J1031" s="35">
        <v>44027</v>
      </c>
      <c r="K1031" s="36" t="s">
        <v>69</v>
      </c>
      <c r="L1031" s="37">
        <f t="shared" si="138"/>
        <v>30000</v>
      </c>
      <c r="M1031" s="43">
        <v>30000</v>
      </c>
      <c r="N1031" s="39"/>
      <c r="O1031" s="40" t="s">
        <v>359</v>
      </c>
    </row>
    <row r="1032" spans="1:256" s="41" customFormat="1" ht="12.75">
      <c r="A1032" s="32">
        <v>24</v>
      </c>
      <c r="B1032" s="33" t="s">
        <v>361</v>
      </c>
      <c r="C1032" s="42" t="s">
        <v>77</v>
      </c>
      <c r="D1032" s="33" t="s">
        <v>115</v>
      </c>
      <c r="E1032" s="44" t="s">
        <v>15</v>
      </c>
      <c r="F1032" s="35">
        <f>G1032-21</f>
        <v>43984</v>
      </c>
      <c r="G1032" s="35">
        <f>H1032-7</f>
        <v>44005</v>
      </c>
      <c r="H1032" s="35">
        <f t="shared" si="139"/>
        <v>44012</v>
      </c>
      <c r="I1032" s="35">
        <f t="shared" si="137"/>
        <v>44019</v>
      </c>
      <c r="J1032" s="35">
        <v>44027</v>
      </c>
      <c r="K1032" s="36" t="s">
        <v>69</v>
      </c>
      <c r="L1032" s="37">
        <f t="shared" si="138"/>
        <v>20000</v>
      </c>
      <c r="M1032" s="43">
        <v>20000</v>
      </c>
      <c r="N1032" s="39"/>
      <c r="O1032" s="40" t="s">
        <v>360</v>
      </c>
    </row>
    <row r="1033" spans="1:256" s="41" customFormat="1" ht="21">
      <c r="A1033" s="32">
        <v>27</v>
      </c>
      <c r="B1033" s="71" t="s">
        <v>349</v>
      </c>
      <c r="C1033" s="72" t="s">
        <v>76</v>
      </c>
      <c r="D1033" s="71" t="s">
        <v>98</v>
      </c>
      <c r="E1033" s="73" t="s">
        <v>24</v>
      </c>
      <c r="F1033" s="71" t="str">
        <f>IF(E1033="","",IF((OR(E1033=data_validation!A$1,E1033=data_validation!A$2,E1033=data_validation!A$5,E1033=data_validation!A$6,E1033=data_validation!A$14,E1033=data_validation!A$16)),"Indicate Date","N/A"))</f>
        <v>N/A</v>
      </c>
      <c r="G1033" s="71" t="str">
        <f>IF(E1033="","",IF((OR(E1033=data_validation!A$1,E1033=data_validation!A$2)),"Indicate Date","N/A"))</f>
        <v>N/A</v>
      </c>
      <c r="H1033" s="74">
        <f t="shared" si="139"/>
        <v>44012</v>
      </c>
      <c r="I1033" s="74">
        <f t="shared" si="137"/>
        <v>44019</v>
      </c>
      <c r="J1033" s="74">
        <v>44027</v>
      </c>
      <c r="K1033" s="75" t="s">
        <v>69</v>
      </c>
      <c r="L1033" s="76">
        <f t="shared" si="138"/>
        <v>166565.5</v>
      </c>
      <c r="M1033" s="77">
        <f>159583+6982.5</f>
        <v>166565.5</v>
      </c>
      <c r="N1033" s="78"/>
      <c r="O1033" s="79" t="s">
        <v>208</v>
      </c>
      <c r="P1033" s="80"/>
      <c r="Q1033" s="80"/>
      <c r="R1033" s="80"/>
      <c r="S1033" s="80"/>
      <c r="T1033" s="80"/>
      <c r="U1033" s="80"/>
      <c r="V1033" s="80"/>
      <c r="W1033" s="80"/>
      <c r="X1033" s="80"/>
      <c r="Y1033" s="80"/>
      <c r="Z1033" s="80"/>
      <c r="AA1033" s="80"/>
      <c r="AB1033" s="80"/>
      <c r="AC1033" s="80"/>
      <c r="AD1033" s="80"/>
      <c r="AE1033" s="80"/>
      <c r="AF1033" s="80"/>
      <c r="AG1033" s="80"/>
      <c r="AH1033" s="80"/>
      <c r="AI1033" s="80"/>
      <c r="AJ1033" s="80"/>
      <c r="AK1033" s="80"/>
      <c r="AL1033" s="80"/>
      <c r="AM1033" s="80"/>
      <c r="AN1033" s="80"/>
      <c r="AO1033" s="80"/>
      <c r="AP1033" s="80"/>
      <c r="AQ1033" s="80"/>
      <c r="AR1033" s="80"/>
      <c r="AS1033" s="80"/>
      <c r="AT1033" s="80"/>
      <c r="AU1033" s="80"/>
      <c r="AV1033" s="80"/>
      <c r="AW1033" s="80"/>
      <c r="AX1033" s="80"/>
      <c r="AY1033" s="80"/>
      <c r="AZ1033" s="80"/>
      <c r="BA1033" s="80"/>
      <c r="BB1033" s="80"/>
      <c r="BC1033" s="80"/>
      <c r="BD1033" s="80"/>
      <c r="BE1033" s="80"/>
      <c r="BF1033" s="80"/>
      <c r="BG1033" s="80"/>
      <c r="BH1033" s="80"/>
      <c r="BI1033" s="80"/>
      <c r="BJ1033" s="80"/>
      <c r="BK1033" s="80"/>
      <c r="BL1033" s="80"/>
      <c r="BM1033" s="80"/>
      <c r="BN1033" s="80"/>
      <c r="BO1033" s="80"/>
      <c r="BP1033" s="80"/>
      <c r="BQ1033" s="80"/>
      <c r="BR1033" s="80"/>
      <c r="BS1033" s="80"/>
      <c r="BT1033" s="80"/>
      <c r="BU1033" s="80"/>
      <c r="BV1033" s="80"/>
      <c r="BW1033" s="80"/>
      <c r="BX1033" s="80"/>
      <c r="BY1033" s="80"/>
      <c r="BZ1033" s="80"/>
      <c r="CA1033" s="80"/>
      <c r="CB1033" s="80"/>
      <c r="CC1033" s="80"/>
      <c r="CD1033" s="80"/>
      <c r="CE1033" s="80"/>
      <c r="CF1033" s="80"/>
      <c r="CG1033" s="80"/>
      <c r="CH1033" s="80"/>
      <c r="CI1033" s="80"/>
      <c r="CJ1033" s="80"/>
      <c r="CK1033" s="80"/>
      <c r="CL1033" s="80"/>
      <c r="CM1033" s="80"/>
      <c r="CN1033" s="80"/>
      <c r="CO1033" s="80"/>
      <c r="CP1033" s="80"/>
      <c r="CQ1033" s="80"/>
      <c r="CR1033" s="80"/>
      <c r="CS1033" s="80"/>
      <c r="CT1033" s="80"/>
      <c r="CU1033" s="80"/>
      <c r="CV1033" s="80"/>
      <c r="CW1033" s="80"/>
      <c r="CX1033" s="80"/>
      <c r="CY1033" s="80"/>
      <c r="CZ1033" s="80"/>
      <c r="DA1033" s="80"/>
      <c r="DB1033" s="80"/>
      <c r="DC1033" s="80"/>
      <c r="DD1033" s="80"/>
      <c r="DE1033" s="80"/>
      <c r="DF1033" s="80"/>
      <c r="DG1033" s="80"/>
      <c r="DH1033" s="80"/>
      <c r="DI1033" s="80"/>
      <c r="DJ1033" s="80"/>
      <c r="DK1033" s="80"/>
      <c r="DL1033" s="80"/>
      <c r="DM1033" s="80"/>
      <c r="DN1033" s="80"/>
      <c r="DO1033" s="80"/>
      <c r="DP1033" s="80"/>
      <c r="DQ1033" s="80"/>
      <c r="DR1033" s="80"/>
      <c r="DS1033" s="80"/>
      <c r="DT1033" s="80"/>
      <c r="DU1033" s="80"/>
      <c r="DV1033" s="80"/>
      <c r="DW1033" s="80"/>
      <c r="DX1033" s="80"/>
      <c r="DY1033" s="80"/>
      <c r="DZ1033" s="80"/>
      <c r="EA1033" s="80"/>
      <c r="EB1033" s="80"/>
      <c r="EC1033" s="80"/>
      <c r="ED1033" s="80"/>
      <c r="EE1033" s="80"/>
      <c r="EF1033" s="80"/>
      <c r="EG1033" s="80"/>
      <c r="EH1033" s="80"/>
      <c r="EI1033" s="80"/>
      <c r="EJ1033" s="80"/>
      <c r="EK1033" s="80"/>
      <c r="EL1033" s="80"/>
      <c r="EM1033" s="80"/>
      <c r="EN1033" s="80"/>
      <c r="EO1033" s="80"/>
      <c r="EP1033" s="80"/>
      <c r="EQ1033" s="80"/>
      <c r="ER1033" s="80"/>
      <c r="ES1033" s="80"/>
      <c r="ET1033" s="80"/>
      <c r="EU1033" s="80"/>
      <c r="EV1033" s="80"/>
      <c r="EW1033" s="80"/>
      <c r="EX1033" s="80"/>
      <c r="EY1033" s="80"/>
      <c r="EZ1033" s="80"/>
      <c r="FA1033" s="80"/>
      <c r="FB1033" s="80"/>
      <c r="FC1033" s="80"/>
      <c r="FD1033" s="80"/>
      <c r="FE1033" s="80"/>
      <c r="FF1033" s="80"/>
      <c r="FG1033" s="80"/>
      <c r="FH1033" s="80"/>
      <c r="FI1033" s="80"/>
      <c r="FJ1033" s="80"/>
      <c r="FK1033" s="80"/>
      <c r="FL1033" s="80"/>
      <c r="FM1033" s="80"/>
      <c r="FN1033" s="80"/>
      <c r="FO1033" s="80"/>
      <c r="FP1033" s="80"/>
      <c r="FQ1033" s="80"/>
      <c r="FR1033" s="80"/>
      <c r="FS1033" s="80"/>
      <c r="FT1033" s="80"/>
      <c r="FU1033" s="80"/>
      <c r="FV1033" s="80"/>
      <c r="FW1033" s="80"/>
      <c r="FX1033" s="80"/>
      <c r="FY1033" s="80"/>
      <c r="FZ1033" s="80"/>
      <c r="GA1033" s="80"/>
      <c r="GB1033" s="80"/>
      <c r="GC1033" s="80"/>
      <c r="GD1033" s="80"/>
      <c r="GE1033" s="80"/>
      <c r="GF1033" s="80"/>
      <c r="GG1033" s="80"/>
      <c r="GH1033" s="80"/>
      <c r="GI1033" s="80"/>
      <c r="GJ1033" s="80"/>
      <c r="GK1033" s="80"/>
      <c r="GL1033" s="80"/>
      <c r="GM1033" s="80"/>
      <c r="GN1033" s="80"/>
      <c r="GO1033" s="80"/>
      <c r="GP1033" s="80"/>
      <c r="GQ1033" s="80"/>
      <c r="GR1033" s="80"/>
      <c r="GS1033" s="80"/>
      <c r="GT1033" s="80"/>
      <c r="GU1033" s="80"/>
      <c r="GV1033" s="80"/>
      <c r="GW1033" s="80"/>
      <c r="GX1033" s="80"/>
      <c r="GY1033" s="80"/>
      <c r="GZ1033" s="80"/>
      <c r="HA1033" s="80"/>
      <c r="HB1033" s="80"/>
      <c r="HC1033" s="80"/>
      <c r="HD1033" s="80"/>
      <c r="HE1033" s="80"/>
      <c r="HF1033" s="80"/>
      <c r="HG1033" s="80"/>
      <c r="HH1033" s="80"/>
      <c r="HI1033" s="80"/>
      <c r="HJ1033" s="80"/>
      <c r="HK1033" s="80"/>
      <c r="HL1033" s="80"/>
      <c r="HM1033" s="80"/>
      <c r="HN1033" s="80"/>
      <c r="HO1033" s="80"/>
      <c r="HP1033" s="80"/>
      <c r="HQ1033" s="80"/>
      <c r="HR1033" s="80"/>
      <c r="HS1033" s="80"/>
      <c r="HT1033" s="80"/>
      <c r="HU1033" s="80"/>
      <c r="HV1033" s="80"/>
      <c r="HW1033" s="80"/>
      <c r="HX1033" s="80"/>
      <c r="HY1033" s="80"/>
      <c r="HZ1033" s="80"/>
      <c r="IA1033" s="80"/>
      <c r="IB1033" s="80"/>
      <c r="IC1033" s="80"/>
      <c r="ID1033" s="80"/>
      <c r="IE1033" s="80"/>
      <c r="IF1033" s="80"/>
      <c r="IG1033" s="80"/>
      <c r="IH1033" s="80"/>
      <c r="II1033" s="80"/>
      <c r="IJ1033" s="80"/>
      <c r="IK1033" s="80"/>
      <c r="IL1033" s="80"/>
      <c r="IM1033" s="80"/>
      <c r="IN1033" s="80"/>
      <c r="IO1033" s="80"/>
      <c r="IP1033" s="80"/>
      <c r="IQ1033" s="80"/>
      <c r="IR1033" s="80"/>
      <c r="IS1033" s="80"/>
      <c r="IT1033" s="80"/>
      <c r="IU1033" s="80"/>
      <c r="IV1033" s="80"/>
    </row>
    <row r="1034" spans="1:256" s="41" customFormat="1" ht="21">
      <c r="A1034" s="32">
        <v>30</v>
      </c>
      <c r="B1034" s="33" t="s">
        <v>349</v>
      </c>
      <c r="C1034" s="34" t="s">
        <v>102</v>
      </c>
      <c r="D1034" s="33" t="s">
        <v>98</v>
      </c>
      <c r="E1034" s="44" t="s">
        <v>24</v>
      </c>
      <c r="F1034" s="33" t="str">
        <f>IF(E1034="","",IF((OR(E1034=data_validation!A$1,E1034=data_validation!A$2,E1034=data_validation!A$5,E1034=data_validation!A$6,E1034=data_validation!A$14,E1034=data_validation!A$16)),"Indicate Date","N/A"))</f>
        <v>N/A</v>
      </c>
      <c r="G1034" s="33" t="str">
        <f>IF(E1034="","",IF((OR(E1034=data_validation!A$1,E1034=data_validation!A$2)),"Indicate Date","N/A"))</f>
        <v>N/A</v>
      </c>
      <c r="H1034" s="35">
        <f t="shared" si="139"/>
        <v>44012</v>
      </c>
      <c r="I1034" s="35">
        <f t="shared" si="137"/>
        <v>44019</v>
      </c>
      <c r="J1034" s="35">
        <v>44027</v>
      </c>
      <c r="K1034" s="36" t="s">
        <v>69</v>
      </c>
      <c r="L1034" s="37">
        <f t="shared" si="138"/>
        <v>402750</v>
      </c>
      <c r="M1034" s="38">
        <v>402750</v>
      </c>
      <c r="N1034" s="39"/>
      <c r="O1034" s="40" t="s">
        <v>208</v>
      </c>
    </row>
    <row r="1035" spans="1:256" s="41" customFormat="1" ht="21">
      <c r="A1035" s="32">
        <v>34</v>
      </c>
      <c r="B1035" s="33" t="s">
        <v>349</v>
      </c>
      <c r="C1035" s="34" t="s">
        <v>77</v>
      </c>
      <c r="D1035" s="33" t="s">
        <v>98</v>
      </c>
      <c r="E1035" s="44" t="s">
        <v>15</v>
      </c>
      <c r="F1035" s="35">
        <f>G1035-21</f>
        <v>43984</v>
      </c>
      <c r="G1035" s="35">
        <f>H1035-7</f>
        <v>44005</v>
      </c>
      <c r="H1035" s="35">
        <f t="shared" si="139"/>
        <v>44012</v>
      </c>
      <c r="I1035" s="35">
        <f t="shared" si="137"/>
        <v>44019</v>
      </c>
      <c r="J1035" s="35">
        <v>44027</v>
      </c>
      <c r="K1035" s="36" t="s">
        <v>69</v>
      </c>
      <c r="L1035" s="37">
        <f t="shared" si="138"/>
        <v>100000</v>
      </c>
      <c r="M1035" s="38">
        <v>100000</v>
      </c>
      <c r="N1035" s="39"/>
      <c r="O1035" s="40" t="s">
        <v>208</v>
      </c>
    </row>
    <row r="1036" spans="1:256" s="41" customFormat="1" ht="21">
      <c r="A1036" s="32">
        <v>35</v>
      </c>
      <c r="B1036" s="33" t="s">
        <v>349</v>
      </c>
      <c r="C1036" s="34" t="s">
        <v>78</v>
      </c>
      <c r="D1036" s="33" t="s">
        <v>98</v>
      </c>
      <c r="E1036" s="44" t="s">
        <v>15</v>
      </c>
      <c r="F1036" s="35">
        <f>G1036-21</f>
        <v>43984</v>
      </c>
      <c r="G1036" s="35">
        <f>H1036-7</f>
        <v>44005</v>
      </c>
      <c r="H1036" s="35">
        <f t="shared" si="139"/>
        <v>44012</v>
      </c>
      <c r="I1036" s="35">
        <f t="shared" si="137"/>
        <v>44019</v>
      </c>
      <c r="J1036" s="35">
        <v>44027</v>
      </c>
      <c r="K1036" s="36" t="s">
        <v>69</v>
      </c>
      <c r="L1036" s="37">
        <f t="shared" si="138"/>
        <v>100000</v>
      </c>
      <c r="M1036" s="38">
        <v>100000</v>
      </c>
      <c r="N1036" s="39"/>
      <c r="O1036" s="40" t="s">
        <v>208</v>
      </c>
    </row>
    <row r="1037" spans="1:256" s="41" customFormat="1" ht="21">
      <c r="A1037" s="32">
        <v>43</v>
      </c>
      <c r="B1037" s="33" t="s">
        <v>349</v>
      </c>
      <c r="C1037" s="42" t="s">
        <v>116</v>
      </c>
      <c r="D1037" s="33" t="s">
        <v>98</v>
      </c>
      <c r="E1037" s="44" t="s">
        <v>28</v>
      </c>
      <c r="F1037" s="35">
        <f>H1037-7</f>
        <v>44005</v>
      </c>
      <c r="G1037" s="33" t="str">
        <f>IF(E1037="","",IF((OR(E1037=data_validation!A$1,E1037=data_validation!A$2)),"Indicate Date","N/A"))</f>
        <v>N/A</v>
      </c>
      <c r="H1037" s="35">
        <f t="shared" si="139"/>
        <v>44012</v>
      </c>
      <c r="I1037" s="35">
        <f t="shared" si="137"/>
        <v>44019</v>
      </c>
      <c r="J1037" s="35">
        <v>44027</v>
      </c>
      <c r="K1037" s="36" t="s">
        <v>69</v>
      </c>
      <c r="L1037" s="37">
        <f t="shared" si="138"/>
        <v>112500</v>
      </c>
      <c r="M1037" s="43">
        <v>112500</v>
      </c>
      <c r="N1037" s="39"/>
      <c r="O1037" s="40" t="s">
        <v>208</v>
      </c>
    </row>
    <row r="1038" spans="1:256" s="41" customFormat="1" ht="24">
      <c r="A1038" s="32">
        <v>48</v>
      </c>
      <c r="B1038" s="33" t="s">
        <v>350</v>
      </c>
      <c r="C1038" s="34" t="s">
        <v>95</v>
      </c>
      <c r="D1038" s="33" t="s">
        <v>98</v>
      </c>
      <c r="E1038" s="44" t="s">
        <v>15</v>
      </c>
      <c r="F1038" s="35">
        <f>G1038-21</f>
        <v>43984</v>
      </c>
      <c r="G1038" s="35">
        <f>H1038-7</f>
        <v>44005</v>
      </c>
      <c r="H1038" s="35">
        <f t="shared" si="139"/>
        <v>44012</v>
      </c>
      <c r="I1038" s="35">
        <f t="shared" si="137"/>
        <v>44019</v>
      </c>
      <c r="J1038" s="35">
        <v>44027</v>
      </c>
      <c r="K1038" s="36" t="s">
        <v>69</v>
      </c>
      <c r="L1038" s="37">
        <f t="shared" si="138"/>
        <v>75000</v>
      </c>
      <c r="M1038" s="38"/>
      <c r="N1038" s="39">
        <v>75000</v>
      </c>
      <c r="O1038" s="40" t="s">
        <v>208</v>
      </c>
    </row>
    <row r="1039" spans="1:256" s="41" customFormat="1" ht="21">
      <c r="A1039" s="32">
        <v>49</v>
      </c>
      <c r="B1039" s="33" t="s">
        <v>350</v>
      </c>
      <c r="C1039" s="34" t="s">
        <v>213</v>
      </c>
      <c r="D1039" s="33" t="s">
        <v>98</v>
      </c>
      <c r="E1039" s="44" t="s">
        <v>15</v>
      </c>
      <c r="F1039" s="35">
        <f>G1039-21</f>
        <v>43984</v>
      </c>
      <c r="G1039" s="35">
        <f>H1039-7</f>
        <v>44005</v>
      </c>
      <c r="H1039" s="35">
        <f t="shared" si="139"/>
        <v>44012</v>
      </c>
      <c r="I1039" s="35">
        <f t="shared" si="137"/>
        <v>44019</v>
      </c>
      <c r="J1039" s="35">
        <v>44027</v>
      </c>
      <c r="K1039" s="36" t="s">
        <v>69</v>
      </c>
      <c r="L1039" s="37">
        <f t="shared" si="138"/>
        <v>160000</v>
      </c>
      <c r="M1039" s="38"/>
      <c r="N1039" s="39">
        <v>160000</v>
      </c>
      <c r="O1039" s="40" t="s">
        <v>208</v>
      </c>
    </row>
    <row r="1040" spans="1:256" s="41" customFormat="1" ht="24">
      <c r="A1040" s="32">
        <v>51</v>
      </c>
      <c r="B1040" s="33" t="s">
        <v>350</v>
      </c>
      <c r="C1040" s="34" t="s">
        <v>85</v>
      </c>
      <c r="D1040" s="33" t="s">
        <v>98</v>
      </c>
      <c r="E1040" s="44" t="s">
        <v>15</v>
      </c>
      <c r="F1040" s="35">
        <f>G1040-21</f>
        <v>43984</v>
      </c>
      <c r="G1040" s="35">
        <f>H1040-7</f>
        <v>44005</v>
      </c>
      <c r="H1040" s="35">
        <f t="shared" si="139"/>
        <v>44012</v>
      </c>
      <c r="I1040" s="35">
        <f t="shared" si="137"/>
        <v>44019</v>
      </c>
      <c r="J1040" s="35">
        <v>44027</v>
      </c>
      <c r="K1040" s="36" t="s">
        <v>69</v>
      </c>
      <c r="L1040" s="37">
        <f t="shared" si="138"/>
        <v>11000</v>
      </c>
      <c r="M1040" s="38"/>
      <c r="N1040" s="39">
        <v>11000</v>
      </c>
      <c r="O1040" s="40" t="s">
        <v>208</v>
      </c>
    </row>
    <row r="1041" spans="1:256" s="41" customFormat="1" ht="18">
      <c r="A1041" s="32">
        <v>52</v>
      </c>
      <c r="B1041" s="33" t="s">
        <v>351</v>
      </c>
      <c r="C1041" s="42" t="s">
        <v>116</v>
      </c>
      <c r="D1041" s="33" t="s">
        <v>98</v>
      </c>
      <c r="E1041" s="44" t="s">
        <v>28</v>
      </c>
      <c r="F1041" s="35">
        <f>H1041-7</f>
        <v>44007</v>
      </c>
      <c r="G1041" s="33" t="str">
        <f>IF(E1041="","",IF((OR(E1041=data_validation!A$1,E1041=data_validation!A$2)),"Indicate Date","N/A"))</f>
        <v>N/A</v>
      </c>
      <c r="H1041" s="35">
        <f>J1041-13</f>
        <v>44014</v>
      </c>
      <c r="I1041" s="35">
        <f t="shared" si="137"/>
        <v>44021</v>
      </c>
      <c r="J1041" s="35">
        <v>44027</v>
      </c>
      <c r="K1041" s="36" t="s">
        <v>69</v>
      </c>
      <c r="L1041" s="37">
        <f t="shared" si="138"/>
        <v>6000</v>
      </c>
      <c r="M1041" s="43">
        <v>6000</v>
      </c>
      <c r="N1041" s="39"/>
      <c r="O1041" s="40" t="s">
        <v>99</v>
      </c>
    </row>
    <row r="1042" spans="1:256" s="41" customFormat="1" ht="36">
      <c r="A1042" s="32">
        <v>55</v>
      </c>
      <c r="B1042" s="33" t="s">
        <v>352</v>
      </c>
      <c r="C1042" s="42" t="s">
        <v>101</v>
      </c>
      <c r="D1042" s="33" t="s">
        <v>98</v>
      </c>
      <c r="E1042" s="44" t="s">
        <v>25</v>
      </c>
      <c r="F1042" s="46" t="e">
        <v>#REF!</v>
      </c>
      <c r="G1042" s="46" t="s">
        <v>822</v>
      </c>
      <c r="H1042" s="35">
        <f t="shared" ref="H1042:H1065" si="140">J1042-15</f>
        <v>44012</v>
      </c>
      <c r="I1042" s="35">
        <f t="shared" si="137"/>
        <v>44019</v>
      </c>
      <c r="J1042" s="35">
        <v>44027</v>
      </c>
      <c r="K1042" s="36" t="s">
        <v>69</v>
      </c>
      <c r="L1042" s="37">
        <f t="shared" si="138"/>
        <v>50000</v>
      </c>
      <c r="M1042" s="43">
        <v>50000</v>
      </c>
      <c r="N1042" s="39"/>
      <c r="O1042" s="40" t="s">
        <v>100</v>
      </c>
    </row>
    <row r="1043" spans="1:256" s="41" customFormat="1" ht="21">
      <c r="A1043" s="32">
        <v>56</v>
      </c>
      <c r="B1043" s="33" t="s">
        <v>352</v>
      </c>
      <c r="C1043" s="42" t="s">
        <v>89</v>
      </c>
      <c r="D1043" s="33" t="s">
        <v>98</v>
      </c>
      <c r="E1043" s="44" t="s">
        <v>15</v>
      </c>
      <c r="F1043" s="35">
        <f>G1043-21</f>
        <v>43984</v>
      </c>
      <c r="G1043" s="35">
        <f>H1043-7</f>
        <v>44005</v>
      </c>
      <c r="H1043" s="35">
        <f t="shared" si="140"/>
        <v>44012</v>
      </c>
      <c r="I1043" s="35">
        <f t="shared" si="137"/>
        <v>44019</v>
      </c>
      <c r="J1043" s="35">
        <v>44027</v>
      </c>
      <c r="K1043" s="36" t="s">
        <v>69</v>
      </c>
      <c r="L1043" s="37">
        <f t="shared" si="138"/>
        <v>5600</v>
      </c>
      <c r="M1043" s="43">
        <v>5600</v>
      </c>
      <c r="N1043" s="39"/>
      <c r="O1043" s="40" t="s">
        <v>100</v>
      </c>
    </row>
    <row r="1044" spans="1:256" s="41" customFormat="1" ht="12.75">
      <c r="A1044" s="32">
        <v>59</v>
      </c>
      <c r="B1044" s="33" t="s">
        <v>410</v>
      </c>
      <c r="C1044" s="34" t="s">
        <v>76</v>
      </c>
      <c r="D1044" s="33" t="s">
        <v>82</v>
      </c>
      <c r="E1044" s="44" t="s">
        <v>24</v>
      </c>
      <c r="F1044" s="33" t="str">
        <f>IF(E1044="","",IF((OR(E1044=data_validation!A$1,E1044=data_validation!A$2,E1044=data_validation!A$5,E1044=data_validation!A$6,E1044=data_validation!A$14,E1044=data_validation!A$16)),"Indicate Date","N/A"))</f>
        <v>N/A</v>
      </c>
      <c r="G1044" s="33" t="str">
        <f>IF(E1044="","",IF((OR(E1044=data_validation!A$1,E1044=data_validation!A$2)),"Indicate Date","N/A"))</f>
        <v>N/A</v>
      </c>
      <c r="H1044" s="35">
        <f t="shared" si="140"/>
        <v>44012</v>
      </c>
      <c r="I1044" s="35">
        <f t="shared" si="137"/>
        <v>44019</v>
      </c>
      <c r="J1044" s="35">
        <v>44027</v>
      </c>
      <c r="K1044" s="36" t="s">
        <v>69</v>
      </c>
      <c r="L1044" s="37">
        <f t="shared" si="138"/>
        <v>47422</v>
      </c>
      <c r="M1044" s="38">
        <v>47422</v>
      </c>
      <c r="N1044" s="39"/>
      <c r="O1044" s="40" t="s">
        <v>208</v>
      </c>
    </row>
    <row r="1045" spans="1:256" s="41" customFormat="1" ht="12.75">
      <c r="A1045" s="32">
        <v>61</v>
      </c>
      <c r="B1045" s="33" t="s">
        <v>410</v>
      </c>
      <c r="C1045" s="34" t="s">
        <v>76</v>
      </c>
      <c r="D1045" s="33" t="s">
        <v>82</v>
      </c>
      <c r="E1045" s="44" t="s">
        <v>24</v>
      </c>
      <c r="F1045" s="33" t="str">
        <f>IF(E1045="","",IF((OR(E1045=data_validation!A$1,E1045=data_validation!A$2,E1045=data_validation!A$5,E1045=data_validation!A$6,E1045=data_validation!A$14,E1045=data_validation!A$16)),"Indicate Date","N/A"))</f>
        <v>N/A</v>
      </c>
      <c r="G1045" s="33" t="str">
        <f>IF(E1045="","",IF((OR(E1045=data_validation!A$1,E1045=data_validation!A$2)),"Indicate Date","N/A"))</f>
        <v>N/A</v>
      </c>
      <c r="H1045" s="35">
        <f t="shared" si="140"/>
        <v>44012</v>
      </c>
      <c r="I1045" s="35">
        <f t="shared" si="137"/>
        <v>44019</v>
      </c>
      <c r="J1045" s="35">
        <v>44027</v>
      </c>
      <c r="K1045" s="36" t="s">
        <v>69</v>
      </c>
      <c r="L1045" s="37">
        <f t="shared" si="138"/>
        <v>22000</v>
      </c>
      <c r="M1045" s="38">
        <v>22000</v>
      </c>
      <c r="N1045" s="39"/>
      <c r="O1045" s="40" t="s">
        <v>208</v>
      </c>
    </row>
    <row r="1046" spans="1:256" s="41" customFormat="1" ht="12.75">
      <c r="A1046" s="32">
        <v>66</v>
      </c>
      <c r="B1046" s="33" t="s">
        <v>410</v>
      </c>
      <c r="C1046" s="34" t="s">
        <v>77</v>
      </c>
      <c r="D1046" s="33" t="s">
        <v>82</v>
      </c>
      <c r="E1046" s="44" t="s">
        <v>15</v>
      </c>
      <c r="F1046" s="35">
        <f>G1046-21</f>
        <v>43984</v>
      </c>
      <c r="G1046" s="35">
        <f>H1046-7</f>
        <v>44005</v>
      </c>
      <c r="H1046" s="35">
        <f t="shared" si="140"/>
        <v>44012</v>
      </c>
      <c r="I1046" s="35">
        <f t="shared" si="137"/>
        <v>44019</v>
      </c>
      <c r="J1046" s="35">
        <v>44027</v>
      </c>
      <c r="K1046" s="36" t="s">
        <v>69</v>
      </c>
      <c r="L1046" s="37">
        <f t="shared" si="138"/>
        <v>3400</v>
      </c>
      <c r="M1046" s="38">
        <v>3400</v>
      </c>
      <c r="N1046" s="39"/>
      <c r="O1046" s="40" t="s">
        <v>208</v>
      </c>
    </row>
    <row r="1047" spans="1:256" s="41" customFormat="1" ht="12.75">
      <c r="A1047" s="32">
        <v>67</v>
      </c>
      <c r="B1047" s="33" t="s">
        <v>410</v>
      </c>
      <c r="C1047" s="34" t="s">
        <v>78</v>
      </c>
      <c r="D1047" s="33" t="s">
        <v>82</v>
      </c>
      <c r="E1047" s="44" t="s">
        <v>15</v>
      </c>
      <c r="F1047" s="35">
        <f>G1047-21</f>
        <v>43984</v>
      </c>
      <c r="G1047" s="35">
        <f>H1047-7</f>
        <v>44005</v>
      </c>
      <c r="H1047" s="35">
        <f t="shared" si="140"/>
        <v>44012</v>
      </c>
      <c r="I1047" s="35">
        <f t="shared" si="137"/>
        <v>44019</v>
      </c>
      <c r="J1047" s="35">
        <v>44027</v>
      </c>
      <c r="K1047" s="36" t="s">
        <v>69</v>
      </c>
      <c r="L1047" s="37">
        <f t="shared" si="138"/>
        <v>7000</v>
      </c>
      <c r="M1047" s="38">
        <v>7000</v>
      </c>
      <c r="N1047" s="39">
        <v>0</v>
      </c>
      <c r="O1047" s="40" t="s">
        <v>208</v>
      </c>
    </row>
    <row r="1048" spans="1:256" s="41" customFormat="1" ht="12.75">
      <c r="A1048" s="32">
        <v>68</v>
      </c>
      <c r="B1048" s="33" t="s">
        <v>410</v>
      </c>
      <c r="C1048" s="34" t="s">
        <v>81</v>
      </c>
      <c r="D1048" s="33" t="s">
        <v>82</v>
      </c>
      <c r="E1048" s="44" t="s">
        <v>15</v>
      </c>
      <c r="F1048" s="35">
        <f>G1048-21</f>
        <v>43984</v>
      </c>
      <c r="G1048" s="35">
        <f>H1048-7</f>
        <v>44005</v>
      </c>
      <c r="H1048" s="35">
        <f t="shared" si="140"/>
        <v>44012</v>
      </c>
      <c r="I1048" s="35">
        <f t="shared" si="137"/>
        <v>44019</v>
      </c>
      <c r="J1048" s="35">
        <v>44027</v>
      </c>
      <c r="K1048" s="36" t="s">
        <v>69</v>
      </c>
      <c r="L1048" s="37">
        <f t="shared" si="138"/>
        <v>600</v>
      </c>
      <c r="M1048" s="38">
        <v>600</v>
      </c>
      <c r="N1048" s="39"/>
      <c r="O1048" s="40" t="s">
        <v>208</v>
      </c>
    </row>
    <row r="1049" spans="1:256" s="87" customFormat="1" ht="12.75">
      <c r="A1049" s="32">
        <v>71</v>
      </c>
      <c r="B1049" s="33" t="s">
        <v>354</v>
      </c>
      <c r="C1049" s="34" t="s">
        <v>76</v>
      </c>
      <c r="D1049" s="33" t="s">
        <v>90</v>
      </c>
      <c r="E1049" s="44" t="s">
        <v>24</v>
      </c>
      <c r="F1049" s="33" t="str">
        <f>IF(E1049="","",IF((OR(E1049=data_validation!A$1,E1049=data_validation!A$2,E1049=data_validation!A$5,E1049=data_validation!A$6,E1049=data_validation!A$14,E1049=data_validation!A$16)),"Indicate Date","N/A"))</f>
        <v>N/A</v>
      </c>
      <c r="G1049" s="33" t="str">
        <f>IF(E1049="","",IF((OR(E1049=data_validation!A$1,E1049=data_validation!A$2)),"Indicate Date","N/A"))</f>
        <v>N/A</v>
      </c>
      <c r="H1049" s="35">
        <f t="shared" si="140"/>
        <v>44012</v>
      </c>
      <c r="I1049" s="35">
        <f t="shared" si="137"/>
        <v>44019</v>
      </c>
      <c r="J1049" s="35">
        <v>44027</v>
      </c>
      <c r="K1049" s="36" t="s">
        <v>69</v>
      </c>
      <c r="L1049" s="37">
        <f t="shared" si="138"/>
        <v>15000</v>
      </c>
      <c r="M1049" s="38">
        <v>15000</v>
      </c>
      <c r="N1049" s="39"/>
      <c r="O1049" s="40" t="s">
        <v>208</v>
      </c>
      <c r="P1049" s="41"/>
      <c r="Q1049" s="41"/>
      <c r="R1049" s="41"/>
      <c r="S1049" s="41"/>
      <c r="T1049" s="41"/>
      <c r="U1049" s="41"/>
      <c r="V1049" s="41"/>
      <c r="W1049" s="41"/>
      <c r="X1049" s="41"/>
      <c r="Y1049" s="41"/>
      <c r="Z1049" s="41"/>
      <c r="AA1049" s="41"/>
      <c r="AB1049" s="41"/>
      <c r="AC1049" s="41"/>
      <c r="AD1049" s="41"/>
      <c r="AE1049" s="41"/>
      <c r="AF1049" s="41"/>
      <c r="AG1049" s="41"/>
      <c r="AH1049" s="41"/>
      <c r="AI1049" s="41"/>
      <c r="AJ1049" s="41"/>
      <c r="AK1049" s="41"/>
      <c r="AL1049" s="41"/>
      <c r="AM1049" s="41"/>
      <c r="AN1049" s="41"/>
      <c r="AO1049" s="41"/>
      <c r="AP1049" s="41"/>
      <c r="AQ1049" s="41"/>
      <c r="AR1049" s="41"/>
      <c r="AS1049" s="41"/>
      <c r="AT1049" s="41"/>
      <c r="AU1049" s="41"/>
      <c r="AV1049" s="41"/>
      <c r="AW1049" s="41"/>
      <c r="AX1049" s="41"/>
      <c r="AY1049" s="41"/>
      <c r="AZ1049" s="41"/>
      <c r="BA1049" s="41"/>
      <c r="BB1049" s="41"/>
      <c r="BC1049" s="41"/>
      <c r="BD1049" s="41"/>
      <c r="BE1049" s="41"/>
      <c r="BF1049" s="41"/>
      <c r="BG1049" s="41"/>
      <c r="BH1049" s="41"/>
      <c r="BI1049" s="41"/>
      <c r="BJ1049" s="41"/>
      <c r="BK1049" s="41"/>
      <c r="BL1049" s="41"/>
      <c r="BM1049" s="41"/>
      <c r="BN1049" s="41"/>
      <c r="BO1049" s="41"/>
      <c r="BP1049" s="41"/>
      <c r="BQ1049" s="41"/>
      <c r="BR1049" s="41"/>
      <c r="BS1049" s="41"/>
      <c r="BT1049" s="41"/>
      <c r="BU1049" s="41"/>
      <c r="BV1049" s="41"/>
      <c r="BW1049" s="41"/>
      <c r="BX1049" s="41"/>
      <c r="BY1049" s="41"/>
      <c r="BZ1049" s="41"/>
      <c r="CA1049" s="41"/>
      <c r="CB1049" s="41"/>
      <c r="CC1049" s="41"/>
      <c r="CD1049" s="41"/>
      <c r="CE1049" s="41"/>
      <c r="CF1049" s="41"/>
      <c r="CG1049" s="41"/>
      <c r="CH1049" s="41"/>
      <c r="CI1049" s="41"/>
      <c r="CJ1049" s="41"/>
      <c r="CK1049" s="41"/>
      <c r="CL1049" s="41"/>
      <c r="CM1049" s="41"/>
      <c r="CN1049" s="41"/>
      <c r="CO1049" s="41"/>
      <c r="CP1049" s="41"/>
      <c r="CQ1049" s="41"/>
      <c r="CR1049" s="41"/>
      <c r="CS1049" s="41"/>
      <c r="CT1049" s="41"/>
      <c r="CU1049" s="41"/>
      <c r="CV1049" s="41"/>
      <c r="CW1049" s="41"/>
      <c r="CX1049" s="41"/>
      <c r="CY1049" s="41"/>
      <c r="CZ1049" s="41"/>
      <c r="DA1049" s="41"/>
      <c r="DB1049" s="41"/>
      <c r="DC1049" s="41"/>
      <c r="DD1049" s="41"/>
      <c r="DE1049" s="41"/>
      <c r="DF1049" s="41"/>
      <c r="DG1049" s="41"/>
      <c r="DH1049" s="41"/>
      <c r="DI1049" s="41"/>
      <c r="DJ1049" s="41"/>
      <c r="DK1049" s="41"/>
      <c r="DL1049" s="41"/>
      <c r="DM1049" s="41"/>
      <c r="DN1049" s="41"/>
      <c r="DO1049" s="41"/>
      <c r="DP1049" s="41"/>
      <c r="DQ1049" s="41"/>
      <c r="DR1049" s="41"/>
      <c r="DS1049" s="41"/>
      <c r="DT1049" s="41"/>
      <c r="DU1049" s="41"/>
      <c r="DV1049" s="41"/>
      <c r="DW1049" s="41"/>
      <c r="DX1049" s="41"/>
      <c r="DY1049" s="41"/>
      <c r="DZ1049" s="41"/>
      <c r="EA1049" s="41"/>
      <c r="EB1049" s="41"/>
      <c r="EC1049" s="41"/>
      <c r="ED1049" s="41"/>
      <c r="EE1049" s="41"/>
      <c r="EF1049" s="41"/>
      <c r="EG1049" s="41"/>
      <c r="EH1049" s="41"/>
      <c r="EI1049" s="41"/>
      <c r="EJ1049" s="41"/>
      <c r="EK1049" s="41"/>
      <c r="EL1049" s="41"/>
      <c r="EM1049" s="41"/>
      <c r="EN1049" s="41"/>
      <c r="EO1049" s="41"/>
      <c r="EP1049" s="41"/>
      <c r="EQ1049" s="41"/>
      <c r="ER1049" s="41"/>
      <c r="ES1049" s="41"/>
      <c r="ET1049" s="41"/>
      <c r="EU1049" s="41"/>
      <c r="EV1049" s="41"/>
      <c r="EW1049" s="41"/>
      <c r="EX1049" s="41"/>
      <c r="EY1049" s="41"/>
      <c r="EZ1049" s="41"/>
      <c r="FA1049" s="41"/>
      <c r="FB1049" s="41"/>
      <c r="FC1049" s="41"/>
      <c r="FD1049" s="41"/>
      <c r="FE1049" s="41"/>
      <c r="FF1049" s="41"/>
      <c r="FG1049" s="41"/>
      <c r="FH1049" s="41"/>
      <c r="FI1049" s="41"/>
      <c r="FJ1049" s="41"/>
      <c r="FK1049" s="41"/>
      <c r="FL1049" s="41"/>
      <c r="FM1049" s="41"/>
      <c r="FN1049" s="41"/>
      <c r="FO1049" s="41"/>
      <c r="FP1049" s="41"/>
      <c r="FQ1049" s="41"/>
      <c r="FR1049" s="41"/>
      <c r="FS1049" s="41"/>
      <c r="FT1049" s="41"/>
      <c r="FU1049" s="41"/>
      <c r="FV1049" s="41"/>
      <c r="FW1049" s="41"/>
      <c r="FX1049" s="41"/>
      <c r="FY1049" s="41"/>
      <c r="FZ1049" s="41"/>
      <c r="GA1049" s="41"/>
      <c r="GB1049" s="41"/>
      <c r="GC1049" s="41"/>
      <c r="GD1049" s="41"/>
      <c r="GE1049" s="41"/>
      <c r="GF1049" s="41"/>
      <c r="GG1049" s="41"/>
      <c r="GH1049" s="41"/>
      <c r="GI1049" s="41"/>
      <c r="GJ1049" s="41"/>
      <c r="GK1049" s="41"/>
      <c r="GL1049" s="41"/>
      <c r="GM1049" s="41"/>
      <c r="GN1049" s="41"/>
      <c r="GO1049" s="41"/>
      <c r="GP1049" s="41"/>
      <c r="GQ1049" s="41"/>
      <c r="GR1049" s="41"/>
      <c r="GS1049" s="41"/>
      <c r="GT1049" s="41"/>
      <c r="GU1049" s="41"/>
      <c r="GV1049" s="41"/>
      <c r="GW1049" s="41"/>
      <c r="GX1049" s="41"/>
      <c r="GY1049" s="41"/>
      <c r="GZ1049" s="41"/>
      <c r="HA1049" s="41"/>
      <c r="HB1049" s="41"/>
      <c r="HC1049" s="41"/>
      <c r="HD1049" s="41"/>
      <c r="HE1049" s="41"/>
      <c r="HF1049" s="41"/>
      <c r="HG1049" s="41"/>
      <c r="HH1049" s="41"/>
      <c r="HI1049" s="41"/>
      <c r="HJ1049" s="41"/>
      <c r="HK1049" s="41"/>
      <c r="HL1049" s="41"/>
      <c r="HM1049" s="41"/>
      <c r="HN1049" s="41"/>
      <c r="HO1049" s="41"/>
      <c r="HP1049" s="41"/>
      <c r="HQ1049" s="41"/>
      <c r="HR1049" s="41"/>
      <c r="HS1049" s="41"/>
      <c r="HT1049" s="41"/>
      <c r="HU1049" s="41"/>
      <c r="HV1049" s="41"/>
      <c r="HW1049" s="41"/>
      <c r="HX1049" s="41"/>
      <c r="HY1049" s="41"/>
      <c r="HZ1049" s="41"/>
      <c r="IA1049" s="41"/>
      <c r="IB1049" s="41"/>
      <c r="IC1049" s="41"/>
      <c r="ID1049" s="41"/>
      <c r="IE1049" s="41"/>
      <c r="IF1049" s="41"/>
      <c r="IG1049" s="41"/>
      <c r="IH1049" s="41"/>
      <c r="II1049" s="41"/>
      <c r="IJ1049" s="41"/>
      <c r="IK1049" s="41"/>
      <c r="IL1049" s="41"/>
      <c r="IM1049" s="41"/>
      <c r="IN1049" s="41"/>
      <c r="IO1049" s="41"/>
      <c r="IP1049" s="41"/>
      <c r="IQ1049" s="41"/>
      <c r="IR1049" s="41"/>
      <c r="IS1049" s="41"/>
      <c r="IT1049" s="41"/>
      <c r="IU1049" s="41"/>
      <c r="IV1049" s="41"/>
    </row>
    <row r="1050" spans="1:256" s="87" customFormat="1" ht="12.75">
      <c r="A1050" s="32">
        <v>74</v>
      </c>
      <c r="B1050" s="33" t="s">
        <v>354</v>
      </c>
      <c r="C1050" s="34" t="s">
        <v>77</v>
      </c>
      <c r="D1050" s="33" t="s">
        <v>90</v>
      </c>
      <c r="E1050" s="44" t="s">
        <v>15</v>
      </c>
      <c r="F1050" s="35">
        <f>G1050-21</f>
        <v>43984</v>
      </c>
      <c r="G1050" s="35">
        <f>H1050-7</f>
        <v>44005</v>
      </c>
      <c r="H1050" s="35">
        <f t="shared" si="140"/>
        <v>44012</v>
      </c>
      <c r="I1050" s="35">
        <f t="shared" si="137"/>
        <v>44019</v>
      </c>
      <c r="J1050" s="35">
        <v>44027</v>
      </c>
      <c r="K1050" s="36" t="s">
        <v>69</v>
      </c>
      <c r="L1050" s="37">
        <f t="shared" si="138"/>
        <v>20000</v>
      </c>
      <c r="M1050" s="38">
        <v>20000</v>
      </c>
      <c r="N1050" s="39"/>
      <c r="O1050" s="40" t="s">
        <v>208</v>
      </c>
      <c r="P1050" s="41"/>
      <c r="Q1050" s="41"/>
      <c r="R1050" s="41"/>
      <c r="S1050" s="41"/>
      <c r="T1050" s="41"/>
      <c r="U1050" s="41"/>
      <c r="V1050" s="41"/>
      <c r="W1050" s="41"/>
      <c r="X1050" s="41"/>
      <c r="Y1050" s="41"/>
      <c r="Z1050" s="41"/>
      <c r="AA1050" s="41"/>
      <c r="AB1050" s="41"/>
      <c r="AC1050" s="41"/>
      <c r="AD1050" s="41"/>
      <c r="AE1050" s="41"/>
      <c r="AF1050" s="41"/>
      <c r="AG1050" s="41"/>
      <c r="AH1050" s="41"/>
      <c r="AI1050" s="41"/>
      <c r="AJ1050" s="41"/>
      <c r="AK1050" s="41"/>
      <c r="AL1050" s="41"/>
      <c r="AM1050" s="41"/>
      <c r="AN1050" s="41"/>
      <c r="AO1050" s="41"/>
      <c r="AP1050" s="41"/>
      <c r="AQ1050" s="41"/>
      <c r="AR1050" s="41"/>
      <c r="AS1050" s="41"/>
      <c r="AT1050" s="41"/>
      <c r="AU1050" s="41"/>
      <c r="AV1050" s="41"/>
      <c r="AW1050" s="41"/>
      <c r="AX1050" s="41"/>
      <c r="AY1050" s="41"/>
      <c r="AZ1050" s="41"/>
      <c r="BA1050" s="41"/>
      <c r="BB1050" s="41"/>
      <c r="BC1050" s="41"/>
      <c r="BD1050" s="41"/>
      <c r="BE1050" s="41"/>
      <c r="BF1050" s="41"/>
      <c r="BG1050" s="41"/>
      <c r="BH1050" s="41"/>
      <c r="BI1050" s="41"/>
      <c r="BJ1050" s="41"/>
      <c r="BK1050" s="41"/>
      <c r="BL1050" s="41"/>
      <c r="BM1050" s="41"/>
      <c r="BN1050" s="41"/>
      <c r="BO1050" s="41"/>
      <c r="BP1050" s="41"/>
      <c r="BQ1050" s="41"/>
      <c r="BR1050" s="41"/>
      <c r="BS1050" s="41"/>
      <c r="BT1050" s="41"/>
      <c r="BU1050" s="41"/>
      <c r="BV1050" s="41"/>
      <c r="BW1050" s="41"/>
      <c r="BX1050" s="41"/>
      <c r="BY1050" s="41"/>
      <c r="BZ1050" s="41"/>
      <c r="CA1050" s="41"/>
      <c r="CB1050" s="41"/>
      <c r="CC1050" s="41"/>
      <c r="CD1050" s="41"/>
      <c r="CE1050" s="41"/>
      <c r="CF1050" s="41"/>
      <c r="CG1050" s="41"/>
      <c r="CH1050" s="41"/>
      <c r="CI1050" s="41"/>
      <c r="CJ1050" s="41"/>
      <c r="CK1050" s="41"/>
      <c r="CL1050" s="41"/>
      <c r="CM1050" s="41"/>
      <c r="CN1050" s="41"/>
      <c r="CO1050" s="41"/>
      <c r="CP1050" s="41"/>
      <c r="CQ1050" s="41"/>
      <c r="CR1050" s="41"/>
      <c r="CS1050" s="41"/>
      <c r="CT1050" s="41"/>
      <c r="CU1050" s="41"/>
      <c r="CV1050" s="41"/>
      <c r="CW1050" s="41"/>
      <c r="CX1050" s="41"/>
      <c r="CY1050" s="41"/>
      <c r="CZ1050" s="41"/>
      <c r="DA1050" s="41"/>
      <c r="DB1050" s="41"/>
      <c r="DC1050" s="41"/>
      <c r="DD1050" s="41"/>
      <c r="DE1050" s="41"/>
      <c r="DF1050" s="41"/>
      <c r="DG1050" s="41"/>
      <c r="DH1050" s="41"/>
      <c r="DI1050" s="41"/>
      <c r="DJ1050" s="41"/>
      <c r="DK1050" s="41"/>
      <c r="DL1050" s="41"/>
      <c r="DM1050" s="41"/>
      <c r="DN1050" s="41"/>
      <c r="DO1050" s="41"/>
      <c r="DP1050" s="41"/>
      <c r="DQ1050" s="41"/>
      <c r="DR1050" s="41"/>
      <c r="DS1050" s="41"/>
      <c r="DT1050" s="41"/>
      <c r="DU1050" s="41"/>
      <c r="DV1050" s="41"/>
      <c r="DW1050" s="41"/>
      <c r="DX1050" s="41"/>
      <c r="DY1050" s="41"/>
      <c r="DZ1050" s="41"/>
      <c r="EA1050" s="41"/>
      <c r="EB1050" s="41"/>
      <c r="EC1050" s="41"/>
      <c r="ED1050" s="41"/>
      <c r="EE1050" s="41"/>
      <c r="EF1050" s="41"/>
      <c r="EG1050" s="41"/>
      <c r="EH1050" s="41"/>
      <c r="EI1050" s="41"/>
      <c r="EJ1050" s="41"/>
      <c r="EK1050" s="41"/>
      <c r="EL1050" s="41"/>
      <c r="EM1050" s="41"/>
      <c r="EN1050" s="41"/>
      <c r="EO1050" s="41"/>
      <c r="EP1050" s="41"/>
      <c r="EQ1050" s="41"/>
      <c r="ER1050" s="41"/>
      <c r="ES1050" s="41"/>
      <c r="ET1050" s="41"/>
      <c r="EU1050" s="41"/>
      <c r="EV1050" s="41"/>
      <c r="EW1050" s="41"/>
      <c r="EX1050" s="41"/>
      <c r="EY1050" s="41"/>
      <c r="EZ1050" s="41"/>
      <c r="FA1050" s="41"/>
      <c r="FB1050" s="41"/>
      <c r="FC1050" s="41"/>
      <c r="FD1050" s="41"/>
      <c r="FE1050" s="41"/>
      <c r="FF1050" s="41"/>
      <c r="FG1050" s="41"/>
      <c r="FH1050" s="41"/>
      <c r="FI1050" s="41"/>
      <c r="FJ1050" s="41"/>
      <c r="FK1050" s="41"/>
      <c r="FL1050" s="41"/>
      <c r="FM1050" s="41"/>
      <c r="FN1050" s="41"/>
      <c r="FO1050" s="41"/>
      <c r="FP1050" s="41"/>
      <c r="FQ1050" s="41"/>
      <c r="FR1050" s="41"/>
      <c r="FS1050" s="41"/>
      <c r="FT1050" s="41"/>
      <c r="FU1050" s="41"/>
      <c r="FV1050" s="41"/>
      <c r="FW1050" s="41"/>
      <c r="FX1050" s="41"/>
      <c r="FY1050" s="41"/>
      <c r="FZ1050" s="41"/>
      <c r="GA1050" s="41"/>
      <c r="GB1050" s="41"/>
      <c r="GC1050" s="41"/>
      <c r="GD1050" s="41"/>
      <c r="GE1050" s="41"/>
      <c r="GF1050" s="41"/>
      <c r="GG1050" s="41"/>
      <c r="GH1050" s="41"/>
      <c r="GI1050" s="41"/>
      <c r="GJ1050" s="41"/>
      <c r="GK1050" s="41"/>
      <c r="GL1050" s="41"/>
      <c r="GM1050" s="41"/>
      <c r="GN1050" s="41"/>
      <c r="GO1050" s="41"/>
      <c r="GP1050" s="41"/>
      <c r="GQ1050" s="41"/>
      <c r="GR1050" s="41"/>
      <c r="GS1050" s="41"/>
      <c r="GT1050" s="41"/>
      <c r="GU1050" s="41"/>
      <c r="GV1050" s="41"/>
      <c r="GW1050" s="41"/>
      <c r="GX1050" s="41"/>
      <c r="GY1050" s="41"/>
      <c r="GZ1050" s="41"/>
      <c r="HA1050" s="41"/>
      <c r="HB1050" s="41"/>
      <c r="HC1050" s="41"/>
      <c r="HD1050" s="41"/>
      <c r="HE1050" s="41"/>
      <c r="HF1050" s="41"/>
      <c r="HG1050" s="41"/>
      <c r="HH1050" s="41"/>
      <c r="HI1050" s="41"/>
      <c r="HJ1050" s="41"/>
      <c r="HK1050" s="41"/>
      <c r="HL1050" s="41"/>
      <c r="HM1050" s="41"/>
      <c r="HN1050" s="41"/>
      <c r="HO1050" s="41"/>
      <c r="HP1050" s="41"/>
      <c r="HQ1050" s="41"/>
      <c r="HR1050" s="41"/>
      <c r="HS1050" s="41"/>
      <c r="HT1050" s="41"/>
      <c r="HU1050" s="41"/>
      <c r="HV1050" s="41"/>
      <c r="HW1050" s="41"/>
      <c r="HX1050" s="41"/>
      <c r="HY1050" s="41"/>
      <c r="HZ1050" s="41"/>
      <c r="IA1050" s="41"/>
      <c r="IB1050" s="41"/>
      <c r="IC1050" s="41"/>
      <c r="ID1050" s="41"/>
      <c r="IE1050" s="41"/>
      <c r="IF1050" s="41"/>
      <c r="IG1050" s="41"/>
      <c r="IH1050" s="41"/>
      <c r="II1050" s="41"/>
      <c r="IJ1050" s="41"/>
      <c r="IK1050" s="41"/>
      <c r="IL1050" s="41"/>
      <c r="IM1050" s="41"/>
      <c r="IN1050" s="41"/>
      <c r="IO1050" s="41"/>
      <c r="IP1050" s="41"/>
      <c r="IQ1050" s="41"/>
      <c r="IR1050" s="41"/>
      <c r="IS1050" s="41"/>
      <c r="IT1050" s="41"/>
      <c r="IU1050" s="41"/>
      <c r="IV1050" s="41"/>
    </row>
    <row r="1051" spans="1:256" s="87" customFormat="1" ht="12.75">
      <c r="A1051" s="32">
        <v>75</v>
      </c>
      <c r="B1051" s="33" t="s">
        <v>354</v>
      </c>
      <c r="C1051" s="34" t="s">
        <v>78</v>
      </c>
      <c r="D1051" s="33" t="s">
        <v>90</v>
      </c>
      <c r="E1051" s="44" t="s">
        <v>15</v>
      </c>
      <c r="F1051" s="35">
        <f>G1051-21</f>
        <v>43984</v>
      </c>
      <c r="G1051" s="35">
        <f>H1051-7</f>
        <v>44005</v>
      </c>
      <c r="H1051" s="35">
        <f t="shared" si="140"/>
        <v>44012</v>
      </c>
      <c r="I1051" s="35">
        <f t="shared" si="137"/>
        <v>44019</v>
      </c>
      <c r="J1051" s="35">
        <v>44027</v>
      </c>
      <c r="K1051" s="36" t="s">
        <v>69</v>
      </c>
      <c r="L1051" s="37">
        <f t="shared" si="138"/>
        <v>75000</v>
      </c>
      <c r="M1051" s="38">
        <v>75000</v>
      </c>
      <c r="N1051" s="39"/>
      <c r="O1051" s="40" t="s">
        <v>208</v>
      </c>
      <c r="P1051" s="41"/>
      <c r="Q1051" s="41"/>
      <c r="R1051" s="41"/>
      <c r="S1051" s="41"/>
      <c r="T1051" s="41"/>
      <c r="U1051" s="41"/>
      <c r="V1051" s="41"/>
      <c r="W1051" s="41"/>
      <c r="X1051" s="41"/>
      <c r="Y1051" s="41"/>
      <c r="Z1051" s="41"/>
      <c r="AA1051" s="41"/>
      <c r="AB1051" s="41"/>
      <c r="AC1051" s="41"/>
      <c r="AD1051" s="41"/>
      <c r="AE1051" s="41"/>
      <c r="AF1051" s="41"/>
      <c r="AG1051" s="41"/>
      <c r="AH1051" s="41"/>
      <c r="AI1051" s="41"/>
      <c r="AJ1051" s="41"/>
      <c r="AK1051" s="41"/>
      <c r="AL1051" s="41"/>
      <c r="AM1051" s="41"/>
      <c r="AN1051" s="41"/>
      <c r="AO1051" s="41"/>
      <c r="AP1051" s="41"/>
      <c r="AQ1051" s="41"/>
      <c r="AR1051" s="41"/>
      <c r="AS1051" s="41"/>
      <c r="AT1051" s="41"/>
      <c r="AU1051" s="41"/>
      <c r="AV1051" s="41"/>
      <c r="AW1051" s="41"/>
      <c r="AX1051" s="41"/>
      <c r="AY1051" s="41"/>
      <c r="AZ1051" s="41"/>
      <c r="BA1051" s="41"/>
      <c r="BB1051" s="41"/>
      <c r="BC1051" s="41"/>
      <c r="BD1051" s="41"/>
      <c r="BE1051" s="41"/>
      <c r="BF1051" s="41"/>
      <c r="BG1051" s="41"/>
      <c r="BH1051" s="41"/>
      <c r="BI1051" s="41"/>
      <c r="BJ1051" s="41"/>
      <c r="BK1051" s="41"/>
      <c r="BL1051" s="41"/>
      <c r="BM1051" s="41"/>
      <c r="BN1051" s="41"/>
      <c r="BO1051" s="41"/>
      <c r="BP1051" s="41"/>
      <c r="BQ1051" s="41"/>
      <c r="BR1051" s="41"/>
      <c r="BS1051" s="41"/>
      <c r="BT1051" s="41"/>
      <c r="BU1051" s="41"/>
      <c r="BV1051" s="41"/>
      <c r="BW1051" s="41"/>
      <c r="BX1051" s="41"/>
      <c r="BY1051" s="41"/>
      <c r="BZ1051" s="41"/>
      <c r="CA1051" s="41"/>
      <c r="CB1051" s="41"/>
      <c r="CC1051" s="41"/>
      <c r="CD1051" s="41"/>
      <c r="CE1051" s="41"/>
      <c r="CF1051" s="41"/>
      <c r="CG1051" s="41"/>
      <c r="CH1051" s="41"/>
      <c r="CI1051" s="41"/>
      <c r="CJ1051" s="41"/>
      <c r="CK1051" s="41"/>
      <c r="CL1051" s="41"/>
      <c r="CM1051" s="41"/>
      <c r="CN1051" s="41"/>
      <c r="CO1051" s="41"/>
      <c r="CP1051" s="41"/>
      <c r="CQ1051" s="41"/>
      <c r="CR1051" s="41"/>
      <c r="CS1051" s="41"/>
      <c r="CT1051" s="41"/>
      <c r="CU1051" s="41"/>
      <c r="CV1051" s="41"/>
      <c r="CW1051" s="41"/>
      <c r="CX1051" s="41"/>
      <c r="CY1051" s="41"/>
      <c r="CZ1051" s="41"/>
      <c r="DA1051" s="41"/>
      <c r="DB1051" s="41"/>
      <c r="DC1051" s="41"/>
      <c r="DD1051" s="41"/>
      <c r="DE1051" s="41"/>
      <c r="DF1051" s="41"/>
      <c r="DG1051" s="41"/>
      <c r="DH1051" s="41"/>
      <c r="DI1051" s="41"/>
      <c r="DJ1051" s="41"/>
      <c r="DK1051" s="41"/>
      <c r="DL1051" s="41"/>
      <c r="DM1051" s="41"/>
      <c r="DN1051" s="41"/>
      <c r="DO1051" s="41"/>
      <c r="DP1051" s="41"/>
      <c r="DQ1051" s="41"/>
      <c r="DR1051" s="41"/>
      <c r="DS1051" s="41"/>
      <c r="DT1051" s="41"/>
      <c r="DU1051" s="41"/>
      <c r="DV1051" s="41"/>
      <c r="DW1051" s="41"/>
      <c r="DX1051" s="41"/>
      <c r="DY1051" s="41"/>
      <c r="DZ1051" s="41"/>
      <c r="EA1051" s="41"/>
      <c r="EB1051" s="41"/>
      <c r="EC1051" s="41"/>
      <c r="ED1051" s="41"/>
      <c r="EE1051" s="41"/>
      <c r="EF1051" s="41"/>
      <c r="EG1051" s="41"/>
      <c r="EH1051" s="41"/>
      <c r="EI1051" s="41"/>
      <c r="EJ1051" s="41"/>
      <c r="EK1051" s="41"/>
      <c r="EL1051" s="41"/>
      <c r="EM1051" s="41"/>
      <c r="EN1051" s="41"/>
      <c r="EO1051" s="41"/>
      <c r="EP1051" s="41"/>
      <c r="EQ1051" s="41"/>
      <c r="ER1051" s="41"/>
      <c r="ES1051" s="41"/>
      <c r="ET1051" s="41"/>
      <c r="EU1051" s="41"/>
      <c r="EV1051" s="41"/>
      <c r="EW1051" s="41"/>
      <c r="EX1051" s="41"/>
      <c r="EY1051" s="41"/>
      <c r="EZ1051" s="41"/>
      <c r="FA1051" s="41"/>
      <c r="FB1051" s="41"/>
      <c r="FC1051" s="41"/>
      <c r="FD1051" s="41"/>
      <c r="FE1051" s="41"/>
      <c r="FF1051" s="41"/>
      <c r="FG1051" s="41"/>
      <c r="FH1051" s="41"/>
      <c r="FI1051" s="41"/>
      <c r="FJ1051" s="41"/>
      <c r="FK1051" s="41"/>
      <c r="FL1051" s="41"/>
      <c r="FM1051" s="41"/>
      <c r="FN1051" s="41"/>
      <c r="FO1051" s="41"/>
      <c r="FP1051" s="41"/>
      <c r="FQ1051" s="41"/>
      <c r="FR1051" s="41"/>
      <c r="FS1051" s="41"/>
      <c r="FT1051" s="41"/>
      <c r="FU1051" s="41"/>
      <c r="FV1051" s="41"/>
      <c r="FW1051" s="41"/>
      <c r="FX1051" s="41"/>
      <c r="FY1051" s="41"/>
      <c r="FZ1051" s="41"/>
      <c r="GA1051" s="41"/>
      <c r="GB1051" s="41"/>
      <c r="GC1051" s="41"/>
      <c r="GD1051" s="41"/>
      <c r="GE1051" s="41"/>
      <c r="GF1051" s="41"/>
      <c r="GG1051" s="41"/>
      <c r="GH1051" s="41"/>
      <c r="GI1051" s="41"/>
      <c r="GJ1051" s="41"/>
      <c r="GK1051" s="41"/>
      <c r="GL1051" s="41"/>
      <c r="GM1051" s="41"/>
      <c r="GN1051" s="41"/>
      <c r="GO1051" s="41"/>
      <c r="GP1051" s="41"/>
      <c r="GQ1051" s="41"/>
      <c r="GR1051" s="41"/>
      <c r="GS1051" s="41"/>
      <c r="GT1051" s="41"/>
      <c r="GU1051" s="41"/>
      <c r="GV1051" s="41"/>
      <c r="GW1051" s="41"/>
      <c r="GX1051" s="41"/>
      <c r="GY1051" s="41"/>
      <c r="GZ1051" s="41"/>
      <c r="HA1051" s="41"/>
      <c r="HB1051" s="41"/>
      <c r="HC1051" s="41"/>
      <c r="HD1051" s="41"/>
      <c r="HE1051" s="41"/>
      <c r="HF1051" s="41"/>
      <c r="HG1051" s="41"/>
      <c r="HH1051" s="41"/>
      <c r="HI1051" s="41"/>
      <c r="HJ1051" s="41"/>
      <c r="HK1051" s="41"/>
      <c r="HL1051" s="41"/>
      <c r="HM1051" s="41"/>
      <c r="HN1051" s="41"/>
      <c r="HO1051" s="41"/>
      <c r="HP1051" s="41"/>
      <c r="HQ1051" s="41"/>
      <c r="HR1051" s="41"/>
      <c r="HS1051" s="41"/>
      <c r="HT1051" s="41"/>
      <c r="HU1051" s="41"/>
      <c r="HV1051" s="41"/>
      <c r="HW1051" s="41"/>
      <c r="HX1051" s="41"/>
      <c r="HY1051" s="41"/>
      <c r="HZ1051" s="41"/>
      <c r="IA1051" s="41"/>
      <c r="IB1051" s="41"/>
      <c r="IC1051" s="41"/>
      <c r="ID1051" s="41"/>
      <c r="IE1051" s="41"/>
      <c r="IF1051" s="41"/>
      <c r="IG1051" s="41"/>
      <c r="IH1051" s="41"/>
      <c r="II1051" s="41"/>
      <c r="IJ1051" s="41"/>
      <c r="IK1051" s="41"/>
      <c r="IL1051" s="41"/>
      <c r="IM1051" s="41"/>
      <c r="IN1051" s="41"/>
      <c r="IO1051" s="41"/>
      <c r="IP1051" s="41"/>
      <c r="IQ1051" s="41"/>
      <c r="IR1051" s="41"/>
      <c r="IS1051" s="41"/>
      <c r="IT1051" s="41"/>
      <c r="IU1051" s="41"/>
      <c r="IV1051" s="41"/>
    </row>
    <row r="1052" spans="1:256" s="87" customFormat="1" ht="12.75">
      <c r="A1052" s="32">
        <v>83</v>
      </c>
      <c r="B1052" s="33" t="s">
        <v>286</v>
      </c>
      <c r="C1052" s="34" t="s">
        <v>77</v>
      </c>
      <c r="D1052" s="33" t="s">
        <v>80</v>
      </c>
      <c r="E1052" s="44" t="s">
        <v>15</v>
      </c>
      <c r="F1052" s="35">
        <f>G1052-21</f>
        <v>43984</v>
      </c>
      <c r="G1052" s="35">
        <f>H1052-7</f>
        <v>44005</v>
      </c>
      <c r="H1052" s="35">
        <f t="shared" si="140"/>
        <v>44012</v>
      </c>
      <c r="I1052" s="35">
        <f t="shared" si="137"/>
        <v>44019</v>
      </c>
      <c r="J1052" s="35">
        <v>44027</v>
      </c>
      <c r="K1052" s="36" t="s">
        <v>69</v>
      </c>
      <c r="L1052" s="37">
        <f t="shared" si="138"/>
        <v>26000</v>
      </c>
      <c r="M1052" s="38">
        <v>26000</v>
      </c>
      <c r="N1052" s="39"/>
      <c r="O1052" s="40" t="s">
        <v>208</v>
      </c>
      <c r="P1052" s="41"/>
      <c r="Q1052" s="41"/>
      <c r="R1052" s="41"/>
      <c r="S1052" s="41"/>
      <c r="T1052" s="41"/>
      <c r="U1052" s="41"/>
      <c r="V1052" s="41"/>
      <c r="W1052" s="41"/>
      <c r="X1052" s="41"/>
      <c r="Y1052" s="41"/>
      <c r="Z1052" s="41"/>
      <c r="AA1052" s="41"/>
      <c r="AB1052" s="41"/>
      <c r="AC1052" s="41"/>
      <c r="AD1052" s="41"/>
      <c r="AE1052" s="41"/>
      <c r="AF1052" s="41"/>
      <c r="AG1052" s="41"/>
      <c r="AH1052" s="41"/>
      <c r="AI1052" s="41"/>
      <c r="AJ1052" s="41"/>
      <c r="AK1052" s="41"/>
      <c r="AL1052" s="41"/>
      <c r="AM1052" s="41"/>
      <c r="AN1052" s="41"/>
      <c r="AO1052" s="41"/>
      <c r="AP1052" s="41"/>
      <c r="AQ1052" s="41"/>
      <c r="AR1052" s="41"/>
      <c r="AS1052" s="41"/>
      <c r="AT1052" s="41"/>
      <c r="AU1052" s="41"/>
      <c r="AV1052" s="41"/>
      <c r="AW1052" s="41"/>
      <c r="AX1052" s="41"/>
      <c r="AY1052" s="41"/>
      <c r="AZ1052" s="41"/>
      <c r="BA1052" s="41"/>
      <c r="BB1052" s="41"/>
      <c r="BC1052" s="41"/>
      <c r="BD1052" s="41"/>
      <c r="BE1052" s="41"/>
      <c r="BF1052" s="41"/>
      <c r="BG1052" s="41"/>
      <c r="BH1052" s="41"/>
      <c r="BI1052" s="41"/>
      <c r="BJ1052" s="41"/>
      <c r="BK1052" s="41"/>
      <c r="BL1052" s="41"/>
      <c r="BM1052" s="41"/>
      <c r="BN1052" s="41"/>
      <c r="BO1052" s="41"/>
      <c r="BP1052" s="41"/>
      <c r="BQ1052" s="41"/>
      <c r="BR1052" s="41"/>
      <c r="BS1052" s="41"/>
      <c r="BT1052" s="41"/>
      <c r="BU1052" s="41"/>
      <c r="BV1052" s="41"/>
      <c r="BW1052" s="41"/>
      <c r="BX1052" s="41"/>
      <c r="BY1052" s="41"/>
      <c r="BZ1052" s="41"/>
      <c r="CA1052" s="41"/>
      <c r="CB1052" s="41"/>
      <c r="CC1052" s="41"/>
      <c r="CD1052" s="41"/>
      <c r="CE1052" s="41"/>
      <c r="CF1052" s="41"/>
      <c r="CG1052" s="41"/>
      <c r="CH1052" s="41"/>
      <c r="CI1052" s="41"/>
      <c r="CJ1052" s="41"/>
      <c r="CK1052" s="41"/>
      <c r="CL1052" s="41"/>
      <c r="CM1052" s="41"/>
      <c r="CN1052" s="41"/>
      <c r="CO1052" s="41"/>
      <c r="CP1052" s="41"/>
      <c r="CQ1052" s="41"/>
      <c r="CR1052" s="41"/>
      <c r="CS1052" s="41"/>
      <c r="CT1052" s="41"/>
      <c r="CU1052" s="41"/>
      <c r="CV1052" s="41"/>
      <c r="CW1052" s="41"/>
      <c r="CX1052" s="41"/>
      <c r="CY1052" s="41"/>
      <c r="CZ1052" s="41"/>
      <c r="DA1052" s="41"/>
      <c r="DB1052" s="41"/>
      <c r="DC1052" s="41"/>
      <c r="DD1052" s="41"/>
      <c r="DE1052" s="41"/>
      <c r="DF1052" s="41"/>
      <c r="DG1052" s="41"/>
      <c r="DH1052" s="41"/>
      <c r="DI1052" s="41"/>
      <c r="DJ1052" s="41"/>
      <c r="DK1052" s="41"/>
      <c r="DL1052" s="41"/>
      <c r="DM1052" s="41"/>
      <c r="DN1052" s="41"/>
      <c r="DO1052" s="41"/>
      <c r="DP1052" s="41"/>
      <c r="DQ1052" s="41"/>
      <c r="DR1052" s="41"/>
      <c r="DS1052" s="41"/>
      <c r="DT1052" s="41"/>
      <c r="DU1052" s="41"/>
      <c r="DV1052" s="41"/>
      <c r="DW1052" s="41"/>
      <c r="DX1052" s="41"/>
      <c r="DY1052" s="41"/>
      <c r="DZ1052" s="41"/>
      <c r="EA1052" s="41"/>
      <c r="EB1052" s="41"/>
      <c r="EC1052" s="41"/>
      <c r="ED1052" s="41"/>
      <c r="EE1052" s="41"/>
      <c r="EF1052" s="41"/>
      <c r="EG1052" s="41"/>
      <c r="EH1052" s="41"/>
      <c r="EI1052" s="41"/>
      <c r="EJ1052" s="41"/>
      <c r="EK1052" s="41"/>
      <c r="EL1052" s="41"/>
      <c r="EM1052" s="41"/>
      <c r="EN1052" s="41"/>
      <c r="EO1052" s="41"/>
      <c r="EP1052" s="41"/>
      <c r="EQ1052" s="41"/>
      <c r="ER1052" s="41"/>
      <c r="ES1052" s="41"/>
      <c r="ET1052" s="41"/>
      <c r="EU1052" s="41"/>
      <c r="EV1052" s="41"/>
      <c r="EW1052" s="41"/>
      <c r="EX1052" s="41"/>
      <c r="EY1052" s="41"/>
      <c r="EZ1052" s="41"/>
      <c r="FA1052" s="41"/>
      <c r="FB1052" s="41"/>
      <c r="FC1052" s="41"/>
      <c r="FD1052" s="41"/>
      <c r="FE1052" s="41"/>
      <c r="FF1052" s="41"/>
      <c r="FG1052" s="41"/>
      <c r="FH1052" s="41"/>
      <c r="FI1052" s="41"/>
      <c r="FJ1052" s="41"/>
      <c r="FK1052" s="41"/>
      <c r="FL1052" s="41"/>
      <c r="FM1052" s="41"/>
      <c r="FN1052" s="41"/>
      <c r="FO1052" s="41"/>
      <c r="FP1052" s="41"/>
      <c r="FQ1052" s="41"/>
      <c r="FR1052" s="41"/>
      <c r="FS1052" s="41"/>
      <c r="FT1052" s="41"/>
      <c r="FU1052" s="41"/>
      <c r="FV1052" s="41"/>
      <c r="FW1052" s="41"/>
      <c r="FX1052" s="41"/>
      <c r="FY1052" s="41"/>
      <c r="FZ1052" s="41"/>
      <c r="GA1052" s="41"/>
      <c r="GB1052" s="41"/>
      <c r="GC1052" s="41"/>
      <c r="GD1052" s="41"/>
      <c r="GE1052" s="41"/>
      <c r="GF1052" s="41"/>
      <c r="GG1052" s="41"/>
      <c r="GH1052" s="41"/>
      <c r="GI1052" s="41"/>
      <c r="GJ1052" s="41"/>
      <c r="GK1052" s="41"/>
      <c r="GL1052" s="41"/>
      <c r="GM1052" s="41"/>
      <c r="GN1052" s="41"/>
      <c r="GO1052" s="41"/>
      <c r="GP1052" s="41"/>
      <c r="GQ1052" s="41"/>
      <c r="GR1052" s="41"/>
      <c r="GS1052" s="41"/>
      <c r="GT1052" s="41"/>
      <c r="GU1052" s="41"/>
      <c r="GV1052" s="41"/>
      <c r="GW1052" s="41"/>
      <c r="GX1052" s="41"/>
      <c r="GY1052" s="41"/>
      <c r="GZ1052" s="41"/>
      <c r="HA1052" s="41"/>
      <c r="HB1052" s="41"/>
      <c r="HC1052" s="41"/>
      <c r="HD1052" s="41"/>
      <c r="HE1052" s="41"/>
      <c r="HF1052" s="41"/>
      <c r="HG1052" s="41"/>
      <c r="HH1052" s="41"/>
      <c r="HI1052" s="41"/>
      <c r="HJ1052" s="41"/>
      <c r="HK1052" s="41"/>
      <c r="HL1052" s="41"/>
      <c r="HM1052" s="41"/>
      <c r="HN1052" s="41"/>
      <c r="HO1052" s="41"/>
      <c r="HP1052" s="41"/>
      <c r="HQ1052" s="41"/>
      <c r="HR1052" s="41"/>
      <c r="HS1052" s="41"/>
      <c r="HT1052" s="41"/>
      <c r="HU1052" s="41"/>
      <c r="HV1052" s="41"/>
      <c r="HW1052" s="41"/>
      <c r="HX1052" s="41"/>
      <c r="HY1052" s="41"/>
      <c r="HZ1052" s="41"/>
      <c r="IA1052" s="41"/>
      <c r="IB1052" s="41"/>
      <c r="IC1052" s="41"/>
      <c r="ID1052" s="41"/>
      <c r="IE1052" s="41"/>
      <c r="IF1052" s="41"/>
      <c r="IG1052" s="41"/>
      <c r="IH1052" s="41"/>
      <c r="II1052" s="41"/>
      <c r="IJ1052" s="41"/>
      <c r="IK1052" s="41"/>
      <c r="IL1052" s="41"/>
      <c r="IM1052" s="41"/>
      <c r="IN1052" s="41"/>
      <c r="IO1052" s="41"/>
      <c r="IP1052" s="41"/>
      <c r="IQ1052" s="41"/>
      <c r="IR1052" s="41"/>
      <c r="IS1052" s="41"/>
      <c r="IT1052" s="41"/>
      <c r="IU1052" s="41"/>
      <c r="IV1052" s="41"/>
    </row>
    <row r="1053" spans="1:256" s="31" customFormat="1" ht="12.75">
      <c r="A1053" s="32">
        <v>87</v>
      </c>
      <c r="B1053" s="71" t="s">
        <v>417</v>
      </c>
      <c r="C1053" s="72" t="s">
        <v>76</v>
      </c>
      <c r="D1053" s="71" t="s">
        <v>86</v>
      </c>
      <c r="E1053" s="73" t="s">
        <v>24</v>
      </c>
      <c r="F1053" s="71" t="str">
        <f>IF(E1053="","",IF((OR(E1053=data_validation!A$1,E1053=data_validation!A$2,E1053=data_validation!A$5,E1053=data_validation!A$6,E1053=data_validation!A$14,E1053=data_validation!A$16)),"Indicate Date","N/A"))</f>
        <v>N/A</v>
      </c>
      <c r="G1053" s="71" t="str">
        <f>IF(E1053="","",IF((OR(E1053=data_validation!A$1,E1053=data_validation!A$2)),"Indicate Date","N/A"))</f>
        <v>N/A</v>
      </c>
      <c r="H1053" s="74">
        <f t="shared" si="140"/>
        <v>44012</v>
      </c>
      <c r="I1053" s="74">
        <f t="shared" si="137"/>
        <v>44019</v>
      </c>
      <c r="J1053" s="74">
        <v>44027</v>
      </c>
      <c r="K1053" s="75" t="s">
        <v>69</v>
      </c>
      <c r="L1053" s="76">
        <f t="shared" si="138"/>
        <v>90870.95</v>
      </c>
      <c r="M1053" s="77">
        <f>78614.5+12256.45</f>
        <v>90870.95</v>
      </c>
      <c r="N1053" s="78"/>
      <c r="O1053" s="79" t="s">
        <v>208</v>
      </c>
      <c r="P1053" s="80"/>
      <c r="Q1053" s="80"/>
      <c r="R1053" s="80"/>
      <c r="S1053" s="80"/>
      <c r="T1053" s="80"/>
      <c r="U1053" s="80"/>
      <c r="V1053" s="80"/>
      <c r="W1053" s="80"/>
      <c r="X1053" s="80"/>
      <c r="Y1053" s="80"/>
      <c r="Z1053" s="80"/>
      <c r="AA1053" s="80"/>
      <c r="AB1053" s="80"/>
      <c r="AC1053" s="80"/>
      <c r="AD1053" s="80"/>
      <c r="AE1053" s="80"/>
      <c r="AF1053" s="80"/>
      <c r="AG1053" s="80"/>
      <c r="AH1053" s="80"/>
      <c r="AI1053" s="80"/>
      <c r="AJ1053" s="80"/>
      <c r="AK1053" s="80"/>
      <c r="AL1053" s="80"/>
      <c r="AM1053" s="80"/>
      <c r="AN1053" s="80"/>
      <c r="AO1053" s="80"/>
      <c r="AP1053" s="80"/>
      <c r="AQ1053" s="80"/>
      <c r="AR1053" s="80"/>
      <c r="AS1053" s="80"/>
      <c r="AT1053" s="80"/>
      <c r="AU1053" s="80"/>
      <c r="AV1053" s="80"/>
      <c r="AW1053" s="80"/>
      <c r="AX1053" s="80"/>
      <c r="AY1053" s="80"/>
      <c r="AZ1053" s="80"/>
      <c r="BA1053" s="80"/>
      <c r="BB1053" s="80"/>
      <c r="BC1053" s="80"/>
      <c r="BD1053" s="80"/>
      <c r="BE1053" s="80"/>
      <c r="BF1053" s="80"/>
      <c r="BG1053" s="80"/>
      <c r="BH1053" s="80"/>
      <c r="BI1053" s="80"/>
      <c r="BJ1053" s="80"/>
      <c r="BK1053" s="80"/>
      <c r="BL1053" s="80"/>
      <c r="BM1053" s="80"/>
      <c r="BN1053" s="80"/>
      <c r="BO1053" s="80"/>
      <c r="BP1053" s="80"/>
      <c r="BQ1053" s="80"/>
      <c r="BR1053" s="80"/>
      <c r="BS1053" s="80"/>
      <c r="BT1053" s="80"/>
      <c r="BU1053" s="80"/>
      <c r="BV1053" s="80"/>
      <c r="BW1053" s="80"/>
      <c r="BX1053" s="80"/>
      <c r="BY1053" s="80"/>
      <c r="BZ1053" s="80"/>
      <c r="CA1053" s="80"/>
      <c r="CB1053" s="80"/>
      <c r="CC1053" s="80"/>
      <c r="CD1053" s="80"/>
      <c r="CE1053" s="80"/>
      <c r="CF1053" s="80"/>
      <c r="CG1053" s="80"/>
      <c r="CH1053" s="80"/>
      <c r="CI1053" s="80"/>
      <c r="CJ1053" s="80"/>
      <c r="CK1053" s="80"/>
      <c r="CL1053" s="80"/>
      <c r="CM1053" s="80"/>
      <c r="CN1053" s="80"/>
      <c r="CO1053" s="80"/>
      <c r="CP1053" s="80"/>
      <c r="CQ1053" s="80"/>
      <c r="CR1053" s="80"/>
      <c r="CS1053" s="80"/>
      <c r="CT1053" s="80"/>
      <c r="CU1053" s="80"/>
      <c r="CV1053" s="80"/>
      <c r="CW1053" s="80"/>
      <c r="CX1053" s="80"/>
      <c r="CY1053" s="80"/>
      <c r="CZ1053" s="80"/>
      <c r="DA1053" s="80"/>
      <c r="DB1053" s="80"/>
      <c r="DC1053" s="80"/>
      <c r="DD1053" s="80"/>
      <c r="DE1053" s="80"/>
      <c r="DF1053" s="80"/>
      <c r="DG1053" s="80"/>
      <c r="DH1053" s="80"/>
      <c r="DI1053" s="80"/>
      <c r="DJ1053" s="80"/>
      <c r="DK1053" s="80"/>
      <c r="DL1053" s="80"/>
      <c r="DM1053" s="80"/>
      <c r="DN1053" s="80"/>
      <c r="DO1053" s="80"/>
      <c r="DP1053" s="80"/>
      <c r="DQ1053" s="80"/>
      <c r="DR1053" s="80"/>
      <c r="DS1053" s="80"/>
      <c r="DT1053" s="80"/>
      <c r="DU1053" s="80"/>
      <c r="DV1053" s="80"/>
      <c r="DW1053" s="80"/>
      <c r="DX1053" s="80"/>
      <c r="DY1053" s="80"/>
      <c r="DZ1053" s="80"/>
      <c r="EA1053" s="80"/>
      <c r="EB1053" s="80"/>
      <c r="EC1053" s="80"/>
      <c r="ED1053" s="80"/>
      <c r="EE1053" s="80"/>
      <c r="EF1053" s="80"/>
      <c r="EG1053" s="80"/>
      <c r="EH1053" s="80"/>
      <c r="EI1053" s="80"/>
      <c r="EJ1053" s="80"/>
      <c r="EK1053" s="80"/>
      <c r="EL1053" s="80"/>
      <c r="EM1053" s="80"/>
      <c r="EN1053" s="80"/>
      <c r="EO1053" s="80"/>
      <c r="EP1053" s="80"/>
      <c r="EQ1053" s="80"/>
      <c r="ER1053" s="80"/>
      <c r="ES1053" s="80"/>
      <c r="ET1053" s="80"/>
      <c r="EU1053" s="80"/>
      <c r="EV1053" s="80"/>
      <c r="EW1053" s="80"/>
      <c r="EX1053" s="80"/>
      <c r="EY1053" s="80"/>
      <c r="EZ1053" s="80"/>
      <c r="FA1053" s="80"/>
      <c r="FB1053" s="80"/>
      <c r="FC1053" s="80"/>
      <c r="FD1053" s="80"/>
      <c r="FE1053" s="80"/>
      <c r="FF1053" s="80"/>
      <c r="FG1053" s="80"/>
      <c r="FH1053" s="80"/>
      <c r="FI1053" s="80"/>
      <c r="FJ1053" s="80"/>
      <c r="FK1053" s="80"/>
      <c r="FL1053" s="80"/>
      <c r="FM1053" s="80"/>
      <c r="FN1053" s="80"/>
      <c r="FO1053" s="80"/>
      <c r="FP1053" s="80"/>
      <c r="FQ1053" s="80"/>
      <c r="FR1053" s="80"/>
      <c r="FS1053" s="80"/>
      <c r="FT1053" s="80"/>
      <c r="FU1053" s="80"/>
      <c r="FV1053" s="80"/>
      <c r="FW1053" s="80"/>
      <c r="FX1053" s="80"/>
      <c r="FY1053" s="80"/>
      <c r="FZ1053" s="80"/>
      <c r="GA1053" s="80"/>
      <c r="GB1053" s="80"/>
      <c r="GC1053" s="80"/>
      <c r="GD1053" s="80"/>
      <c r="GE1053" s="80"/>
      <c r="GF1053" s="80"/>
      <c r="GG1053" s="80"/>
      <c r="GH1053" s="80"/>
      <c r="GI1053" s="80"/>
      <c r="GJ1053" s="80"/>
      <c r="GK1053" s="80"/>
      <c r="GL1053" s="80"/>
      <c r="GM1053" s="80"/>
      <c r="GN1053" s="80"/>
      <c r="GO1053" s="80"/>
      <c r="GP1053" s="80"/>
      <c r="GQ1053" s="80"/>
      <c r="GR1053" s="80"/>
      <c r="GS1053" s="80"/>
      <c r="GT1053" s="80"/>
      <c r="GU1053" s="80"/>
      <c r="GV1053" s="80"/>
      <c r="GW1053" s="80"/>
      <c r="GX1053" s="80"/>
      <c r="GY1053" s="80"/>
      <c r="GZ1053" s="80"/>
      <c r="HA1053" s="80"/>
      <c r="HB1053" s="80"/>
      <c r="HC1053" s="80"/>
      <c r="HD1053" s="80"/>
      <c r="HE1053" s="80"/>
      <c r="HF1053" s="80"/>
      <c r="HG1053" s="80"/>
      <c r="HH1053" s="80"/>
      <c r="HI1053" s="80"/>
      <c r="HJ1053" s="80"/>
      <c r="HK1053" s="80"/>
      <c r="HL1053" s="80"/>
      <c r="HM1053" s="80"/>
      <c r="HN1053" s="80"/>
      <c r="HO1053" s="80"/>
      <c r="HP1053" s="80"/>
      <c r="HQ1053" s="80"/>
      <c r="HR1053" s="80"/>
      <c r="HS1053" s="80"/>
      <c r="HT1053" s="80"/>
      <c r="HU1053" s="80"/>
      <c r="HV1053" s="80"/>
      <c r="HW1053" s="80"/>
      <c r="HX1053" s="80"/>
      <c r="HY1053" s="80"/>
      <c r="HZ1053" s="80"/>
      <c r="IA1053" s="80"/>
      <c r="IB1053" s="80"/>
      <c r="IC1053" s="80"/>
      <c r="ID1053" s="80"/>
      <c r="IE1053" s="80"/>
      <c r="IF1053" s="80"/>
      <c r="IG1053" s="80"/>
      <c r="IH1053" s="80"/>
      <c r="II1053" s="80"/>
      <c r="IJ1053" s="80"/>
      <c r="IK1053" s="80"/>
      <c r="IL1053" s="80"/>
      <c r="IM1053" s="80"/>
      <c r="IN1053" s="80"/>
      <c r="IO1053" s="80"/>
      <c r="IP1053" s="80"/>
      <c r="IQ1053" s="80"/>
      <c r="IR1053" s="80"/>
      <c r="IS1053" s="80"/>
      <c r="IT1053" s="80"/>
      <c r="IU1053" s="80"/>
      <c r="IV1053" s="80"/>
    </row>
    <row r="1054" spans="1:256" s="41" customFormat="1" ht="12.75">
      <c r="A1054" s="32">
        <v>89</v>
      </c>
      <c r="B1054" s="71" t="s">
        <v>417</v>
      </c>
      <c r="C1054" s="72" t="s">
        <v>102</v>
      </c>
      <c r="D1054" s="71" t="s">
        <v>86</v>
      </c>
      <c r="E1054" s="73" t="s">
        <v>24</v>
      </c>
      <c r="F1054" s="71" t="str">
        <f>IF(E1054="","",IF((OR(E1054=data_validation!A$1,E1054=data_validation!A$2,E1054=data_validation!A$5,E1054=data_validation!A$6,E1054=data_validation!A$14,E1054=data_validation!A$16)),"Indicate Date","N/A"))</f>
        <v>N/A</v>
      </c>
      <c r="G1054" s="71" t="str">
        <f>IF(E1054="","",IF((OR(E1054=data_validation!A$1,E1054=data_validation!A$2)),"Indicate Date","N/A"))</f>
        <v>N/A</v>
      </c>
      <c r="H1054" s="74">
        <f t="shared" si="140"/>
        <v>44012</v>
      </c>
      <c r="I1054" s="74">
        <f t="shared" si="137"/>
        <v>44019</v>
      </c>
      <c r="J1054" s="74">
        <v>44027</v>
      </c>
      <c r="K1054" s="75" t="s">
        <v>69</v>
      </c>
      <c r="L1054" s="76">
        <f t="shared" si="138"/>
        <v>43950</v>
      </c>
      <c r="M1054" s="77">
        <v>43950</v>
      </c>
      <c r="N1054" s="78"/>
      <c r="O1054" s="79" t="s">
        <v>208</v>
      </c>
      <c r="P1054" s="80"/>
      <c r="Q1054" s="80"/>
      <c r="R1054" s="80"/>
      <c r="S1054" s="80"/>
      <c r="T1054" s="80"/>
      <c r="U1054" s="80"/>
      <c r="V1054" s="80"/>
      <c r="W1054" s="80"/>
      <c r="X1054" s="80"/>
      <c r="Y1054" s="80"/>
      <c r="Z1054" s="80"/>
      <c r="AA1054" s="80"/>
      <c r="AB1054" s="80"/>
      <c r="AC1054" s="80"/>
      <c r="AD1054" s="80"/>
      <c r="AE1054" s="80"/>
      <c r="AF1054" s="80"/>
      <c r="AG1054" s="80"/>
      <c r="AH1054" s="80"/>
      <c r="AI1054" s="80"/>
      <c r="AJ1054" s="80"/>
      <c r="AK1054" s="80"/>
      <c r="AL1054" s="80"/>
      <c r="AM1054" s="80"/>
      <c r="AN1054" s="80"/>
      <c r="AO1054" s="80"/>
      <c r="AP1054" s="80"/>
      <c r="AQ1054" s="80"/>
      <c r="AR1054" s="80"/>
      <c r="AS1054" s="80"/>
      <c r="AT1054" s="80"/>
      <c r="AU1054" s="80"/>
      <c r="AV1054" s="80"/>
      <c r="AW1054" s="80"/>
      <c r="AX1054" s="80"/>
      <c r="AY1054" s="80"/>
      <c r="AZ1054" s="80"/>
      <c r="BA1054" s="80"/>
      <c r="BB1054" s="80"/>
      <c r="BC1054" s="80"/>
      <c r="BD1054" s="80"/>
      <c r="BE1054" s="80"/>
      <c r="BF1054" s="80"/>
      <c r="BG1054" s="80"/>
      <c r="BH1054" s="80"/>
      <c r="BI1054" s="80"/>
      <c r="BJ1054" s="80"/>
      <c r="BK1054" s="80"/>
      <c r="BL1054" s="80"/>
      <c r="BM1054" s="80"/>
      <c r="BN1054" s="80"/>
      <c r="BO1054" s="80"/>
      <c r="BP1054" s="80"/>
      <c r="BQ1054" s="80"/>
      <c r="BR1054" s="80"/>
      <c r="BS1054" s="80"/>
      <c r="BT1054" s="80"/>
      <c r="BU1054" s="80"/>
      <c r="BV1054" s="80"/>
      <c r="BW1054" s="80"/>
      <c r="BX1054" s="80"/>
      <c r="BY1054" s="80"/>
      <c r="BZ1054" s="80"/>
      <c r="CA1054" s="80"/>
      <c r="CB1054" s="80"/>
      <c r="CC1054" s="80"/>
      <c r="CD1054" s="80"/>
      <c r="CE1054" s="80"/>
      <c r="CF1054" s="80"/>
      <c r="CG1054" s="80"/>
      <c r="CH1054" s="80"/>
      <c r="CI1054" s="80"/>
      <c r="CJ1054" s="80"/>
      <c r="CK1054" s="80"/>
      <c r="CL1054" s="80"/>
      <c r="CM1054" s="80"/>
      <c r="CN1054" s="80"/>
      <c r="CO1054" s="80"/>
      <c r="CP1054" s="80"/>
      <c r="CQ1054" s="80"/>
      <c r="CR1054" s="80"/>
      <c r="CS1054" s="80"/>
      <c r="CT1054" s="80"/>
      <c r="CU1054" s="80"/>
      <c r="CV1054" s="80"/>
      <c r="CW1054" s="80"/>
      <c r="CX1054" s="80"/>
      <c r="CY1054" s="80"/>
      <c r="CZ1054" s="80"/>
      <c r="DA1054" s="80"/>
      <c r="DB1054" s="80"/>
      <c r="DC1054" s="80"/>
      <c r="DD1054" s="80"/>
      <c r="DE1054" s="80"/>
      <c r="DF1054" s="80"/>
      <c r="DG1054" s="80"/>
      <c r="DH1054" s="80"/>
      <c r="DI1054" s="80"/>
      <c r="DJ1054" s="80"/>
      <c r="DK1054" s="80"/>
      <c r="DL1054" s="80"/>
      <c r="DM1054" s="80"/>
      <c r="DN1054" s="80"/>
      <c r="DO1054" s="80"/>
      <c r="DP1054" s="80"/>
      <c r="DQ1054" s="80"/>
      <c r="DR1054" s="80"/>
      <c r="DS1054" s="80"/>
      <c r="DT1054" s="80"/>
      <c r="DU1054" s="80"/>
      <c r="DV1054" s="80"/>
      <c r="DW1054" s="80"/>
      <c r="DX1054" s="80"/>
      <c r="DY1054" s="80"/>
      <c r="DZ1054" s="80"/>
      <c r="EA1054" s="80"/>
      <c r="EB1054" s="80"/>
      <c r="EC1054" s="80"/>
      <c r="ED1054" s="80"/>
      <c r="EE1054" s="80"/>
      <c r="EF1054" s="80"/>
      <c r="EG1054" s="80"/>
      <c r="EH1054" s="80"/>
      <c r="EI1054" s="80"/>
      <c r="EJ1054" s="80"/>
      <c r="EK1054" s="80"/>
      <c r="EL1054" s="80"/>
      <c r="EM1054" s="80"/>
      <c r="EN1054" s="80"/>
      <c r="EO1054" s="80"/>
      <c r="EP1054" s="80"/>
      <c r="EQ1054" s="80"/>
      <c r="ER1054" s="80"/>
      <c r="ES1054" s="80"/>
      <c r="ET1054" s="80"/>
      <c r="EU1054" s="80"/>
      <c r="EV1054" s="80"/>
      <c r="EW1054" s="80"/>
      <c r="EX1054" s="80"/>
      <c r="EY1054" s="80"/>
      <c r="EZ1054" s="80"/>
      <c r="FA1054" s="80"/>
      <c r="FB1054" s="80"/>
      <c r="FC1054" s="80"/>
      <c r="FD1054" s="80"/>
      <c r="FE1054" s="80"/>
      <c r="FF1054" s="80"/>
      <c r="FG1054" s="80"/>
      <c r="FH1054" s="80"/>
      <c r="FI1054" s="80"/>
      <c r="FJ1054" s="80"/>
      <c r="FK1054" s="80"/>
      <c r="FL1054" s="80"/>
      <c r="FM1054" s="80"/>
      <c r="FN1054" s="80"/>
      <c r="FO1054" s="80"/>
      <c r="FP1054" s="80"/>
      <c r="FQ1054" s="80"/>
      <c r="FR1054" s="80"/>
      <c r="FS1054" s="80"/>
      <c r="FT1054" s="80"/>
      <c r="FU1054" s="80"/>
      <c r="FV1054" s="80"/>
      <c r="FW1054" s="80"/>
      <c r="FX1054" s="80"/>
      <c r="FY1054" s="80"/>
      <c r="FZ1054" s="80"/>
      <c r="GA1054" s="80"/>
      <c r="GB1054" s="80"/>
      <c r="GC1054" s="80"/>
      <c r="GD1054" s="80"/>
      <c r="GE1054" s="80"/>
      <c r="GF1054" s="80"/>
      <c r="GG1054" s="80"/>
      <c r="GH1054" s="80"/>
      <c r="GI1054" s="80"/>
      <c r="GJ1054" s="80"/>
      <c r="GK1054" s="80"/>
      <c r="GL1054" s="80"/>
      <c r="GM1054" s="80"/>
      <c r="GN1054" s="80"/>
      <c r="GO1054" s="80"/>
      <c r="GP1054" s="80"/>
      <c r="GQ1054" s="80"/>
      <c r="GR1054" s="80"/>
      <c r="GS1054" s="80"/>
      <c r="GT1054" s="80"/>
      <c r="GU1054" s="80"/>
      <c r="GV1054" s="80"/>
      <c r="GW1054" s="80"/>
      <c r="GX1054" s="80"/>
      <c r="GY1054" s="80"/>
      <c r="GZ1054" s="80"/>
      <c r="HA1054" s="80"/>
      <c r="HB1054" s="80"/>
      <c r="HC1054" s="80"/>
      <c r="HD1054" s="80"/>
      <c r="HE1054" s="80"/>
      <c r="HF1054" s="80"/>
      <c r="HG1054" s="80"/>
      <c r="HH1054" s="80"/>
      <c r="HI1054" s="80"/>
      <c r="HJ1054" s="80"/>
      <c r="HK1054" s="80"/>
      <c r="HL1054" s="80"/>
      <c r="HM1054" s="80"/>
      <c r="HN1054" s="80"/>
      <c r="HO1054" s="80"/>
      <c r="HP1054" s="80"/>
      <c r="HQ1054" s="80"/>
      <c r="HR1054" s="80"/>
      <c r="HS1054" s="80"/>
      <c r="HT1054" s="80"/>
      <c r="HU1054" s="80"/>
      <c r="HV1054" s="80"/>
      <c r="HW1054" s="80"/>
      <c r="HX1054" s="80"/>
      <c r="HY1054" s="80"/>
      <c r="HZ1054" s="80"/>
      <c r="IA1054" s="80"/>
      <c r="IB1054" s="80"/>
      <c r="IC1054" s="80"/>
      <c r="ID1054" s="80"/>
      <c r="IE1054" s="80"/>
      <c r="IF1054" s="80"/>
      <c r="IG1054" s="80"/>
      <c r="IH1054" s="80"/>
      <c r="II1054" s="80"/>
      <c r="IJ1054" s="80"/>
      <c r="IK1054" s="80"/>
      <c r="IL1054" s="80"/>
      <c r="IM1054" s="80"/>
      <c r="IN1054" s="80"/>
      <c r="IO1054" s="80"/>
      <c r="IP1054" s="80"/>
      <c r="IQ1054" s="80"/>
      <c r="IR1054" s="80"/>
      <c r="IS1054" s="80"/>
      <c r="IT1054" s="80"/>
      <c r="IU1054" s="80"/>
      <c r="IV1054" s="80"/>
    </row>
    <row r="1055" spans="1:256" s="41" customFormat="1" ht="12.75">
      <c r="A1055" s="32">
        <v>91</v>
      </c>
      <c r="B1055" s="33" t="s">
        <v>417</v>
      </c>
      <c r="C1055" s="34" t="s">
        <v>77</v>
      </c>
      <c r="D1055" s="33" t="s">
        <v>86</v>
      </c>
      <c r="E1055" s="44" t="s">
        <v>15</v>
      </c>
      <c r="F1055" s="35">
        <f>G1055-21</f>
        <v>43984</v>
      </c>
      <c r="G1055" s="35">
        <f>H1055-7</f>
        <v>44005</v>
      </c>
      <c r="H1055" s="35">
        <f t="shared" si="140"/>
        <v>44012</v>
      </c>
      <c r="I1055" s="35">
        <f t="shared" si="137"/>
        <v>44019</v>
      </c>
      <c r="J1055" s="35">
        <v>44027</v>
      </c>
      <c r="K1055" s="36" t="s">
        <v>69</v>
      </c>
      <c r="L1055" s="37">
        <f t="shared" si="138"/>
        <v>15000</v>
      </c>
      <c r="M1055" s="38">
        <v>15000</v>
      </c>
      <c r="N1055" s="39"/>
      <c r="O1055" s="40" t="s">
        <v>208</v>
      </c>
    </row>
    <row r="1056" spans="1:256" s="41" customFormat="1" ht="24">
      <c r="A1056" s="32">
        <v>93</v>
      </c>
      <c r="B1056" s="33" t="s">
        <v>417</v>
      </c>
      <c r="C1056" s="42" t="s">
        <v>83</v>
      </c>
      <c r="D1056" s="33" t="s">
        <v>86</v>
      </c>
      <c r="E1056" s="44" t="s">
        <v>28</v>
      </c>
      <c r="F1056" s="35">
        <f>H1056-7</f>
        <v>44005</v>
      </c>
      <c r="G1056" s="33" t="str">
        <f>IF(E1056="","",IF((OR(E1056=data_validation!A$1,E1056=data_validation!A$2)),"Indicate Date","N/A"))</f>
        <v>N/A</v>
      </c>
      <c r="H1056" s="35">
        <f t="shared" si="140"/>
        <v>44012</v>
      </c>
      <c r="I1056" s="35">
        <f t="shared" si="137"/>
        <v>44019</v>
      </c>
      <c r="J1056" s="35">
        <v>44027</v>
      </c>
      <c r="K1056" s="36" t="s">
        <v>69</v>
      </c>
      <c r="L1056" s="37">
        <f t="shared" si="138"/>
        <v>6808.38</v>
      </c>
      <c r="M1056" s="43">
        <v>6808.38</v>
      </c>
      <c r="N1056" s="39"/>
      <c r="O1056" s="40" t="s">
        <v>208</v>
      </c>
    </row>
    <row r="1057" spans="1:256" s="41" customFormat="1" ht="24">
      <c r="A1057" s="32">
        <v>97</v>
      </c>
      <c r="B1057" s="33" t="s">
        <v>417</v>
      </c>
      <c r="C1057" s="34" t="s">
        <v>95</v>
      </c>
      <c r="D1057" s="33" t="s">
        <v>86</v>
      </c>
      <c r="E1057" s="44" t="s">
        <v>15</v>
      </c>
      <c r="F1057" s="35">
        <f>G1057-21</f>
        <v>43984</v>
      </c>
      <c r="G1057" s="35">
        <f>H1057-7</f>
        <v>44005</v>
      </c>
      <c r="H1057" s="35">
        <f t="shared" si="140"/>
        <v>44012</v>
      </c>
      <c r="I1057" s="35">
        <f t="shared" si="137"/>
        <v>44019</v>
      </c>
      <c r="J1057" s="35">
        <v>44027</v>
      </c>
      <c r="K1057" s="36" t="s">
        <v>69</v>
      </c>
      <c r="L1057" s="37">
        <f t="shared" si="138"/>
        <v>15000</v>
      </c>
      <c r="M1057" s="38"/>
      <c r="N1057" s="39">
        <v>15000</v>
      </c>
      <c r="O1057" s="40" t="s">
        <v>416</v>
      </c>
    </row>
    <row r="1058" spans="1:256" s="41" customFormat="1" ht="24">
      <c r="A1058" s="32">
        <v>99</v>
      </c>
      <c r="B1058" s="33" t="s">
        <v>417</v>
      </c>
      <c r="C1058" s="34" t="s">
        <v>85</v>
      </c>
      <c r="D1058" s="33" t="s">
        <v>86</v>
      </c>
      <c r="E1058" s="44" t="s">
        <v>15</v>
      </c>
      <c r="F1058" s="35">
        <f>G1058-21</f>
        <v>43984</v>
      </c>
      <c r="G1058" s="35">
        <f>H1058-7</f>
        <v>44005</v>
      </c>
      <c r="H1058" s="35">
        <f t="shared" si="140"/>
        <v>44012</v>
      </c>
      <c r="I1058" s="35">
        <f t="shared" si="137"/>
        <v>44019</v>
      </c>
      <c r="J1058" s="35">
        <v>44027</v>
      </c>
      <c r="K1058" s="36" t="s">
        <v>69</v>
      </c>
      <c r="L1058" s="37">
        <f t="shared" si="138"/>
        <v>6400</v>
      </c>
      <c r="M1058" s="38"/>
      <c r="N1058" s="39">
        <v>6400</v>
      </c>
      <c r="O1058" s="40" t="s">
        <v>416</v>
      </c>
    </row>
    <row r="1059" spans="1:256" s="41" customFormat="1" ht="12.75">
      <c r="A1059" s="32">
        <v>102</v>
      </c>
      <c r="B1059" s="71" t="s">
        <v>290</v>
      </c>
      <c r="C1059" s="72" t="s">
        <v>76</v>
      </c>
      <c r="D1059" s="71" t="s">
        <v>117</v>
      </c>
      <c r="E1059" s="73" t="s">
        <v>24</v>
      </c>
      <c r="F1059" s="71" t="str">
        <f>IF(E1059="","",IF((OR(E1059=data_validation!A$1,E1059=data_validation!A$2,E1059=data_validation!A$5,E1059=data_validation!A$6,E1059=data_validation!A$14,E1059=data_validation!A$16)),"Indicate Date","N/A"))</f>
        <v>N/A</v>
      </c>
      <c r="G1059" s="71" t="str">
        <f>IF(E1059="","",IF((OR(E1059=data_validation!A$1,E1059=data_validation!A$2)),"Indicate Date","N/A"))</f>
        <v>N/A</v>
      </c>
      <c r="H1059" s="74">
        <f t="shared" si="140"/>
        <v>44012</v>
      </c>
      <c r="I1059" s="74">
        <f t="shared" si="137"/>
        <v>44019</v>
      </c>
      <c r="J1059" s="74">
        <v>44027</v>
      </c>
      <c r="K1059" s="75" t="s">
        <v>69</v>
      </c>
      <c r="L1059" s="76">
        <f t="shared" si="138"/>
        <v>45534</v>
      </c>
      <c r="M1059" s="77">
        <v>45534</v>
      </c>
      <c r="N1059" s="78"/>
      <c r="O1059" s="79" t="s">
        <v>208</v>
      </c>
      <c r="P1059" s="80"/>
      <c r="Q1059" s="80"/>
      <c r="R1059" s="80"/>
      <c r="S1059" s="80"/>
      <c r="T1059" s="80"/>
      <c r="U1059" s="80"/>
      <c r="V1059" s="80"/>
      <c r="W1059" s="80"/>
      <c r="X1059" s="80"/>
      <c r="Y1059" s="80"/>
      <c r="Z1059" s="80"/>
      <c r="AA1059" s="80"/>
      <c r="AB1059" s="80"/>
      <c r="AC1059" s="80"/>
      <c r="AD1059" s="80"/>
      <c r="AE1059" s="80"/>
      <c r="AF1059" s="80"/>
      <c r="AG1059" s="80"/>
      <c r="AH1059" s="80"/>
      <c r="AI1059" s="80"/>
      <c r="AJ1059" s="80"/>
      <c r="AK1059" s="80"/>
      <c r="AL1059" s="80"/>
      <c r="AM1059" s="80"/>
      <c r="AN1059" s="80"/>
      <c r="AO1059" s="80"/>
      <c r="AP1059" s="80"/>
      <c r="AQ1059" s="80"/>
      <c r="AR1059" s="80"/>
      <c r="AS1059" s="80"/>
      <c r="AT1059" s="80"/>
      <c r="AU1059" s="80"/>
      <c r="AV1059" s="80"/>
      <c r="AW1059" s="80"/>
      <c r="AX1059" s="80"/>
      <c r="AY1059" s="80"/>
      <c r="AZ1059" s="80"/>
      <c r="BA1059" s="80"/>
      <c r="BB1059" s="80"/>
      <c r="BC1059" s="80"/>
      <c r="BD1059" s="80"/>
      <c r="BE1059" s="80"/>
      <c r="BF1059" s="80"/>
      <c r="BG1059" s="80"/>
      <c r="BH1059" s="80"/>
      <c r="BI1059" s="80"/>
      <c r="BJ1059" s="80"/>
      <c r="BK1059" s="80"/>
      <c r="BL1059" s="80"/>
      <c r="BM1059" s="80"/>
      <c r="BN1059" s="80"/>
      <c r="BO1059" s="80"/>
      <c r="BP1059" s="80"/>
      <c r="BQ1059" s="80"/>
      <c r="BR1059" s="80"/>
      <c r="BS1059" s="80"/>
      <c r="BT1059" s="80"/>
      <c r="BU1059" s="80"/>
      <c r="BV1059" s="80"/>
      <c r="BW1059" s="80"/>
      <c r="BX1059" s="80"/>
      <c r="BY1059" s="80"/>
      <c r="BZ1059" s="80"/>
      <c r="CA1059" s="80"/>
      <c r="CB1059" s="80"/>
      <c r="CC1059" s="80"/>
      <c r="CD1059" s="80"/>
      <c r="CE1059" s="80"/>
      <c r="CF1059" s="80"/>
      <c r="CG1059" s="80"/>
      <c r="CH1059" s="80"/>
      <c r="CI1059" s="80"/>
      <c r="CJ1059" s="80"/>
      <c r="CK1059" s="80"/>
      <c r="CL1059" s="80"/>
      <c r="CM1059" s="80"/>
      <c r="CN1059" s="80"/>
      <c r="CO1059" s="80"/>
      <c r="CP1059" s="80"/>
      <c r="CQ1059" s="80"/>
      <c r="CR1059" s="80"/>
      <c r="CS1059" s="80"/>
      <c r="CT1059" s="80"/>
      <c r="CU1059" s="80"/>
      <c r="CV1059" s="80"/>
      <c r="CW1059" s="80"/>
      <c r="CX1059" s="80"/>
      <c r="CY1059" s="80"/>
      <c r="CZ1059" s="80"/>
      <c r="DA1059" s="80"/>
      <c r="DB1059" s="80"/>
      <c r="DC1059" s="80"/>
      <c r="DD1059" s="80"/>
      <c r="DE1059" s="80"/>
      <c r="DF1059" s="80"/>
      <c r="DG1059" s="80"/>
      <c r="DH1059" s="80"/>
      <c r="DI1059" s="80"/>
      <c r="DJ1059" s="80"/>
      <c r="DK1059" s="80"/>
      <c r="DL1059" s="80"/>
      <c r="DM1059" s="80"/>
      <c r="DN1059" s="80"/>
      <c r="DO1059" s="80"/>
      <c r="DP1059" s="80"/>
      <c r="DQ1059" s="80"/>
      <c r="DR1059" s="80"/>
      <c r="DS1059" s="80"/>
      <c r="DT1059" s="80"/>
      <c r="DU1059" s="80"/>
      <c r="DV1059" s="80"/>
      <c r="DW1059" s="80"/>
      <c r="DX1059" s="80"/>
      <c r="DY1059" s="80"/>
      <c r="DZ1059" s="80"/>
      <c r="EA1059" s="80"/>
      <c r="EB1059" s="80"/>
      <c r="EC1059" s="80"/>
      <c r="ED1059" s="80"/>
      <c r="EE1059" s="80"/>
      <c r="EF1059" s="80"/>
      <c r="EG1059" s="80"/>
      <c r="EH1059" s="80"/>
      <c r="EI1059" s="80"/>
      <c r="EJ1059" s="80"/>
      <c r="EK1059" s="80"/>
      <c r="EL1059" s="80"/>
      <c r="EM1059" s="80"/>
      <c r="EN1059" s="80"/>
      <c r="EO1059" s="80"/>
      <c r="EP1059" s="80"/>
      <c r="EQ1059" s="80"/>
      <c r="ER1059" s="80"/>
      <c r="ES1059" s="80"/>
      <c r="ET1059" s="80"/>
      <c r="EU1059" s="80"/>
      <c r="EV1059" s="80"/>
      <c r="EW1059" s="80"/>
      <c r="EX1059" s="80"/>
      <c r="EY1059" s="80"/>
      <c r="EZ1059" s="80"/>
      <c r="FA1059" s="80"/>
      <c r="FB1059" s="80"/>
      <c r="FC1059" s="80"/>
      <c r="FD1059" s="80"/>
      <c r="FE1059" s="80"/>
      <c r="FF1059" s="80"/>
      <c r="FG1059" s="80"/>
      <c r="FH1059" s="80"/>
      <c r="FI1059" s="80"/>
      <c r="FJ1059" s="80"/>
      <c r="FK1059" s="80"/>
      <c r="FL1059" s="80"/>
      <c r="FM1059" s="80"/>
      <c r="FN1059" s="80"/>
      <c r="FO1059" s="80"/>
      <c r="FP1059" s="80"/>
      <c r="FQ1059" s="80"/>
      <c r="FR1059" s="80"/>
      <c r="FS1059" s="80"/>
      <c r="FT1059" s="80"/>
      <c r="FU1059" s="80"/>
      <c r="FV1059" s="80"/>
      <c r="FW1059" s="80"/>
      <c r="FX1059" s="80"/>
      <c r="FY1059" s="80"/>
      <c r="FZ1059" s="80"/>
      <c r="GA1059" s="80"/>
      <c r="GB1059" s="80"/>
      <c r="GC1059" s="80"/>
      <c r="GD1059" s="80"/>
      <c r="GE1059" s="80"/>
      <c r="GF1059" s="80"/>
      <c r="GG1059" s="80"/>
      <c r="GH1059" s="80"/>
      <c r="GI1059" s="80"/>
      <c r="GJ1059" s="80"/>
      <c r="GK1059" s="80"/>
      <c r="GL1059" s="80"/>
      <c r="GM1059" s="80"/>
      <c r="GN1059" s="80"/>
      <c r="GO1059" s="80"/>
      <c r="GP1059" s="80"/>
      <c r="GQ1059" s="80"/>
      <c r="GR1059" s="80"/>
      <c r="GS1059" s="80"/>
      <c r="GT1059" s="80"/>
      <c r="GU1059" s="80"/>
      <c r="GV1059" s="80"/>
      <c r="GW1059" s="80"/>
      <c r="GX1059" s="80"/>
      <c r="GY1059" s="80"/>
      <c r="GZ1059" s="80"/>
      <c r="HA1059" s="80"/>
      <c r="HB1059" s="80"/>
      <c r="HC1059" s="80"/>
      <c r="HD1059" s="80"/>
      <c r="HE1059" s="80"/>
      <c r="HF1059" s="80"/>
      <c r="HG1059" s="80"/>
      <c r="HH1059" s="80"/>
      <c r="HI1059" s="80"/>
      <c r="HJ1059" s="80"/>
      <c r="HK1059" s="80"/>
      <c r="HL1059" s="80"/>
      <c r="HM1059" s="80"/>
      <c r="HN1059" s="80"/>
      <c r="HO1059" s="80"/>
      <c r="HP1059" s="80"/>
      <c r="HQ1059" s="80"/>
      <c r="HR1059" s="80"/>
      <c r="HS1059" s="80"/>
      <c r="HT1059" s="80"/>
      <c r="HU1059" s="80"/>
      <c r="HV1059" s="80"/>
      <c r="HW1059" s="80"/>
      <c r="HX1059" s="80"/>
      <c r="HY1059" s="80"/>
      <c r="HZ1059" s="80"/>
      <c r="IA1059" s="80"/>
      <c r="IB1059" s="80"/>
      <c r="IC1059" s="80"/>
      <c r="ID1059" s="80"/>
      <c r="IE1059" s="80"/>
      <c r="IF1059" s="80"/>
      <c r="IG1059" s="80"/>
      <c r="IH1059" s="80"/>
      <c r="II1059" s="80"/>
      <c r="IJ1059" s="80"/>
      <c r="IK1059" s="80"/>
      <c r="IL1059" s="80"/>
      <c r="IM1059" s="80"/>
      <c r="IN1059" s="80"/>
      <c r="IO1059" s="80"/>
      <c r="IP1059" s="80"/>
      <c r="IQ1059" s="80"/>
      <c r="IR1059" s="80"/>
      <c r="IS1059" s="80"/>
      <c r="IT1059" s="80"/>
      <c r="IU1059" s="80"/>
      <c r="IV1059" s="80"/>
    </row>
    <row r="1060" spans="1:256" s="41" customFormat="1" ht="12.75">
      <c r="A1060" s="32">
        <v>104</v>
      </c>
      <c r="B1060" s="33" t="s">
        <v>290</v>
      </c>
      <c r="C1060" s="34" t="s">
        <v>76</v>
      </c>
      <c r="D1060" s="33" t="s">
        <v>117</v>
      </c>
      <c r="E1060" s="44" t="s">
        <v>24</v>
      </c>
      <c r="F1060" s="33" t="str">
        <f>IF(E1060="","",IF((OR(E1060=data_validation!A$1,E1060=data_validation!A$2,E1060=data_validation!A$5,E1060=data_validation!A$6,E1060=data_validation!A$14,E1060=data_validation!A$16)),"Indicate Date","N/A"))</f>
        <v>N/A</v>
      </c>
      <c r="G1060" s="33" t="str">
        <f>IF(E1060="","",IF((OR(E1060=data_validation!A$1,E1060=data_validation!A$2)),"Indicate Date","N/A"))</f>
        <v>N/A</v>
      </c>
      <c r="H1060" s="35">
        <f t="shared" si="140"/>
        <v>44012</v>
      </c>
      <c r="I1060" s="35">
        <f t="shared" si="137"/>
        <v>44019</v>
      </c>
      <c r="J1060" s="35">
        <v>44027</v>
      </c>
      <c r="K1060" s="36" t="s">
        <v>69</v>
      </c>
      <c r="L1060" s="37">
        <f t="shared" si="138"/>
        <v>13016</v>
      </c>
      <c r="M1060" s="38">
        <v>13016</v>
      </c>
      <c r="N1060" s="39"/>
      <c r="O1060" s="40" t="s">
        <v>260</v>
      </c>
    </row>
    <row r="1061" spans="1:256" s="41" customFormat="1" ht="12.75">
      <c r="A1061" s="32">
        <v>106</v>
      </c>
      <c r="B1061" s="71" t="s">
        <v>290</v>
      </c>
      <c r="C1061" s="72" t="s">
        <v>76</v>
      </c>
      <c r="D1061" s="71" t="s">
        <v>117</v>
      </c>
      <c r="E1061" s="73" t="s">
        <v>24</v>
      </c>
      <c r="F1061" s="71" t="str">
        <f>IF(E1061="","",IF((OR(E1061=data_validation!A$1,E1061=data_validation!A$2,E1061=data_validation!A$5,E1061=data_validation!A$6,E1061=data_validation!A$14,E1061=data_validation!A$16)),"Indicate Date","N/A"))</f>
        <v>N/A</v>
      </c>
      <c r="G1061" s="71" t="str">
        <f>IF(E1061="","",IF((OR(E1061=data_validation!A$1,E1061=data_validation!A$2)),"Indicate Date","N/A"))</f>
        <v>N/A</v>
      </c>
      <c r="H1061" s="74">
        <f t="shared" si="140"/>
        <v>44012</v>
      </c>
      <c r="I1061" s="74">
        <f t="shared" si="137"/>
        <v>44019</v>
      </c>
      <c r="J1061" s="74">
        <v>44027</v>
      </c>
      <c r="K1061" s="75" t="s">
        <v>69</v>
      </c>
      <c r="L1061" s="76">
        <f t="shared" si="138"/>
        <v>41450</v>
      </c>
      <c r="M1061" s="77">
        <v>41450</v>
      </c>
      <c r="N1061" s="78"/>
      <c r="O1061" s="79" t="s">
        <v>208</v>
      </c>
      <c r="P1061" s="80"/>
      <c r="Q1061" s="80"/>
      <c r="R1061" s="80"/>
      <c r="S1061" s="80"/>
      <c r="T1061" s="80"/>
      <c r="U1061" s="80"/>
      <c r="V1061" s="80"/>
      <c r="W1061" s="80"/>
      <c r="X1061" s="80"/>
      <c r="Y1061" s="80"/>
      <c r="Z1061" s="80"/>
      <c r="AA1061" s="80"/>
      <c r="AB1061" s="80"/>
      <c r="AC1061" s="80"/>
      <c r="AD1061" s="80"/>
      <c r="AE1061" s="80"/>
      <c r="AF1061" s="80"/>
      <c r="AG1061" s="80"/>
      <c r="AH1061" s="80"/>
      <c r="AI1061" s="80"/>
      <c r="AJ1061" s="80"/>
      <c r="AK1061" s="80"/>
      <c r="AL1061" s="80"/>
      <c r="AM1061" s="80"/>
      <c r="AN1061" s="80"/>
      <c r="AO1061" s="80"/>
      <c r="AP1061" s="80"/>
      <c r="AQ1061" s="80"/>
      <c r="AR1061" s="80"/>
      <c r="AS1061" s="80"/>
      <c r="AT1061" s="80"/>
      <c r="AU1061" s="80"/>
      <c r="AV1061" s="80"/>
      <c r="AW1061" s="80"/>
      <c r="AX1061" s="80"/>
      <c r="AY1061" s="80"/>
      <c r="AZ1061" s="80"/>
      <c r="BA1061" s="80"/>
      <c r="BB1061" s="80"/>
      <c r="BC1061" s="80"/>
      <c r="BD1061" s="80"/>
      <c r="BE1061" s="80"/>
      <c r="BF1061" s="80"/>
      <c r="BG1061" s="80"/>
      <c r="BH1061" s="80"/>
      <c r="BI1061" s="80"/>
      <c r="BJ1061" s="80"/>
      <c r="BK1061" s="80"/>
      <c r="BL1061" s="80"/>
      <c r="BM1061" s="80"/>
      <c r="BN1061" s="80"/>
      <c r="BO1061" s="80"/>
      <c r="BP1061" s="80"/>
      <c r="BQ1061" s="80"/>
      <c r="BR1061" s="80"/>
      <c r="BS1061" s="80"/>
      <c r="BT1061" s="80"/>
      <c r="BU1061" s="80"/>
      <c r="BV1061" s="80"/>
      <c r="BW1061" s="80"/>
      <c r="BX1061" s="80"/>
      <c r="BY1061" s="80"/>
      <c r="BZ1061" s="80"/>
      <c r="CA1061" s="80"/>
      <c r="CB1061" s="80"/>
      <c r="CC1061" s="80"/>
      <c r="CD1061" s="80"/>
      <c r="CE1061" s="80"/>
      <c r="CF1061" s="80"/>
      <c r="CG1061" s="80"/>
      <c r="CH1061" s="80"/>
      <c r="CI1061" s="80"/>
      <c r="CJ1061" s="80"/>
      <c r="CK1061" s="80"/>
      <c r="CL1061" s="80"/>
      <c r="CM1061" s="80"/>
      <c r="CN1061" s="80"/>
      <c r="CO1061" s="80"/>
      <c r="CP1061" s="80"/>
      <c r="CQ1061" s="80"/>
      <c r="CR1061" s="80"/>
      <c r="CS1061" s="80"/>
      <c r="CT1061" s="80"/>
      <c r="CU1061" s="80"/>
      <c r="CV1061" s="80"/>
      <c r="CW1061" s="80"/>
      <c r="CX1061" s="80"/>
      <c r="CY1061" s="80"/>
      <c r="CZ1061" s="80"/>
      <c r="DA1061" s="80"/>
      <c r="DB1061" s="80"/>
      <c r="DC1061" s="80"/>
      <c r="DD1061" s="80"/>
      <c r="DE1061" s="80"/>
      <c r="DF1061" s="80"/>
      <c r="DG1061" s="80"/>
      <c r="DH1061" s="80"/>
      <c r="DI1061" s="80"/>
      <c r="DJ1061" s="80"/>
      <c r="DK1061" s="80"/>
      <c r="DL1061" s="80"/>
      <c r="DM1061" s="80"/>
      <c r="DN1061" s="80"/>
      <c r="DO1061" s="80"/>
      <c r="DP1061" s="80"/>
      <c r="DQ1061" s="80"/>
      <c r="DR1061" s="80"/>
      <c r="DS1061" s="80"/>
      <c r="DT1061" s="80"/>
      <c r="DU1061" s="80"/>
      <c r="DV1061" s="80"/>
      <c r="DW1061" s="80"/>
      <c r="DX1061" s="80"/>
      <c r="DY1061" s="80"/>
      <c r="DZ1061" s="80"/>
      <c r="EA1061" s="80"/>
      <c r="EB1061" s="80"/>
      <c r="EC1061" s="80"/>
      <c r="ED1061" s="80"/>
      <c r="EE1061" s="80"/>
      <c r="EF1061" s="80"/>
      <c r="EG1061" s="80"/>
      <c r="EH1061" s="80"/>
      <c r="EI1061" s="80"/>
      <c r="EJ1061" s="80"/>
      <c r="EK1061" s="80"/>
      <c r="EL1061" s="80"/>
      <c r="EM1061" s="80"/>
      <c r="EN1061" s="80"/>
      <c r="EO1061" s="80"/>
      <c r="EP1061" s="80"/>
      <c r="EQ1061" s="80"/>
      <c r="ER1061" s="80"/>
      <c r="ES1061" s="80"/>
      <c r="ET1061" s="80"/>
      <c r="EU1061" s="80"/>
      <c r="EV1061" s="80"/>
      <c r="EW1061" s="80"/>
      <c r="EX1061" s="80"/>
      <c r="EY1061" s="80"/>
      <c r="EZ1061" s="80"/>
      <c r="FA1061" s="80"/>
      <c r="FB1061" s="80"/>
      <c r="FC1061" s="80"/>
      <c r="FD1061" s="80"/>
      <c r="FE1061" s="80"/>
      <c r="FF1061" s="80"/>
      <c r="FG1061" s="80"/>
      <c r="FH1061" s="80"/>
      <c r="FI1061" s="80"/>
      <c r="FJ1061" s="80"/>
      <c r="FK1061" s="80"/>
      <c r="FL1061" s="80"/>
      <c r="FM1061" s="80"/>
      <c r="FN1061" s="80"/>
      <c r="FO1061" s="80"/>
      <c r="FP1061" s="80"/>
      <c r="FQ1061" s="80"/>
      <c r="FR1061" s="80"/>
      <c r="FS1061" s="80"/>
      <c r="FT1061" s="80"/>
      <c r="FU1061" s="80"/>
      <c r="FV1061" s="80"/>
      <c r="FW1061" s="80"/>
      <c r="FX1061" s="80"/>
      <c r="FY1061" s="80"/>
      <c r="FZ1061" s="80"/>
      <c r="GA1061" s="80"/>
      <c r="GB1061" s="80"/>
      <c r="GC1061" s="80"/>
      <c r="GD1061" s="80"/>
      <c r="GE1061" s="80"/>
      <c r="GF1061" s="80"/>
      <c r="GG1061" s="80"/>
      <c r="GH1061" s="80"/>
      <c r="GI1061" s="80"/>
      <c r="GJ1061" s="80"/>
      <c r="GK1061" s="80"/>
      <c r="GL1061" s="80"/>
      <c r="GM1061" s="80"/>
      <c r="GN1061" s="80"/>
      <c r="GO1061" s="80"/>
      <c r="GP1061" s="80"/>
      <c r="GQ1061" s="80"/>
      <c r="GR1061" s="80"/>
      <c r="GS1061" s="80"/>
      <c r="GT1061" s="80"/>
      <c r="GU1061" s="80"/>
      <c r="GV1061" s="80"/>
      <c r="GW1061" s="80"/>
      <c r="GX1061" s="80"/>
      <c r="GY1061" s="80"/>
      <c r="GZ1061" s="80"/>
      <c r="HA1061" s="80"/>
      <c r="HB1061" s="80"/>
      <c r="HC1061" s="80"/>
      <c r="HD1061" s="80"/>
      <c r="HE1061" s="80"/>
      <c r="HF1061" s="80"/>
      <c r="HG1061" s="80"/>
      <c r="HH1061" s="80"/>
      <c r="HI1061" s="80"/>
      <c r="HJ1061" s="80"/>
      <c r="HK1061" s="80"/>
      <c r="HL1061" s="80"/>
      <c r="HM1061" s="80"/>
      <c r="HN1061" s="80"/>
      <c r="HO1061" s="80"/>
      <c r="HP1061" s="80"/>
      <c r="HQ1061" s="80"/>
      <c r="HR1061" s="80"/>
      <c r="HS1061" s="80"/>
      <c r="HT1061" s="80"/>
      <c r="HU1061" s="80"/>
      <c r="HV1061" s="80"/>
      <c r="HW1061" s="80"/>
      <c r="HX1061" s="80"/>
      <c r="HY1061" s="80"/>
      <c r="HZ1061" s="80"/>
      <c r="IA1061" s="80"/>
      <c r="IB1061" s="80"/>
      <c r="IC1061" s="80"/>
      <c r="ID1061" s="80"/>
      <c r="IE1061" s="80"/>
      <c r="IF1061" s="80"/>
      <c r="IG1061" s="80"/>
      <c r="IH1061" s="80"/>
      <c r="II1061" s="80"/>
      <c r="IJ1061" s="80"/>
      <c r="IK1061" s="80"/>
      <c r="IL1061" s="80"/>
      <c r="IM1061" s="80"/>
      <c r="IN1061" s="80"/>
      <c r="IO1061" s="80"/>
      <c r="IP1061" s="80"/>
      <c r="IQ1061" s="80"/>
      <c r="IR1061" s="80"/>
      <c r="IS1061" s="80"/>
      <c r="IT1061" s="80"/>
      <c r="IU1061" s="80"/>
      <c r="IV1061" s="80"/>
    </row>
    <row r="1062" spans="1:256" s="41" customFormat="1" ht="12.75">
      <c r="A1062" s="32">
        <v>109</v>
      </c>
      <c r="B1062" s="33" t="s">
        <v>290</v>
      </c>
      <c r="C1062" s="34" t="s">
        <v>78</v>
      </c>
      <c r="D1062" s="33" t="s">
        <v>117</v>
      </c>
      <c r="E1062" s="44" t="s">
        <v>15</v>
      </c>
      <c r="F1062" s="35">
        <f>G1062-21</f>
        <v>43984</v>
      </c>
      <c r="G1062" s="35">
        <f>H1062-7</f>
        <v>44005</v>
      </c>
      <c r="H1062" s="35">
        <f t="shared" si="140"/>
        <v>44012</v>
      </c>
      <c r="I1062" s="35">
        <f t="shared" si="137"/>
        <v>44019</v>
      </c>
      <c r="J1062" s="35">
        <v>44027</v>
      </c>
      <c r="K1062" s="36" t="s">
        <v>69</v>
      </c>
      <c r="L1062" s="37">
        <f t="shared" si="138"/>
        <v>6000</v>
      </c>
      <c r="M1062" s="38">
        <v>6000</v>
      </c>
      <c r="N1062" s="39"/>
      <c r="O1062" s="40" t="s">
        <v>208</v>
      </c>
    </row>
    <row r="1063" spans="1:256" s="41" customFormat="1" ht="24">
      <c r="A1063" s="32">
        <v>113</v>
      </c>
      <c r="B1063" s="33" t="s">
        <v>290</v>
      </c>
      <c r="C1063" s="42" t="s">
        <v>83</v>
      </c>
      <c r="D1063" s="33" t="s">
        <v>117</v>
      </c>
      <c r="E1063" s="44" t="s">
        <v>28</v>
      </c>
      <c r="F1063" s="35">
        <f>H1063-7</f>
        <v>44005</v>
      </c>
      <c r="G1063" s="33" t="str">
        <f>IF(E1063="","",IF((OR(E1063=data_validation!A$1,E1063=data_validation!A$2)),"Indicate Date","N/A"))</f>
        <v>N/A</v>
      </c>
      <c r="H1063" s="35">
        <f t="shared" si="140"/>
        <v>44012</v>
      </c>
      <c r="I1063" s="35">
        <f t="shared" si="137"/>
        <v>44019</v>
      </c>
      <c r="J1063" s="35">
        <v>44027</v>
      </c>
      <c r="K1063" s="36" t="s">
        <v>69</v>
      </c>
      <c r="L1063" s="37">
        <f t="shared" si="138"/>
        <v>12000</v>
      </c>
      <c r="M1063" s="43">
        <v>12000</v>
      </c>
      <c r="N1063" s="39"/>
      <c r="O1063" s="40" t="s">
        <v>208</v>
      </c>
    </row>
    <row r="1064" spans="1:256" s="41" customFormat="1" ht="24">
      <c r="A1064" s="32">
        <v>115</v>
      </c>
      <c r="B1064" s="33" t="s">
        <v>290</v>
      </c>
      <c r="C1064" s="42" t="s">
        <v>118</v>
      </c>
      <c r="D1064" s="33" t="s">
        <v>117</v>
      </c>
      <c r="E1064" s="44" t="s">
        <v>28</v>
      </c>
      <c r="F1064" s="35">
        <f>H1064-7</f>
        <v>44005</v>
      </c>
      <c r="G1064" s="33" t="str">
        <f>IF(E1064="","",IF((OR(E1064=data_validation!A$1,E1064=data_validation!A$2)),"Indicate Date","N/A"))</f>
        <v>N/A</v>
      </c>
      <c r="H1064" s="35">
        <f t="shared" si="140"/>
        <v>44012</v>
      </c>
      <c r="I1064" s="35">
        <f t="shared" si="137"/>
        <v>44019</v>
      </c>
      <c r="J1064" s="35">
        <v>44027</v>
      </c>
      <c r="K1064" s="36" t="s">
        <v>69</v>
      </c>
      <c r="L1064" s="37">
        <f t="shared" si="138"/>
        <v>2000</v>
      </c>
      <c r="M1064" s="43">
        <v>2000</v>
      </c>
      <c r="N1064" s="39"/>
      <c r="O1064" s="40" t="s">
        <v>208</v>
      </c>
    </row>
    <row r="1065" spans="1:256" s="41" customFormat="1" ht="24">
      <c r="A1065" s="32">
        <v>118</v>
      </c>
      <c r="B1065" s="33" t="s">
        <v>290</v>
      </c>
      <c r="C1065" s="42" t="s">
        <v>104</v>
      </c>
      <c r="D1065" s="33" t="s">
        <v>117</v>
      </c>
      <c r="E1065" s="44" t="s">
        <v>28</v>
      </c>
      <c r="F1065" s="35">
        <f>H1065-7</f>
        <v>44005</v>
      </c>
      <c r="G1065" s="33" t="str">
        <f>IF(E1065="","",IF((OR(E1065=data_validation!A$1,E1065=data_validation!A$2)),"Indicate Date","N/A"))</f>
        <v>N/A</v>
      </c>
      <c r="H1065" s="35">
        <f t="shared" si="140"/>
        <v>44012</v>
      </c>
      <c r="I1065" s="35">
        <f t="shared" si="137"/>
        <v>44019</v>
      </c>
      <c r="J1065" s="35">
        <v>44027</v>
      </c>
      <c r="K1065" s="36" t="s">
        <v>69</v>
      </c>
      <c r="L1065" s="37">
        <f t="shared" si="138"/>
        <v>2000</v>
      </c>
      <c r="M1065" s="43">
        <v>2000</v>
      </c>
      <c r="N1065" s="39"/>
      <c r="O1065" s="40" t="s">
        <v>208</v>
      </c>
    </row>
    <row r="1066" spans="1:256" s="41" customFormat="1" ht="12.75">
      <c r="A1066" s="32">
        <v>122</v>
      </c>
      <c r="B1066" s="33" t="s">
        <v>290</v>
      </c>
      <c r="C1066" s="34" t="s">
        <v>84</v>
      </c>
      <c r="D1066" s="33" t="s">
        <v>117</v>
      </c>
      <c r="E1066" s="44" t="s">
        <v>15</v>
      </c>
      <c r="F1066" s="35">
        <f>G1066-21</f>
        <v>43986</v>
      </c>
      <c r="G1066" s="35">
        <f>H1066-7</f>
        <v>44007</v>
      </c>
      <c r="H1066" s="35">
        <f>J1066-13</f>
        <v>44014</v>
      </c>
      <c r="I1066" s="35">
        <f t="shared" si="137"/>
        <v>44021</v>
      </c>
      <c r="J1066" s="35">
        <v>44027</v>
      </c>
      <c r="K1066" s="36" t="s">
        <v>69</v>
      </c>
      <c r="L1066" s="37">
        <f t="shared" si="138"/>
        <v>15000</v>
      </c>
      <c r="M1066" s="38"/>
      <c r="N1066" s="39">
        <v>15000</v>
      </c>
      <c r="O1066" s="40" t="s">
        <v>416</v>
      </c>
    </row>
    <row r="1067" spans="1:256" s="41" customFormat="1" ht="12.75">
      <c r="A1067" s="32">
        <v>126</v>
      </c>
      <c r="B1067" s="71" t="s">
        <v>373</v>
      </c>
      <c r="C1067" s="72" t="s">
        <v>76</v>
      </c>
      <c r="D1067" s="71" t="s">
        <v>144</v>
      </c>
      <c r="E1067" s="73" t="s">
        <v>24</v>
      </c>
      <c r="F1067" s="71" t="str">
        <f>IF(E1067="","",IF((OR(E1067=data_validation!A$1,E1067=data_validation!A$2,E1067=data_validation!A$5,E1067=data_validation!A$6,E1067=data_validation!A$14,E1067=data_validation!A$16)),"Indicate Date","N/A"))</f>
        <v>N/A</v>
      </c>
      <c r="G1067" s="71" t="str">
        <f>IF(E1067="","",IF((OR(E1067=data_validation!A$1,E1067=data_validation!A$2)),"Indicate Date","N/A"))</f>
        <v>N/A</v>
      </c>
      <c r="H1067" s="74">
        <f>J1067-15</f>
        <v>44012</v>
      </c>
      <c r="I1067" s="74">
        <f t="shared" si="137"/>
        <v>44019</v>
      </c>
      <c r="J1067" s="74">
        <v>44027</v>
      </c>
      <c r="K1067" s="75" t="s">
        <v>69</v>
      </c>
      <c r="L1067" s="76">
        <f t="shared" si="138"/>
        <v>88940</v>
      </c>
      <c r="M1067" s="77">
        <v>88940</v>
      </c>
      <c r="N1067" s="78"/>
      <c r="O1067" s="79" t="s">
        <v>208</v>
      </c>
      <c r="P1067" s="80"/>
      <c r="Q1067" s="80"/>
      <c r="R1067" s="80"/>
      <c r="S1067" s="80"/>
      <c r="T1067" s="80"/>
      <c r="U1067" s="80"/>
      <c r="V1067" s="80"/>
      <c r="W1067" s="80"/>
      <c r="X1067" s="80"/>
      <c r="Y1067" s="80"/>
      <c r="Z1067" s="80"/>
      <c r="AA1067" s="80"/>
      <c r="AB1067" s="80"/>
      <c r="AC1067" s="80"/>
      <c r="AD1067" s="80"/>
      <c r="AE1067" s="80"/>
      <c r="AF1067" s="80"/>
      <c r="AG1067" s="80"/>
      <c r="AH1067" s="80"/>
      <c r="AI1067" s="80"/>
      <c r="AJ1067" s="80"/>
      <c r="AK1067" s="80"/>
      <c r="AL1067" s="80"/>
      <c r="AM1067" s="80"/>
      <c r="AN1067" s="80"/>
      <c r="AO1067" s="80"/>
      <c r="AP1067" s="80"/>
      <c r="AQ1067" s="80"/>
      <c r="AR1067" s="80"/>
      <c r="AS1067" s="80"/>
      <c r="AT1067" s="80"/>
      <c r="AU1067" s="80"/>
      <c r="AV1067" s="80"/>
      <c r="AW1067" s="80"/>
      <c r="AX1067" s="80"/>
      <c r="AY1067" s="80"/>
      <c r="AZ1067" s="80"/>
      <c r="BA1067" s="80"/>
      <c r="BB1067" s="80"/>
      <c r="BC1067" s="80"/>
      <c r="BD1067" s="80"/>
      <c r="BE1067" s="80"/>
      <c r="BF1067" s="80"/>
      <c r="BG1067" s="80"/>
      <c r="BH1067" s="80"/>
      <c r="BI1067" s="80"/>
      <c r="BJ1067" s="80"/>
      <c r="BK1067" s="80"/>
      <c r="BL1067" s="80"/>
      <c r="BM1067" s="80"/>
      <c r="BN1067" s="80"/>
      <c r="BO1067" s="80"/>
      <c r="BP1067" s="80"/>
      <c r="BQ1067" s="80"/>
      <c r="BR1067" s="80"/>
      <c r="BS1067" s="80"/>
      <c r="BT1067" s="80"/>
      <c r="BU1067" s="80"/>
      <c r="BV1067" s="80"/>
      <c r="BW1067" s="80"/>
      <c r="BX1067" s="80"/>
      <c r="BY1067" s="80"/>
      <c r="BZ1067" s="80"/>
      <c r="CA1067" s="80"/>
      <c r="CB1067" s="80"/>
      <c r="CC1067" s="80"/>
      <c r="CD1067" s="80"/>
      <c r="CE1067" s="80"/>
      <c r="CF1067" s="80"/>
      <c r="CG1067" s="80"/>
      <c r="CH1067" s="80"/>
      <c r="CI1067" s="80"/>
      <c r="CJ1067" s="80"/>
      <c r="CK1067" s="80"/>
      <c r="CL1067" s="80"/>
      <c r="CM1067" s="80"/>
      <c r="CN1067" s="80"/>
      <c r="CO1067" s="80"/>
      <c r="CP1067" s="80"/>
      <c r="CQ1067" s="80"/>
      <c r="CR1067" s="80"/>
      <c r="CS1067" s="80"/>
      <c r="CT1067" s="80"/>
      <c r="CU1067" s="80"/>
      <c r="CV1067" s="80"/>
      <c r="CW1067" s="80"/>
      <c r="CX1067" s="80"/>
      <c r="CY1067" s="80"/>
      <c r="CZ1067" s="80"/>
      <c r="DA1067" s="80"/>
      <c r="DB1067" s="80"/>
      <c r="DC1067" s="80"/>
      <c r="DD1067" s="80"/>
      <c r="DE1067" s="80"/>
      <c r="DF1067" s="80"/>
      <c r="DG1067" s="80"/>
      <c r="DH1067" s="80"/>
      <c r="DI1067" s="80"/>
      <c r="DJ1067" s="80"/>
      <c r="DK1067" s="80"/>
      <c r="DL1067" s="80"/>
      <c r="DM1067" s="80"/>
      <c r="DN1067" s="80"/>
      <c r="DO1067" s="80"/>
      <c r="DP1067" s="80"/>
      <c r="DQ1067" s="80"/>
      <c r="DR1067" s="80"/>
      <c r="DS1067" s="80"/>
      <c r="DT1067" s="80"/>
      <c r="DU1067" s="80"/>
      <c r="DV1067" s="80"/>
      <c r="DW1067" s="80"/>
      <c r="DX1067" s="80"/>
      <c r="DY1067" s="80"/>
      <c r="DZ1067" s="80"/>
      <c r="EA1067" s="80"/>
      <c r="EB1067" s="80"/>
      <c r="EC1067" s="80"/>
      <c r="ED1067" s="80"/>
      <c r="EE1067" s="80"/>
      <c r="EF1067" s="80"/>
      <c r="EG1067" s="80"/>
      <c r="EH1067" s="80"/>
      <c r="EI1067" s="80"/>
      <c r="EJ1067" s="80"/>
      <c r="EK1067" s="80"/>
      <c r="EL1067" s="80"/>
      <c r="EM1067" s="80"/>
      <c r="EN1067" s="80"/>
      <c r="EO1067" s="80"/>
      <c r="EP1067" s="80"/>
      <c r="EQ1067" s="80"/>
      <c r="ER1067" s="80"/>
      <c r="ES1067" s="80"/>
      <c r="ET1067" s="80"/>
      <c r="EU1067" s="80"/>
      <c r="EV1067" s="80"/>
      <c r="EW1067" s="80"/>
      <c r="EX1067" s="80"/>
      <c r="EY1067" s="80"/>
      <c r="EZ1067" s="80"/>
      <c r="FA1067" s="80"/>
      <c r="FB1067" s="80"/>
      <c r="FC1067" s="80"/>
      <c r="FD1067" s="80"/>
      <c r="FE1067" s="80"/>
      <c r="FF1067" s="80"/>
      <c r="FG1067" s="80"/>
      <c r="FH1067" s="80"/>
      <c r="FI1067" s="80"/>
      <c r="FJ1067" s="80"/>
      <c r="FK1067" s="80"/>
      <c r="FL1067" s="80"/>
      <c r="FM1067" s="80"/>
      <c r="FN1067" s="80"/>
      <c r="FO1067" s="80"/>
      <c r="FP1067" s="80"/>
      <c r="FQ1067" s="80"/>
      <c r="FR1067" s="80"/>
      <c r="FS1067" s="80"/>
      <c r="FT1067" s="80"/>
      <c r="FU1067" s="80"/>
      <c r="FV1067" s="80"/>
      <c r="FW1067" s="80"/>
      <c r="FX1067" s="80"/>
      <c r="FY1067" s="80"/>
      <c r="FZ1067" s="80"/>
      <c r="GA1067" s="80"/>
      <c r="GB1067" s="80"/>
      <c r="GC1067" s="80"/>
      <c r="GD1067" s="80"/>
      <c r="GE1067" s="80"/>
      <c r="GF1067" s="80"/>
      <c r="GG1067" s="80"/>
      <c r="GH1067" s="80"/>
      <c r="GI1067" s="80"/>
      <c r="GJ1067" s="80"/>
      <c r="GK1067" s="80"/>
      <c r="GL1067" s="80"/>
      <c r="GM1067" s="80"/>
      <c r="GN1067" s="80"/>
      <c r="GO1067" s="80"/>
      <c r="GP1067" s="80"/>
      <c r="GQ1067" s="80"/>
      <c r="GR1067" s="80"/>
      <c r="GS1067" s="80"/>
      <c r="GT1067" s="80"/>
      <c r="GU1067" s="80"/>
      <c r="GV1067" s="80"/>
      <c r="GW1067" s="80"/>
      <c r="GX1067" s="80"/>
      <c r="GY1067" s="80"/>
      <c r="GZ1067" s="80"/>
      <c r="HA1067" s="80"/>
      <c r="HB1067" s="80"/>
      <c r="HC1067" s="80"/>
      <c r="HD1067" s="80"/>
      <c r="HE1067" s="80"/>
      <c r="HF1067" s="80"/>
      <c r="HG1067" s="80"/>
      <c r="HH1067" s="80"/>
      <c r="HI1067" s="80"/>
      <c r="HJ1067" s="80"/>
      <c r="HK1067" s="80"/>
      <c r="HL1067" s="80"/>
      <c r="HM1067" s="80"/>
      <c r="HN1067" s="80"/>
      <c r="HO1067" s="80"/>
      <c r="HP1067" s="80"/>
      <c r="HQ1067" s="80"/>
      <c r="HR1067" s="80"/>
      <c r="HS1067" s="80"/>
      <c r="HT1067" s="80"/>
      <c r="HU1067" s="80"/>
      <c r="HV1067" s="80"/>
      <c r="HW1067" s="80"/>
      <c r="HX1067" s="80"/>
      <c r="HY1067" s="80"/>
      <c r="HZ1067" s="80"/>
      <c r="IA1067" s="80"/>
      <c r="IB1067" s="80"/>
      <c r="IC1067" s="80"/>
      <c r="ID1067" s="80"/>
      <c r="IE1067" s="80"/>
      <c r="IF1067" s="80"/>
      <c r="IG1067" s="80"/>
      <c r="IH1067" s="80"/>
      <c r="II1067" s="80"/>
      <c r="IJ1067" s="80"/>
      <c r="IK1067" s="80"/>
      <c r="IL1067" s="80"/>
      <c r="IM1067" s="80"/>
      <c r="IN1067" s="80"/>
      <c r="IO1067" s="80"/>
      <c r="IP1067" s="80"/>
      <c r="IQ1067" s="80"/>
      <c r="IR1067" s="80"/>
      <c r="IS1067" s="80"/>
      <c r="IT1067" s="80"/>
      <c r="IU1067" s="80"/>
      <c r="IV1067" s="80"/>
    </row>
    <row r="1068" spans="1:256" s="41" customFormat="1" ht="12.75">
      <c r="A1068" s="32">
        <v>127</v>
      </c>
      <c r="B1068" s="71" t="s">
        <v>373</v>
      </c>
      <c r="C1068" s="72" t="s">
        <v>76</v>
      </c>
      <c r="D1068" s="71" t="s">
        <v>144</v>
      </c>
      <c r="E1068" s="73" t="s">
        <v>24</v>
      </c>
      <c r="F1068" s="71" t="str">
        <f>IF(E1068="","",IF((OR(E1068=data_validation!A$1,E1068=data_validation!A$2,E1068=data_validation!A$5,E1068=data_validation!A$6,E1068=data_validation!A$14,E1068=data_validation!A$16)),"Indicate Date","N/A"))</f>
        <v>N/A</v>
      </c>
      <c r="G1068" s="71" t="str">
        <f>IF(E1068="","",IF((OR(E1068=data_validation!A$1,E1068=data_validation!A$2)),"Indicate Date","N/A"))</f>
        <v>N/A</v>
      </c>
      <c r="H1068" s="74">
        <f>J1068-15</f>
        <v>44012</v>
      </c>
      <c r="I1068" s="74">
        <f t="shared" si="137"/>
        <v>44019</v>
      </c>
      <c r="J1068" s="74">
        <v>44027</v>
      </c>
      <c r="K1068" s="75" t="s">
        <v>69</v>
      </c>
      <c r="L1068" s="76">
        <f t="shared" si="138"/>
        <v>100640</v>
      </c>
      <c r="M1068" s="77">
        <v>100640</v>
      </c>
      <c r="N1068" s="78"/>
      <c r="O1068" s="79" t="s">
        <v>208</v>
      </c>
      <c r="P1068" s="80"/>
      <c r="Q1068" s="80"/>
      <c r="R1068" s="80"/>
      <c r="S1068" s="80"/>
      <c r="T1068" s="80"/>
      <c r="U1068" s="80"/>
      <c r="V1068" s="80"/>
      <c r="W1068" s="80"/>
      <c r="X1068" s="80"/>
      <c r="Y1068" s="80"/>
      <c r="Z1068" s="80"/>
      <c r="AA1068" s="80"/>
      <c r="AB1068" s="80"/>
      <c r="AC1068" s="80"/>
      <c r="AD1068" s="80"/>
      <c r="AE1068" s="80"/>
      <c r="AF1068" s="80"/>
      <c r="AG1068" s="80"/>
      <c r="AH1068" s="80"/>
      <c r="AI1068" s="80"/>
      <c r="AJ1068" s="80"/>
      <c r="AK1068" s="80"/>
      <c r="AL1068" s="80"/>
      <c r="AM1068" s="80"/>
      <c r="AN1068" s="80"/>
      <c r="AO1068" s="80"/>
      <c r="AP1068" s="80"/>
      <c r="AQ1068" s="80"/>
      <c r="AR1068" s="80"/>
      <c r="AS1068" s="80"/>
      <c r="AT1068" s="80"/>
      <c r="AU1068" s="80"/>
      <c r="AV1068" s="80"/>
      <c r="AW1068" s="80"/>
      <c r="AX1068" s="80"/>
      <c r="AY1068" s="80"/>
      <c r="AZ1068" s="80"/>
      <c r="BA1068" s="80"/>
      <c r="BB1068" s="80"/>
      <c r="BC1068" s="80"/>
      <c r="BD1068" s="80"/>
      <c r="BE1068" s="80"/>
      <c r="BF1068" s="80"/>
      <c r="BG1068" s="80"/>
      <c r="BH1068" s="80"/>
      <c r="BI1068" s="80"/>
      <c r="BJ1068" s="80"/>
      <c r="BK1068" s="80"/>
      <c r="BL1068" s="80"/>
      <c r="BM1068" s="80"/>
      <c r="BN1068" s="80"/>
      <c r="BO1068" s="80"/>
      <c r="BP1068" s="80"/>
      <c r="BQ1068" s="80"/>
      <c r="BR1068" s="80"/>
      <c r="BS1068" s="80"/>
      <c r="BT1068" s="80"/>
      <c r="BU1068" s="80"/>
      <c r="BV1068" s="80"/>
      <c r="BW1068" s="80"/>
      <c r="BX1068" s="80"/>
      <c r="BY1068" s="80"/>
      <c r="BZ1068" s="80"/>
      <c r="CA1068" s="80"/>
      <c r="CB1068" s="80"/>
      <c r="CC1068" s="80"/>
      <c r="CD1068" s="80"/>
      <c r="CE1068" s="80"/>
      <c r="CF1068" s="80"/>
      <c r="CG1068" s="80"/>
      <c r="CH1068" s="80"/>
      <c r="CI1068" s="80"/>
      <c r="CJ1068" s="80"/>
      <c r="CK1068" s="80"/>
      <c r="CL1068" s="80"/>
      <c r="CM1068" s="80"/>
      <c r="CN1068" s="80"/>
      <c r="CO1068" s="80"/>
      <c r="CP1068" s="80"/>
      <c r="CQ1068" s="80"/>
      <c r="CR1068" s="80"/>
      <c r="CS1068" s="80"/>
      <c r="CT1068" s="80"/>
      <c r="CU1068" s="80"/>
      <c r="CV1068" s="80"/>
      <c r="CW1068" s="80"/>
      <c r="CX1068" s="80"/>
      <c r="CY1068" s="80"/>
      <c r="CZ1068" s="80"/>
      <c r="DA1068" s="80"/>
      <c r="DB1068" s="80"/>
      <c r="DC1068" s="80"/>
      <c r="DD1068" s="80"/>
      <c r="DE1068" s="80"/>
      <c r="DF1068" s="80"/>
      <c r="DG1068" s="80"/>
      <c r="DH1068" s="80"/>
      <c r="DI1068" s="80"/>
      <c r="DJ1068" s="80"/>
      <c r="DK1068" s="80"/>
      <c r="DL1068" s="80"/>
      <c r="DM1068" s="80"/>
      <c r="DN1068" s="80"/>
      <c r="DO1068" s="80"/>
      <c r="DP1068" s="80"/>
      <c r="DQ1068" s="80"/>
      <c r="DR1068" s="80"/>
      <c r="DS1068" s="80"/>
      <c r="DT1068" s="80"/>
      <c r="DU1068" s="80"/>
      <c r="DV1068" s="80"/>
      <c r="DW1068" s="80"/>
      <c r="DX1068" s="80"/>
      <c r="DY1068" s="80"/>
      <c r="DZ1068" s="80"/>
      <c r="EA1068" s="80"/>
      <c r="EB1068" s="80"/>
      <c r="EC1068" s="80"/>
      <c r="ED1068" s="80"/>
      <c r="EE1068" s="80"/>
      <c r="EF1068" s="80"/>
      <c r="EG1068" s="80"/>
      <c r="EH1068" s="80"/>
      <c r="EI1068" s="80"/>
      <c r="EJ1068" s="80"/>
      <c r="EK1068" s="80"/>
      <c r="EL1068" s="80"/>
      <c r="EM1068" s="80"/>
      <c r="EN1068" s="80"/>
      <c r="EO1068" s="80"/>
      <c r="EP1068" s="80"/>
      <c r="EQ1068" s="80"/>
      <c r="ER1068" s="80"/>
      <c r="ES1068" s="80"/>
      <c r="ET1068" s="80"/>
      <c r="EU1068" s="80"/>
      <c r="EV1068" s="80"/>
      <c r="EW1068" s="80"/>
      <c r="EX1068" s="80"/>
      <c r="EY1068" s="80"/>
      <c r="EZ1068" s="80"/>
      <c r="FA1068" s="80"/>
      <c r="FB1068" s="80"/>
      <c r="FC1068" s="80"/>
      <c r="FD1068" s="80"/>
      <c r="FE1068" s="80"/>
      <c r="FF1068" s="80"/>
      <c r="FG1068" s="80"/>
      <c r="FH1068" s="80"/>
      <c r="FI1068" s="80"/>
      <c r="FJ1068" s="80"/>
      <c r="FK1068" s="80"/>
      <c r="FL1068" s="80"/>
      <c r="FM1068" s="80"/>
      <c r="FN1068" s="80"/>
      <c r="FO1068" s="80"/>
      <c r="FP1068" s="80"/>
      <c r="FQ1068" s="80"/>
      <c r="FR1068" s="80"/>
      <c r="FS1068" s="80"/>
      <c r="FT1068" s="80"/>
      <c r="FU1068" s="80"/>
      <c r="FV1068" s="80"/>
      <c r="FW1068" s="80"/>
      <c r="FX1068" s="80"/>
      <c r="FY1068" s="80"/>
      <c r="FZ1068" s="80"/>
      <c r="GA1068" s="80"/>
      <c r="GB1068" s="80"/>
      <c r="GC1068" s="80"/>
      <c r="GD1068" s="80"/>
      <c r="GE1068" s="80"/>
      <c r="GF1068" s="80"/>
      <c r="GG1068" s="80"/>
      <c r="GH1068" s="80"/>
      <c r="GI1068" s="80"/>
      <c r="GJ1068" s="80"/>
      <c r="GK1068" s="80"/>
      <c r="GL1068" s="80"/>
      <c r="GM1068" s="80"/>
      <c r="GN1068" s="80"/>
      <c r="GO1068" s="80"/>
      <c r="GP1068" s="80"/>
      <c r="GQ1068" s="80"/>
      <c r="GR1068" s="80"/>
      <c r="GS1068" s="80"/>
      <c r="GT1068" s="80"/>
      <c r="GU1068" s="80"/>
      <c r="GV1068" s="80"/>
      <c r="GW1068" s="80"/>
      <c r="GX1068" s="80"/>
      <c r="GY1068" s="80"/>
      <c r="GZ1068" s="80"/>
      <c r="HA1068" s="80"/>
      <c r="HB1068" s="80"/>
      <c r="HC1068" s="80"/>
      <c r="HD1068" s="80"/>
      <c r="HE1068" s="80"/>
      <c r="HF1068" s="80"/>
      <c r="HG1068" s="80"/>
      <c r="HH1068" s="80"/>
      <c r="HI1068" s="80"/>
      <c r="HJ1068" s="80"/>
      <c r="HK1068" s="80"/>
      <c r="HL1068" s="80"/>
      <c r="HM1068" s="80"/>
      <c r="HN1068" s="80"/>
      <c r="HO1068" s="80"/>
      <c r="HP1068" s="80"/>
      <c r="HQ1068" s="80"/>
      <c r="HR1068" s="80"/>
      <c r="HS1068" s="80"/>
      <c r="HT1068" s="80"/>
      <c r="HU1068" s="80"/>
      <c r="HV1068" s="80"/>
      <c r="HW1068" s="80"/>
      <c r="HX1068" s="80"/>
      <c r="HY1068" s="80"/>
      <c r="HZ1068" s="80"/>
      <c r="IA1068" s="80"/>
      <c r="IB1068" s="80"/>
      <c r="IC1068" s="80"/>
      <c r="ID1068" s="80"/>
      <c r="IE1068" s="80"/>
      <c r="IF1068" s="80"/>
      <c r="IG1068" s="80"/>
      <c r="IH1068" s="80"/>
      <c r="II1068" s="80"/>
      <c r="IJ1068" s="80"/>
      <c r="IK1068" s="80"/>
      <c r="IL1068" s="80"/>
      <c r="IM1068" s="80"/>
      <c r="IN1068" s="80"/>
      <c r="IO1068" s="80"/>
      <c r="IP1068" s="80"/>
      <c r="IQ1068" s="80"/>
      <c r="IR1068" s="80"/>
      <c r="IS1068" s="80"/>
      <c r="IT1068" s="80"/>
      <c r="IU1068" s="80"/>
      <c r="IV1068" s="80"/>
    </row>
    <row r="1069" spans="1:256" s="80" customFormat="1" ht="12.75">
      <c r="A1069" s="32">
        <v>130</v>
      </c>
      <c r="B1069" s="33" t="s">
        <v>373</v>
      </c>
      <c r="C1069" s="34" t="s">
        <v>78</v>
      </c>
      <c r="D1069" s="33" t="s">
        <v>144</v>
      </c>
      <c r="E1069" s="44" t="s">
        <v>15</v>
      </c>
      <c r="F1069" s="35">
        <f>G1069-21</f>
        <v>43984</v>
      </c>
      <c r="G1069" s="35">
        <f>H1069-7</f>
        <v>44005</v>
      </c>
      <c r="H1069" s="35">
        <f>J1069-15</f>
        <v>44012</v>
      </c>
      <c r="I1069" s="35">
        <f t="shared" si="137"/>
        <v>44019</v>
      </c>
      <c r="J1069" s="35">
        <v>44027</v>
      </c>
      <c r="K1069" s="36" t="s">
        <v>69</v>
      </c>
      <c r="L1069" s="37">
        <f t="shared" si="138"/>
        <v>45000</v>
      </c>
      <c r="M1069" s="38">
        <v>45000</v>
      </c>
      <c r="N1069" s="39"/>
      <c r="O1069" s="40" t="s">
        <v>208</v>
      </c>
      <c r="P1069" s="41"/>
      <c r="Q1069" s="41"/>
      <c r="R1069" s="41"/>
      <c r="S1069" s="41"/>
      <c r="T1069" s="41"/>
      <c r="U1069" s="41"/>
      <c r="V1069" s="41"/>
      <c r="W1069" s="41"/>
      <c r="X1069" s="41"/>
      <c r="Y1069" s="41"/>
      <c r="Z1069" s="41"/>
      <c r="AA1069" s="41"/>
      <c r="AB1069" s="41"/>
      <c r="AC1069" s="41"/>
      <c r="AD1069" s="41"/>
      <c r="AE1069" s="41"/>
      <c r="AF1069" s="41"/>
      <c r="AG1069" s="41"/>
      <c r="AH1069" s="41"/>
      <c r="AI1069" s="41"/>
      <c r="AJ1069" s="41"/>
      <c r="AK1069" s="41"/>
      <c r="AL1069" s="41"/>
      <c r="AM1069" s="41"/>
      <c r="AN1069" s="41"/>
      <c r="AO1069" s="41"/>
      <c r="AP1069" s="41"/>
      <c r="AQ1069" s="41"/>
      <c r="AR1069" s="41"/>
      <c r="AS1069" s="41"/>
      <c r="AT1069" s="41"/>
      <c r="AU1069" s="41"/>
      <c r="AV1069" s="41"/>
      <c r="AW1069" s="41"/>
      <c r="AX1069" s="41"/>
      <c r="AY1069" s="41"/>
      <c r="AZ1069" s="41"/>
      <c r="BA1069" s="41"/>
      <c r="BB1069" s="41"/>
      <c r="BC1069" s="41"/>
      <c r="BD1069" s="41"/>
      <c r="BE1069" s="41"/>
      <c r="BF1069" s="41"/>
      <c r="BG1069" s="41"/>
      <c r="BH1069" s="41"/>
      <c r="BI1069" s="41"/>
      <c r="BJ1069" s="41"/>
      <c r="BK1069" s="41"/>
      <c r="BL1069" s="41"/>
      <c r="BM1069" s="41"/>
      <c r="BN1069" s="41"/>
      <c r="BO1069" s="41"/>
      <c r="BP1069" s="41"/>
      <c r="BQ1069" s="41"/>
      <c r="BR1069" s="41"/>
      <c r="BS1069" s="41"/>
      <c r="BT1069" s="41"/>
      <c r="BU1069" s="41"/>
      <c r="BV1069" s="41"/>
      <c r="BW1069" s="41"/>
      <c r="BX1069" s="41"/>
      <c r="BY1069" s="41"/>
      <c r="BZ1069" s="41"/>
      <c r="CA1069" s="41"/>
      <c r="CB1069" s="41"/>
      <c r="CC1069" s="41"/>
      <c r="CD1069" s="41"/>
      <c r="CE1069" s="41"/>
      <c r="CF1069" s="41"/>
      <c r="CG1069" s="41"/>
      <c r="CH1069" s="41"/>
      <c r="CI1069" s="41"/>
      <c r="CJ1069" s="41"/>
      <c r="CK1069" s="41"/>
      <c r="CL1069" s="41"/>
      <c r="CM1069" s="41"/>
      <c r="CN1069" s="41"/>
      <c r="CO1069" s="41"/>
      <c r="CP1069" s="41"/>
      <c r="CQ1069" s="41"/>
      <c r="CR1069" s="41"/>
      <c r="CS1069" s="41"/>
      <c r="CT1069" s="41"/>
      <c r="CU1069" s="41"/>
      <c r="CV1069" s="41"/>
      <c r="CW1069" s="41"/>
      <c r="CX1069" s="41"/>
      <c r="CY1069" s="41"/>
      <c r="CZ1069" s="41"/>
      <c r="DA1069" s="41"/>
      <c r="DB1069" s="41"/>
      <c r="DC1069" s="41"/>
      <c r="DD1069" s="41"/>
      <c r="DE1069" s="41"/>
      <c r="DF1069" s="41"/>
      <c r="DG1069" s="41"/>
      <c r="DH1069" s="41"/>
      <c r="DI1069" s="41"/>
      <c r="DJ1069" s="41"/>
      <c r="DK1069" s="41"/>
      <c r="DL1069" s="41"/>
      <c r="DM1069" s="41"/>
      <c r="DN1069" s="41"/>
      <c r="DO1069" s="41"/>
      <c r="DP1069" s="41"/>
      <c r="DQ1069" s="41"/>
      <c r="DR1069" s="41"/>
      <c r="DS1069" s="41"/>
      <c r="DT1069" s="41"/>
      <c r="DU1069" s="41"/>
      <c r="DV1069" s="41"/>
      <c r="DW1069" s="41"/>
      <c r="DX1069" s="41"/>
      <c r="DY1069" s="41"/>
      <c r="DZ1069" s="41"/>
      <c r="EA1069" s="41"/>
      <c r="EB1069" s="41"/>
      <c r="EC1069" s="41"/>
      <c r="ED1069" s="41"/>
      <c r="EE1069" s="41"/>
      <c r="EF1069" s="41"/>
      <c r="EG1069" s="41"/>
      <c r="EH1069" s="41"/>
      <c r="EI1069" s="41"/>
      <c r="EJ1069" s="41"/>
      <c r="EK1069" s="41"/>
      <c r="EL1069" s="41"/>
      <c r="EM1069" s="41"/>
      <c r="EN1069" s="41"/>
      <c r="EO1069" s="41"/>
      <c r="EP1069" s="41"/>
      <c r="EQ1069" s="41"/>
      <c r="ER1069" s="41"/>
      <c r="ES1069" s="41"/>
      <c r="ET1069" s="41"/>
      <c r="EU1069" s="41"/>
      <c r="EV1069" s="41"/>
      <c r="EW1069" s="41"/>
      <c r="EX1069" s="41"/>
      <c r="EY1069" s="41"/>
      <c r="EZ1069" s="41"/>
      <c r="FA1069" s="41"/>
      <c r="FB1069" s="41"/>
      <c r="FC1069" s="41"/>
      <c r="FD1069" s="41"/>
      <c r="FE1069" s="41"/>
      <c r="FF1069" s="41"/>
      <c r="FG1069" s="41"/>
      <c r="FH1069" s="41"/>
      <c r="FI1069" s="41"/>
      <c r="FJ1069" s="41"/>
      <c r="FK1069" s="41"/>
      <c r="FL1069" s="41"/>
      <c r="FM1069" s="41"/>
      <c r="FN1069" s="41"/>
      <c r="FO1069" s="41"/>
      <c r="FP1069" s="41"/>
      <c r="FQ1069" s="41"/>
      <c r="FR1069" s="41"/>
      <c r="FS1069" s="41"/>
      <c r="FT1069" s="41"/>
      <c r="FU1069" s="41"/>
      <c r="FV1069" s="41"/>
      <c r="FW1069" s="41"/>
      <c r="FX1069" s="41"/>
      <c r="FY1069" s="41"/>
      <c r="FZ1069" s="41"/>
      <c r="GA1069" s="41"/>
      <c r="GB1069" s="41"/>
      <c r="GC1069" s="41"/>
      <c r="GD1069" s="41"/>
      <c r="GE1069" s="41"/>
      <c r="GF1069" s="41"/>
      <c r="GG1069" s="41"/>
      <c r="GH1069" s="41"/>
      <c r="GI1069" s="41"/>
      <c r="GJ1069" s="41"/>
      <c r="GK1069" s="41"/>
      <c r="GL1069" s="41"/>
      <c r="GM1069" s="41"/>
      <c r="GN1069" s="41"/>
      <c r="GO1069" s="41"/>
      <c r="GP1069" s="41"/>
      <c r="GQ1069" s="41"/>
      <c r="GR1069" s="41"/>
      <c r="GS1069" s="41"/>
      <c r="GT1069" s="41"/>
      <c r="GU1069" s="41"/>
      <c r="GV1069" s="41"/>
      <c r="GW1069" s="41"/>
      <c r="GX1069" s="41"/>
      <c r="GY1069" s="41"/>
      <c r="GZ1069" s="41"/>
      <c r="HA1069" s="41"/>
      <c r="HB1069" s="41"/>
      <c r="HC1069" s="41"/>
      <c r="HD1069" s="41"/>
      <c r="HE1069" s="41"/>
      <c r="HF1069" s="41"/>
      <c r="HG1069" s="41"/>
      <c r="HH1069" s="41"/>
      <c r="HI1069" s="41"/>
      <c r="HJ1069" s="41"/>
      <c r="HK1069" s="41"/>
      <c r="HL1069" s="41"/>
      <c r="HM1069" s="41"/>
      <c r="HN1069" s="41"/>
      <c r="HO1069" s="41"/>
      <c r="HP1069" s="41"/>
      <c r="HQ1069" s="41"/>
      <c r="HR1069" s="41"/>
      <c r="HS1069" s="41"/>
      <c r="HT1069" s="41"/>
      <c r="HU1069" s="41"/>
      <c r="HV1069" s="41"/>
      <c r="HW1069" s="41"/>
      <c r="HX1069" s="41"/>
      <c r="HY1069" s="41"/>
      <c r="HZ1069" s="41"/>
      <c r="IA1069" s="41"/>
      <c r="IB1069" s="41"/>
      <c r="IC1069" s="41"/>
      <c r="ID1069" s="41"/>
      <c r="IE1069" s="41"/>
      <c r="IF1069" s="41"/>
      <c r="IG1069" s="41"/>
      <c r="IH1069" s="41"/>
      <c r="II1069" s="41"/>
      <c r="IJ1069" s="41"/>
      <c r="IK1069" s="41"/>
      <c r="IL1069" s="41"/>
      <c r="IM1069" s="41"/>
      <c r="IN1069" s="41"/>
      <c r="IO1069" s="41"/>
      <c r="IP1069" s="41"/>
      <c r="IQ1069" s="41"/>
      <c r="IR1069" s="41"/>
      <c r="IS1069" s="41"/>
      <c r="IT1069" s="41"/>
      <c r="IU1069" s="41"/>
      <c r="IV1069" s="41"/>
    </row>
    <row r="1070" spans="1:256" s="41" customFormat="1" ht="12.75">
      <c r="A1070" s="32">
        <v>136</v>
      </c>
      <c r="B1070" s="33" t="s">
        <v>373</v>
      </c>
      <c r="C1070" s="34" t="s">
        <v>97</v>
      </c>
      <c r="D1070" s="33" t="s">
        <v>144</v>
      </c>
      <c r="E1070" s="44" t="s">
        <v>15</v>
      </c>
      <c r="F1070" s="35">
        <f>G1070-21</f>
        <v>43986</v>
      </c>
      <c r="G1070" s="35">
        <f>H1070-7</f>
        <v>44007</v>
      </c>
      <c r="H1070" s="35">
        <f>J1070-13</f>
        <v>44014</v>
      </c>
      <c r="I1070" s="35">
        <f t="shared" si="137"/>
        <v>44021</v>
      </c>
      <c r="J1070" s="35">
        <v>44027</v>
      </c>
      <c r="K1070" s="36" t="s">
        <v>69</v>
      </c>
      <c r="L1070" s="37">
        <f t="shared" si="138"/>
        <v>35000</v>
      </c>
      <c r="M1070" s="38"/>
      <c r="N1070" s="39">
        <v>35000</v>
      </c>
      <c r="O1070" s="40" t="s">
        <v>208</v>
      </c>
    </row>
    <row r="1071" spans="1:256" s="41" customFormat="1" ht="21">
      <c r="A1071" s="32">
        <v>140</v>
      </c>
      <c r="B1071" s="33" t="s">
        <v>374</v>
      </c>
      <c r="C1071" s="34" t="s">
        <v>89</v>
      </c>
      <c r="D1071" s="33" t="s">
        <v>144</v>
      </c>
      <c r="E1071" s="44" t="s">
        <v>15</v>
      </c>
      <c r="F1071" s="35">
        <f>G1071-21</f>
        <v>43986</v>
      </c>
      <c r="G1071" s="35">
        <f>H1071-7</f>
        <v>44007</v>
      </c>
      <c r="H1071" s="35">
        <f>J1071-13</f>
        <v>44014</v>
      </c>
      <c r="I1071" s="35">
        <f t="shared" si="137"/>
        <v>44021</v>
      </c>
      <c r="J1071" s="35">
        <v>44027</v>
      </c>
      <c r="K1071" s="36" t="s">
        <v>69</v>
      </c>
      <c r="L1071" s="37">
        <f t="shared" si="138"/>
        <v>31200</v>
      </c>
      <c r="M1071" s="38">
        <v>31200</v>
      </c>
      <c r="N1071" s="39"/>
      <c r="O1071" s="40" t="s">
        <v>245</v>
      </c>
    </row>
    <row r="1072" spans="1:256" s="41" customFormat="1" ht="21">
      <c r="A1072" s="32">
        <v>144</v>
      </c>
      <c r="B1072" s="33" t="s">
        <v>374</v>
      </c>
      <c r="C1072" s="42" t="s">
        <v>110</v>
      </c>
      <c r="D1072" s="33" t="s">
        <v>144</v>
      </c>
      <c r="E1072" s="44" t="s">
        <v>29</v>
      </c>
      <c r="F1072" s="46" t="e">
        <v>#REF!</v>
      </c>
      <c r="G1072" s="33" t="str">
        <f>IF(E1072="","",IF((OR(E1072=data_validation!A$1,E1072=data_validation!A$2)),"Indicate Date","N/A"))</f>
        <v>N/A</v>
      </c>
      <c r="H1072" s="35">
        <f t="shared" ref="H1072:H1078" si="141">J1072-15</f>
        <v>44012</v>
      </c>
      <c r="I1072" s="35">
        <f t="shared" si="137"/>
        <v>44019</v>
      </c>
      <c r="J1072" s="35">
        <v>44027</v>
      </c>
      <c r="K1072" s="36" t="s">
        <v>69</v>
      </c>
      <c r="L1072" s="37">
        <f t="shared" si="138"/>
        <v>10000</v>
      </c>
      <c r="M1072" s="45">
        <v>10000</v>
      </c>
      <c r="N1072" s="39"/>
      <c r="O1072" s="40" t="s">
        <v>245</v>
      </c>
    </row>
    <row r="1073" spans="1:256" s="41" customFormat="1" ht="21">
      <c r="A1073" s="32">
        <v>146</v>
      </c>
      <c r="B1073" s="33" t="s">
        <v>375</v>
      </c>
      <c r="C1073" s="34" t="s">
        <v>78</v>
      </c>
      <c r="D1073" s="33" t="s">
        <v>144</v>
      </c>
      <c r="E1073" s="44" t="s">
        <v>15</v>
      </c>
      <c r="F1073" s="35">
        <f>G1073-21</f>
        <v>43984</v>
      </c>
      <c r="G1073" s="35">
        <f>H1073-7</f>
        <v>44005</v>
      </c>
      <c r="H1073" s="35">
        <f t="shared" si="141"/>
        <v>44012</v>
      </c>
      <c r="I1073" s="35">
        <f t="shared" si="137"/>
        <v>44019</v>
      </c>
      <c r="J1073" s="35">
        <v>44027</v>
      </c>
      <c r="K1073" s="36" t="s">
        <v>69</v>
      </c>
      <c r="L1073" s="37">
        <f t="shared" si="138"/>
        <v>15000</v>
      </c>
      <c r="M1073" s="38">
        <v>15000</v>
      </c>
      <c r="N1073" s="39"/>
      <c r="O1073" s="40" t="s">
        <v>246</v>
      </c>
    </row>
    <row r="1074" spans="1:256" s="41" customFormat="1" ht="21">
      <c r="A1074" s="32">
        <v>150</v>
      </c>
      <c r="B1074" s="33" t="s">
        <v>375</v>
      </c>
      <c r="C1074" s="34" t="s">
        <v>89</v>
      </c>
      <c r="D1074" s="33" t="s">
        <v>144</v>
      </c>
      <c r="E1074" s="44" t="s">
        <v>15</v>
      </c>
      <c r="F1074" s="35">
        <f>G1074-21</f>
        <v>43984</v>
      </c>
      <c r="G1074" s="35">
        <f>H1074-7</f>
        <v>44005</v>
      </c>
      <c r="H1074" s="35">
        <f t="shared" si="141"/>
        <v>44012</v>
      </c>
      <c r="I1074" s="35">
        <f t="shared" si="137"/>
        <v>44019</v>
      </c>
      <c r="J1074" s="35">
        <v>44027</v>
      </c>
      <c r="K1074" s="36" t="s">
        <v>69</v>
      </c>
      <c r="L1074" s="37">
        <f t="shared" si="138"/>
        <v>11520</v>
      </c>
      <c r="M1074" s="38">
        <v>11520</v>
      </c>
      <c r="N1074" s="39"/>
      <c r="O1074" s="40" t="s">
        <v>246</v>
      </c>
    </row>
    <row r="1075" spans="1:256" s="41" customFormat="1" ht="12.75">
      <c r="A1075" s="32">
        <v>154</v>
      </c>
      <c r="B1075" s="33" t="s">
        <v>376</v>
      </c>
      <c r="C1075" s="34" t="s">
        <v>89</v>
      </c>
      <c r="D1075" s="33" t="s">
        <v>144</v>
      </c>
      <c r="E1075" s="44" t="s">
        <v>15</v>
      </c>
      <c r="F1075" s="35">
        <f>G1075-21</f>
        <v>43984</v>
      </c>
      <c r="G1075" s="35">
        <f>H1075-7</f>
        <v>44005</v>
      </c>
      <c r="H1075" s="35">
        <f t="shared" si="141"/>
        <v>44012</v>
      </c>
      <c r="I1075" s="35">
        <f t="shared" si="137"/>
        <v>44019</v>
      </c>
      <c r="J1075" s="35">
        <v>44027</v>
      </c>
      <c r="K1075" s="36" t="s">
        <v>69</v>
      </c>
      <c r="L1075" s="37">
        <f t="shared" si="138"/>
        <v>23600</v>
      </c>
      <c r="M1075" s="38">
        <v>23600</v>
      </c>
      <c r="N1075" s="39"/>
      <c r="O1075" s="40" t="s">
        <v>247</v>
      </c>
    </row>
    <row r="1076" spans="1:256" s="41" customFormat="1" ht="21">
      <c r="A1076" s="32">
        <v>160</v>
      </c>
      <c r="B1076" s="33" t="s">
        <v>377</v>
      </c>
      <c r="C1076" s="34" t="s">
        <v>77</v>
      </c>
      <c r="D1076" s="33" t="s">
        <v>144</v>
      </c>
      <c r="E1076" s="44" t="s">
        <v>15</v>
      </c>
      <c r="F1076" s="35">
        <f>G1076-21</f>
        <v>43984</v>
      </c>
      <c r="G1076" s="35">
        <f>H1076-7</f>
        <v>44005</v>
      </c>
      <c r="H1076" s="35">
        <f t="shared" si="141"/>
        <v>44012</v>
      </c>
      <c r="I1076" s="35">
        <f t="shared" si="137"/>
        <v>44019</v>
      </c>
      <c r="J1076" s="35">
        <v>44027</v>
      </c>
      <c r="K1076" s="36" t="s">
        <v>69</v>
      </c>
      <c r="L1076" s="37">
        <f t="shared" si="138"/>
        <v>5000</v>
      </c>
      <c r="M1076" s="38">
        <v>5000</v>
      </c>
      <c r="N1076" s="39"/>
      <c r="O1076" s="40" t="s">
        <v>248</v>
      </c>
    </row>
    <row r="1077" spans="1:256" s="41" customFormat="1" ht="21">
      <c r="A1077" s="32">
        <v>163</v>
      </c>
      <c r="B1077" s="33" t="s">
        <v>377</v>
      </c>
      <c r="C1077" s="34" t="s">
        <v>89</v>
      </c>
      <c r="D1077" s="33" t="s">
        <v>144</v>
      </c>
      <c r="E1077" s="44" t="s">
        <v>15</v>
      </c>
      <c r="F1077" s="35">
        <f>G1077-21</f>
        <v>43984</v>
      </c>
      <c r="G1077" s="35">
        <f>H1077-7</f>
        <v>44005</v>
      </c>
      <c r="H1077" s="35">
        <f t="shared" si="141"/>
        <v>44012</v>
      </c>
      <c r="I1077" s="35">
        <f t="shared" si="137"/>
        <v>44019</v>
      </c>
      <c r="J1077" s="35">
        <v>44027</v>
      </c>
      <c r="K1077" s="36" t="s">
        <v>69</v>
      </c>
      <c r="L1077" s="37">
        <f t="shared" si="138"/>
        <v>24200</v>
      </c>
      <c r="M1077" s="38">
        <v>24200</v>
      </c>
      <c r="N1077" s="39"/>
      <c r="O1077" s="40" t="s">
        <v>248</v>
      </c>
    </row>
    <row r="1078" spans="1:256" s="41" customFormat="1" ht="21">
      <c r="A1078" s="32">
        <v>167</v>
      </c>
      <c r="B1078" s="33" t="s">
        <v>377</v>
      </c>
      <c r="C1078" s="42" t="s">
        <v>110</v>
      </c>
      <c r="D1078" s="33" t="s">
        <v>144</v>
      </c>
      <c r="E1078" s="44" t="s">
        <v>29</v>
      </c>
      <c r="F1078" s="46" t="e">
        <v>#REF!</v>
      </c>
      <c r="G1078" s="33" t="str">
        <f>IF(E1078="","",IF((OR(E1078=data_validation!A$1,E1078=data_validation!A$2)),"Indicate Date","N/A"))</f>
        <v>N/A</v>
      </c>
      <c r="H1078" s="35">
        <f t="shared" si="141"/>
        <v>44012</v>
      </c>
      <c r="I1078" s="35">
        <f t="shared" si="137"/>
        <v>44019</v>
      </c>
      <c r="J1078" s="35">
        <v>44027</v>
      </c>
      <c r="K1078" s="36" t="s">
        <v>69</v>
      </c>
      <c r="L1078" s="37">
        <f t="shared" si="138"/>
        <v>15300</v>
      </c>
      <c r="M1078" s="45">
        <v>15300</v>
      </c>
      <c r="N1078" s="39"/>
      <c r="O1078" s="40" t="s">
        <v>248</v>
      </c>
    </row>
    <row r="1079" spans="1:256" s="41" customFormat="1" ht="21">
      <c r="A1079" s="32">
        <v>170</v>
      </c>
      <c r="B1079" s="33" t="s">
        <v>377</v>
      </c>
      <c r="C1079" s="42" t="s">
        <v>116</v>
      </c>
      <c r="D1079" s="33" t="s">
        <v>144</v>
      </c>
      <c r="E1079" s="44" t="s">
        <v>28</v>
      </c>
      <c r="F1079" s="35">
        <f>H1079-7</f>
        <v>44007</v>
      </c>
      <c r="G1079" s="33" t="str">
        <f>IF(E1079="","",IF((OR(E1079=data_validation!A$1,E1079=data_validation!A$2)),"Indicate Date","N/A"))</f>
        <v>N/A</v>
      </c>
      <c r="H1079" s="35">
        <f>J1079-13</f>
        <v>44014</v>
      </c>
      <c r="I1079" s="35">
        <f t="shared" si="137"/>
        <v>44021</v>
      </c>
      <c r="J1079" s="35">
        <v>44027</v>
      </c>
      <c r="K1079" s="36" t="s">
        <v>69</v>
      </c>
      <c r="L1079" s="37">
        <f t="shared" si="138"/>
        <v>10000</v>
      </c>
      <c r="M1079" s="43">
        <v>10000</v>
      </c>
      <c r="N1079" s="39"/>
      <c r="O1079" s="40" t="s">
        <v>248</v>
      </c>
    </row>
    <row r="1080" spans="1:256" s="41" customFormat="1" ht="18">
      <c r="A1080" s="32">
        <v>176</v>
      </c>
      <c r="B1080" s="33" t="s">
        <v>378</v>
      </c>
      <c r="C1080" s="34" t="s">
        <v>116</v>
      </c>
      <c r="D1080" s="33" t="s">
        <v>144</v>
      </c>
      <c r="E1080" s="44" t="s">
        <v>28</v>
      </c>
      <c r="F1080" s="35">
        <f>H1080-7</f>
        <v>44007</v>
      </c>
      <c r="G1080" s="33" t="str">
        <f>IF(E1080="","",IF((OR(E1080=data_validation!A$1,E1080=data_validation!A$2)),"Indicate Date","N/A"))</f>
        <v>N/A</v>
      </c>
      <c r="H1080" s="35">
        <f>J1080-13</f>
        <v>44014</v>
      </c>
      <c r="I1080" s="35">
        <f t="shared" si="137"/>
        <v>44021</v>
      </c>
      <c r="J1080" s="35">
        <v>44027</v>
      </c>
      <c r="K1080" s="36" t="s">
        <v>69</v>
      </c>
      <c r="L1080" s="37">
        <f t="shared" si="138"/>
        <v>96000</v>
      </c>
      <c r="M1080" s="38">
        <v>96000</v>
      </c>
      <c r="N1080" s="39"/>
      <c r="O1080" s="40" t="s">
        <v>249</v>
      </c>
    </row>
    <row r="1081" spans="1:256" s="41" customFormat="1" ht="21">
      <c r="A1081" s="32">
        <v>179</v>
      </c>
      <c r="B1081" s="33" t="s">
        <v>379</v>
      </c>
      <c r="C1081" s="34" t="s">
        <v>77</v>
      </c>
      <c r="D1081" s="33" t="s">
        <v>144</v>
      </c>
      <c r="E1081" s="44" t="s">
        <v>15</v>
      </c>
      <c r="F1081" s="35">
        <f>G1081-21</f>
        <v>43984</v>
      </c>
      <c r="G1081" s="35">
        <f>H1081-7</f>
        <v>44005</v>
      </c>
      <c r="H1081" s="35">
        <f t="shared" ref="H1081:H1092" si="142">J1081-15</f>
        <v>44012</v>
      </c>
      <c r="I1081" s="35">
        <f t="shared" si="137"/>
        <v>44019</v>
      </c>
      <c r="J1081" s="35">
        <v>44027</v>
      </c>
      <c r="K1081" s="36" t="s">
        <v>69</v>
      </c>
      <c r="L1081" s="37">
        <f t="shared" si="138"/>
        <v>10000</v>
      </c>
      <c r="M1081" s="38">
        <v>10000</v>
      </c>
      <c r="N1081" s="39"/>
      <c r="O1081" s="40" t="s">
        <v>250</v>
      </c>
    </row>
    <row r="1082" spans="1:256" s="41" customFormat="1" ht="12.75">
      <c r="A1082" s="32">
        <v>185</v>
      </c>
      <c r="B1082" s="33" t="s">
        <v>288</v>
      </c>
      <c r="C1082" s="34" t="s">
        <v>76</v>
      </c>
      <c r="D1082" s="33" t="s">
        <v>93</v>
      </c>
      <c r="E1082" s="44" t="s">
        <v>24</v>
      </c>
      <c r="F1082" s="33" t="str">
        <f>IF(E1082="","",IF((OR(E1082=data_validation!A$1,E1082=data_validation!A$2,E1082=data_validation!A$5,E1082=data_validation!A$6,E1082=data_validation!A$14,E1082=data_validation!A$16)),"Indicate Date","N/A"))</f>
        <v>N/A</v>
      </c>
      <c r="G1082" s="33" t="str">
        <f>IF(E1082="","",IF((OR(E1082=data_validation!A$1,E1082=data_validation!A$2)),"Indicate Date","N/A"))</f>
        <v>N/A</v>
      </c>
      <c r="H1082" s="35">
        <f t="shared" si="142"/>
        <v>44012</v>
      </c>
      <c r="I1082" s="35">
        <f t="shared" si="137"/>
        <v>44019</v>
      </c>
      <c r="J1082" s="35">
        <v>44027</v>
      </c>
      <c r="K1082" s="36" t="s">
        <v>69</v>
      </c>
      <c r="L1082" s="37">
        <f t="shared" si="138"/>
        <v>37540</v>
      </c>
      <c r="M1082" s="38">
        <v>37540</v>
      </c>
      <c r="N1082" s="39"/>
      <c r="O1082" s="40" t="s">
        <v>266</v>
      </c>
    </row>
    <row r="1083" spans="1:256" s="41" customFormat="1" ht="12.75">
      <c r="A1083" s="32">
        <v>189</v>
      </c>
      <c r="B1083" s="33" t="s">
        <v>288</v>
      </c>
      <c r="C1083" s="34" t="s">
        <v>78</v>
      </c>
      <c r="D1083" s="33" t="s">
        <v>93</v>
      </c>
      <c r="E1083" s="44" t="s">
        <v>15</v>
      </c>
      <c r="F1083" s="35">
        <f>G1083-21</f>
        <v>43984</v>
      </c>
      <c r="G1083" s="35">
        <f>H1083-7</f>
        <v>44005</v>
      </c>
      <c r="H1083" s="35">
        <f t="shared" si="142"/>
        <v>44012</v>
      </c>
      <c r="I1083" s="35">
        <f t="shared" si="137"/>
        <v>44019</v>
      </c>
      <c r="J1083" s="35">
        <v>44027</v>
      </c>
      <c r="K1083" s="36" t="s">
        <v>69</v>
      </c>
      <c r="L1083" s="37">
        <f t="shared" si="138"/>
        <v>17000</v>
      </c>
      <c r="M1083" s="38">
        <v>17000</v>
      </c>
      <c r="N1083" s="39"/>
      <c r="O1083" s="40" t="s">
        <v>266</v>
      </c>
    </row>
    <row r="1084" spans="1:256" s="41" customFormat="1" ht="12.75">
      <c r="A1084" s="32">
        <v>190</v>
      </c>
      <c r="B1084" s="33" t="s">
        <v>288</v>
      </c>
      <c r="C1084" s="34" t="s">
        <v>81</v>
      </c>
      <c r="D1084" s="33" t="s">
        <v>93</v>
      </c>
      <c r="E1084" s="44" t="s">
        <v>15</v>
      </c>
      <c r="F1084" s="35">
        <f>G1084-21</f>
        <v>43984</v>
      </c>
      <c r="G1084" s="35">
        <f>H1084-7</f>
        <v>44005</v>
      </c>
      <c r="H1084" s="35">
        <f t="shared" si="142"/>
        <v>44012</v>
      </c>
      <c r="I1084" s="35">
        <f t="shared" si="137"/>
        <v>44019</v>
      </c>
      <c r="J1084" s="35">
        <v>44027</v>
      </c>
      <c r="K1084" s="36" t="s">
        <v>69</v>
      </c>
      <c r="L1084" s="37">
        <f t="shared" si="138"/>
        <v>3000</v>
      </c>
      <c r="M1084" s="38">
        <v>3000</v>
      </c>
      <c r="N1084" s="39"/>
      <c r="O1084" s="40" t="s">
        <v>266</v>
      </c>
    </row>
    <row r="1085" spans="1:256" s="41" customFormat="1" ht="24">
      <c r="A1085" s="32">
        <v>193</v>
      </c>
      <c r="B1085" s="33" t="s">
        <v>288</v>
      </c>
      <c r="C1085" s="42" t="s">
        <v>83</v>
      </c>
      <c r="D1085" s="33" t="s">
        <v>93</v>
      </c>
      <c r="E1085" s="44" t="s">
        <v>28</v>
      </c>
      <c r="F1085" s="35">
        <f>H1085-7</f>
        <v>44005</v>
      </c>
      <c r="G1085" s="33" t="str">
        <f>IF(E1085="","",IF((OR(E1085=data_validation!A$1,E1085=data_validation!A$2)),"Indicate Date","N/A"))</f>
        <v>N/A</v>
      </c>
      <c r="H1085" s="35">
        <f t="shared" si="142"/>
        <v>44012</v>
      </c>
      <c r="I1085" s="35">
        <f t="shared" ref="I1085:I1148" si="143">H1085+7</f>
        <v>44019</v>
      </c>
      <c r="J1085" s="35">
        <v>44027</v>
      </c>
      <c r="K1085" s="36" t="s">
        <v>69</v>
      </c>
      <c r="L1085" s="37">
        <f t="shared" ref="L1085:L1148" si="144">SUM(M1085:N1085)</f>
        <v>2000</v>
      </c>
      <c r="M1085" s="43">
        <v>2000</v>
      </c>
      <c r="N1085" s="39"/>
      <c r="O1085" s="40" t="s">
        <v>266</v>
      </c>
    </row>
    <row r="1086" spans="1:256" s="41" customFormat="1" ht="24">
      <c r="A1086" s="32">
        <v>197</v>
      </c>
      <c r="B1086" s="33" t="s">
        <v>288</v>
      </c>
      <c r="C1086" s="42" t="s">
        <v>87</v>
      </c>
      <c r="D1086" s="33" t="s">
        <v>93</v>
      </c>
      <c r="E1086" s="44" t="s">
        <v>28</v>
      </c>
      <c r="F1086" s="35">
        <f>H1086-7</f>
        <v>44005</v>
      </c>
      <c r="G1086" s="33" t="str">
        <f>IF(E1086="","",IF((OR(E1086=data_validation!A$1,E1086=data_validation!A$2)),"Indicate Date","N/A"))</f>
        <v>N/A</v>
      </c>
      <c r="H1086" s="35">
        <f t="shared" si="142"/>
        <v>44012</v>
      </c>
      <c r="I1086" s="35">
        <f t="shared" si="143"/>
        <v>44019</v>
      </c>
      <c r="J1086" s="35">
        <v>44027</v>
      </c>
      <c r="K1086" s="36" t="s">
        <v>69</v>
      </c>
      <c r="L1086" s="37">
        <f t="shared" si="144"/>
        <v>1800</v>
      </c>
      <c r="M1086" s="43">
        <v>1800</v>
      </c>
      <c r="N1086" s="39"/>
      <c r="O1086" s="40" t="s">
        <v>266</v>
      </c>
    </row>
    <row r="1087" spans="1:256" s="41" customFormat="1" ht="12.75">
      <c r="A1087" s="32">
        <v>200</v>
      </c>
      <c r="B1087" s="71" t="s">
        <v>289</v>
      </c>
      <c r="C1087" s="72" t="s">
        <v>76</v>
      </c>
      <c r="D1087" s="71" t="s">
        <v>135</v>
      </c>
      <c r="E1087" s="73" t="s">
        <v>24</v>
      </c>
      <c r="F1087" s="71" t="str">
        <f>IF(E1087="","",IF((OR(E1087=data_validation!A$1,E1087=data_validation!A$2,E1087=data_validation!A$5,E1087=data_validation!A$6,E1087=data_validation!A$14,E1087=data_validation!A$16)),"Indicate Date","N/A"))</f>
        <v>N/A</v>
      </c>
      <c r="G1087" s="71" t="str">
        <f>IF(E1087="","",IF((OR(E1087=data_validation!A$1,E1087=data_validation!A$2)),"Indicate Date","N/A"))</f>
        <v>N/A</v>
      </c>
      <c r="H1087" s="74">
        <f t="shared" si="142"/>
        <v>44012</v>
      </c>
      <c r="I1087" s="74">
        <f t="shared" si="143"/>
        <v>44019</v>
      </c>
      <c r="J1087" s="74">
        <v>44027</v>
      </c>
      <c r="K1087" s="75" t="s">
        <v>69</v>
      </c>
      <c r="L1087" s="76">
        <f t="shared" si="144"/>
        <v>63335</v>
      </c>
      <c r="M1087" s="77">
        <v>63335</v>
      </c>
      <c r="N1087" s="78"/>
      <c r="O1087" s="79" t="s">
        <v>266</v>
      </c>
      <c r="P1087" s="80"/>
      <c r="Q1087" s="80"/>
      <c r="R1087" s="80"/>
      <c r="S1087" s="80"/>
      <c r="T1087" s="80"/>
      <c r="U1087" s="80"/>
      <c r="V1087" s="80"/>
      <c r="W1087" s="80"/>
      <c r="X1087" s="80"/>
      <c r="Y1087" s="80"/>
      <c r="Z1087" s="80"/>
      <c r="AA1087" s="80"/>
      <c r="AB1087" s="80"/>
      <c r="AC1087" s="80"/>
      <c r="AD1087" s="80"/>
      <c r="AE1087" s="80"/>
      <c r="AF1087" s="80"/>
      <c r="AG1087" s="80"/>
      <c r="AH1087" s="80"/>
      <c r="AI1087" s="80"/>
      <c r="AJ1087" s="80"/>
      <c r="AK1087" s="80"/>
      <c r="AL1087" s="80"/>
      <c r="AM1087" s="80"/>
      <c r="AN1087" s="80"/>
      <c r="AO1087" s="80"/>
      <c r="AP1087" s="80"/>
      <c r="AQ1087" s="80"/>
      <c r="AR1087" s="80"/>
      <c r="AS1087" s="80"/>
      <c r="AT1087" s="80"/>
      <c r="AU1087" s="80"/>
      <c r="AV1087" s="80"/>
      <c r="AW1087" s="80"/>
      <c r="AX1087" s="80"/>
      <c r="AY1087" s="80"/>
      <c r="AZ1087" s="80"/>
      <c r="BA1087" s="80"/>
      <c r="BB1087" s="80"/>
      <c r="BC1087" s="80"/>
      <c r="BD1087" s="80"/>
      <c r="BE1087" s="80"/>
      <c r="BF1087" s="80"/>
      <c r="BG1087" s="80"/>
      <c r="BH1087" s="80"/>
      <c r="BI1087" s="80"/>
      <c r="BJ1087" s="80"/>
      <c r="BK1087" s="80"/>
      <c r="BL1087" s="80"/>
      <c r="BM1087" s="80"/>
      <c r="BN1087" s="80"/>
      <c r="BO1087" s="80"/>
      <c r="BP1087" s="80"/>
      <c r="BQ1087" s="80"/>
      <c r="BR1087" s="80"/>
      <c r="BS1087" s="80"/>
      <c r="BT1087" s="80"/>
      <c r="BU1087" s="80"/>
      <c r="BV1087" s="80"/>
      <c r="BW1087" s="80"/>
      <c r="BX1087" s="80"/>
      <c r="BY1087" s="80"/>
      <c r="BZ1087" s="80"/>
      <c r="CA1087" s="80"/>
      <c r="CB1087" s="80"/>
      <c r="CC1087" s="80"/>
      <c r="CD1087" s="80"/>
      <c r="CE1087" s="80"/>
      <c r="CF1087" s="80"/>
      <c r="CG1087" s="80"/>
      <c r="CH1087" s="80"/>
      <c r="CI1087" s="80"/>
      <c r="CJ1087" s="80"/>
      <c r="CK1087" s="80"/>
      <c r="CL1087" s="80"/>
      <c r="CM1087" s="80"/>
      <c r="CN1087" s="80"/>
      <c r="CO1087" s="80"/>
      <c r="CP1087" s="80"/>
      <c r="CQ1087" s="80"/>
      <c r="CR1087" s="80"/>
      <c r="CS1087" s="80"/>
      <c r="CT1087" s="80"/>
      <c r="CU1087" s="80"/>
      <c r="CV1087" s="80"/>
      <c r="CW1087" s="80"/>
      <c r="CX1087" s="80"/>
      <c r="CY1087" s="80"/>
      <c r="CZ1087" s="80"/>
      <c r="DA1087" s="80"/>
      <c r="DB1087" s="80"/>
      <c r="DC1087" s="80"/>
      <c r="DD1087" s="80"/>
      <c r="DE1087" s="80"/>
      <c r="DF1087" s="80"/>
      <c r="DG1087" s="80"/>
      <c r="DH1087" s="80"/>
      <c r="DI1087" s="80"/>
      <c r="DJ1087" s="80"/>
      <c r="DK1087" s="80"/>
      <c r="DL1087" s="80"/>
      <c r="DM1087" s="80"/>
      <c r="DN1087" s="80"/>
      <c r="DO1087" s="80"/>
      <c r="DP1087" s="80"/>
      <c r="DQ1087" s="80"/>
      <c r="DR1087" s="80"/>
      <c r="DS1087" s="80"/>
      <c r="DT1087" s="80"/>
      <c r="DU1087" s="80"/>
      <c r="DV1087" s="80"/>
      <c r="DW1087" s="80"/>
      <c r="DX1087" s="80"/>
      <c r="DY1087" s="80"/>
      <c r="DZ1087" s="80"/>
      <c r="EA1087" s="80"/>
      <c r="EB1087" s="80"/>
      <c r="EC1087" s="80"/>
      <c r="ED1087" s="80"/>
      <c r="EE1087" s="80"/>
      <c r="EF1087" s="80"/>
      <c r="EG1087" s="80"/>
      <c r="EH1087" s="80"/>
      <c r="EI1087" s="80"/>
      <c r="EJ1087" s="80"/>
      <c r="EK1087" s="80"/>
      <c r="EL1087" s="80"/>
      <c r="EM1087" s="80"/>
      <c r="EN1087" s="80"/>
      <c r="EO1087" s="80"/>
      <c r="EP1087" s="80"/>
      <c r="EQ1087" s="80"/>
      <c r="ER1087" s="80"/>
      <c r="ES1087" s="80"/>
      <c r="ET1087" s="80"/>
      <c r="EU1087" s="80"/>
      <c r="EV1087" s="80"/>
      <c r="EW1087" s="80"/>
      <c r="EX1087" s="80"/>
      <c r="EY1087" s="80"/>
      <c r="EZ1087" s="80"/>
      <c r="FA1087" s="80"/>
      <c r="FB1087" s="80"/>
      <c r="FC1087" s="80"/>
      <c r="FD1087" s="80"/>
      <c r="FE1087" s="80"/>
      <c r="FF1087" s="80"/>
      <c r="FG1087" s="80"/>
      <c r="FH1087" s="80"/>
      <c r="FI1087" s="80"/>
      <c r="FJ1087" s="80"/>
      <c r="FK1087" s="80"/>
      <c r="FL1087" s="80"/>
      <c r="FM1087" s="80"/>
      <c r="FN1087" s="80"/>
      <c r="FO1087" s="80"/>
      <c r="FP1087" s="80"/>
      <c r="FQ1087" s="80"/>
      <c r="FR1087" s="80"/>
      <c r="FS1087" s="80"/>
      <c r="FT1087" s="80"/>
      <c r="FU1087" s="80"/>
      <c r="FV1087" s="80"/>
      <c r="FW1087" s="80"/>
      <c r="FX1087" s="80"/>
      <c r="FY1087" s="80"/>
      <c r="FZ1087" s="80"/>
      <c r="GA1087" s="80"/>
      <c r="GB1087" s="80"/>
      <c r="GC1087" s="80"/>
      <c r="GD1087" s="80"/>
      <c r="GE1087" s="80"/>
      <c r="GF1087" s="80"/>
      <c r="GG1087" s="80"/>
      <c r="GH1087" s="80"/>
      <c r="GI1087" s="80"/>
      <c r="GJ1087" s="80"/>
      <c r="GK1087" s="80"/>
      <c r="GL1087" s="80"/>
      <c r="GM1087" s="80"/>
      <c r="GN1087" s="80"/>
      <c r="GO1087" s="80"/>
      <c r="GP1087" s="80"/>
      <c r="GQ1087" s="80"/>
      <c r="GR1087" s="80"/>
      <c r="GS1087" s="80"/>
      <c r="GT1087" s="80"/>
      <c r="GU1087" s="80"/>
      <c r="GV1087" s="80"/>
      <c r="GW1087" s="80"/>
      <c r="GX1087" s="80"/>
      <c r="GY1087" s="80"/>
      <c r="GZ1087" s="80"/>
      <c r="HA1087" s="80"/>
      <c r="HB1087" s="80"/>
      <c r="HC1087" s="80"/>
      <c r="HD1087" s="80"/>
      <c r="HE1087" s="80"/>
      <c r="HF1087" s="80"/>
      <c r="HG1087" s="80"/>
      <c r="HH1087" s="80"/>
      <c r="HI1087" s="80"/>
      <c r="HJ1087" s="80"/>
      <c r="HK1087" s="80"/>
      <c r="HL1087" s="80"/>
      <c r="HM1087" s="80"/>
      <c r="HN1087" s="80"/>
      <c r="HO1087" s="80"/>
      <c r="HP1087" s="80"/>
      <c r="HQ1087" s="80"/>
      <c r="HR1087" s="80"/>
      <c r="HS1087" s="80"/>
      <c r="HT1087" s="80"/>
      <c r="HU1087" s="80"/>
      <c r="HV1087" s="80"/>
      <c r="HW1087" s="80"/>
      <c r="HX1087" s="80"/>
      <c r="HY1087" s="80"/>
      <c r="HZ1087" s="80"/>
      <c r="IA1087" s="80"/>
      <c r="IB1087" s="80"/>
      <c r="IC1087" s="80"/>
      <c r="ID1087" s="80"/>
      <c r="IE1087" s="80"/>
      <c r="IF1087" s="80"/>
      <c r="IG1087" s="80"/>
      <c r="IH1087" s="80"/>
      <c r="II1087" s="80"/>
      <c r="IJ1087" s="80"/>
      <c r="IK1087" s="80"/>
      <c r="IL1087" s="80"/>
      <c r="IM1087" s="80"/>
      <c r="IN1087" s="80"/>
      <c r="IO1087" s="80"/>
      <c r="IP1087" s="80"/>
      <c r="IQ1087" s="80"/>
      <c r="IR1087" s="80"/>
      <c r="IS1087" s="80"/>
      <c r="IT1087" s="80"/>
      <c r="IU1087" s="80"/>
      <c r="IV1087" s="80"/>
    </row>
    <row r="1088" spans="1:256" s="41" customFormat="1" ht="12.75">
      <c r="A1088" s="32">
        <v>204</v>
      </c>
      <c r="B1088" s="33" t="s">
        <v>289</v>
      </c>
      <c r="C1088" s="34" t="s">
        <v>78</v>
      </c>
      <c r="D1088" s="33" t="s">
        <v>135</v>
      </c>
      <c r="E1088" s="44" t="s">
        <v>15</v>
      </c>
      <c r="F1088" s="35">
        <f>G1088-21</f>
        <v>43984</v>
      </c>
      <c r="G1088" s="35">
        <f>H1088-7</f>
        <v>44005</v>
      </c>
      <c r="H1088" s="35">
        <f t="shared" si="142"/>
        <v>44012</v>
      </c>
      <c r="I1088" s="35">
        <f t="shared" si="143"/>
        <v>44019</v>
      </c>
      <c r="J1088" s="35">
        <v>44027</v>
      </c>
      <c r="K1088" s="36" t="s">
        <v>69</v>
      </c>
      <c r="L1088" s="37">
        <f t="shared" si="144"/>
        <v>85000</v>
      </c>
      <c r="M1088" s="38">
        <v>85000</v>
      </c>
      <c r="N1088" s="39"/>
      <c r="O1088" s="40" t="s">
        <v>266</v>
      </c>
    </row>
    <row r="1089" spans="1:256" s="41" customFormat="1" ht="12.75">
      <c r="A1089" s="32">
        <v>205</v>
      </c>
      <c r="B1089" s="33" t="s">
        <v>289</v>
      </c>
      <c r="C1089" s="34" t="s">
        <v>81</v>
      </c>
      <c r="D1089" s="33" t="s">
        <v>135</v>
      </c>
      <c r="E1089" s="44" t="s">
        <v>15</v>
      </c>
      <c r="F1089" s="35">
        <f>G1089-21</f>
        <v>43984</v>
      </c>
      <c r="G1089" s="35">
        <f>H1089-7</f>
        <v>44005</v>
      </c>
      <c r="H1089" s="35">
        <f t="shared" si="142"/>
        <v>44012</v>
      </c>
      <c r="I1089" s="35">
        <f t="shared" si="143"/>
        <v>44019</v>
      </c>
      <c r="J1089" s="35">
        <v>44027</v>
      </c>
      <c r="K1089" s="36" t="s">
        <v>69</v>
      </c>
      <c r="L1089" s="37">
        <f t="shared" si="144"/>
        <v>15000</v>
      </c>
      <c r="M1089" s="38">
        <v>15000</v>
      </c>
      <c r="N1089" s="39"/>
      <c r="O1089" s="40" t="s">
        <v>266</v>
      </c>
    </row>
    <row r="1090" spans="1:256" s="41" customFormat="1" ht="24">
      <c r="A1090" s="32">
        <v>208</v>
      </c>
      <c r="B1090" s="33" t="s">
        <v>289</v>
      </c>
      <c r="C1090" s="42" t="s">
        <v>83</v>
      </c>
      <c r="D1090" s="33" t="s">
        <v>135</v>
      </c>
      <c r="E1090" s="44" t="s">
        <v>28</v>
      </c>
      <c r="F1090" s="35">
        <f>H1090-7</f>
        <v>44005</v>
      </c>
      <c r="G1090" s="33" t="str">
        <f>IF(E1090="","",IF((OR(E1090=data_validation!A$1,E1090=data_validation!A$2)),"Indicate Date","N/A"))</f>
        <v>N/A</v>
      </c>
      <c r="H1090" s="35">
        <f t="shared" si="142"/>
        <v>44012</v>
      </c>
      <c r="I1090" s="35">
        <f t="shared" si="143"/>
        <v>44019</v>
      </c>
      <c r="J1090" s="35">
        <v>44027</v>
      </c>
      <c r="K1090" s="36" t="s">
        <v>69</v>
      </c>
      <c r="L1090" s="37">
        <f t="shared" si="144"/>
        <v>10500</v>
      </c>
      <c r="M1090" s="43">
        <v>10500</v>
      </c>
      <c r="N1090" s="39"/>
      <c r="O1090" s="40" t="s">
        <v>266</v>
      </c>
    </row>
    <row r="1091" spans="1:256" s="41" customFormat="1" ht="24">
      <c r="A1091" s="32">
        <v>212</v>
      </c>
      <c r="B1091" s="33" t="s">
        <v>289</v>
      </c>
      <c r="C1091" s="42" t="s">
        <v>118</v>
      </c>
      <c r="D1091" s="33" t="s">
        <v>135</v>
      </c>
      <c r="E1091" s="44" t="s">
        <v>28</v>
      </c>
      <c r="F1091" s="35">
        <f>H1091-7</f>
        <v>44005</v>
      </c>
      <c r="G1091" s="33" t="str">
        <f>IF(E1091="","",IF((OR(E1091=data_validation!A$1,E1091=data_validation!A$2)),"Indicate Date","N/A"))</f>
        <v>N/A</v>
      </c>
      <c r="H1091" s="35">
        <f t="shared" si="142"/>
        <v>44012</v>
      </c>
      <c r="I1091" s="35">
        <f t="shared" si="143"/>
        <v>44019</v>
      </c>
      <c r="J1091" s="35">
        <v>44027</v>
      </c>
      <c r="K1091" s="36" t="s">
        <v>69</v>
      </c>
      <c r="L1091" s="37">
        <f t="shared" si="144"/>
        <v>30000</v>
      </c>
      <c r="M1091" s="43">
        <v>30000</v>
      </c>
      <c r="N1091" s="39"/>
      <c r="O1091" s="40" t="s">
        <v>266</v>
      </c>
    </row>
    <row r="1092" spans="1:256" s="41" customFormat="1" ht="21">
      <c r="A1092" s="32">
        <v>215</v>
      </c>
      <c r="B1092" s="71" t="s">
        <v>413</v>
      </c>
      <c r="C1092" s="72" t="s">
        <v>76</v>
      </c>
      <c r="D1092" s="71" t="s">
        <v>94</v>
      </c>
      <c r="E1092" s="73" t="s">
        <v>24</v>
      </c>
      <c r="F1092" s="71" t="str">
        <f>IF(E1092="","",IF((OR(E1092=data_validation!A$1,E1092=data_validation!A$2,E1092=data_validation!A$5,E1092=data_validation!A$6,E1092=data_validation!A$14,E1092=data_validation!A$16)),"Indicate Date","N/A"))</f>
        <v>N/A</v>
      </c>
      <c r="G1092" s="71" t="str">
        <f>IF(E1092="","",IF((OR(E1092=data_validation!A$1,E1092=data_validation!A$2)),"Indicate Date","N/A"))</f>
        <v>N/A</v>
      </c>
      <c r="H1092" s="74">
        <f t="shared" si="142"/>
        <v>44012</v>
      </c>
      <c r="I1092" s="74">
        <f t="shared" si="143"/>
        <v>44019</v>
      </c>
      <c r="J1092" s="74">
        <v>44027</v>
      </c>
      <c r="K1092" s="75" t="s">
        <v>69</v>
      </c>
      <c r="L1092" s="76">
        <f t="shared" si="144"/>
        <v>18450</v>
      </c>
      <c r="M1092" s="81">
        <v>18450</v>
      </c>
      <c r="N1092" s="78"/>
      <c r="O1092" s="79" t="s">
        <v>208</v>
      </c>
      <c r="P1092" s="80"/>
      <c r="Q1092" s="80"/>
      <c r="R1092" s="80"/>
      <c r="S1092" s="80"/>
      <c r="T1092" s="80"/>
      <c r="U1092" s="80"/>
      <c r="V1092" s="80"/>
      <c r="W1092" s="80"/>
      <c r="X1092" s="80"/>
      <c r="Y1092" s="80"/>
      <c r="Z1092" s="80"/>
      <c r="AA1092" s="80"/>
      <c r="AB1092" s="80"/>
      <c r="AC1092" s="80"/>
      <c r="AD1092" s="80"/>
      <c r="AE1092" s="80"/>
      <c r="AF1092" s="80"/>
      <c r="AG1092" s="80"/>
      <c r="AH1092" s="80"/>
      <c r="AI1092" s="80"/>
      <c r="AJ1092" s="80"/>
      <c r="AK1092" s="80"/>
      <c r="AL1092" s="80"/>
      <c r="AM1092" s="80"/>
      <c r="AN1092" s="80"/>
      <c r="AO1092" s="80"/>
      <c r="AP1092" s="80"/>
      <c r="AQ1092" s="80"/>
      <c r="AR1092" s="80"/>
      <c r="AS1092" s="80"/>
      <c r="AT1092" s="80"/>
      <c r="AU1092" s="80"/>
      <c r="AV1092" s="80"/>
      <c r="AW1092" s="80"/>
      <c r="AX1092" s="80"/>
      <c r="AY1092" s="80"/>
      <c r="AZ1092" s="80"/>
      <c r="BA1092" s="80"/>
      <c r="BB1092" s="80"/>
      <c r="BC1092" s="80"/>
      <c r="BD1092" s="80"/>
      <c r="BE1092" s="80"/>
      <c r="BF1092" s="80"/>
      <c r="BG1092" s="80"/>
      <c r="BH1092" s="80"/>
      <c r="BI1092" s="80"/>
      <c r="BJ1092" s="80"/>
      <c r="BK1092" s="80"/>
      <c r="BL1092" s="80"/>
      <c r="BM1092" s="80"/>
      <c r="BN1092" s="80"/>
      <c r="BO1092" s="80"/>
      <c r="BP1092" s="80"/>
      <c r="BQ1092" s="80"/>
      <c r="BR1092" s="80"/>
      <c r="BS1092" s="80"/>
      <c r="BT1092" s="80"/>
      <c r="BU1092" s="80"/>
      <c r="BV1092" s="80"/>
      <c r="BW1092" s="80"/>
      <c r="BX1092" s="80"/>
      <c r="BY1092" s="80"/>
      <c r="BZ1092" s="80"/>
      <c r="CA1092" s="80"/>
      <c r="CB1092" s="80"/>
      <c r="CC1092" s="80"/>
      <c r="CD1092" s="80"/>
      <c r="CE1092" s="80"/>
      <c r="CF1092" s="80"/>
      <c r="CG1092" s="80"/>
      <c r="CH1092" s="80"/>
      <c r="CI1092" s="80"/>
      <c r="CJ1092" s="80"/>
      <c r="CK1092" s="80"/>
      <c r="CL1092" s="80"/>
      <c r="CM1092" s="80"/>
      <c r="CN1092" s="80"/>
      <c r="CO1092" s="80"/>
      <c r="CP1092" s="80"/>
      <c r="CQ1092" s="80"/>
      <c r="CR1092" s="80"/>
      <c r="CS1092" s="80"/>
      <c r="CT1092" s="80"/>
      <c r="CU1092" s="80"/>
      <c r="CV1092" s="80"/>
      <c r="CW1092" s="80"/>
      <c r="CX1092" s="80"/>
      <c r="CY1092" s="80"/>
      <c r="CZ1092" s="80"/>
      <c r="DA1092" s="80"/>
      <c r="DB1092" s="80"/>
      <c r="DC1092" s="80"/>
      <c r="DD1092" s="80"/>
      <c r="DE1092" s="80"/>
      <c r="DF1092" s="80"/>
      <c r="DG1092" s="80"/>
      <c r="DH1092" s="80"/>
      <c r="DI1092" s="80"/>
      <c r="DJ1092" s="80"/>
      <c r="DK1092" s="80"/>
      <c r="DL1092" s="80"/>
      <c r="DM1092" s="80"/>
      <c r="DN1092" s="80"/>
      <c r="DO1092" s="80"/>
      <c r="DP1092" s="80"/>
      <c r="DQ1092" s="80"/>
      <c r="DR1092" s="80"/>
      <c r="DS1092" s="80"/>
      <c r="DT1092" s="80"/>
      <c r="DU1092" s="80"/>
      <c r="DV1092" s="80"/>
      <c r="DW1092" s="80"/>
      <c r="DX1092" s="80"/>
      <c r="DY1092" s="80"/>
      <c r="DZ1092" s="80"/>
      <c r="EA1092" s="80"/>
      <c r="EB1092" s="80"/>
      <c r="EC1092" s="80"/>
      <c r="ED1092" s="80"/>
      <c r="EE1092" s="80"/>
      <c r="EF1092" s="80"/>
      <c r="EG1092" s="80"/>
      <c r="EH1092" s="80"/>
      <c r="EI1092" s="80"/>
      <c r="EJ1092" s="80"/>
      <c r="EK1092" s="80"/>
      <c r="EL1092" s="80"/>
      <c r="EM1092" s="80"/>
      <c r="EN1092" s="80"/>
      <c r="EO1092" s="80"/>
      <c r="EP1092" s="80"/>
      <c r="EQ1092" s="80"/>
      <c r="ER1092" s="80"/>
      <c r="ES1092" s="80"/>
      <c r="ET1092" s="80"/>
      <c r="EU1092" s="80"/>
      <c r="EV1092" s="80"/>
      <c r="EW1092" s="80"/>
      <c r="EX1092" s="80"/>
      <c r="EY1092" s="80"/>
      <c r="EZ1092" s="80"/>
      <c r="FA1092" s="80"/>
      <c r="FB1092" s="80"/>
      <c r="FC1092" s="80"/>
      <c r="FD1092" s="80"/>
      <c r="FE1092" s="80"/>
      <c r="FF1092" s="80"/>
      <c r="FG1092" s="80"/>
      <c r="FH1092" s="80"/>
      <c r="FI1092" s="80"/>
      <c r="FJ1092" s="80"/>
      <c r="FK1092" s="80"/>
      <c r="FL1092" s="80"/>
      <c r="FM1092" s="80"/>
      <c r="FN1092" s="80"/>
      <c r="FO1092" s="80"/>
      <c r="FP1092" s="80"/>
      <c r="FQ1092" s="80"/>
      <c r="FR1092" s="80"/>
      <c r="FS1092" s="80"/>
      <c r="FT1092" s="80"/>
      <c r="FU1092" s="80"/>
      <c r="FV1092" s="80"/>
      <c r="FW1092" s="80"/>
      <c r="FX1092" s="80"/>
      <c r="FY1092" s="80"/>
      <c r="FZ1092" s="80"/>
      <c r="GA1092" s="80"/>
      <c r="GB1092" s="80"/>
      <c r="GC1092" s="80"/>
      <c r="GD1092" s="80"/>
      <c r="GE1092" s="80"/>
      <c r="GF1092" s="80"/>
      <c r="GG1092" s="80"/>
      <c r="GH1092" s="80"/>
      <c r="GI1092" s="80"/>
      <c r="GJ1092" s="80"/>
      <c r="GK1092" s="80"/>
      <c r="GL1092" s="80"/>
      <c r="GM1092" s="80"/>
      <c r="GN1092" s="80"/>
      <c r="GO1092" s="80"/>
      <c r="GP1092" s="80"/>
      <c r="GQ1092" s="80"/>
      <c r="GR1092" s="80"/>
      <c r="GS1092" s="80"/>
      <c r="GT1092" s="80"/>
      <c r="GU1092" s="80"/>
      <c r="GV1092" s="80"/>
      <c r="GW1092" s="80"/>
      <c r="GX1092" s="80"/>
      <c r="GY1092" s="80"/>
      <c r="GZ1092" s="80"/>
      <c r="HA1092" s="80"/>
      <c r="HB1092" s="80"/>
      <c r="HC1092" s="80"/>
      <c r="HD1092" s="80"/>
      <c r="HE1092" s="80"/>
      <c r="HF1092" s="80"/>
      <c r="HG1092" s="80"/>
      <c r="HH1092" s="80"/>
      <c r="HI1092" s="80"/>
      <c r="HJ1092" s="80"/>
      <c r="HK1092" s="80"/>
      <c r="HL1092" s="80"/>
      <c r="HM1092" s="80"/>
      <c r="HN1092" s="80"/>
      <c r="HO1092" s="80"/>
      <c r="HP1092" s="80"/>
      <c r="HQ1092" s="80"/>
      <c r="HR1092" s="80"/>
      <c r="HS1092" s="80"/>
      <c r="HT1092" s="80"/>
      <c r="HU1092" s="80"/>
      <c r="HV1092" s="80"/>
      <c r="HW1092" s="80"/>
      <c r="HX1092" s="80"/>
      <c r="HY1092" s="80"/>
      <c r="HZ1092" s="80"/>
      <c r="IA1092" s="80"/>
      <c r="IB1092" s="80"/>
      <c r="IC1092" s="80"/>
      <c r="ID1092" s="80"/>
      <c r="IE1092" s="80"/>
      <c r="IF1092" s="80"/>
      <c r="IG1092" s="80"/>
      <c r="IH1092" s="80"/>
      <c r="II1092" s="80"/>
      <c r="IJ1092" s="80"/>
      <c r="IK1092" s="80"/>
      <c r="IL1092" s="80"/>
      <c r="IM1092" s="80"/>
      <c r="IN1092" s="80"/>
      <c r="IO1092" s="80"/>
      <c r="IP1092" s="80"/>
      <c r="IQ1092" s="80"/>
      <c r="IR1092" s="80"/>
      <c r="IS1092" s="80"/>
      <c r="IT1092" s="80"/>
      <c r="IU1092" s="80"/>
      <c r="IV1092" s="80"/>
    </row>
    <row r="1093" spans="1:256" s="41" customFormat="1" ht="21">
      <c r="A1093" s="32">
        <v>217</v>
      </c>
      <c r="B1093" s="33" t="s">
        <v>413</v>
      </c>
      <c r="C1093" s="34" t="s">
        <v>78</v>
      </c>
      <c r="D1093" s="33" t="s">
        <v>94</v>
      </c>
      <c r="E1093" s="44" t="s">
        <v>15</v>
      </c>
      <c r="F1093" s="35">
        <f>G1093-21</f>
        <v>43986</v>
      </c>
      <c r="G1093" s="35">
        <f>H1093-7</f>
        <v>44007</v>
      </c>
      <c r="H1093" s="35">
        <f>J1093-13</f>
        <v>44014</v>
      </c>
      <c r="I1093" s="35">
        <f t="shared" si="143"/>
        <v>44021</v>
      </c>
      <c r="J1093" s="35">
        <v>44027</v>
      </c>
      <c r="K1093" s="36" t="s">
        <v>69</v>
      </c>
      <c r="L1093" s="37">
        <f t="shared" si="144"/>
        <v>20124.8</v>
      </c>
      <c r="M1093" s="38">
        <v>20124.8</v>
      </c>
      <c r="N1093" s="39"/>
      <c r="O1093" s="40" t="s">
        <v>208</v>
      </c>
    </row>
    <row r="1094" spans="1:256" s="41" customFormat="1" ht="21">
      <c r="A1094" s="32">
        <v>221</v>
      </c>
      <c r="B1094" s="33" t="s">
        <v>418</v>
      </c>
      <c r="C1094" s="34" t="s">
        <v>76</v>
      </c>
      <c r="D1094" s="33" t="s">
        <v>168</v>
      </c>
      <c r="E1094" s="44" t="s">
        <v>24</v>
      </c>
      <c r="F1094" s="33" t="str">
        <f>IF(E1094="","",IF((OR(E1094=data_validation!A$1,E1094=data_validation!A$2,E1094=data_validation!A$5,E1094=data_validation!A$6,E1094=data_validation!A$14,E1094=data_validation!A$16)),"Indicate Date","N/A"))</f>
        <v>N/A</v>
      </c>
      <c r="G1094" s="33" t="str">
        <f>IF(E1094="","",IF((OR(E1094=data_validation!A$1,E1094=data_validation!A$2)),"Indicate Date","N/A"))</f>
        <v>N/A</v>
      </c>
      <c r="H1094" s="35">
        <f t="shared" ref="H1094:H1109" si="145">J1094-15</f>
        <v>44012</v>
      </c>
      <c r="I1094" s="35">
        <f t="shared" si="143"/>
        <v>44019</v>
      </c>
      <c r="J1094" s="35">
        <v>44027</v>
      </c>
      <c r="K1094" s="36" t="s">
        <v>69</v>
      </c>
      <c r="L1094" s="37">
        <f t="shared" si="144"/>
        <v>28874</v>
      </c>
      <c r="M1094" s="38">
        <v>28874</v>
      </c>
      <c r="N1094" s="39"/>
      <c r="O1094" s="40" t="s">
        <v>208</v>
      </c>
    </row>
    <row r="1095" spans="1:256" s="41" customFormat="1" ht="21">
      <c r="A1095" s="32">
        <v>223</v>
      </c>
      <c r="B1095" s="33" t="s">
        <v>418</v>
      </c>
      <c r="C1095" s="34" t="s">
        <v>76</v>
      </c>
      <c r="D1095" s="33" t="s">
        <v>168</v>
      </c>
      <c r="E1095" s="44" t="s">
        <v>24</v>
      </c>
      <c r="F1095" s="33" t="str">
        <f>IF(E1095="","",IF((OR(E1095=data_validation!A$1,E1095=data_validation!A$2,E1095=data_validation!A$5,E1095=data_validation!A$6,E1095=data_validation!A$14,E1095=data_validation!A$16)),"Indicate Date","N/A"))</f>
        <v>N/A</v>
      </c>
      <c r="G1095" s="33" t="str">
        <f>IF(E1095="","",IF((OR(E1095=data_validation!A$1,E1095=data_validation!A$2)),"Indicate Date","N/A"))</f>
        <v>N/A</v>
      </c>
      <c r="H1095" s="35">
        <f t="shared" si="145"/>
        <v>44012</v>
      </c>
      <c r="I1095" s="35">
        <f t="shared" si="143"/>
        <v>44019</v>
      </c>
      <c r="J1095" s="35">
        <v>44027</v>
      </c>
      <c r="K1095" s="36" t="s">
        <v>69</v>
      </c>
      <c r="L1095" s="37">
        <f t="shared" si="144"/>
        <v>5605.2</v>
      </c>
      <c r="M1095" s="38">
        <v>5605.2</v>
      </c>
      <c r="N1095" s="39"/>
      <c r="O1095" s="40" t="s">
        <v>208</v>
      </c>
    </row>
    <row r="1096" spans="1:256" s="41" customFormat="1" ht="21">
      <c r="A1096" s="32">
        <v>226</v>
      </c>
      <c r="B1096" s="33" t="s">
        <v>418</v>
      </c>
      <c r="C1096" s="34" t="s">
        <v>77</v>
      </c>
      <c r="D1096" s="33" t="s">
        <v>168</v>
      </c>
      <c r="E1096" s="44" t="s">
        <v>15</v>
      </c>
      <c r="F1096" s="35">
        <f>G1096-21</f>
        <v>43984</v>
      </c>
      <c r="G1096" s="35">
        <f>H1096-7</f>
        <v>44005</v>
      </c>
      <c r="H1096" s="35">
        <f t="shared" si="145"/>
        <v>44012</v>
      </c>
      <c r="I1096" s="35">
        <f t="shared" si="143"/>
        <v>44019</v>
      </c>
      <c r="J1096" s="35">
        <v>44027</v>
      </c>
      <c r="K1096" s="36" t="s">
        <v>69</v>
      </c>
      <c r="L1096" s="37">
        <f t="shared" si="144"/>
        <v>1500</v>
      </c>
      <c r="M1096" s="38">
        <v>1500</v>
      </c>
      <c r="N1096" s="39"/>
      <c r="O1096" s="40" t="s">
        <v>208</v>
      </c>
    </row>
    <row r="1097" spans="1:256" s="41" customFormat="1" ht="21">
      <c r="A1097" s="32">
        <v>227</v>
      </c>
      <c r="B1097" s="33" t="s">
        <v>418</v>
      </c>
      <c r="C1097" s="34" t="s">
        <v>78</v>
      </c>
      <c r="D1097" s="33" t="s">
        <v>168</v>
      </c>
      <c r="E1097" s="44" t="s">
        <v>15</v>
      </c>
      <c r="F1097" s="35">
        <f>G1097-21</f>
        <v>43984</v>
      </c>
      <c r="G1097" s="35">
        <f>H1097-7</f>
        <v>44005</v>
      </c>
      <c r="H1097" s="35">
        <f t="shared" si="145"/>
        <v>44012</v>
      </c>
      <c r="I1097" s="35">
        <f t="shared" si="143"/>
        <v>44019</v>
      </c>
      <c r="J1097" s="35">
        <v>44027</v>
      </c>
      <c r="K1097" s="36" t="s">
        <v>69</v>
      </c>
      <c r="L1097" s="37">
        <f t="shared" si="144"/>
        <v>18082</v>
      </c>
      <c r="M1097" s="38">
        <v>18082</v>
      </c>
      <c r="N1097" s="39"/>
      <c r="O1097" s="40" t="s">
        <v>208</v>
      </c>
    </row>
    <row r="1098" spans="1:256" s="41" customFormat="1" ht="24">
      <c r="A1098" s="32">
        <v>228</v>
      </c>
      <c r="B1098" s="33" t="s">
        <v>418</v>
      </c>
      <c r="C1098" s="42" t="s">
        <v>91</v>
      </c>
      <c r="D1098" s="33" t="s">
        <v>168</v>
      </c>
      <c r="E1098" s="44" t="s">
        <v>28</v>
      </c>
      <c r="F1098" s="35">
        <f>H1098-7</f>
        <v>44005</v>
      </c>
      <c r="G1098" s="33" t="str">
        <f>IF(E1098="","",IF((OR(E1098=data_validation!A$1,E1098=data_validation!A$2)),"Indicate Date","N/A"))</f>
        <v>N/A</v>
      </c>
      <c r="H1098" s="35">
        <f t="shared" si="145"/>
        <v>44012</v>
      </c>
      <c r="I1098" s="35">
        <f t="shared" si="143"/>
        <v>44019</v>
      </c>
      <c r="J1098" s="35">
        <v>44027</v>
      </c>
      <c r="K1098" s="36" t="s">
        <v>69</v>
      </c>
      <c r="L1098" s="37">
        <f t="shared" si="144"/>
        <v>30000</v>
      </c>
      <c r="M1098" s="43">
        <v>30000</v>
      </c>
      <c r="N1098" s="39"/>
      <c r="O1098" s="40" t="s">
        <v>208</v>
      </c>
    </row>
    <row r="1099" spans="1:256" s="41" customFormat="1" ht="12.75">
      <c r="A1099" s="32">
        <v>230</v>
      </c>
      <c r="B1099" s="33" t="s">
        <v>277</v>
      </c>
      <c r="C1099" s="34" t="s">
        <v>76</v>
      </c>
      <c r="D1099" s="33" t="s">
        <v>158</v>
      </c>
      <c r="E1099" s="44" t="s">
        <v>24</v>
      </c>
      <c r="F1099" s="33" t="str">
        <f>IF(E1099="","",IF((OR(E1099=data_validation!A$1,E1099=data_validation!A$2,E1099=data_validation!A$5,E1099=data_validation!A$6,E1099=data_validation!A$14,E1099=data_validation!A$16)),"Indicate Date","N/A"))</f>
        <v>N/A</v>
      </c>
      <c r="G1099" s="33" t="str">
        <f>IF(E1099="","",IF((OR(E1099=data_validation!A$1,E1099=data_validation!A$2)),"Indicate Date","N/A"))</f>
        <v>N/A</v>
      </c>
      <c r="H1099" s="35">
        <f t="shared" si="145"/>
        <v>44012</v>
      </c>
      <c r="I1099" s="35">
        <f t="shared" si="143"/>
        <v>44019</v>
      </c>
      <c r="J1099" s="35">
        <v>44027</v>
      </c>
      <c r="K1099" s="36" t="s">
        <v>69</v>
      </c>
      <c r="L1099" s="37">
        <f t="shared" si="144"/>
        <v>79806</v>
      </c>
      <c r="M1099" s="38">
        <v>79806</v>
      </c>
      <c r="N1099" s="39"/>
      <c r="O1099" s="40" t="s">
        <v>266</v>
      </c>
    </row>
    <row r="1100" spans="1:256" s="41" customFormat="1" ht="12.75">
      <c r="A1100" s="32">
        <v>231</v>
      </c>
      <c r="B1100" s="33" t="s">
        <v>277</v>
      </c>
      <c r="C1100" s="34" t="s">
        <v>76</v>
      </c>
      <c r="D1100" s="33" t="s">
        <v>158</v>
      </c>
      <c r="E1100" s="44" t="s">
        <v>24</v>
      </c>
      <c r="F1100" s="33" t="str">
        <f>IF(E1100="","",IF((OR(E1100=data_validation!A$1,E1100=data_validation!A$2,E1100=data_validation!A$5,E1100=data_validation!A$6,E1100=data_validation!A$14,E1100=data_validation!A$16)),"Indicate Date","N/A"))</f>
        <v>N/A</v>
      </c>
      <c r="G1100" s="33" t="str">
        <f>IF(E1100="","",IF((OR(E1100=data_validation!A$1,E1100=data_validation!A$2)),"Indicate Date","N/A"))</f>
        <v>N/A</v>
      </c>
      <c r="H1100" s="35">
        <f t="shared" si="145"/>
        <v>44012</v>
      </c>
      <c r="I1100" s="35">
        <f t="shared" si="143"/>
        <v>44019</v>
      </c>
      <c r="J1100" s="35">
        <v>44027</v>
      </c>
      <c r="K1100" s="36" t="s">
        <v>69</v>
      </c>
      <c r="L1100" s="37">
        <f t="shared" si="144"/>
        <v>149.5</v>
      </c>
      <c r="M1100" s="38">
        <v>149.5</v>
      </c>
      <c r="N1100" s="39"/>
      <c r="O1100" s="40" t="s">
        <v>260</v>
      </c>
    </row>
    <row r="1101" spans="1:256" s="41" customFormat="1" ht="12.75">
      <c r="A1101" s="32">
        <v>235</v>
      </c>
      <c r="B1101" s="33" t="s">
        <v>277</v>
      </c>
      <c r="C1101" s="34" t="s">
        <v>77</v>
      </c>
      <c r="D1101" s="33" t="s">
        <v>158</v>
      </c>
      <c r="E1101" s="44" t="s">
        <v>15</v>
      </c>
      <c r="F1101" s="35">
        <f t="shared" ref="F1101:F1107" si="146">G1101-21</f>
        <v>43984</v>
      </c>
      <c r="G1101" s="35">
        <f t="shared" ref="G1101:G1107" si="147">H1101-7</f>
        <v>44005</v>
      </c>
      <c r="H1101" s="35">
        <f t="shared" si="145"/>
        <v>44012</v>
      </c>
      <c r="I1101" s="35">
        <f t="shared" si="143"/>
        <v>44019</v>
      </c>
      <c r="J1101" s="35">
        <v>44027</v>
      </c>
      <c r="K1101" s="36" t="s">
        <v>69</v>
      </c>
      <c r="L1101" s="37">
        <f t="shared" si="144"/>
        <v>110000</v>
      </c>
      <c r="M1101" s="38">
        <v>110000</v>
      </c>
      <c r="N1101" s="39"/>
      <c r="O1101" s="40" t="s">
        <v>266</v>
      </c>
    </row>
    <row r="1102" spans="1:256" s="41" customFormat="1" ht="12.75">
      <c r="A1102" s="32">
        <v>236</v>
      </c>
      <c r="B1102" s="33" t="s">
        <v>277</v>
      </c>
      <c r="C1102" s="34" t="s">
        <v>78</v>
      </c>
      <c r="D1102" s="33" t="s">
        <v>158</v>
      </c>
      <c r="E1102" s="44" t="s">
        <v>15</v>
      </c>
      <c r="F1102" s="35">
        <f t="shared" si="146"/>
        <v>43984</v>
      </c>
      <c r="G1102" s="35">
        <f t="shared" si="147"/>
        <v>44005</v>
      </c>
      <c r="H1102" s="35">
        <f t="shared" si="145"/>
        <v>44012</v>
      </c>
      <c r="I1102" s="35">
        <f t="shared" si="143"/>
        <v>44019</v>
      </c>
      <c r="J1102" s="35">
        <v>44027</v>
      </c>
      <c r="K1102" s="36" t="s">
        <v>69</v>
      </c>
      <c r="L1102" s="37">
        <f t="shared" si="144"/>
        <v>87000</v>
      </c>
      <c r="M1102" s="38">
        <v>87000</v>
      </c>
      <c r="N1102" s="39"/>
      <c r="O1102" s="40" t="s">
        <v>266</v>
      </c>
    </row>
    <row r="1103" spans="1:256" s="41" customFormat="1" ht="12.75">
      <c r="A1103" s="32">
        <v>237</v>
      </c>
      <c r="B1103" s="33" t="s">
        <v>277</v>
      </c>
      <c r="C1103" s="34" t="s">
        <v>81</v>
      </c>
      <c r="D1103" s="33" t="s">
        <v>158</v>
      </c>
      <c r="E1103" s="44" t="s">
        <v>15</v>
      </c>
      <c r="F1103" s="35">
        <f t="shared" si="146"/>
        <v>43984</v>
      </c>
      <c r="G1103" s="35">
        <f t="shared" si="147"/>
        <v>44005</v>
      </c>
      <c r="H1103" s="35">
        <f t="shared" si="145"/>
        <v>44012</v>
      </c>
      <c r="I1103" s="35">
        <f t="shared" si="143"/>
        <v>44019</v>
      </c>
      <c r="J1103" s="35">
        <v>44027</v>
      </c>
      <c r="K1103" s="36" t="s">
        <v>69</v>
      </c>
      <c r="L1103" s="37">
        <f t="shared" si="144"/>
        <v>3000</v>
      </c>
      <c r="M1103" s="38">
        <v>3000</v>
      </c>
      <c r="N1103" s="39"/>
      <c r="O1103" s="40" t="s">
        <v>266</v>
      </c>
    </row>
    <row r="1104" spans="1:256" s="41" customFormat="1" ht="12.75">
      <c r="A1104" s="32">
        <v>241</v>
      </c>
      <c r="B1104" s="33" t="s">
        <v>278</v>
      </c>
      <c r="C1104" s="34" t="s">
        <v>92</v>
      </c>
      <c r="D1104" s="33" t="s">
        <v>158</v>
      </c>
      <c r="E1104" s="44" t="s">
        <v>15</v>
      </c>
      <c r="F1104" s="35">
        <f t="shared" si="146"/>
        <v>43984</v>
      </c>
      <c r="G1104" s="35">
        <f t="shared" si="147"/>
        <v>44005</v>
      </c>
      <c r="H1104" s="35">
        <f t="shared" si="145"/>
        <v>44012</v>
      </c>
      <c r="I1104" s="35">
        <f t="shared" si="143"/>
        <v>44019</v>
      </c>
      <c r="J1104" s="35">
        <v>44027</v>
      </c>
      <c r="K1104" s="36" t="s">
        <v>69</v>
      </c>
      <c r="L1104" s="37">
        <f t="shared" si="144"/>
        <v>100150</v>
      </c>
      <c r="M1104" s="38">
        <v>100150</v>
      </c>
      <c r="N1104" s="39"/>
      <c r="O1104" s="40" t="s">
        <v>264</v>
      </c>
      <c r="P1104" s="31"/>
      <c r="Q1104" s="31"/>
      <c r="R1104" s="31"/>
      <c r="S1104" s="31"/>
      <c r="T1104" s="31"/>
      <c r="U1104" s="31"/>
      <c r="V1104" s="31"/>
      <c r="W1104" s="31"/>
      <c r="X1104" s="31"/>
      <c r="Y1104" s="31"/>
      <c r="Z1104" s="31"/>
      <c r="AA1104" s="31"/>
      <c r="AB1104" s="31"/>
      <c r="AC1104" s="31"/>
      <c r="AD1104" s="31"/>
      <c r="AE1104" s="31"/>
      <c r="AF1104" s="31"/>
      <c r="AG1104" s="31"/>
      <c r="AH1104" s="31"/>
      <c r="AI1104" s="31"/>
      <c r="AJ1104" s="31"/>
      <c r="AK1104" s="31"/>
      <c r="AL1104" s="31"/>
      <c r="AM1104" s="31"/>
      <c r="AN1104" s="31"/>
      <c r="AO1104" s="31"/>
      <c r="AP1104" s="31"/>
      <c r="AQ1104" s="31"/>
      <c r="AR1104" s="31"/>
      <c r="AS1104" s="31"/>
      <c r="AT1104" s="31"/>
      <c r="AU1104" s="31"/>
      <c r="AV1104" s="31"/>
      <c r="AW1104" s="31"/>
      <c r="AX1104" s="31"/>
      <c r="AY1104" s="31"/>
      <c r="AZ1104" s="31"/>
      <c r="BA1104" s="31"/>
      <c r="BB1104" s="31"/>
      <c r="BC1104" s="31"/>
      <c r="BD1104" s="31"/>
      <c r="BE1104" s="31"/>
      <c r="BF1104" s="31"/>
      <c r="BG1104" s="31"/>
      <c r="BH1104" s="31"/>
      <c r="BI1104" s="31"/>
      <c r="BJ1104" s="31"/>
      <c r="BK1104" s="31"/>
      <c r="BL1104" s="31"/>
      <c r="BM1104" s="31"/>
      <c r="BN1104" s="31"/>
      <c r="BO1104" s="31"/>
      <c r="BP1104" s="31"/>
      <c r="BQ1104" s="31"/>
      <c r="BR1104" s="31"/>
      <c r="BS1104" s="31"/>
      <c r="BT1104" s="31"/>
      <c r="BU1104" s="31"/>
      <c r="BV1104" s="31"/>
      <c r="BW1104" s="31"/>
      <c r="BX1104" s="31"/>
      <c r="BY1104" s="31"/>
      <c r="BZ1104" s="31"/>
      <c r="CA1104" s="31"/>
      <c r="CB1104" s="31"/>
      <c r="CC1104" s="31"/>
      <c r="CD1104" s="31"/>
      <c r="CE1104" s="31"/>
      <c r="CF1104" s="31"/>
      <c r="CG1104" s="31"/>
      <c r="CH1104" s="31"/>
      <c r="CI1104" s="31"/>
      <c r="CJ1104" s="31"/>
      <c r="CK1104" s="31"/>
      <c r="CL1104" s="31"/>
      <c r="CM1104" s="31"/>
      <c r="CN1104" s="31"/>
      <c r="CO1104" s="31"/>
      <c r="CP1104" s="31"/>
      <c r="CQ1104" s="31"/>
      <c r="CR1104" s="31"/>
      <c r="CS1104" s="31"/>
      <c r="CT1104" s="31"/>
      <c r="CU1104" s="31"/>
      <c r="CV1104" s="31"/>
      <c r="CW1104" s="31"/>
      <c r="CX1104" s="31"/>
      <c r="CY1104" s="31"/>
      <c r="CZ1104" s="31"/>
      <c r="DA1104" s="31"/>
      <c r="DB1104" s="31"/>
      <c r="DC1104" s="31"/>
      <c r="DD1104" s="31"/>
      <c r="DE1104" s="31"/>
      <c r="DF1104" s="31"/>
      <c r="DG1104" s="31"/>
      <c r="DH1104" s="31"/>
      <c r="DI1104" s="31"/>
      <c r="DJ1104" s="31"/>
      <c r="DK1104" s="31"/>
      <c r="DL1104" s="31"/>
      <c r="DM1104" s="31"/>
      <c r="DN1104" s="31"/>
      <c r="DO1104" s="31"/>
      <c r="DP1104" s="31"/>
      <c r="DQ1104" s="31"/>
      <c r="DR1104" s="31"/>
      <c r="DS1104" s="31"/>
      <c r="DT1104" s="31"/>
      <c r="DU1104" s="31"/>
      <c r="DV1104" s="31"/>
      <c r="DW1104" s="31"/>
      <c r="DX1104" s="31"/>
      <c r="DY1104" s="31"/>
      <c r="DZ1104" s="31"/>
      <c r="EA1104" s="31"/>
      <c r="EB1104" s="31"/>
      <c r="EC1104" s="31"/>
      <c r="ED1104" s="31"/>
      <c r="EE1104" s="31"/>
      <c r="EF1104" s="31"/>
      <c r="EG1104" s="31"/>
      <c r="EH1104" s="31"/>
      <c r="EI1104" s="31"/>
      <c r="EJ1104" s="31"/>
      <c r="EK1104" s="31"/>
      <c r="EL1104" s="31"/>
      <c r="EM1104" s="31"/>
      <c r="EN1104" s="31"/>
      <c r="EO1104" s="31"/>
      <c r="EP1104" s="31"/>
      <c r="EQ1104" s="31"/>
      <c r="ER1104" s="31"/>
      <c r="ES1104" s="31"/>
      <c r="ET1104" s="31"/>
      <c r="EU1104" s="31"/>
      <c r="EV1104" s="31"/>
      <c r="EW1104" s="31"/>
      <c r="EX1104" s="31"/>
      <c r="EY1104" s="31"/>
      <c r="EZ1104" s="31"/>
      <c r="FA1104" s="31"/>
      <c r="FB1104" s="31"/>
      <c r="FC1104" s="31"/>
      <c r="FD1104" s="31"/>
      <c r="FE1104" s="31"/>
      <c r="FF1104" s="31"/>
      <c r="FG1104" s="31"/>
      <c r="FH1104" s="31"/>
      <c r="FI1104" s="31"/>
      <c r="FJ1104" s="31"/>
      <c r="FK1104" s="31"/>
      <c r="FL1104" s="31"/>
      <c r="FM1104" s="31"/>
      <c r="FN1104" s="31"/>
      <c r="FO1104" s="31"/>
      <c r="FP1104" s="31"/>
      <c r="FQ1104" s="31"/>
      <c r="FR1104" s="31"/>
      <c r="FS1104" s="31"/>
      <c r="FT1104" s="31"/>
      <c r="FU1104" s="31"/>
      <c r="FV1104" s="31"/>
      <c r="FW1104" s="31"/>
      <c r="FX1104" s="31"/>
      <c r="FY1104" s="31"/>
      <c r="FZ1104" s="31"/>
      <c r="GA1104" s="31"/>
      <c r="GB1104" s="31"/>
      <c r="GC1104" s="31"/>
      <c r="GD1104" s="31"/>
      <c r="GE1104" s="31"/>
      <c r="GF1104" s="31"/>
      <c r="GG1104" s="31"/>
      <c r="GH1104" s="31"/>
      <c r="GI1104" s="31"/>
      <c r="GJ1104" s="31"/>
      <c r="GK1104" s="31"/>
      <c r="GL1104" s="31"/>
      <c r="GM1104" s="31"/>
      <c r="GN1104" s="31"/>
      <c r="GO1104" s="31"/>
      <c r="GP1104" s="31"/>
      <c r="GQ1104" s="31"/>
      <c r="GR1104" s="31"/>
      <c r="GS1104" s="31"/>
      <c r="GT1104" s="31"/>
      <c r="GU1104" s="31"/>
      <c r="GV1104" s="31"/>
      <c r="GW1104" s="31"/>
      <c r="GX1104" s="31"/>
      <c r="GY1104" s="31"/>
      <c r="GZ1104" s="31"/>
      <c r="HA1104" s="31"/>
      <c r="HB1104" s="31"/>
      <c r="HC1104" s="31"/>
      <c r="HD1104" s="31"/>
      <c r="HE1104" s="31"/>
      <c r="HF1104" s="31"/>
      <c r="HG1104" s="31"/>
      <c r="HH1104" s="31"/>
      <c r="HI1104" s="31"/>
      <c r="HJ1104" s="31"/>
      <c r="HK1104" s="31"/>
      <c r="HL1104" s="31"/>
      <c r="HM1104" s="31"/>
      <c r="HN1104" s="31"/>
      <c r="HO1104" s="31"/>
      <c r="HP1104" s="31"/>
      <c r="HQ1104" s="31"/>
      <c r="HR1104" s="31"/>
      <c r="HS1104" s="31"/>
      <c r="HT1104" s="31"/>
      <c r="HU1104" s="31"/>
      <c r="HV1104" s="31"/>
      <c r="HW1104" s="31"/>
      <c r="HX1104" s="31"/>
      <c r="HY1104" s="31"/>
      <c r="HZ1104" s="31"/>
      <c r="IA1104" s="31"/>
      <c r="IB1104" s="31"/>
      <c r="IC1104" s="31"/>
      <c r="ID1104" s="31"/>
      <c r="IE1104" s="31"/>
      <c r="IF1104" s="31"/>
      <c r="IG1104" s="31"/>
      <c r="IH1104" s="31"/>
      <c r="II1104" s="31"/>
      <c r="IJ1104" s="31"/>
      <c r="IK1104" s="31"/>
      <c r="IL1104" s="31"/>
      <c r="IM1104" s="31"/>
      <c r="IN1104" s="31"/>
      <c r="IO1104" s="31"/>
      <c r="IP1104" s="31"/>
      <c r="IQ1104" s="31"/>
      <c r="IR1104" s="31"/>
      <c r="IS1104" s="31"/>
      <c r="IT1104" s="31"/>
      <c r="IU1104" s="31"/>
      <c r="IV1104" s="31"/>
    </row>
    <row r="1105" spans="1:256" s="41" customFormat="1" ht="12.75">
      <c r="A1105" s="32">
        <v>244</v>
      </c>
      <c r="B1105" s="33" t="s">
        <v>279</v>
      </c>
      <c r="C1105" s="34" t="s">
        <v>122</v>
      </c>
      <c r="D1105" s="33" t="s">
        <v>158</v>
      </c>
      <c r="E1105" s="44" t="s">
        <v>15</v>
      </c>
      <c r="F1105" s="35">
        <f t="shared" si="146"/>
        <v>43984</v>
      </c>
      <c r="G1105" s="35">
        <f t="shared" si="147"/>
        <v>44005</v>
      </c>
      <c r="H1105" s="35">
        <f t="shared" si="145"/>
        <v>44012</v>
      </c>
      <c r="I1105" s="35">
        <f t="shared" si="143"/>
        <v>44019</v>
      </c>
      <c r="J1105" s="35">
        <v>44027</v>
      </c>
      <c r="K1105" s="36" t="s">
        <v>69</v>
      </c>
      <c r="L1105" s="37">
        <f t="shared" si="144"/>
        <v>500160</v>
      </c>
      <c r="M1105" s="38">
        <v>500160</v>
      </c>
      <c r="N1105" s="39"/>
      <c r="O1105" s="40" t="s">
        <v>160</v>
      </c>
    </row>
    <row r="1106" spans="1:256" s="41" customFormat="1" ht="12.75">
      <c r="A1106" s="32">
        <v>247</v>
      </c>
      <c r="B1106" s="33" t="s">
        <v>279</v>
      </c>
      <c r="C1106" s="34" t="s">
        <v>92</v>
      </c>
      <c r="D1106" s="33" t="s">
        <v>158</v>
      </c>
      <c r="E1106" s="44" t="s">
        <v>15</v>
      </c>
      <c r="F1106" s="35">
        <f t="shared" si="146"/>
        <v>43984</v>
      </c>
      <c r="G1106" s="35">
        <f t="shared" si="147"/>
        <v>44005</v>
      </c>
      <c r="H1106" s="35">
        <f t="shared" si="145"/>
        <v>44012</v>
      </c>
      <c r="I1106" s="35">
        <f t="shared" si="143"/>
        <v>44019</v>
      </c>
      <c r="J1106" s="35">
        <v>44027</v>
      </c>
      <c r="K1106" s="36" t="s">
        <v>69</v>
      </c>
      <c r="L1106" s="37">
        <f t="shared" si="144"/>
        <v>201210</v>
      </c>
      <c r="M1106" s="38">
        <v>201210</v>
      </c>
      <c r="N1106" s="39"/>
      <c r="O1106" s="40" t="s">
        <v>160</v>
      </c>
    </row>
    <row r="1107" spans="1:256" s="41" customFormat="1" ht="24">
      <c r="A1107" s="32">
        <v>251</v>
      </c>
      <c r="B1107" s="33" t="s">
        <v>279</v>
      </c>
      <c r="C1107" s="34" t="s">
        <v>291</v>
      </c>
      <c r="D1107" s="33" t="s">
        <v>158</v>
      </c>
      <c r="E1107" s="44" t="s">
        <v>15</v>
      </c>
      <c r="F1107" s="35">
        <f t="shared" si="146"/>
        <v>43984</v>
      </c>
      <c r="G1107" s="35">
        <f t="shared" si="147"/>
        <v>44005</v>
      </c>
      <c r="H1107" s="35">
        <f t="shared" si="145"/>
        <v>44012</v>
      </c>
      <c r="I1107" s="35">
        <f t="shared" si="143"/>
        <v>44019</v>
      </c>
      <c r="J1107" s="35">
        <v>44027</v>
      </c>
      <c r="K1107" s="36" t="s">
        <v>69</v>
      </c>
      <c r="L1107" s="37">
        <f t="shared" si="144"/>
        <v>25000</v>
      </c>
      <c r="M1107" s="38">
        <v>25000</v>
      </c>
      <c r="N1107" s="39"/>
      <c r="O1107" s="40" t="s">
        <v>160</v>
      </c>
    </row>
    <row r="1108" spans="1:256" s="41" customFormat="1" ht="24">
      <c r="A1108" s="32">
        <v>255</v>
      </c>
      <c r="B1108" s="33" t="s">
        <v>279</v>
      </c>
      <c r="C1108" s="42" t="s">
        <v>91</v>
      </c>
      <c r="D1108" s="33" t="s">
        <v>158</v>
      </c>
      <c r="E1108" s="44" t="s">
        <v>28</v>
      </c>
      <c r="F1108" s="35">
        <f>H1108-7</f>
        <v>44005</v>
      </c>
      <c r="G1108" s="33" t="str">
        <f>IF(E1108="","",IF((OR(E1108=data_validation!A$1,E1108=data_validation!A$2)),"Indicate Date","N/A"))</f>
        <v>N/A</v>
      </c>
      <c r="H1108" s="35">
        <f t="shared" si="145"/>
        <v>44012</v>
      </c>
      <c r="I1108" s="35">
        <f t="shared" si="143"/>
        <v>44019</v>
      </c>
      <c r="J1108" s="35">
        <v>44027</v>
      </c>
      <c r="K1108" s="36" t="s">
        <v>69</v>
      </c>
      <c r="L1108" s="37">
        <f t="shared" si="144"/>
        <v>60000</v>
      </c>
      <c r="M1108" s="43">
        <v>60000</v>
      </c>
      <c r="N1108" s="39"/>
      <c r="O1108" s="40" t="s">
        <v>160</v>
      </c>
    </row>
    <row r="1109" spans="1:256" s="41" customFormat="1" ht="12.75">
      <c r="A1109" s="32">
        <v>262</v>
      </c>
      <c r="B1109" s="33" t="s">
        <v>281</v>
      </c>
      <c r="C1109" s="34" t="s">
        <v>122</v>
      </c>
      <c r="D1109" s="33" t="s">
        <v>158</v>
      </c>
      <c r="E1109" s="44" t="s">
        <v>15</v>
      </c>
      <c r="F1109" s="35">
        <f>G1109-21</f>
        <v>43984</v>
      </c>
      <c r="G1109" s="35">
        <f>H1109-7</f>
        <v>44005</v>
      </c>
      <c r="H1109" s="35">
        <f t="shared" si="145"/>
        <v>44012</v>
      </c>
      <c r="I1109" s="35">
        <f t="shared" si="143"/>
        <v>44019</v>
      </c>
      <c r="J1109" s="35">
        <v>44027</v>
      </c>
      <c r="K1109" s="36" t="s">
        <v>69</v>
      </c>
      <c r="L1109" s="37">
        <f t="shared" si="144"/>
        <v>287500</v>
      </c>
      <c r="M1109" s="38">
        <v>287500</v>
      </c>
      <c r="N1109" s="39"/>
      <c r="O1109" s="40" t="s">
        <v>161</v>
      </c>
    </row>
    <row r="1110" spans="1:256" s="41" customFormat="1" ht="12.75">
      <c r="A1110" s="32">
        <v>266</v>
      </c>
      <c r="B1110" s="33" t="s">
        <v>281</v>
      </c>
      <c r="C1110" s="34" t="s">
        <v>92</v>
      </c>
      <c r="D1110" s="33" t="s">
        <v>158</v>
      </c>
      <c r="E1110" s="44" t="s">
        <v>15</v>
      </c>
      <c r="F1110" s="35">
        <f>G1110-21</f>
        <v>43986</v>
      </c>
      <c r="G1110" s="35">
        <f>H1110-7</f>
        <v>44007</v>
      </c>
      <c r="H1110" s="35">
        <f>J1110-13</f>
        <v>44014</v>
      </c>
      <c r="I1110" s="35">
        <f t="shared" si="143"/>
        <v>44021</v>
      </c>
      <c r="J1110" s="35">
        <v>44027</v>
      </c>
      <c r="K1110" s="36" t="s">
        <v>69</v>
      </c>
      <c r="L1110" s="37">
        <f t="shared" si="144"/>
        <v>75600</v>
      </c>
      <c r="M1110" s="38">
        <v>75600</v>
      </c>
      <c r="N1110" s="39"/>
      <c r="O1110" s="40" t="s">
        <v>161</v>
      </c>
    </row>
    <row r="1111" spans="1:256" s="41" customFormat="1" ht="12.75">
      <c r="A1111" s="32">
        <v>270</v>
      </c>
      <c r="B1111" s="33" t="s">
        <v>282</v>
      </c>
      <c r="C1111" s="34" t="s">
        <v>77</v>
      </c>
      <c r="D1111" s="33" t="s">
        <v>158</v>
      </c>
      <c r="E1111" s="44" t="s">
        <v>15</v>
      </c>
      <c r="F1111" s="35">
        <f>G1111-21</f>
        <v>43984</v>
      </c>
      <c r="G1111" s="35">
        <f>H1111-7</f>
        <v>44005</v>
      </c>
      <c r="H1111" s="35">
        <f t="shared" ref="H1111:H1121" si="148">J1111-15</f>
        <v>44012</v>
      </c>
      <c r="I1111" s="35">
        <f t="shared" si="143"/>
        <v>44019</v>
      </c>
      <c r="J1111" s="35">
        <v>44027</v>
      </c>
      <c r="K1111" s="36" t="s">
        <v>69</v>
      </c>
      <c r="L1111" s="37">
        <f t="shared" si="144"/>
        <v>2500</v>
      </c>
      <c r="M1111" s="38">
        <v>2500</v>
      </c>
      <c r="N1111" s="39"/>
      <c r="O1111" s="40" t="s">
        <v>162</v>
      </c>
    </row>
    <row r="1112" spans="1:256" s="41" customFormat="1" ht="12.75">
      <c r="A1112" s="32">
        <v>271</v>
      </c>
      <c r="B1112" s="33" t="s">
        <v>282</v>
      </c>
      <c r="C1112" s="34" t="s">
        <v>78</v>
      </c>
      <c r="D1112" s="33" t="s">
        <v>158</v>
      </c>
      <c r="E1112" s="44" t="s">
        <v>15</v>
      </c>
      <c r="F1112" s="35">
        <f>G1112-21</f>
        <v>43984</v>
      </c>
      <c r="G1112" s="35">
        <f>H1112-7</f>
        <v>44005</v>
      </c>
      <c r="H1112" s="35">
        <f t="shared" si="148"/>
        <v>44012</v>
      </c>
      <c r="I1112" s="35">
        <f t="shared" si="143"/>
        <v>44019</v>
      </c>
      <c r="J1112" s="35">
        <v>44027</v>
      </c>
      <c r="K1112" s="36" t="s">
        <v>69</v>
      </c>
      <c r="L1112" s="37">
        <f t="shared" si="144"/>
        <v>2500</v>
      </c>
      <c r="M1112" s="38">
        <v>2500</v>
      </c>
      <c r="N1112" s="39"/>
      <c r="O1112" s="40" t="s">
        <v>162</v>
      </c>
    </row>
    <row r="1113" spans="1:256" s="41" customFormat="1" ht="12.75">
      <c r="A1113" s="32">
        <v>277</v>
      </c>
      <c r="B1113" s="33" t="s">
        <v>282</v>
      </c>
      <c r="C1113" s="34" t="s">
        <v>89</v>
      </c>
      <c r="D1113" s="33" t="s">
        <v>158</v>
      </c>
      <c r="E1113" s="44" t="s">
        <v>15</v>
      </c>
      <c r="F1113" s="35">
        <f>G1113-21</f>
        <v>43984</v>
      </c>
      <c r="G1113" s="35">
        <f>H1113-7</f>
        <v>44005</v>
      </c>
      <c r="H1113" s="35">
        <f t="shared" si="148"/>
        <v>44012</v>
      </c>
      <c r="I1113" s="35">
        <f t="shared" si="143"/>
        <v>44019</v>
      </c>
      <c r="J1113" s="35">
        <v>44027</v>
      </c>
      <c r="K1113" s="36" t="s">
        <v>69</v>
      </c>
      <c r="L1113" s="37">
        <f t="shared" si="144"/>
        <v>30000</v>
      </c>
      <c r="M1113" s="38">
        <v>30000</v>
      </c>
      <c r="N1113" s="39"/>
      <c r="O1113" s="40" t="s">
        <v>162</v>
      </c>
    </row>
    <row r="1114" spans="1:256" s="41" customFormat="1" ht="18">
      <c r="A1114" s="32">
        <v>282</v>
      </c>
      <c r="B1114" s="33" t="s">
        <v>282</v>
      </c>
      <c r="C1114" s="42" t="s">
        <v>110</v>
      </c>
      <c r="D1114" s="33" t="s">
        <v>158</v>
      </c>
      <c r="E1114" s="44" t="s">
        <v>29</v>
      </c>
      <c r="F1114" s="46" t="e">
        <v>#REF!</v>
      </c>
      <c r="G1114" s="33" t="str">
        <f>IF(E1114="","",IF((OR(E1114=data_validation!A$1,E1114=data_validation!A$2)),"Indicate Date","N/A"))</f>
        <v>N/A</v>
      </c>
      <c r="H1114" s="35">
        <f t="shared" si="148"/>
        <v>44012</v>
      </c>
      <c r="I1114" s="35">
        <f t="shared" si="143"/>
        <v>44019</v>
      </c>
      <c r="J1114" s="35">
        <v>44027</v>
      </c>
      <c r="K1114" s="36" t="s">
        <v>69</v>
      </c>
      <c r="L1114" s="37">
        <f t="shared" si="144"/>
        <v>10000</v>
      </c>
      <c r="M1114" s="45">
        <v>10000</v>
      </c>
      <c r="N1114" s="39"/>
      <c r="O1114" s="40" t="s">
        <v>162</v>
      </c>
    </row>
    <row r="1115" spans="1:256" s="41" customFormat="1" ht="21">
      <c r="A1115" s="32">
        <v>284</v>
      </c>
      <c r="B1115" s="33" t="s">
        <v>362</v>
      </c>
      <c r="C1115" s="42" t="s">
        <v>92</v>
      </c>
      <c r="D1115" s="33" t="s">
        <v>158</v>
      </c>
      <c r="E1115" s="44" t="s">
        <v>28</v>
      </c>
      <c r="F1115" s="35">
        <f>H1115-7</f>
        <v>44005</v>
      </c>
      <c r="G1115" s="33" t="str">
        <f>IF(E1115="","",IF((OR(E1115=data_validation!A$1,E1115=data_validation!A$2)),"Indicate Date","N/A"))</f>
        <v>N/A</v>
      </c>
      <c r="H1115" s="35">
        <f t="shared" si="148"/>
        <v>44012</v>
      </c>
      <c r="I1115" s="35">
        <f t="shared" si="143"/>
        <v>44019</v>
      </c>
      <c r="J1115" s="35">
        <v>44027</v>
      </c>
      <c r="K1115" s="36" t="s">
        <v>69</v>
      </c>
      <c r="L1115" s="37">
        <f t="shared" si="144"/>
        <v>16800</v>
      </c>
      <c r="M1115" s="43">
        <v>16800</v>
      </c>
      <c r="N1115" s="39"/>
      <c r="O1115" s="40" t="s">
        <v>265</v>
      </c>
    </row>
    <row r="1116" spans="1:256" s="41" customFormat="1" ht="12.75">
      <c r="A1116" s="32">
        <v>287</v>
      </c>
      <c r="B1116" s="71" t="s">
        <v>433</v>
      </c>
      <c r="C1116" s="72" t="s">
        <v>76</v>
      </c>
      <c r="D1116" s="71" t="s">
        <v>434</v>
      </c>
      <c r="E1116" s="73" t="s">
        <v>24</v>
      </c>
      <c r="F1116" s="71" t="str">
        <f>IF(E1116="","",IF((OR(E1116=data_validation!A$1,E1116=data_validation!A$2,E1116=data_validation!A$5,E1116=data_validation!A$6,E1116=data_validation!A$14,E1116=data_validation!A$16)),"Indicate Date","N/A"))</f>
        <v>N/A</v>
      </c>
      <c r="G1116" s="71" t="str">
        <f>IF(E1116="","",IF((OR(E1116=data_validation!A$1,E1116=data_validation!A$2)),"Indicate Date","N/A"))</f>
        <v>N/A</v>
      </c>
      <c r="H1116" s="74">
        <f t="shared" si="148"/>
        <v>44012</v>
      </c>
      <c r="I1116" s="74">
        <f t="shared" si="143"/>
        <v>44019</v>
      </c>
      <c r="J1116" s="74">
        <v>44027</v>
      </c>
      <c r="K1116" s="75" t="s">
        <v>69</v>
      </c>
      <c r="L1116" s="76">
        <f t="shared" si="144"/>
        <v>242842</v>
      </c>
      <c r="M1116" s="77">
        <f>242842</f>
        <v>242842</v>
      </c>
      <c r="N1116" s="78"/>
      <c r="O1116" s="79" t="s">
        <v>208</v>
      </c>
      <c r="P1116" s="80"/>
      <c r="Q1116" s="80"/>
      <c r="R1116" s="80"/>
      <c r="S1116" s="80"/>
      <c r="T1116" s="80"/>
      <c r="U1116" s="80"/>
      <c r="V1116" s="80"/>
      <c r="W1116" s="80"/>
      <c r="X1116" s="80"/>
      <c r="Y1116" s="80"/>
      <c r="Z1116" s="80"/>
      <c r="AA1116" s="80"/>
      <c r="AB1116" s="80"/>
      <c r="AC1116" s="80"/>
      <c r="AD1116" s="80"/>
      <c r="AE1116" s="80"/>
      <c r="AF1116" s="80"/>
      <c r="AG1116" s="80"/>
      <c r="AH1116" s="80"/>
      <c r="AI1116" s="80"/>
      <c r="AJ1116" s="80"/>
      <c r="AK1116" s="80"/>
      <c r="AL1116" s="80"/>
      <c r="AM1116" s="80"/>
      <c r="AN1116" s="80"/>
      <c r="AO1116" s="80"/>
      <c r="AP1116" s="80"/>
      <c r="AQ1116" s="80"/>
      <c r="AR1116" s="80"/>
      <c r="AS1116" s="80"/>
      <c r="AT1116" s="80"/>
      <c r="AU1116" s="80"/>
      <c r="AV1116" s="80"/>
      <c r="AW1116" s="80"/>
      <c r="AX1116" s="80"/>
      <c r="AY1116" s="80"/>
      <c r="AZ1116" s="80"/>
      <c r="BA1116" s="80"/>
      <c r="BB1116" s="80"/>
      <c r="BC1116" s="80"/>
      <c r="BD1116" s="80"/>
      <c r="BE1116" s="80"/>
      <c r="BF1116" s="80"/>
      <c r="BG1116" s="80"/>
      <c r="BH1116" s="80"/>
      <c r="BI1116" s="80"/>
      <c r="BJ1116" s="80"/>
      <c r="BK1116" s="80"/>
      <c r="BL1116" s="80"/>
      <c r="BM1116" s="80"/>
      <c r="BN1116" s="80"/>
      <c r="BO1116" s="80"/>
      <c r="BP1116" s="80"/>
      <c r="BQ1116" s="80"/>
      <c r="BR1116" s="80"/>
      <c r="BS1116" s="80"/>
      <c r="BT1116" s="80"/>
      <c r="BU1116" s="80"/>
      <c r="BV1116" s="80"/>
      <c r="BW1116" s="80"/>
      <c r="BX1116" s="80"/>
      <c r="BY1116" s="80"/>
      <c r="BZ1116" s="80"/>
      <c r="CA1116" s="80"/>
      <c r="CB1116" s="80"/>
      <c r="CC1116" s="80"/>
      <c r="CD1116" s="80"/>
      <c r="CE1116" s="80"/>
      <c r="CF1116" s="80"/>
      <c r="CG1116" s="80"/>
      <c r="CH1116" s="80"/>
      <c r="CI1116" s="80"/>
      <c r="CJ1116" s="80"/>
      <c r="CK1116" s="80"/>
      <c r="CL1116" s="80"/>
      <c r="CM1116" s="80"/>
      <c r="CN1116" s="80"/>
      <c r="CO1116" s="80"/>
      <c r="CP1116" s="80"/>
      <c r="CQ1116" s="80"/>
      <c r="CR1116" s="80"/>
      <c r="CS1116" s="80"/>
      <c r="CT1116" s="80"/>
      <c r="CU1116" s="80"/>
      <c r="CV1116" s="80"/>
      <c r="CW1116" s="80"/>
      <c r="CX1116" s="80"/>
      <c r="CY1116" s="80"/>
      <c r="CZ1116" s="80"/>
      <c r="DA1116" s="80"/>
      <c r="DB1116" s="80"/>
      <c r="DC1116" s="80"/>
      <c r="DD1116" s="80"/>
      <c r="DE1116" s="80"/>
      <c r="DF1116" s="80"/>
      <c r="DG1116" s="80"/>
      <c r="DH1116" s="80"/>
      <c r="DI1116" s="80"/>
      <c r="DJ1116" s="80"/>
      <c r="DK1116" s="80"/>
      <c r="DL1116" s="80"/>
      <c r="DM1116" s="80"/>
      <c r="DN1116" s="80"/>
      <c r="DO1116" s="80"/>
      <c r="DP1116" s="80"/>
      <c r="DQ1116" s="80"/>
      <c r="DR1116" s="80"/>
      <c r="DS1116" s="80"/>
      <c r="DT1116" s="80"/>
      <c r="DU1116" s="80"/>
      <c r="DV1116" s="80"/>
      <c r="DW1116" s="80"/>
      <c r="DX1116" s="80"/>
      <c r="DY1116" s="80"/>
      <c r="DZ1116" s="80"/>
      <c r="EA1116" s="80"/>
      <c r="EB1116" s="80"/>
      <c r="EC1116" s="80"/>
      <c r="ED1116" s="80"/>
      <c r="EE1116" s="80"/>
      <c r="EF1116" s="80"/>
      <c r="EG1116" s="80"/>
      <c r="EH1116" s="80"/>
      <c r="EI1116" s="80"/>
      <c r="EJ1116" s="80"/>
      <c r="EK1116" s="80"/>
      <c r="EL1116" s="80"/>
      <c r="EM1116" s="80"/>
      <c r="EN1116" s="80"/>
      <c r="EO1116" s="80"/>
      <c r="EP1116" s="80"/>
      <c r="EQ1116" s="80"/>
      <c r="ER1116" s="80"/>
      <c r="ES1116" s="80"/>
      <c r="ET1116" s="80"/>
      <c r="EU1116" s="80"/>
      <c r="EV1116" s="80"/>
      <c r="EW1116" s="80"/>
      <c r="EX1116" s="80"/>
      <c r="EY1116" s="80"/>
      <c r="EZ1116" s="80"/>
      <c r="FA1116" s="80"/>
      <c r="FB1116" s="80"/>
      <c r="FC1116" s="80"/>
      <c r="FD1116" s="80"/>
      <c r="FE1116" s="80"/>
      <c r="FF1116" s="80"/>
      <c r="FG1116" s="80"/>
      <c r="FH1116" s="80"/>
      <c r="FI1116" s="80"/>
      <c r="FJ1116" s="80"/>
      <c r="FK1116" s="80"/>
      <c r="FL1116" s="80"/>
      <c r="FM1116" s="80"/>
      <c r="FN1116" s="80"/>
      <c r="FO1116" s="80"/>
      <c r="FP1116" s="80"/>
      <c r="FQ1116" s="80"/>
      <c r="FR1116" s="80"/>
      <c r="FS1116" s="80"/>
      <c r="FT1116" s="80"/>
      <c r="FU1116" s="80"/>
      <c r="FV1116" s="80"/>
      <c r="FW1116" s="80"/>
      <c r="FX1116" s="80"/>
      <c r="FY1116" s="80"/>
      <c r="FZ1116" s="80"/>
      <c r="GA1116" s="80"/>
      <c r="GB1116" s="80"/>
      <c r="GC1116" s="80"/>
      <c r="GD1116" s="80"/>
      <c r="GE1116" s="80"/>
      <c r="GF1116" s="80"/>
      <c r="GG1116" s="80"/>
      <c r="GH1116" s="80"/>
      <c r="GI1116" s="80"/>
      <c r="GJ1116" s="80"/>
      <c r="GK1116" s="80"/>
      <c r="GL1116" s="80"/>
      <c r="GM1116" s="80"/>
      <c r="GN1116" s="80"/>
      <c r="GO1116" s="80"/>
      <c r="GP1116" s="80"/>
      <c r="GQ1116" s="80"/>
      <c r="GR1116" s="80"/>
      <c r="GS1116" s="80"/>
      <c r="GT1116" s="80"/>
      <c r="GU1116" s="80"/>
      <c r="GV1116" s="80"/>
      <c r="GW1116" s="80"/>
      <c r="GX1116" s="80"/>
      <c r="GY1116" s="80"/>
      <c r="GZ1116" s="80"/>
      <c r="HA1116" s="80"/>
      <c r="HB1116" s="80"/>
      <c r="HC1116" s="80"/>
      <c r="HD1116" s="80"/>
      <c r="HE1116" s="80"/>
      <c r="HF1116" s="80"/>
      <c r="HG1116" s="80"/>
      <c r="HH1116" s="80"/>
      <c r="HI1116" s="80"/>
      <c r="HJ1116" s="80"/>
      <c r="HK1116" s="80"/>
      <c r="HL1116" s="80"/>
      <c r="HM1116" s="80"/>
      <c r="HN1116" s="80"/>
      <c r="HO1116" s="80"/>
      <c r="HP1116" s="80"/>
      <c r="HQ1116" s="80"/>
      <c r="HR1116" s="80"/>
      <c r="HS1116" s="80"/>
      <c r="HT1116" s="80"/>
      <c r="HU1116" s="80"/>
      <c r="HV1116" s="80"/>
      <c r="HW1116" s="80"/>
      <c r="HX1116" s="80"/>
      <c r="HY1116" s="80"/>
      <c r="HZ1116" s="80"/>
      <c r="IA1116" s="80"/>
      <c r="IB1116" s="80"/>
      <c r="IC1116" s="80"/>
      <c r="ID1116" s="80"/>
      <c r="IE1116" s="80"/>
      <c r="IF1116" s="80"/>
      <c r="IG1116" s="80"/>
      <c r="IH1116" s="80"/>
      <c r="II1116" s="80"/>
      <c r="IJ1116" s="80"/>
      <c r="IK1116" s="80"/>
      <c r="IL1116" s="80"/>
      <c r="IM1116" s="80"/>
      <c r="IN1116" s="80"/>
      <c r="IO1116" s="80"/>
      <c r="IP1116" s="80"/>
      <c r="IQ1116" s="80"/>
      <c r="IR1116" s="80"/>
      <c r="IS1116" s="80"/>
      <c r="IT1116" s="80"/>
      <c r="IU1116" s="80"/>
      <c r="IV1116" s="80"/>
    </row>
    <row r="1117" spans="1:256" s="41" customFormat="1" ht="12.75">
      <c r="A1117" s="32">
        <v>291</v>
      </c>
      <c r="B1117" s="33" t="s">
        <v>433</v>
      </c>
      <c r="C1117" s="34" t="s">
        <v>78</v>
      </c>
      <c r="D1117" s="33" t="s">
        <v>434</v>
      </c>
      <c r="E1117" s="44" t="s">
        <v>15</v>
      </c>
      <c r="F1117" s="35">
        <f>G1117-21</f>
        <v>43984</v>
      </c>
      <c r="G1117" s="35">
        <f>H1117-7</f>
        <v>44005</v>
      </c>
      <c r="H1117" s="35">
        <f t="shared" si="148"/>
        <v>44012</v>
      </c>
      <c r="I1117" s="35">
        <f t="shared" si="143"/>
        <v>44019</v>
      </c>
      <c r="J1117" s="35">
        <v>44027</v>
      </c>
      <c r="K1117" s="36" t="s">
        <v>69</v>
      </c>
      <c r="L1117" s="37">
        <f t="shared" si="144"/>
        <v>290000</v>
      </c>
      <c r="M1117" s="38">
        <v>290000</v>
      </c>
      <c r="N1117" s="39"/>
      <c r="O1117" s="40" t="s">
        <v>208</v>
      </c>
    </row>
    <row r="1118" spans="1:256" s="41" customFormat="1" ht="12.75">
      <c r="A1118" s="32">
        <v>292</v>
      </c>
      <c r="B1118" s="33" t="s">
        <v>433</v>
      </c>
      <c r="C1118" s="34" t="s">
        <v>81</v>
      </c>
      <c r="D1118" s="33" t="s">
        <v>434</v>
      </c>
      <c r="E1118" s="44" t="s">
        <v>15</v>
      </c>
      <c r="F1118" s="35">
        <f>G1118-21</f>
        <v>43984</v>
      </c>
      <c r="G1118" s="35">
        <f>H1118-7</f>
        <v>44005</v>
      </c>
      <c r="H1118" s="35">
        <f t="shared" si="148"/>
        <v>44012</v>
      </c>
      <c r="I1118" s="35">
        <f t="shared" si="143"/>
        <v>44019</v>
      </c>
      <c r="J1118" s="35">
        <v>44027</v>
      </c>
      <c r="K1118" s="36" t="s">
        <v>69</v>
      </c>
      <c r="L1118" s="37">
        <f t="shared" si="144"/>
        <v>30000</v>
      </c>
      <c r="M1118" s="38">
        <v>30000</v>
      </c>
      <c r="N1118" s="39"/>
      <c r="O1118" s="40" t="s">
        <v>208</v>
      </c>
    </row>
    <row r="1119" spans="1:256" s="41" customFormat="1" ht="24">
      <c r="A1119" s="32">
        <v>295</v>
      </c>
      <c r="B1119" s="33" t="s">
        <v>433</v>
      </c>
      <c r="C1119" s="42" t="s">
        <v>83</v>
      </c>
      <c r="D1119" s="33" t="s">
        <v>434</v>
      </c>
      <c r="E1119" s="44" t="s">
        <v>28</v>
      </c>
      <c r="F1119" s="35">
        <f>H1119-7</f>
        <v>44005</v>
      </c>
      <c r="G1119" s="33" t="str">
        <f>IF(E1119="","",IF((OR(E1119=data_validation!A$1,E1119=data_validation!A$2)),"Indicate Date","N/A"))</f>
        <v>N/A</v>
      </c>
      <c r="H1119" s="35">
        <f t="shared" si="148"/>
        <v>44012</v>
      </c>
      <c r="I1119" s="35">
        <f t="shared" si="143"/>
        <v>44019</v>
      </c>
      <c r="J1119" s="35">
        <v>44027</v>
      </c>
      <c r="K1119" s="36" t="s">
        <v>69</v>
      </c>
      <c r="L1119" s="37">
        <f t="shared" si="144"/>
        <v>15000</v>
      </c>
      <c r="M1119" s="43">
        <v>15000</v>
      </c>
      <c r="N1119" s="39"/>
      <c r="O1119" s="40" t="s">
        <v>208</v>
      </c>
    </row>
    <row r="1120" spans="1:256" s="41" customFormat="1" ht="24">
      <c r="A1120" s="32">
        <v>299</v>
      </c>
      <c r="B1120" s="33" t="s">
        <v>433</v>
      </c>
      <c r="C1120" s="42" t="s">
        <v>118</v>
      </c>
      <c r="D1120" s="33" t="s">
        <v>434</v>
      </c>
      <c r="E1120" s="44" t="s">
        <v>28</v>
      </c>
      <c r="F1120" s="35">
        <f>H1120-7</f>
        <v>44005</v>
      </c>
      <c r="G1120" s="33" t="str">
        <f>IF(E1120="","",IF((OR(E1120=data_validation!A$1,E1120=data_validation!A$2)),"Indicate Date","N/A"))</f>
        <v>N/A</v>
      </c>
      <c r="H1120" s="35">
        <f t="shared" si="148"/>
        <v>44012</v>
      </c>
      <c r="I1120" s="35">
        <f t="shared" si="143"/>
        <v>44019</v>
      </c>
      <c r="J1120" s="35">
        <v>44027</v>
      </c>
      <c r="K1120" s="36" t="s">
        <v>69</v>
      </c>
      <c r="L1120" s="37">
        <f t="shared" si="144"/>
        <v>60000</v>
      </c>
      <c r="M1120" s="43">
        <v>60000</v>
      </c>
      <c r="N1120" s="39"/>
      <c r="O1120" s="40" t="s">
        <v>208</v>
      </c>
    </row>
    <row r="1121" spans="1:256" s="41" customFormat="1" ht="24">
      <c r="A1121" s="32">
        <v>303</v>
      </c>
      <c r="B1121" s="33" t="s">
        <v>433</v>
      </c>
      <c r="C1121" s="42" t="s">
        <v>87</v>
      </c>
      <c r="D1121" s="33" t="s">
        <v>434</v>
      </c>
      <c r="E1121" s="44" t="s">
        <v>28</v>
      </c>
      <c r="F1121" s="35">
        <f>H1121-7</f>
        <v>44005</v>
      </c>
      <c r="G1121" s="33" t="str">
        <f>IF(E1121="","",IF((OR(E1121=data_validation!A$1,E1121=data_validation!A$2)),"Indicate Date","N/A"))</f>
        <v>N/A</v>
      </c>
      <c r="H1121" s="35">
        <f t="shared" si="148"/>
        <v>44012</v>
      </c>
      <c r="I1121" s="35">
        <f t="shared" si="143"/>
        <v>44019</v>
      </c>
      <c r="J1121" s="35">
        <v>44027</v>
      </c>
      <c r="K1121" s="36" t="s">
        <v>69</v>
      </c>
      <c r="L1121" s="37">
        <f t="shared" si="144"/>
        <v>9000</v>
      </c>
      <c r="M1121" s="43">
        <v>9000</v>
      </c>
      <c r="N1121" s="39"/>
      <c r="O1121" s="40" t="s">
        <v>208</v>
      </c>
    </row>
    <row r="1122" spans="1:256" s="41" customFormat="1" ht="12.75">
      <c r="A1122" s="32">
        <v>306</v>
      </c>
      <c r="B1122" s="71" t="s">
        <v>353</v>
      </c>
      <c r="C1122" s="72" t="s">
        <v>76</v>
      </c>
      <c r="D1122" s="71" t="s">
        <v>119</v>
      </c>
      <c r="E1122" s="73" t="s">
        <v>24</v>
      </c>
      <c r="F1122" s="71" t="str">
        <f>IF(E1122="","",IF((OR(E1122=data_validation!A$1,E1122=data_validation!A$2,E1122=data_validation!A$5,E1122=data_validation!A$6,E1122=data_validation!A$14,E1122=data_validation!A$16)),"Indicate Date","N/A"))</f>
        <v>N/A</v>
      </c>
      <c r="G1122" s="71" t="str">
        <f>IF(E1122="","",IF((OR(E1122=data_validation!A$1,E1122=data_validation!A$2)),"Indicate Date","N/A"))</f>
        <v>N/A</v>
      </c>
      <c r="H1122" s="74">
        <f>J1122-13</f>
        <v>44014</v>
      </c>
      <c r="I1122" s="74">
        <f t="shared" si="143"/>
        <v>44021</v>
      </c>
      <c r="J1122" s="74">
        <v>44027</v>
      </c>
      <c r="K1122" s="75" t="s">
        <v>69</v>
      </c>
      <c r="L1122" s="76">
        <f t="shared" si="144"/>
        <v>44500</v>
      </c>
      <c r="M1122" s="77">
        <v>44500</v>
      </c>
      <c r="N1122" s="78"/>
      <c r="O1122" s="79" t="s">
        <v>208</v>
      </c>
      <c r="P1122" s="80"/>
      <c r="Q1122" s="80"/>
      <c r="R1122" s="80"/>
      <c r="S1122" s="80"/>
      <c r="T1122" s="80"/>
      <c r="U1122" s="80"/>
      <c r="V1122" s="80"/>
      <c r="W1122" s="80"/>
      <c r="X1122" s="80"/>
      <c r="Y1122" s="80"/>
      <c r="Z1122" s="80"/>
      <c r="AA1122" s="80"/>
      <c r="AB1122" s="80"/>
      <c r="AC1122" s="80"/>
      <c r="AD1122" s="80"/>
      <c r="AE1122" s="80"/>
      <c r="AF1122" s="80"/>
      <c r="AG1122" s="80"/>
      <c r="AH1122" s="80"/>
      <c r="AI1122" s="80"/>
      <c r="AJ1122" s="80"/>
      <c r="AK1122" s="80"/>
      <c r="AL1122" s="80"/>
      <c r="AM1122" s="80"/>
      <c r="AN1122" s="80"/>
      <c r="AO1122" s="80"/>
      <c r="AP1122" s="80"/>
      <c r="AQ1122" s="80"/>
      <c r="AR1122" s="80"/>
      <c r="AS1122" s="80"/>
      <c r="AT1122" s="80"/>
      <c r="AU1122" s="80"/>
      <c r="AV1122" s="80"/>
      <c r="AW1122" s="80"/>
      <c r="AX1122" s="80"/>
      <c r="AY1122" s="80"/>
      <c r="AZ1122" s="80"/>
      <c r="BA1122" s="80"/>
      <c r="BB1122" s="80"/>
      <c r="BC1122" s="80"/>
      <c r="BD1122" s="80"/>
      <c r="BE1122" s="80"/>
      <c r="BF1122" s="80"/>
      <c r="BG1122" s="80"/>
      <c r="BH1122" s="80"/>
      <c r="BI1122" s="80"/>
      <c r="BJ1122" s="80"/>
      <c r="BK1122" s="80"/>
      <c r="BL1122" s="80"/>
      <c r="BM1122" s="80"/>
      <c r="BN1122" s="80"/>
      <c r="BO1122" s="80"/>
      <c r="BP1122" s="80"/>
      <c r="BQ1122" s="80"/>
      <c r="BR1122" s="80"/>
      <c r="BS1122" s="80"/>
      <c r="BT1122" s="80"/>
      <c r="BU1122" s="80"/>
      <c r="BV1122" s="80"/>
      <c r="BW1122" s="80"/>
      <c r="BX1122" s="80"/>
      <c r="BY1122" s="80"/>
      <c r="BZ1122" s="80"/>
      <c r="CA1122" s="80"/>
      <c r="CB1122" s="80"/>
      <c r="CC1122" s="80"/>
      <c r="CD1122" s="80"/>
      <c r="CE1122" s="80"/>
      <c r="CF1122" s="80"/>
      <c r="CG1122" s="80"/>
      <c r="CH1122" s="80"/>
      <c r="CI1122" s="80"/>
      <c r="CJ1122" s="80"/>
      <c r="CK1122" s="80"/>
      <c r="CL1122" s="80"/>
      <c r="CM1122" s="80"/>
      <c r="CN1122" s="80"/>
      <c r="CO1122" s="80"/>
      <c r="CP1122" s="80"/>
      <c r="CQ1122" s="80"/>
      <c r="CR1122" s="80"/>
      <c r="CS1122" s="80"/>
      <c r="CT1122" s="80"/>
      <c r="CU1122" s="80"/>
      <c r="CV1122" s="80"/>
      <c r="CW1122" s="80"/>
      <c r="CX1122" s="80"/>
      <c r="CY1122" s="80"/>
      <c r="CZ1122" s="80"/>
      <c r="DA1122" s="80"/>
      <c r="DB1122" s="80"/>
      <c r="DC1122" s="80"/>
      <c r="DD1122" s="80"/>
      <c r="DE1122" s="80"/>
      <c r="DF1122" s="80"/>
      <c r="DG1122" s="80"/>
      <c r="DH1122" s="80"/>
      <c r="DI1122" s="80"/>
      <c r="DJ1122" s="80"/>
      <c r="DK1122" s="80"/>
      <c r="DL1122" s="80"/>
      <c r="DM1122" s="80"/>
      <c r="DN1122" s="80"/>
      <c r="DO1122" s="80"/>
      <c r="DP1122" s="80"/>
      <c r="DQ1122" s="80"/>
      <c r="DR1122" s="80"/>
      <c r="DS1122" s="80"/>
      <c r="DT1122" s="80"/>
      <c r="DU1122" s="80"/>
      <c r="DV1122" s="80"/>
      <c r="DW1122" s="80"/>
      <c r="DX1122" s="80"/>
      <c r="DY1122" s="80"/>
      <c r="DZ1122" s="80"/>
      <c r="EA1122" s="80"/>
      <c r="EB1122" s="80"/>
      <c r="EC1122" s="80"/>
      <c r="ED1122" s="80"/>
      <c r="EE1122" s="80"/>
      <c r="EF1122" s="80"/>
      <c r="EG1122" s="80"/>
      <c r="EH1122" s="80"/>
      <c r="EI1122" s="80"/>
      <c r="EJ1122" s="80"/>
      <c r="EK1122" s="80"/>
      <c r="EL1122" s="80"/>
      <c r="EM1122" s="80"/>
      <c r="EN1122" s="80"/>
      <c r="EO1122" s="80"/>
      <c r="EP1122" s="80"/>
      <c r="EQ1122" s="80"/>
      <c r="ER1122" s="80"/>
      <c r="ES1122" s="80"/>
      <c r="ET1122" s="80"/>
      <c r="EU1122" s="80"/>
      <c r="EV1122" s="80"/>
      <c r="EW1122" s="80"/>
      <c r="EX1122" s="80"/>
      <c r="EY1122" s="80"/>
      <c r="EZ1122" s="80"/>
      <c r="FA1122" s="80"/>
      <c r="FB1122" s="80"/>
      <c r="FC1122" s="80"/>
      <c r="FD1122" s="80"/>
      <c r="FE1122" s="80"/>
      <c r="FF1122" s="80"/>
      <c r="FG1122" s="80"/>
      <c r="FH1122" s="80"/>
      <c r="FI1122" s="80"/>
      <c r="FJ1122" s="80"/>
      <c r="FK1122" s="80"/>
      <c r="FL1122" s="80"/>
      <c r="FM1122" s="80"/>
      <c r="FN1122" s="80"/>
      <c r="FO1122" s="80"/>
      <c r="FP1122" s="80"/>
      <c r="FQ1122" s="80"/>
      <c r="FR1122" s="80"/>
      <c r="FS1122" s="80"/>
      <c r="FT1122" s="80"/>
      <c r="FU1122" s="80"/>
      <c r="FV1122" s="80"/>
      <c r="FW1122" s="80"/>
      <c r="FX1122" s="80"/>
      <c r="FY1122" s="80"/>
      <c r="FZ1122" s="80"/>
      <c r="GA1122" s="80"/>
      <c r="GB1122" s="80"/>
      <c r="GC1122" s="80"/>
      <c r="GD1122" s="80"/>
      <c r="GE1122" s="80"/>
      <c r="GF1122" s="80"/>
      <c r="GG1122" s="80"/>
      <c r="GH1122" s="80"/>
      <c r="GI1122" s="80"/>
      <c r="GJ1122" s="80"/>
      <c r="GK1122" s="80"/>
      <c r="GL1122" s="80"/>
      <c r="GM1122" s="80"/>
      <c r="GN1122" s="80"/>
      <c r="GO1122" s="80"/>
      <c r="GP1122" s="80"/>
      <c r="GQ1122" s="80"/>
      <c r="GR1122" s="80"/>
      <c r="GS1122" s="80"/>
      <c r="GT1122" s="80"/>
      <c r="GU1122" s="80"/>
      <c r="GV1122" s="80"/>
      <c r="GW1122" s="80"/>
      <c r="GX1122" s="80"/>
      <c r="GY1122" s="80"/>
      <c r="GZ1122" s="80"/>
      <c r="HA1122" s="80"/>
      <c r="HB1122" s="80"/>
      <c r="HC1122" s="80"/>
      <c r="HD1122" s="80"/>
      <c r="HE1122" s="80"/>
      <c r="HF1122" s="80"/>
      <c r="HG1122" s="80"/>
      <c r="HH1122" s="80"/>
      <c r="HI1122" s="80"/>
      <c r="HJ1122" s="80"/>
      <c r="HK1122" s="80"/>
      <c r="HL1122" s="80"/>
      <c r="HM1122" s="80"/>
      <c r="HN1122" s="80"/>
      <c r="HO1122" s="80"/>
      <c r="HP1122" s="80"/>
      <c r="HQ1122" s="80"/>
      <c r="HR1122" s="80"/>
      <c r="HS1122" s="80"/>
      <c r="HT1122" s="80"/>
      <c r="HU1122" s="80"/>
      <c r="HV1122" s="80"/>
      <c r="HW1122" s="80"/>
      <c r="HX1122" s="80"/>
      <c r="HY1122" s="80"/>
      <c r="HZ1122" s="80"/>
      <c r="IA1122" s="80"/>
      <c r="IB1122" s="80"/>
      <c r="IC1122" s="80"/>
      <c r="ID1122" s="80"/>
      <c r="IE1122" s="80"/>
      <c r="IF1122" s="80"/>
      <c r="IG1122" s="80"/>
      <c r="IH1122" s="80"/>
      <c r="II1122" s="80"/>
      <c r="IJ1122" s="80"/>
      <c r="IK1122" s="80"/>
      <c r="IL1122" s="80"/>
      <c r="IM1122" s="80"/>
      <c r="IN1122" s="80"/>
      <c r="IO1122" s="80"/>
      <c r="IP1122" s="80"/>
      <c r="IQ1122" s="80"/>
      <c r="IR1122" s="80"/>
      <c r="IS1122" s="80"/>
      <c r="IT1122" s="80"/>
      <c r="IU1122" s="80"/>
      <c r="IV1122" s="80"/>
    </row>
    <row r="1123" spans="1:256" s="41" customFormat="1" ht="12.75">
      <c r="A1123" s="32">
        <v>308</v>
      </c>
      <c r="B1123" s="71" t="s">
        <v>353</v>
      </c>
      <c r="C1123" s="72" t="s">
        <v>76</v>
      </c>
      <c r="D1123" s="71" t="s">
        <v>119</v>
      </c>
      <c r="E1123" s="73" t="s">
        <v>24</v>
      </c>
      <c r="F1123" s="71" t="str">
        <f>IF(E1123="","",IF((OR(E1123=data_validation!A$1,E1123=data_validation!A$2,E1123=data_validation!A$5,E1123=data_validation!A$6,E1123=data_validation!A$14,E1123=data_validation!A$16)),"Indicate Date","N/A"))</f>
        <v>N/A</v>
      </c>
      <c r="G1123" s="71" t="str">
        <f>IF(E1123="","",IF((OR(E1123=data_validation!A$1,E1123=data_validation!A$2)),"Indicate Date","N/A"))</f>
        <v>N/A</v>
      </c>
      <c r="H1123" s="74">
        <f>J1123-13</f>
        <v>44014</v>
      </c>
      <c r="I1123" s="74">
        <f t="shared" si="143"/>
        <v>44021</v>
      </c>
      <c r="J1123" s="74">
        <v>44027</v>
      </c>
      <c r="K1123" s="75" t="s">
        <v>69</v>
      </c>
      <c r="L1123" s="76">
        <f t="shared" si="144"/>
        <v>10000</v>
      </c>
      <c r="M1123" s="77">
        <v>10000</v>
      </c>
      <c r="N1123" s="78"/>
      <c r="O1123" s="79" t="s">
        <v>208</v>
      </c>
      <c r="P1123" s="80"/>
      <c r="Q1123" s="80"/>
      <c r="R1123" s="80"/>
      <c r="S1123" s="80"/>
      <c r="T1123" s="80"/>
      <c r="U1123" s="80"/>
      <c r="V1123" s="80"/>
      <c r="W1123" s="80"/>
      <c r="X1123" s="80"/>
      <c r="Y1123" s="80"/>
      <c r="Z1123" s="80"/>
      <c r="AA1123" s="80"/>
      <c r="AB1123" s="80"/>
      <c r="AC1123" s="80"/>
      <c r="AD1123" s="80"/>
      <c r="AE1123" s="80"/>
      <c r="AF1123" s="80"/>
      <c r="AG1123" s="80"/>
      <c r="AH1123" s="80"/>
      <c r="AI1123" s="80"/>
      <c r="AJ1123" s="80"/>
      <c r="AK1123" s="80"/>
      <c r="AL1123" s="80"/>
      <c r="AM1123" s="80"/>
      <c r="AN1123" s="80"/>
      <c r="AO1123" s="80"/>
      <c r="AP1123" s="80"/>
      <c r="AQ1123" s="80"/>
      <c r="AR1123" s="80"/>
      <c r="AS1123" s="80"/>
      <c r="AT1123" s="80"/>
      <c r="AU1123" s="80"/>
      <c r="AV1123" s="80"/>
      <c r="AW1123" s="80"/>
      <c r="AX1123" s="80"/>
      <c r="AY1123" s="80"/>
      <c r="AZ1123" s="80"/>
      <c r="BA1123" s="80"/>
      <c r="BB1123" s="80"/>
      <c r="BC1123" s="80"/>
      <c r="BD1123" s="80"/>
      <c r="BE1123" s="80"/>
      <c r="BF1123" s="80"/>
      <c r="BG1123" s="80"/>
      <c r="BH1123" s="80"/>
      <c r="BI1123" s="80"/>
      <c r="BJ1123" s="80"/>
      <c r="BK1123" s="80"/>
      <c r="BL1123" s="80"/>
      <c r="BM1123" s="80"/>
      <c r="BN1123" s="80"/>
      <c r="BO1123" s="80"/>
      <c r="BP1123" s="80"/>
      <c r="BQ1123" s="80"/>
      <c r="BR1123" s="80"/>
      <c r="BS1123" s="80"/>
      <c r="BT1123" s="80"/>
      <c r="BU1123" s="80"/>
      <c r="BV1123" s="80"/>
      <c r="BW1123" s="80"/>
      <c r="BX1123" s="80"/>
      <c r="BY1123" s="80"/>
      <c r="BZ1123" s="80"/>
      <c r="CA1123" s="80"/>
      <c r="CB1123" s="80"/>
      <c r="CC1123" s="80"/>
      <c r="CD1123" s="80"/>
      <c r="CE1123" s="80"/>
      <c r="CF1123" s="80"/>
      <c r="CG1123" s="80"/>
      <c r="CH1123" s="80"/>
      <c r="CI1123" s="80"/>
      <c r="CJ1123" s="80"/>
      <c r="CK1123" s="80"/>
      <c r="CL1123" s="80"/>
      <c r="CM1123" s="80"/>
      <c r="CN1123" s="80"/>
      <c r="CO1123" s="80"/>
      <c r="CP1123" s="80"/>
      <c r="CQ1123" s="80"/>
      <c r="CR1123" s="80"/>
      <c r="CS1123" s="80"/>
      <c r="CT1123" s="80"/>
      <c r="CU1123" s="80"/>
      <c r="CV1123" s="80"/>
      <c r="CW1123" s="80"/>
      <c r="CX1123" s="80"/>
      <c r="CY1123" s="80"/>
      <c r="CZ1123" s="80"/>
      <c r="DA1123" s="80"/>
      <c r="DB1123" s="80"/>
      <c r="DC1123" s="80"/>
      <c r="DD1123" s="80"/>
      <c r="DE1123" s="80"/>
      <c r="DF1123" s="80"/>
      <c r="DG1123" s="80"/>
      <c r="DH1123" s="80"/>
      <c r="DI1123" s="80"/>
      <c r="DJ1123" s="80"/>
      <c r="DK1123" s="80"/>
      <c r="DL1123" s="80"/>
      <c r="DM1123" s="80"/>
      <c r="DN1123" s="80"/>
      <c r="DO1123" s="80"/>
      <c r="DP1123" s="80"/>
      <c r="DQ1123" s="80"/>
      <c r="DR1123" s="80"/>
      <c r="DS1123" s="80"/>
      <c r="DT1123" s="80"/>
      <c r="DU1123" s="80"/>
      <c r="DV1123" s="80"/>
      <c r="DW1123" s="80"/>
      <c r="DX1123" s="80"/>
      <c r="DY1123" s="80"/>
      <c r="DZ1123" s="80"/>
      <c r="EA1123" s="80"/>
      <c r="EB1123" s="80"/>
      <c r="EC1123" s="80"/>
      <c r="ED1123" s="80"/>
      <c r="EE1123" s="80"/>
      <c r="EF1123" s="80"/>
      <c r="EG1123" s="80"/>
      <c r="EH1123" s="80"/>
      <c r="EI1123" s="80"/>
      <c r="EJ1123" s="80"/>
      <c r="EK1123" s="80"/>
      <c r="EL1123" s="80"/>
      <c r="EM1123" s="80"/>
      <c r="EN1123" s="80"/>
      <c r="EO1123" s="80"/>
      <c r="EP1123" s="80"/>
      <c r="EQ1123" s="80"/>
      <c r="ER1123" s="80"/>
      <c r="ES1123" s="80"/>
      <c r="ET1123" s="80"/>
      <c r="EU1123" s="80"/>
      <c r="EV1123" s="80"/>
      <c r="EW1123" s="80"/>
      <c r="EX1123" s="80"/>
      <c r="EY1123" s="80"/>
      <c r="EZ1123" s="80"/>
      <c r="FA1123" s="80"/>
      <c r="FB1123" s="80"/>
      <c r="FC1123" s="80"/>
      <c r="FD1123" s="80"/>
      <c r="FE1123" s="80"/>
      <c r="FF1123" s="80"/>
      <c r="FG1123" s="80"/>
      <c r="FH1123" s="80"/>
      <c r="FI1123" s="80"/>
      <c r="FJ1123" s="80"/>
      <c r="FK1123" s="80"/>
      <c r="FL1123" s="80"/>
      <c r="FM1123" s="80"/>
      <c r="FN1123" s="80"/>
      <c r="FO1123" s="80"/>
      <c r="FP1123" s="80"/>
      <c r="FQ1123" s="80"/>
      <c r="FR1123" s="80"/>
      <c r="FS1123" s="80"/>
      <c r="FT1123" s="80"/>
      <c r="FU1123" s="80"/>
      <c r="FV1123" s="80"/>
      <c r="FW1123" s="80"/>
      <c r="FX1123" s="80"/>
      <c r="FY1123" s="80"/>
      <c r="FZ1123" s="80"/>
      <c r="GA1123" s="80"/>
      <c r="GB1123" s="80"/>
      <c r="GC1123" s="80"/>
      <c r="GD1123" s="80"/>
      <c r="GE1123" s="80"/>
      <c r="GF1123" s="80"/>
      <c r="GG1123" s="80"/>
      <c r="GH1123" s="80"/>
      <c r="GI1123" s="80"/>
      <c r="GJ1123" s="80"/>
      <c r="GK1123" s="80"/>
      <c r="GL1123" s="80"/>
      <c r="GM1123" s="80"/>
      <c r="GN1123" s="80"/>
      <c r="GO1123" s="80"/>
      <c r="GP1123" s="80"/>
      <c r="GQ1123" s="80"/>
      <c r="GR1123" s="80"/>
      <c r="GS1123" s="80"/>
      <c r="GT1123" s="80"/>
      <c r="GU1123" s="80"/>
      <c r="GV1123" s="80"/>
      <c r="GW1123" s="80"/>
      <c r="GX1123" s="80"/>
      <c r="GY1123" s="80"/>
      <c r="GZ1123" s="80"/>
      <c r="HA1123" s="80"/>
      <c r="HB1123" s="80"/>
      <c r="HC1123" s="80"/>
      <c r="HD1123" s="80"/>
      <c r="HE1123" s="80"/>
      <c r="HF1123" s="80"/>
      <c r="HG1123" s="80"/>
      <c r="HH1123" s="80"/>
      <c r="HI1123" s="80"/>
      <c r="HJ1123" s="80"/>
      <c r="HK1123" s="80"/>
      <c r="HL1123" s="80"/>
      <c r="HM1123" s="80"/>
      <c r="HN1123" s="80"/>
      <c r="HO1123" s="80"/>
      <c r="HP1123" s="80"/>
      <c r="HQ1123" s="80"/>
      <c r="HR1123" s="80"/>
      <c r="HS1123" s="80"/>
      <c r="HT1123" s="80"/>
      <c r="HU1123" s="80"/>
      <c r="HV1123" s="80"/>
      <c r="HW1123" s="80"/>
      <c r="HX1123" s="80"/>
      <c r="HY1123" s="80"/>
      <c r="HZ1123" s="80"/>
      <c r="IA1123" s="80"/>
      <c r="IB1123" s="80"/>
      <c r="IC1123" s="80"/>
      <c r="ID1123" s="80"/>
      <c r="IE1123" s="80"/>
      <c r="IF1123" s="80"/>
      <c r="IG1123" s="80"/>
      <c r="IH1123" s="80"/>
      <c r="II1123" s="80"/>
      <c r="IJ1123" s="80"/>
      <c r="IK1123" s="80"/>
      <c r="IL1123" s="80"/>
      <c r="IM1123" s="80"/>
      <c r="IN1123" s="80"/>
      <c r="IO1123" s="80"/>
      <c r="IP1123" s="80"/>
      <c r="IQ1123" s="80"/>
      <c r="IR1123" s="80"/>
      <c r="IS1123" s="80"/>
      <c r="IT1123" s="80"/>
      <c r="IU1123" s="80"/>
      <c r="IV1123" s="80"/>
    </row>
    <row r="1124" spans="1:256" s="41" customFormat="1" ht="12.75">
      <c r="A1124" s="32">
        <v>312</v>
      </c>
      <c r="B1124" s="33" t="s">
        <v>353</v>
      </c>
      <c r="C1124" s="34" t="s">
        <v>77</v>
      </c>
      <c r="D1124" s="33" t="s">
        <v>119</v>
      </c>
      <c r="E1124" s="44" t="s">
        <v>15</v>
      </c>
      <c r="F1124" s="35">
        <f>G1124-21</f>
        <v>43984</v>
      </c>
      <c r="G1124" s="35">
        <f>H1124-7</f>
        <v>44005</v>
      </c>
      <c r="H1124" s="35">
        <f t="shared" ref="H1124:H1129" si="149">J1124-15</f>
        <v>44012</v>
      </c>
      <c r="I1124" s="35">
        <f t="shared" si="143"/>
        <v>44019</v>
      </c>
      <c r="J1124" s="35">
        <v>44027</v>
      </c>
      <c r="K1124" s="36" t="s">
        <v>69</v>
      </c>
      <c r="L1124" s="37">
        <f t="shared" si="144"/>
        <v>6500</v>
      </c>
      <c r="M1124" s="38">
        <v>6500</v>
      </c>
      <c r="N1124" s="39"/>
      <c r="O1124" s="40" t="s">
        <v>208</v>
      </c>
    </row>
    <row r="1125" spans="1:256" s="41" customFormat="1" ht="12.75">
      <c r="A1125" s="32">
        <v>313</v>
      </c>
      <c r="B1125" s="33" t="s">
        <v>353</v>
      </c>
      <c r="C1125" s="34" t="s">
        <v>78</v>
      </c>
      <c r="D1125" s="33" t="s">
        <v>119</v>
      </c>
      <c r="E1125" s="44" t="s">
        <v>15</v>
      </c>
      <c r="F1125" s="35">
        <f>G1125-21</f>
        <v>43984</v>
      </c>
      <c r="G1125" s="35">
        <f>H1125-7</f>
        <v>44005</v>
      </c>
      <c r="H1125" s="35">
        <f t="shared" si="149"/>
        <v>44012</v>
      </c>
      <c r="I1125" s="35">
        <f t="shared" si="143"/>
        <v>44019</v>
      </c>
      <c r="J1125" s="35">
        <v>44027</v>
      </c>
      <c r="K1125" s="36" t="s">
        <v>69</v>
      </c>
      <c r="L1125" s="37">
        <f t="shared" si="144"/>
        <v>2500</v>
      </c>
      <c r="M1125" s="38">
        <v>2500</v>
      </c>
      <c r="N1125" s="39"/>
      <c r="O1125" s="40" t="s">
        <v>208</v>
      </c>
    </row>
    <row r="1126" spans="1:256" s="41" customFormat="1" ht="12.75">
      <c r="A1126" s="32">
        <v>314</v>
      </c>
      <c r="B1126" s="33" t="s">
        <v>353</v>
      </c>
      <c r="C1126" s="34" t="s">
        <v>81</v>
      </c>
      <c r="D1126" s="33" t="s">
        <v>119</v>
      </c>
      <c r="E1126" s="44" t="s">
        <v>15</v>
      </c>
      <c r="F1126" s="35">
        <f>G1126-21</f>
        <v>43984</v>
      </c>
      <c r="G1126" s="35">
        <f>H1126-7</f>
        <v>44005</v>
      </c>
      <c r="H1126" s="35">
        <f t="shared" si="149"/>
        <v>44012</v>
      </c>
      <c r="I1126" s="35">
        <f t="shared" si="143"/>
        <v>44019</v>
      </c>
      <c r="J1126" s="35">
        <v>44027</v>
      </c>
      <c r="K1126" s="36" t="s">
        <v>69</v>
      </c>
      <c r="L1126" s="37">
        <f t="shared" si="144"/>
        <v>1000</v>
      </c>
      <c r="M1126" s="38">
        <v>1000</v>
      </c>
      <c r="N1126" s="39"/>
      <c r="O1126" s="40" t="s">
        <v>208</v>
      </c>
    </row>
    <row r="1127" spans="1:256" s="41" customFormat="1" ht="24">
      <c r="A1127" s="32">
        <v>317</v>
      </c>
      <c r="B1127" s="33" t="s">
        <v>353</v>
      </c>
      <c r="C1127" s="42" t="s">
        <v>83</v>
      </c>
      <c r="D1127" s="33" t="s">
        <v>119</v>
      </c>
      <c r="E1127" s="44" t="s">
        <v>28</v>
      </c>
      <c r="F1127" s="35">
        <f>H1127-7</f>
        <v>44005</v>
      </c>
      <c r="G1127" s="33" t="str">
        <f>IF(E1127="","",IF((OR(E1127=data_validation!A$1,E1127=data_validation!A$2)),"Indicate Date","N/A"))</f>
        <v>N/A</v>
      </c>
      <c r="H1127" s="35">
        <f t="shared" si="149"/>
        <v>44012</v>
      </c>
      <c r="I1127" s="35">
        <f t="shared" si="143"/>
        <v>44019</v>
      </c>
      <c r="J1127" s="35">
        <v>44027</v>
      </c>
      <c r="K1127" s="36" t="s">
        <v>69</v>
      </c>
      <c r="L1127" s="37">
        <f t="shared" si="144"/>
        <v>600</v>
      </c>
      <c r="M1127" s="43">
        <v>600</v>
      </c>
      <c r="N1127" s="39"/>
      <c r="O1127" s="40" t="s">
        <v>208</v>
      </c>
    </row>
    <row r="1128" spans="1:256" s="41" customFormat="1" ht="24">
      <c r="A1128" s="32">
        <v>321</v>
      </c>
      <c r="B1128" s="33" t="s">
        <v>353</v>
      </c>
      <c r="C1128" s="42" t="s">
        <v>118</v>
      </c>
      <c r="D1128" s="33" t="s">
        <v>119</v>
      </c>
      <c r="E1128" s="44" t="s">
        <v>28</v>
      </c>
      <c r="F1128" s="35">
        <f>H1128-7</f>
        <v>44005</v>
      </c>
      <c r="G1128" s="33" t="str">
        <f>IF(E1128="","",IF((OR(E1128=data_validation!A$1,E1128=data_validation!A$2)),"Indicate Date","N/A"))</f>
        <v>N/A</v>
      </c>
      <c r="H1128" s="35">
        <f t="shared" si="149"/>
        <v>44012</v>
      </c>
      <c r="I1128" s="35">
        <f t="shared" si="143"/>
        <v>44019</v>
      </c>
      <c r="J1128" s="35">
        <v>44027</v>
      </c>
      <c r="K1128" s="36" t="s">
        <v>69</v>
      </c>
      <c r="L1128" s="37">
        <f t="shared" si="144"/>
        <v>1200</v>
      </c>
      <c r="M1128" s="43">
        <v>1200</v>
      </c>
      <c r="N1128" s="39"/>
      <c r="O1128" s="40" t="s">
        <v>208</v>
      </c>
    </row>
    <row r="1129" spans="1:256" s="41" customFormat="1" ht="12.75">
      <c r="A1129" s="32">
        <v>324</v>
      </c>
      <c r="B1129" s="33" t="s">
        <v>353</v>
      </c>
      <c r="C1129" s="34" t="s">
        <v>84</v>
      </c>
      <c r="D1129" s="33" t="s">
        <v>119</v>
      </c>
      <c r="E1129" s="44" t="s">
        <v>15</v>
      </c>
      <c r="F1129" s="35">
        <f>G1129-21</f>
        <v>43984</v>
      </c>
      <c r="G1129" s="35">
        <f>H1129-7</f>
        <v>44005</v>
      </c>
      <c r="H1129" s="35">
        <f t="shared" si="149"/>
        <v>44012</v>
      </c>
      <c r="I1129" s="35">
        <f t="shared" si="143"/>
        <v>44019</v>
      </c>
      <c r="J1129" s="35">
        <v>44027</v>
      </c>
      <c r="K1129" s="36" t="s">
        <v>69</v>
      </c>
      <c r="L1129" s="37">
        <f t="shared" si="144"/>
        <v>50000</v>
      </c>
      <c r="M1129" s="38"/>
      <c r="N1129" s="39">
        <v>50000</v>
      </c>
      <c r="O1129" s="40" t="s">
        <v>208</v>
      </c>
    </row>
    <row r="1130" spans="1:256" s="41" customFormat="1" ht="12.75">
      <c r="A1130" s="32">
        <v>328</v>
      </c>
      <c r="B1130" s="71" t="s">
        <v>419</v>
      </c>
      <c r="C1130" s="72" t="s">
        <v>76</v>
      </c>
      <c r="D1130" s="71" t="s">
        <v>105</v>
      </c>
      <c r="E1130" s="73" t="s">
        <v>24</v>
      </c>
      <c r="F1130" s="71" t="str">
        <f>IF(E1130="","",IF((OR(E1130=data_validation!A$1,E1130=data_validation!A$2,E1130=data_validation!A$5,E1130=data_validation!A$6,E1130=data_validation!A$14,E1130=data_validation!A$16)),"Indicate Date","N/A"))</f>
        <v>N/A</v>
      </c>
      <c r="G1130" s="71" t="str">
        <f>IF(E1130="","",IF((OR(E1130=data_validation!A$1,E1130=data_validation!A$2)),"Indicate Date","N/A"))</f>
        <v>N/A</v>
      </c>
      <c r="H1130" s="74">
        <f>J1130-13</f>
        <v>44014</v>
      </c>
      <c r="I1130" s="74">
        <f t="shared" si="143"/>
        <v>44021</v>
      </c>
      <c r="J1130" s="74">
        <v>44027</v>
      </c>
      <c r="K1130" s="75" t="s">
        <v>69</v>
      </c>
      <c r="L1130" s="76">
        <f t="shared" si="144"/>
        <v>121020</v>
      </c>
      <c r="M1130" s="77">
        <v>121020</v>
      </c>
      <c r="N1130" s="78"/>
      <c r="O1130" s="79" t="s">
        <v>208</v>
      </c>
      <c r="P1130" s="80"/>
      <c r="Q1130" s="80"/>
      <c r="R1130" s="80"/>
      <c r="S1130" s="80"/>
      <c r="T1130" s="80"/>
      <c r="U1130" s="80"/>
      <c r="V1130" s="80"/>
      <c r="W1130" s="80"/>
      <c r="X1130" s="80"/>
      <c r="Y1130" s="80"/>
      <c r="Z1130" s="80"/>
      <c r="AA1130" s="80"/>
      <c r="AB1130" s="80"/>
      <c r="AC1130" s="80"/>
      <c r="AD1130" s="80"/>
      <c r="AE1130" s="80"/>
      <c r="AF1130" s="80"/>
      <c r="AG1130" s="80"/>
      <c r="AH1130" s="80"/>
      <c r="AI1130" s="80"/>
      <c r="AJ1130" s="80"/>
      <c r="AK1130" s="80"/>
      <c r="AL1130" s="80"/>
      <c r="AM1130" s="80"/>
      <c r="AN1130" s="80"/>
      <c r="AO1130" s="80"/>
      <c r="AP1130" s="80"/>
      <c r="AQ1130" s="80"/>
      <c r="AR1130" s="80"/>
      <c r="AS1130" s="80"/>
      <c r="AT1130" s="80"/>
      <c r="AU1130" s="80"/>
      <c r="AV1130" s="80"/>
      <c r="AW1130" s="80"/>
      <c r="AX1130" s="80"/>
      <c r="AY1130" s="80"/>
      <c r="AZ1130" s="80"/>
      <c r="BA1130" s="80"/>
      <c r="BB1130" s="80"/>
      <c r="BC1130" s="80"/>
      <c r="BD1130" s="80"/>
      <c r="BE1130" s="80"/>
      <c r="BF1130" s="80"/>
      <c r="BG1130" s="80"/>
      <c r="BH1130" s="80"/>
      <c r="BI1130" s="80"/>
      <c r="BJ1130" s="80"/>
      <c r="BK1130" s="80"/>
      <c r="BL1130" s="80"/>
      <c r="BM1130" s="80"/>
      <c r="BN1130" s="80"/>
      <c r="BO1130" s="80"/>
      <c r="BP1130" s="80"/>
      <c r="BQ1130" s="80"/>
      <c r="BR1130" s="80"/>
      <c r="BS1130" s="80"/>
      <c r="BT1130" s="80"/>
      <c r="BU1130" s="80"/>
      <c r="BV1130" s="80"/>
      <c r="BW1130" s="80"/>
      <c r="BX1130" s="80"/>
      <c r="BY1130" s="80"/>
      <c r="BZ1130" s="80"/>
      <c r="CA1130" s="80"/>
      <c r="CB1130" s="80"/>
      <c r="CC1130" s="80"/>
      <c r="CD1130" s="80"/>
      <c r="CE1130" s="80"/>
      <c r="CF1130" s="80"/>
      <c r="CG1130" s="80"/>
      <c r="CH1130" s="80"/>
      <c r="CI1130" s="80"/>
      <c r="CJ1130" s="80"/>
      <c r="CK1130" s="80"/>
      <c r="CL1130" s="80"/>
      <c r="CM1130" s="80"/>
      <c r="CN1130" s="80"/>
      <c r="CO1130" s="80"/>
      <c r="CP1130" s="80"/>
      <c r="CQ1130" s="80"/>
      <c r="CR1130" s="80"/>
      <c r="CS1130" s="80"/>
      <c r="CT1130" s="80"/>
      <c r="CU1130" s="80"/>
      <c r="CV1130" s="80"/>
      <c r="CW1130" s="80"/>
      <c r="CX1130" s="80"/>
      <c r="CY1130" s="80"/>
      <c r="CZ1130" s="80"/>
      <c r="DA1130" s="80"/>
      <c r="DB1130" s="80"/>
      <c r="DC1130" s="80"/>
      <c r="DD1130" s="80"/>
      <c r="DE1130" s="80"/>
      <c r="DF1130" s="80"/>
      <c r="DG1130" s="80"/>
      <c r="DH1130" s="80"/>
      <c r="DI1130" s="80"/>
      <c r="DJ1130" s="80"/>
      <c r="DK1130" s="80"/>
      <c r="DL1130" s="80"/>
      <c r="DM1130" s="80"/>
      <c r="DN1130" s="80"/>
      <c r="DO1130" s="80"/>
      <c r="DP1130" s="80"/>
      <c r="DQ1130" s="80"/>
      <c r="DR1130" s="80"/>
      <c r="DS1130" s="80"/>
      <c r="DT1130" s="80"/>
      <c r="DU1130" s="80"/>
      <c r="DV1130" s="80"/>
      <c r="DW1130" s="80"/>
      <c r="DX1130" s="80"/>
      <c r="DY1130" s="80"/>
      <c r="DZ1130" s="80"/>
      <c r="EA1130" s="80"/>
      <c r="EB1130" s="80"/>
      <c r="EC1130" s="80"/>
      <c r="ED1130" s="80"/>
      <c r="EE1130" s="80"/>
      <c r="EF1130" s="80"/>
      <c r="EG1130" s="80"/>
      <c r="EH1130" s="80"/>
      <c r="EI1130" s="80"/>
      <c r="EJ1130" s="80"/>
      <c r="EK1130" s="80"/>
      <c r="EL1130" s="80"/>
      <c r="EM1130" s="80"/>
      <c r="EN1130" s="80"/>
      <c r="EO1130" s="80"/>
      <c r="EP1130" s="80"/>
      <c r="EQ1130" s="80"/>
      <c r="ER1130" s="80"/>
      <c r="ES1130" s="80"/>
      <c r="ET1130" s="80"/>
      <c r="EU1130" s="80"/>
      <c r="EV1130" s="80"/>
      <c r="EW1130" s="80"/>
      <c r="EX1130" s="80"/>
      <c r="EY1130" s="80"/>
      <c r="EZ1130" s="80"/>
      <c r="FA1130" s="80"/>
      <c r="FB1130" s="80"/>
      <c r="FC1130" s="80"/>
      <c r="FD1130" s="80"/>
      <c r="FE1130" s="80"/>
      <c r="FF1130" s="80"/>
      <c r="FG1130" s="80"/>
      <c r="FH1130" s="80"/>
      <c r="FI1130" s="80"/>
      <c r="FJ1130" s="80"/>
      <c r="FK1130" s="80"/>
      <c r="FL1130" s="80"/>
      <c r="FM1130" s="80"/>
      <c r="FN1130" s="80"/>
      <c r="FO1130" s="80"/>
      <c r="FP1130" s="80"/>
      <c r="FQ1130" s="80"/>
      <c r="FR1130" s="80"/>
      <c r="FS1130" s="80"/>
      <c r="FT1130" s="80"/>
      <c r="FU1130" s="80"/>
      <c r="FV1130" s="80"/>
      <c r="FW1130" s="80"/>
      <c r="FX1130" s="80"/>
      <c r="FY1130" s="80"/>
      <c r="FZ1130" s="80"/>
      <c r="GA1130" s="80"/>
      <c r="GB1130" s="80"/>
      <c r="GC1130" s="80"/>
      <c r="GD1130" s="80"/>
      <c r="GE1130" s="80"/>
      <c r="GF1130" s="80"/>
      <c r="GG1130" s="80"/>
      <c r="GH1130" s="80"/>
      <c r="GI1130" s="80"/>
      <c r="GJ1130" s="80"/>
      <c r="GK1130" s="80"/>
      <c r="GL1130" s="80"/>
      <c r="GM1130" s="80"/>
      <c r="GN1130" s="80"/>
      <c r="GO1130" s="80"/>
      <c r="GP1130" s="80"/>
      <c r="GQ1130" s="80"/>
      <c r="GR1130" s="80"/>
      <c r="GS1130" s="80"/>
      <c r="GT1130" s="80"/>
      <c r="GU1130" s="80"/>
      <c r="GV1130" s="80"/>
      <c r="GW1130" s="80"/>
      <c r="GX1130" s="80"/>
      <c r="GY1130" s="80"/>
      <c r="GZ1130" s="80"/>
      <c r="HA1130" s="80"/>
      <c r="HB1130" s="80"/>
      <c r="HC1130" s="80"/>
      <c r="HD1130" s="80"/>
      <c r="HE1130" s="80"/>
      <c r="HF1130" s="80"/>
      <c r="HG1130" s="80"/>
      <c r="HH1130" s="80"/>
      <c r="HI1130" s="80"/>
      <c r="HJ1130" s="80"/>
      <c r="HK1130" s="80"/>
      <c r="HL1130" s="80"/>
      <c r="HM1130" s="80"/>
      <c r="HN1130" s="80"/>
      <c r="HO1130" s="80"/>
      <c r="HP1130" s="80"/>
      <c r="HQ1130" s="80"/>
      <c r="HR1130" s="80"/>
      <c r="HS1130" s="80"/>
      <c r="HT1130" s="80"/>
      <c r="HU1130" s="80"/>
      <c r="HV1130" s="80"/>
      <c r="HW1130" s="80"/>
      <c r="HX1130" s="80"/>
      <c r="HY1130" s="80"/>
      <c r="HZ1130" s="80"/>
      <c r="IA1130" s="80"/>
      <c r="IB1130" s="80"/>
      <c r="IC1130" s="80"/>
      <c r="ID1130" s="80"/>
      <c r="IE1130" s="80"/>
      <c r="IF1130" s="80"/>
      <c r="IG1130" s="80"/>
      <c r="IH1130" s="80"/>
      <c r="II1130" s="80"/>
      <c r="IJ1130" s="80"/>
      <c r="IK1130" s="80"/>
      <c r="IL1130" s="80"/>
      <c r="IM1130" s="80"/>
      <c r="IN1130" s="80"/>
      <c r="IO1130" s="80"/>
      <c r="IP1130" s="80"/>
      <c r="IQ1130" s="80"/>
      <c r="IR1130" s="80"/>
      <c r="IS1130" s="80"/>
      <c r="IT1130" s="80"/>
      <c r="IU1130" s="80"/>
      <c r="IV1130" s="80"/>
    </row>
    <row r="1131" spans="1:256" s="41" customFormat="1" ht="12.75">
      <c r="A1131" s="32">
        <v>329</v>
      </c>
      <c r="B1131" s="71" t="s">
        <v>419</v>
      </c>
      <c r="C1131" s="72" t="s">
        <v>76</v>
      </c>
      <c r="D1131" s="71" t="s">
        <v>105</v>
      </c>
      <c r="E1131" s="73" t="s">
        <v>24</v>
      </c>
      <c r="F1131" s="71" t="str">
        <f>IF(E1131="","",IF((OR(E1131=data_validation!A$1,E1131=data_validation!A$2,E1131=data_validation!A$5,E1131=data_validation!A$6,E1131=data_validation!A$14,E1131=data_validation!A$16)),"Indicate Date","N/A"))</f>
        <v>N/A</v>
      </c>
      <c r="G1131" s="71" t="str">
        <f>IF(E1131="","",IF((OR(E1131=data_validation!A$1,E1131=data_validation!A$2)),"Indicate Date","N/A"))</f>
        <v>N/A</v>
      </c>
      <c r="H1131" s="74">
        <f>J1131-15</f>
        <v>44012</v>
      </c>
      <c r="I1131" s="74">
        <f t="shared" si="143"/>
        <v>44019</v>
      </c>
      <c r="J1131" s="74">
        <v>44027</v>
      </c>
      <c r="K1131" s="75" t="s">
        <v>69</v>
      </c>
      <c r="L1131" s="76">
        <f t="shared" si="144"/>
        <v>14925</v>
      </c>
      <c r="M1131" s="77">
        <v>14925</v>
      </c>
      <c r="N1131" s="78"/>
      <c r="O1131" s="79" t="s">
        <v>208</v>
      </c>
      <c r="P1131" s="80"/>
      <c r="Q1131" s="80"/>
      <c r="R1131" s="80"/>
      <c r="S1131" s="80"/>
      <c r="T1131" s="80"/>
      <c r="U1131" s="80"/>
      <c r="V1131" s="80"/>
      <c r="W1131" s="80"/>
      <c r="X1131" s="80"/>
      <c r="Y1131" s="80"/>
      <c r="Z1131" s="80"/>
      <c r="AA1131" s="80"/>
      <c r="AB1131" s="80"/>
      <c r="AC1131" s="80"/>
      <c r="AD1131" s="80"/>
      <c r="AE1131" s="80"/>
      <c r="AF1131" s="80"/>
      <c r="AG1131" s="80"/>
      <c r="AH1131" s="80"/>
      <c r="AI1131" s="80"/>
      <c r="AJ1131" s="80"/>
      <c r="AK1131" s="80"/>
      <c r="AL1131" s="80"/>
      <c r="AM1131" s="80"/>
      <c r="AN1131" s="80"/>
      <c r="AO1131" s="80"/>
      <c r="AP1131" s="80"/>
      <c r="AQ1131" s="80"/>
      <c r="AR1131" s="80"/>
      <c r="AS1131" s="80"/>
      <c r="AT1131" s="80"/>
      <c r="AU1131" s="80"/>
      <c r="AV1131" s="80"/>
      <c r="AW1131" s="80"/>
      <c r="AX1131" s="80"/>
      <c r="AY1131" s="80"/>
      <c r="AZ1131" s="80"/>
      <c r="BA1131" s="80"/>
      <c r="BB1131" s="80"/>
      <c r="BC1131" s="80"/>
      <c r="BD1131" s="80"/>
      <c r="BE1131" s="80"/>
      <c r="BF1131" s="80"/>
      <c r="BG1131" s="80"/>
      <c r="BH1131" s="80"/>
      <c r="BI1131" s="80"/>
      <c r="BJ1131" s="80"/>
      <c r="BK1131" s="80"/>
      <c r="BL1131" s="80"/>
      <c r="BM1131" s="80"/>
      <c r="BN1131" s="80"/>
      <c r="BO1131" s="80"/>
      <c r="BP1131" s="80"/>
      <c r="BQ1131" s="80"/>
      <c r="BR1131" s="80"/>
      <c r="BS1131" s="80"/>
      <c r="BT1131" s="80"/>
      <c r="BU1131" s="80"/>
      <c r="BV1131" s="80"/>
      <c r="BW1131" s="80"/>
      <c r="BX1131" s="80"/>
      <c r="BY1131" s="80"/>
      <c r="BZ1131" s="80"/>
      <c r="CA1131" s="80"/>
      <c r="CB1131" s="80"/>
      <c r="CC1131" s="80"/>
      <c r="CD1131" s="80"/>
      <c r="CE1131" s="80"/>
      <c r="CF1131" s="80"/>
      <c r="CG1131" s="80"/>
      <c r="CH1131" s="80"/>
      <c r="CI1131" s="80"/>
      <c r="CJ1131" s="80"/>
      <c r="CK1131" s="80"/>
      <c r="CL1131" s="80"/>
      <c r="CM1131" s="80"/>
      <c r="CN1131" s="80"/>
      <c r="CO1131" s="80"/>
      <c r="CP1131" s="80"/>
      <c r="CQ1131" s="80"/>
      <c r="CR1131" s="80"/>
      <c r="CS1131" s="80"/>
      <c r="CT1131" s="80"/>
      <c r="CU1131" s="80"/>
      <c r="CV1131" s="80"/>
      <c r="CW1131" s="80"/>
      <c r="CX1131" s="80"/>
      <c r="CY1131" s="80"/>
      <c r="CZ1131" s="80"/>
      <c r="DA1131" s="80"/>
      <c r="DB1131" s="80"/>
      <c r="DC1131" s="80"/>
      <c r="DD1131" s="80"/>
      <c r="DE1131" s="80"/>
      <c r="DF1131" s="80"/>
      <c r="DG1131" s="80"/>
      <c r="DH1131" s="80"/>
      <c r="DI1131" s="80"/>
      <c r="DJ1131" s="80"/>
      <c r="DK1131" s="80"/>
      <c r="DL1131" s="80"/>
      <c r="DM1131" s="80"/>
      <c r="DN1131" s="80"/>
      <c r="DO1131" s="80"/>
      <c r="DP1131" s="80"/>
      <c r="DQ1131" s="80"/>
      <c r="DR1131" s="80"/>
      <c r="DS1131" s="80"/>
      <c r="DT1131" s="80"/>
      <c r="DU1131" s="80"/>
      <c r="DV1131" s="80"/>
      <c r="DW1131" s="80"/>
      <c r="DX1131" s="80"/>
      <c r="DY1131" s="80"/>
      <c r="DZ1131" s="80"/>
      <c r="EA1131" s="80"/>
      <c r="EB1131" s="80"/>
      <c r="EC1131" s="80"/>
      <c r="ED1131" s="80"/>
      <c r="EE1131" s="80"/>
      <c r="EF1131" s="80"/>
      <c r="EG1131" s="80"/>
      <c r="EH1131" s="80"/>
      <c r="EI1131" s="80"/>
      <c r="EJ1131" s="80"/>
      <c r="EK1131" s="80"/>
      <c r="EL1131" s="80"/>
      <c r="EM1131" s="80"/>
      <c r="EN1131" s="80"/>
      <c r="EO1131" s="80"/>
      <c r="EP1131" s="80"/>
      <c r="EQ1131" s="80"/>
      <c r="ER1131" s="80"/>
      <c r="ES1131" s="80"/>
      <c r="ET1131" s="80"/>
      <c r="EU1131" s="80"/>
      <c r="EV1131" s="80"/>
      <c r="EW1131" s="80"/>
      <c r="EX1131" s="80"/>
      <c r="EY1131" s="80"/>
      <c r="EZ1131" s="80"/>
      <c r="FA1131" s="80"/>
      <c r="FB1131" s="80"/>
      <c r="FC1131" s="80"/>
      <c r="FD1131" s="80"/>
      <c r="FE1131" s="80"/>
      <c r="FF1131" s="80"/>
      <c r="FG1131" s="80"/>
      <c r="FH1131" s="80"/>
      <c r="FI1131" s="80"/>
      <c r="FJ1131" s="80"/>
      <c r="FK1131" s="80"/>
      <c r="FL1131" s="80"/>
      <c r="FM1131" s="80"/>
      <c r="FN1131" s="80"/>
      <c r="FO1131" s="80"/>
      <c r="FP1131" s="80"/>
      <c r="FQ1131" s="80"/>
      <c r="FR1131" s="80"/>
      <c r="FS1131" s="80"/>
      <c r="FT1131" s="80"/>
      <c r="FU1131" s="80"/>
      <c r="FV1131" s="80"/>
      <c r="FW1131" s="80"/>
      <c r="FX1131" s="80"/>
      <c r="FY1131" s="80"/>
      <c r="FZ1131" s="80"/>
      <c r="GA1131" s="80"/>
      <c r="GB1131" s="80"/>
      <c r="GC1131" s="80"/>
      <c r="GD1131" s="80"/>
      <c r="GE1131" s="80"/>
      <c r="GF1131" s="80"/>
      <c r="GG1131" s="80"/>
      <c r="GH1131" s="80"/>
      <c r="GI1131" s="80"/>
      <c r="GJ1131" s="80"/>
      <c r="GK1131" s="80"/>
      <c r="GL1131" s="80"/>
      <c r="GM1131" s="80"/>
      <c r="GN1131" s="80"/>
      <c r="GO1131" s="80"/>
      <c r="GP1131" s="80"/>
      <c r="GQ1131" s="80"/>
      <c r="GR1131" s="80"/>
      <c r="GS1131" s="80"/>
      <c r="GT1131" s="80"/>
      <c r="GU1131" s="80"/>
      <c r="GV1131" s="80"/>
      <c r="GW1131" s="80"/>
      <c r="GX1131" s="80"/>
      <c r="GY1131" s="80"/>
      <c r="GZ1131" s="80"/>
      <c r="HA1131" s="80"/>
      <c r="HB1131" s="80"/>
      <c r="HC1131" s="80"/>
      <c r="HD1131" s="80"/>
      <c r="HE1131" s="80"/>
      <c r="HF1131" s="80"/>
      <c r="HG1131" s="80"/>
      <c r="HH1131" s="80"/>
      <c r="HI1131" s="80"/>
      <c r="HJ1131" s="80"/>
      <c r="HK1131" s="80"/>
      <c r="HL1131" s="80"/>
      <c r="HM1131" s="80"/>
      <c r="HN1131" s="80"/>
      <c r="HO1131" s="80"/>
      <c r="HP1131" s="80"/>
      <c r="HQ1131" s="80"/>
      <c r="HR1131" s="80"/>
      <c r="HS1131" s="80"/>
      <c r="HT1131" s="80"/>
      <c r="HU1131" s="80"/>
      <c r="HV1131" s="80"/>
      <c r="HW1131" s="80"/>
      <c r="HX1131" s="80"/>
      <c r="HY1131" s="80"/>
      <c r="HZ1131" s="80"/>
      <c r="IA1131" s="80"/>
      <c r="IB1131" s="80"/>
      <c r="IC1131" s="80"/>
      <c r="ID1131" s="80"/>
      <c r="IE1131" s="80"/>
      <c r="IF1131" s="80"/>
      <c r="IG1131" s="80"/>
      <c r="IH1131" s="80"/>
      <c r="II1131" s="80"/>
      <c r="IJ1131" s="80"/>
      <c r="IK1131" s="80"/>
      <c r="IL1131" s="80"/>
      <c r="IM1131" s="80"/>
      <c r="IN1131" s="80"/>
      <c r="IO1131" s="80"/>
      <c r="IP1131" s="80"/>
      <c r="IQ1131" s="80"/>
      <c r="IR1131" s="80"/>
      <c r="IS1131" s="80"/>
      <c r="IT1131" s="80"/>
      <c r="IU1131" s="80"/>
      <c r="IV1131" s="80"/>
    </row>
    <row r="1132" spans="1:256" s="41" customFormat="1" ht="12.75">
      <c r="A1132" s="32">
        <v>332</v>
      </c>
      <c r="B1132" s="33" t="s">
        <v>419</v>
      </c>
      <c r="C1132" s="42" t="s">
        <v>78</v>
      </c>
      <c r="D1132" s="33" t="s">
        <v>105</v>
      </c>
      <c r="E1132" s="44" t="s">
        <v>15</v>
      </c>
      <c r="F1132" s="35">
        <f>G1132-21</f>
        <v>43984</v>
      </c>
      <c r="G1132" s="35">
        <f>H1132-7</f>
        <v>44005</v>
      </c>
      <c r="H1132" s="35">
        <f>J1132-15</f>
        <v>44012</v>
      </c>
      <c r="I1132" s="35">
        <f t="shared" si="143"/>
        <v>44019</v>
      </c>
      <c r="J1132" s="35">
        <v>44027</v>
      </c>
      <c r="K1132" s="36" t="s">
        <v>69</v>
      </c>
      <c r="L1132" s="37">
        <f t="shared" si="144"/>
        <v>32000</v>
      </c>
      <c r="M1132" s="43">
        <v>32000</v>
      </c>
      <c r="N1132" s="39"/>
      <c r="O1132" s="40" t="s">
        <v>208</v>
      </c>
    </row>
    <row r="1133" spans="1:256" s="41" customFormat="1" ht="12.75">
      <c r="A1133" s="32">
        <v>333</v>
      </c>
      <c r="B1133" s="33" t="s">
        <v>419</v>
      </c>
      <c r="C1133" s="42" t="s">
        <v>77</v>
      </c>
      <c r="D1133" s="33" t="s">
        <v>105</v>
      </c>
      <c r="E1133" s="44" t="s">
        <v>15</v>
      </c>
      <c r="F1133" s="35">
        <f>G1133-21</f>
        <v>43984</v>
      </c>
      <c r="G1133" s="35">
        <f>H1133-7</f>
        <v>44005</v>
      </c>
      <c r="H1133" s="35">
        <f>J1133-15</f>
        <v>44012</v>
      </c>
      <c r="I1133" s="35">
        <f t="shared" si="143"/>
        <v>44019</v>
      </c>
      <c r="J1133" s="35">
        <v>44027</v>
      </c>
      <c r="K1133" s="36" t="s">
        <v>69</v>
      </c>
      <c r="L1133" s="37">
        <f t="shared" si="144"/>
        <v>8000</v>
      </c>
      <c r="M1133" s="43">
        <v>8000</v>
      </c>
      <c r="N1133" s="39"/>
      <c r="O1133" s="40" t="s">
        <v>208</v>
      </c>
    </row>
    <row r="1134" spans="1:256" s="41" customFormat="1" ht="24">
      <c r="A1134" s="32">
        <v>334</v>
      </c>
      <c r="B1134" s="33" t="s">
        <v>419</v>
      </c>
      <c r="C1134" s="42" t="s">
        <v>87</v>
      </c>
      <c r="D1134" s="33" t="s">
        <v>105</v>
      </c>
      <c r="E1134" s="44" t="s">
        <v>28</v>
      </c>
      <c r="F1134" s="35">
        <f>H1134-7</f>
        <v>44005</v>
      </c>
      <c r="G1134" s="33" t="str">
        <f>IF(E1134="","",IF((OR(E1134=data_validation!A$1,E1134=data_validation!A$2)),"Indicate Date","N/A"))</f>
        <v>N/A</v>
      </c>
      <c r="H1134" s="35">
        <f>J1134-15</f>
        <v>44012</v>
      </c>
      <c r="I1134" s="35">
        <f t="shared" si="143"/>
        <v>44019</v>
      </c>
      <c r="J1134" s="35">
        <v>44027</v>
      </c>
      <c r="K1134" s="36" t="s">
        <v>69</v>
      </c>
      <c r="L1134" s="37">
        <f t="shared" si="144"/>
        <v>10000</v>
      </c>
      <c r="M1134" s="43">
        <v>10000</v>
      </c>
      <c r="N1134" s="39"/>
      <c r="O1134" s="40" t="s">
        <v>208</v>
      </c>
    </row>
    <row r="1135" spans="1:256" s="41" customFormat="1" ht="24">
      <c r="A1135" s="32">
        <v>335</v>
      </c>
      <c r="B1135" s="33" t="s">
        <v>419</v>
      </c>
      <c r="C1135" s="42" t="s">
        <v>83</v>
      </c>
      <c r="D1135" s="33" t="s">
        <v>105</v>
      </c>
      <c r="E1135" s="44" t="s">
        <v>28</v>
      </c>
      <c r="F1135" s="35">
        <f>H1135-7</f>
        <v>44005</v>
      </c>
      <c r="G1135" s="33" t="str">
        <f>IF(E1135="","",IF((OR(E1135=data_validation!A$1,E1135=data_validation!A$2)),"Indicate Date","N/A"))</f>
        <v>N/A</v>
      </c>
      <c r="H1135" s="35">
        <f>J1135-15</f>
        <v>44012</v>
      </c>
      <c r="I1135" s="35">
        <f t="shared" si="143"/>
        <v>44019</v>
      </c>
      <c r="J1135" s="35">
        <v>44027</v>
      </c>
      <c r="K1135" s="36" t="s">
        <v>69</v>
      </c>
      <c r="L1135" s="37">
        <f t="shared" si="144"/>
        <v>10000</v>
      </c>
      <c r="M1135" s="43">
        <v>10000</v>
      </c>
      <c r="N1135" s="39"/>
      <c r="O1135" s="40" t="s">
        <v>208</v>
      </c>
    </row>
    <row r="1136" spans="1:256" s="41" customFormat="1" ht="24">
      <c r="A1136" s="32">
        <v>336</v>
      </c>
      <c r="B1136" s="33" t="s">
        <v>419</v>
      </c>
      <c r="C1136" s="42" t="s">
        <v>95</v>
      </c>
      <c r="D1136" s="33" t="s">
        <v>105</v>
      </c>
      <c r="E1136" s="44" t="s">
        <v>15</v>
      </c>
      <c r="F1136" s="35">
        <f>G1136-21</f>
        <v>43986</v>
      </c>
      <c r="G1136" s="35">
        <f>H1136-7</f>
        <v>44007</v>
      </c>
      <c r="H1136" s="35">
        <f>J1136-13</f>
        <v>44014</v>
      </c>
      <c r="I1136" s="35">
        <f t="shared" si="143"/>
        <v>44021</v>
      </c>
      <c r="J1136" s="35">
        <v>44027</v>
      </c>
      <c r="K1136" s="36" t="s">
        <v>69</v>
      </c>
      <c r="L1136" s="37">
        <f t="shared" si="144"/>
        <v>13000</v>
      </c>
      <c r="M1136" s="43"/>
      <c r="N1136" s="39">
        <v>13000</v>
      </c>
      <c r="O1136" s="40" t="s">
        <v>415</v>
      </c>
    </row>
    <row r="1137" spans="1:256" s="41" customFormat="1" ht="12.75">
      <c r="A1137" s="32">
        <v>338</v>
      </c>
      <c r="B1137" s="33" t="s">
        <v>419</v>
      </c>
      <c r="C1137" s="42" t="s">
        <v>96</v>
      </c>
      <c r="D1137" s="33" t="s">
        <v>105</v>
      </c>
      <c r="E1137" s="44" t="s">
        <v>15</v>
      </c>
      <c r="F1137" s="35">
        <f>G1137-21</f>
        <v>43984</v>
      </c>
      <c r="G1137" s="35">
        <f>H1137-7</f>
        <v>44005</v>
      </c>
      <c r="H1137" s="35">
        <f t="shared" ref="H1137:H1150" si="150">J1137-15</f>
        <v>44012</v>
      </c>
      <c r="I1137" s="35">
        <f t="shared" si="143"/>
        <v>44019</v>
      </c>
      <c r="J1137" s="35">
        <v>44027</v>
      </c>
      <c r="K1137" s="36" t="s">
        <v>69</v>
      </c>
      <c r="L1137" s="37">
        <f t="shared" si="144"/>
        <v>60000</v>
      </c>
      <c r="M1137" s="43"/>
      <c r="N1137" s="39">
        <v>60000</v>
      </c>
      <c r="O1137" s="40" t="s">
        <v>415</v>
      </c>
    </row>
    <row r="1138" spans="1:256" s="41" customFormat="1" ht="12.75">
      <c r="A1138" s="32">
        <v>343</v>
      </c>
      <c r="B1138" s="33" t="s">
        <v>420</v>
      </c>
      <c r="C1138" s="42" t="s">
        <v>78</v>
      </c>
      <c r="D1138" s="33" t="s">
        <v>105</v>
      </c>
      <c r="E1138" s="44" t="s">
        <v>15</v>
      </c>
      <c r="F1138" s="35">
        <f>G1138-21</f>
        <v>43984</v>
      </c>
      <c r="G1138" s="35">
        <f>H1138-7</f>
        <v>44005</v>
      </c>
      <c r="H1138" s="35">
        <f t="shared" si="150"/>
        <v>44012</v>
      </c>
      <c r="I1138" s="35">
        <f t="shared" si="143"/>
        <v>44019</v>
      </c>
      <c r="J1138" s="35">
        <v>44027</v>
      </c>
      <c r="K1138" s="36" t="s">
        <v>69</v>
      </c>
      <c r="L1138" s="37">
        <f t="shared" si="144"/>
        <v>3500</v>
      </c>
      <c r="M1138" s="43">
        <v>3500</v>
      </c>
      <c r="N1138" s="39"/>
      <c r="O1138" s="40" t="s">
        <v>214</v>
      </c>
    </row>
    <row r="1139" spans="1:256" s="41" customFormat="1" ht="12.75">
      <c r="A1139" s="32">
        <v>344</v>
      </c>
      <c r="B1139" s="33" t="s">
        <v>420</v>
      </c>
      <c r="C1139" s="42" t="s">
        <v>77</v>
      </c>
      <c r="D1139" s="33" t="s">
        <v>105</v>
      </c>
      <c r="E1139" s="44" t="s">
        <v>15</v>
      </c>
      <c r="F1139" s="35">
        <f>G1139-21</f>
        <v>43984</v>
      </c>
      <c r="G1139" s="35">
        <f>H1139-7</f>
        <v>44005</v>
      </c>
      <c r="H1139" s="35">
        <f t="shared" si="150"/>
        <v>44012</v>
      </c>
      <c r="I1139" s="35">
        <f t="shared" si="143"/>
        <v>44019</v>
      </c>
      <c r="J1139" s="35">
        <v>44027</v>
      </c>
      <c r="K1139" s="36" t="s">
        <v>69</v>
      </c>
      <c r="L1139" s="37">
        <f t="shared" si="144"/>
        <v>2500</v>
      </c>
      <c r="M1139" s="43">
        <v>2500</v>
      </c>
      <c r="N1139" s="39"/>
      <c r="O1139" s="40" t="s">
        <v>214</v>
      </c>
    </row>
    <row r="1140" spans="1:256" s="41" customFormat="1" ht="12.75">
      <c r="A1140" s="32">
        <v>347</v>
      </c>
      <c r="B1140" s="33" t="s">
        <v>420</v>
      </c>
      <c r="C1140" s="42" t="s">
        <v>89</v>
      </c>
      <c r="D1140" s="33" t="s">
        <v>105</v>
      </c>
      <c r="E1140" s="44" t="s">
        <v>15</v>
      </c>
      <c r="F1140" s="35">
        <f>G1140-21</f>
        <v>43984</v>
      </c>
      <c r="G1140" s="35">
        <f>H1140-7</f>
        <v>44005</v>
      </c>
      <c r="H1140" s="35">
        <f t="shared" si="150"/>
        <v>44012</v>
      </c>
      <c r="I1140" s="35">
        <f t="shared" si="143"/>
        <v>44019</v>
      </c>
      <c r="J1140" s="35">
        <v>44027</v>
      </c>
      <c r="K1140" s="36" t="s">
        <v>69</v>
      </c>
      <c r="L1140" s="37">
        <f t="shared" si="144"/>
        <v>10000</v>
      </c>
      <c r="M1140" s="43">
        <v>10000</v>
      </c>
      <c r="N1140" s="39"/>
      <c r="O1140" s="40" t="s">
        <v>214</v>
      </c>
    </row>
    <row r="1141" spans="1:256" s="41" customFormat="1" ht="18">
      <c r="A1141" s="32">
        <v>350</v>
      </c>
      <c r="B1141" s="33" t="s">
        <v>420</v>
      </c>
      <c r="C1141" s="42" t="s">
        <v>110</v>
      </c>
      <c r="D1141" s="33" t="s">
        <v>105</v>
      </c>
      <c r="E1141" s="44" t="s">
        <v>29</v>
      </c>
      <c r="F1141" s="35">
        <f>H1141-7</f>
        <v>44005</v>
      </c>
      <c r="G1141" s="33" t="str">
        <f>IF(E1141="","",IF((OR(E1141=data_validation!A$1,E1141=data_validation!A$2)),"Indicate Date","N/A"))</f>
        <v>N/A</v>
      </c>
      <c r="H1141" s="35">
        <f t="shared" si="150"/>
        <v>44012</v>
      </c>
      <c r="I1141" s="35">
        <f t="shared" si="143"/>
        <v>44019</v>
      </c>
      <c r="J1141" s="35">
        <v>44027</v>
      </c>
      <c r="K1141" s="36" t="s">
        <v>69</v>
      </c>
      <c r="L1141" s="37">
        <f t="shared" si="144"/>
        <v>2000</v>
      </c>
      <c r="M1141" s="43">
        <v>2000</v>
      </c>
      <c r="N1141" s="39"/>
      <c r="O1141" s="40" t="s">
        <v>214</v>
      </c>
    </row>
    <row r="1142" spans="1:256" s="41" customFormat="1" ht="18">
      <c r="A1142" s="32">
        <v>352</v>
      </c>
      <c r="B1142" s="33" t="s">
        <v>420</v>
      </c>
      <c r="C1142" s="42" t="s">
        <v>116</v>
      </c>
      <c r="D1142" s="33" t="s">
        <v>105</v>
      </c>
      <c r="E1142" s="44" t="s">
        <v>28</v>
      </c>
      <c r="F1142" s="35">
        <f>H1142-7</f>
        <v>44005</v>
      </c>
      <c r="G1142" s="33" t="str">
        <f>IF(E1142="","",IF((OR(E1142=data_validation!A$1,E1142=data_validation!A$2)),"Indicate Date","N/A"))</f>
        <v>N/A</v>
      </c>
      <c r="H1142" s="35">
        <f t="shared" si="150"/>
        <v>44012</v>
      </c>
      <c r="I1142" s="35">
        <f t="shared" si="143"/>
        <v>44019</v>
      </c>
      <c r="J1142" s="35">
        <v>44027</v>
      </c>
      <c r="K1142" s="36" t="s">
        <v>69</v>
      </c>
      <c r="L1142" s="37">
        <f t="shared" si="144"/>
        <v>1600</v>
      </c>
      <c r="M1142" s="43">
        <v>1600</v>
      </c>
      <c r="N1142" s="39"/>
      <c r="O1142" s="40" t="s">
        <v>214</v>
      </c>
    </row>
    <row r="1143" spans="1:256" s="41" customFormat="1" ht="12.75">
      <c r="A1143" s="32">
        <v>363</v>
      </c>
      <c r="B1143" s="33" t="s">
        <v>422</v>
      </c>
      <c r="C1143" s="42" t="s">
        <v>78</v>
      </c>
      <c r="D1143" s="33" t="s">
        <v>105</v>
      </c>
      <c r="E1143" s="44" t="s">
        <v>15</v>
      </c>
      <c r="F1143" s="35">
        <f>G1143-21</f>
        <v>43984</v>
      </c>
      <c r="G1143" s="35">
        <f>H1143-7</f>
        <v>44005</v>
      </c>
      <c r="H1143" s="35">
        <f t="shared" si="150"/>
        <v>44012</v>
      </c>
      <c r="I1143" s="35">
        <f t="shared" si="143"/>
        <v>44019</v>
      </c>
      <c r="J1143" s="35">
        <v>44027</v>
      </c>
      <c r="K1143" s="36" t="s">
        <v>69</v>
      </c>
      <c r="L1143" s="37">
        <f t="shared" si="144"/>
        <v>2500</v>
      </c>
      <c r="M1143" s="43">
        <v>2500</v>
      </c>
      <c r="N1143" s="39"/>
      <c r="O1143" s="40" t="s">
        <v>112</v>
      </c>
    </row>
    <row r="1144" spans="1:256" s="41" customFormat="1" ht="12.75">
      <c r="A1144" s="32">
        <v>364</v>
      </c>
      <c r="B1144" s="33" t="s">
        <v>422</v>
      </c>
      <c r="C1144" s="42" t="s">
        <v>77</v>
      </c>
      <c r="D1144" s="33" t="s">
        <v>105</v>
      </c>
      <c r="E1144" s="44" t="s">
        <v>15</v>
      </c>
      <c r="F1144" s="35">
        <f>G1144-21</f>
        <v>43984</v>
      </c>
      <c r="G1144" s="35">
        <f>H1144-7</f>
        <v>44005</v>
      </c>
      <c r="H1144" s="35">
        <f t="shared" si="150"/>
        <v>44012</v>
      </c>
      <c r="I1144" s="35">
        <f t="shared" si="143"/>
        <v>44019</v>
      </c>
      <c r="J1144" s="35">
        <v>44027</v>
      </c>
      <c r="K1144" s="36" t="s">
        <v>69</v>
      </c>
      <c r="L1144" s="37">
        <f t="shared" si="144"/>
        <v>1500</v>
      </c>
      <c r="M1144" s="43">
        <v>1500</v>
      </c>
      <c r="N1144" s="39"/>
      <c r="O1144" s="40" t="s">
        <v>112</v>
      </c>
    </row>
    <row r="1145" spans="1:256" s="41" customFormat="1" ht="21">
      <c r="A1145" s="32">
        <v>371</v>
      </c>
      <c r="B1145" s="33" t="s">
        <v>423</v>
      </c>
      <c r="C1145" s="42" t="s">
        <v>77</v>
      </c>
      <c r="D1145" s="33" t="s">
        <v>105</v>
      </c>
      <c r="E1145" s="44" t="s">
        <v>15</v>
      </c>
      <c r="F1145" s="35">
        <f>G1145-21</f>
        <v>43984</v>
      </c>
      <c r="G1145" s="35">
        <f>H1145-7</f>
        <v>44005</v>
      </c>
      <c r="H1145" s="35">
        <f t="shared" si="150"/>
        <v>44012</v>
      </c>
      <c r="I1145" s="35">
        <f t="shared" si="143"/>
        <v>44019</v>
      </c>
      <c r="J1145" s="35">
        <v>44027</v>
      </c>
      <c r="K1145" s="36" t="s">
        <v>69</v>
      </c>
      <c r="L1145" s="37">
        <f t="shared" si="144"/>
        <v>7500</v>
      </c>
      <c r="M1145" s="43">
        <v>7500</v>
      </c>
      <c r="N1145" s="39"/>
      <c r="O1145" s="40" t="s">
        <v>111</v>
      </c>
    </row>
    <row r="1146" spans="1:256" s="41" customFormat="1" ht="18">
      <c r="A1146" s="32">
        <v>395</v>
      </c>
      <c r="B1146" s="33" t="s">
        <v>558</v>
      </c>
      <c r="C1146" s="42" t="s">
        <v>107</v>
      </c>
      <c r="D1146" s="33" t="s">
        <v>105</v>
      </c>
      <c r="E1146" s="44" t="s">
        <v>28</v>
      </c>
      <c r="F1146" s="35">
        <f>H1146-7</f>
        <v>44005</v>
      </c>
      <c r="G1146" s="33" t="str">
        <f>IF(E1146="","",IF((OR(E1146=data_validation!A$1,E1146=data_validation!A$2)),"Indicate Date","N/A"))</f>
        <v>N/A</v>
      </c>
      <c r="H1146" s="35">
        <f t="shared" si="150"/>
        <v>44012</v>
      </c>
      <c r="I1146" s="35">
        <f t="shared" si="143"/>
        <v>44019</v>
      </c>
      <c r="J1146" s="35">
        <v>44027</v>
      </c>
      <c r="K1146" s="36" t="s">
        <v>69</v>
      </c>
      <c r="L1146" s="37">
        <f t="shared" si="144"/>
        <v>500000</v>
      </c>
      <c r="M1146" s="43">
        <v>500000</v>
      </c>
      <c r="N1146" s="39"/>
      <c r="O1146" s="40" t="s">
        <v>106</v>
      </c>
    </row>
    <row r="1147" spans="1:256" s="41" customFormat="1" ht="12.75">
      <c r="A1147" s="32">
        <v>397</v>
      </c>
      <c r="B1147" s="33" t="s">
        <v>558</v>
      </c>
      <c r="C1147" s="42" t="s">
        <v>89</v>
      </c>
      <c r="D1147" s="33" t="s">
        <v>105</v>
      </c>
      <c r="E1147" s="44" t="s">
        <v>15</v>
      </c>
      <c r="F1147" s="35">
        <f>G1147-21</f>
        <v>43984</v>
      </c>
      <c r="G1147" s="35">
        <f>H1147-7</f>
        <v>44005</v>
      </c>
      <c r="H1147" s="35">
        <f t="shared" si="150"/>
        <v>44012</v>
      </c>
      <c r="I1147" s="35">
        <f t="shared" si="143"/>
        <v>44019</v>
      </c>
      <c r="J1147" s="35">
        <v>44027</v>
      </c>
      <c r="K1147" s="36" t="s">
        <v>69</v>
      </c>
      <c r="L1147" s="37">
        <f t="shared" si="144"/>
        <v>84000</v>
      </c>
      <c r="M1147" s="43">
        <v>84000</v>
      </c>
      <c r="N1147" s="39"/>
      <c r="O1147" s="40" t="s">
        <v>106</v>
      </c>
    </row>
    <row r="1148" spans="1:256" s="41" customFormat="1" ht="21">
      <c r="A1148" s="32">
        <v>404</v>
      </c>
      <c r="B1148" s="47" t="s">
        <v>560</v>
      </c>
      <c r="C1148" s="97" t="s">
        <v>76</v>
      </c>
      <c r="D1148" s="47" t="s">
        <v>79</v>
      </c>
      <c r="E1148" s="49" t="s">
        <v>24</v>
      </c>
      <c r="F1148" s="47" t="str">
        <f>IF(E1148="","",IF((OR(E1148=data_validation!A$1,E1148=data_validation!A$2,E1148=data_validation!A$5,E1148=data_validation!A$6,E1148=data_validation!A$14,E1148=data_validation!A$16)),"Indicate Date","N/A"))</f>
        <v>N/A</v>
      </c>
      <c r="G1148" s="47" t="str">
        <f>IF(E1148="","",IF((OR(E1148=data_validation!A$1,E1148=data_validation!A$2)),"Indicate Date","N/A"))</f>
        <v>N/A</v>
      </c>
      <c r="H1148" s="50">
        <f t="shared" si="150"/>
        <v>44012</v>
      </c>
      <c r="I1148" s="50">
        <f t="shared" si="143"/>
        <v>44019</v>
      </c>
      <c r="J1148" s="50">
        <v>44027</v>
      </c>
      <c r="K1148" s="51" t="s">
        <v>69</v>
      </c>
      <c r="L1148" s="52">
        <f t="shared" si="144"/>
        <v>169839</v>
      </c>
      <c r="M1148" s="81">
        <f>169839</f>
        <v>169839</v>
      </c>
      <c r="N1148" s="54"/>
      <c r="O1148" s="55" t="s">
        <v>208</v>
      </c>
      <c r="P1148" s="56"/>
      <c r="Q1148" s="56"/>
      <c r="R1148" s="56"/>
      <c r="S1148" s="56"/>
      <c r="T1148" s="56"/>
      <c r="U1148" s="56"/>
      <c r="V1148" s="56"/>
      <c r="W1148" s="56"/>
      <c r="X1148" s="56"/>
      <c r="Y1148" s="56"/>
      <c r="Z1148" s="56"/>
      <c r="AA1148" s="56"/>
      <c r="AB1148" s="56"/>
      <c r="AC1148" s="56"/>
      <c r="AD1148" s="56"/>
      <c r="AE1148" s="56"/>
      <c r="AF1148" s="56"/>
      <c r="AG1148" s="56"/>
      <c r="AH1148" s="56"/>
      <c r="AI1148" s="56"/>
      <c r="AJ1148" s="56"/>
      <c r="AK1148" s="56"/>
      <c r="AL1148" s="56"/>
      <c r="AM1148" s="56"/>
      <c r="AN1148" s="56"/>
      <c r="AO1148" s="56"/>
      <c r="AP1148" s="56"/>
      <c r="AQ1148" s="56"/>
      <c r="AR1148" s="56"/>
      <c r="AS1148" s="56"/>
      <c r="AT1148" s="56"/>
      <c r="AU1148" s="56"/>
      <c r="AV1148" s="56"/>
      <c r="AW1148" s="56"/>
      <c r="AX1148" s="56"/>
      <c r="AY1148" s="56"/>
      <c r="AZ1148" s="56"/>
      <c r="BA1148" s="56"/>
      <c r="BB1148" s="56"/>
      <c r="BC1148" s="56"/>
      <c r="BD1148" s="56"/>
      <c r="BE1148" s="56"/>
      <c r="BF1148" s="56"/>
      <c r="BG1148" s="56"/>
      <c r="BH1148" s="56"/>
      <c r="BI1148" s="56"/>
      <c r="BJ1148" s="56"/>
      <c r="BK1148" s="56"/>
      <c r="BL1148" s="56"/>
      <c r="BM1148" s="56"/>
      <c r="BN1148" s="56"/>
      <c r="BO1148" s="56"/>
      <c r="BP1148" s="56"/>
      <c r="BQ1148" s="56"/>
      <c r="BR1148" s="56"/>
      <c r="BS1148" s="56"/>
      <c r="BT1148" s="56"/>
      <c r="BU1148" s="56"/>
      <c r="BV1148" s="56"/>
      <c r="BW1148" s="56"/>
      <c r="BX1148" s="56"/>
      <c r="BY1148" s="56"/>
      <c r="BZ1148" s="56"/>
      <c r="CA1148" s="56"/>
      <c r="CB1148" s="56"/>
      <c r="CC1148" s="56"/>
      <c r="CD1148" s="56"/>
      <c r="CE1148" s="56"/>
      <c r="CF1148" s="56"/>
      <c r="CG1148" s="56"/>
      <c r="CH1148" s="56"/>
      <c r="CI1148" s="56"/>
      <c r="CJ1148" s="56"/>
      <c r="CK1148" s="56"/>
      <c r="CL1148" s="56"/>
      <c r="CM1148" s="56"/>
      <c r="CN1148" s="56"/>
      <c r="CO1148" s="56"/>
      <c r="CP1148" s="56"/>
      <c r="CQ1148" s="56"/>
      <c r="CR1148" s="56"/>
      <c r="CS1148" s="56"/>
      <c r="CT1148" s="56"/>
      <c r="CU1148" s="56"/>
      <c r="CV1148" s="56"/>
      <c r="CW1148" s="56"/>
      <c r="CX1148" s="56"/>
      <c r="CY1148" s="56"/>
      <c r="CZ1148" s="56"/>
      <c r="DA1148" s="56"/>
      <c r="DB1148" s="56"/>
      <c r="DC1148" s="56"/>
      <c r="DD1148" s="56"/>
      <c r="DE1148" s="56"/>
      <c r="DF1148" s="56"/>
      <c r="DG1148" s="56"/>
      <c r="DH1148" s="56"/>
      <c r="DI1148" s="56"/>
      <c r="DJ1148" s="56"/>
      <c r="DK1148" s="56"/>
      <c r="DL1148" s="56"/>
      <c r="DM1148" s="56"/>
      <c r="DN1148" s="56"/>
      <c r="DO1148" s="56"/>
      <c r="DP1148" s="56"/>
      <c r="DQ1148" s="56"/>
      <c r="DR1148" s="56"/>
      <c r="DS1148" s="56"/>
      <c r="DT1148" s="56"/>
      <c r="DU1148" s="56"/>
      <c r="DV1148" s="56"/>
      <c r="DW1148" s="56"/>
      <c r="DX1148" s="56"/>
      <c r="DY1148" s="56"/>
      <c r="DZ1148" s="56"/>
      <c r="EA1148" s="56"/>
      <c r="EB1148" s="56"/>
      <c r="EC1148" s="56"/>
      <c r="ED1148" s="56"/>
      <c r="EE1148" s="56"/>
      <c r="EF1148" s="56"/>
      <c r="EG1148" s="56"/>
      <c r="EH1148" s="56"/>
      <c r="EI1148" s="56"/>
      <c r="EJ1148" s="56"/>
      <c r="EK1148" s="56"/>
      <c r="EL1148" s="56"/>
      <c r="EM1148" s="56"/>
      <c r="EN1148" s="56"/>
      <c r="EO1148" s="56"/>
      <c r="EP1148" s="56"/>
      <c r="EQ1148" s="56"/>
      <c r="ER1148" s="56"/>
      <c r="ES1148" s="56"/>
      <c r="ET1148" s="56"/>
      <c r="EU1148" s="56"/>
      <c r="EV1148" s="56"/>
      <c r="EW1148" s="56"/>
      <c r="EX1148" s="56"/>
      <c r="EY1148" s="56"/>
      <c r="EZ1148" s="56"/>
      <c r="FA1148" s="56"/>
      <c r="FB1148" s="56"/>
      <c r="FC1148" s="56"/>
      <c r="FD1148" s="56"/>
      <c r="FE1148" s="56"/>
      <c r="FF1148" s="56"/>
      <c r="FG1148" s="56"/>
      <c r="FH1148" s="56"/>
      <c r="FI1148" s="56"/>
      <c r="FJ1148" s="56"/>
      <c r="FK1148" s="56"/>
      <c r="FL1148" s="56"/>
      <c r="FM1148" s="56"/>
      <c r="FN1148" s="56"/>
      <c r="FO1148" s="56"/>
      <c r="FP1148" s="56"/>
      <c r="FQ1148" s="56"/>
      <c r="FR1148" s="56"/>
      <c r="FS1148" s="56"/>
      <c r="FT1148" s="56"/>
      <c r="FU1148" s="56"/>
      <c r="FV1148" s="56"/>
      <c r="FW1148" s="56"/>
      <c r="FX1148" s="56"/>
      <c r="FY1148" s="56"/>
      <c r="FZ1148" s="56"/>
      <c r="GA1148" s="56"/>
      <c r="GB1148" s="56"/>
      <c r="GC1148" s="56"/>
      <c r="GD1148" s="56"/>
      <c r="GE1148" s="56"/>
      <c r="GF1148" s="56"/>
      <c r="GG1148" s="56"/>
      <c r="GH1148" s="56"/>
      <c r="GI1148" s="56"/>
      <c r="GJ1148" s="56"/>
      <c r="GK1148" s="56"/>
      <c r="GL1148" s="56"/>
      <c r="GM1148" s="56"/>
      <c r="GN1148" s="56"/>
      <c r="GO1148" s="56"/>
      <c r="GP1148" s="56"/>
      <c r="GQ1148" s="56"/>
      <c r="GR1148" s="56"/>
      <c r="GS1148" s="56"/>
      <c r="GT1148" s="56"/>
      <c r="GU1148" s="56"/>
      <c r="GV1148" s="56"/>
      <c r="GW1148" s="56"/>
      <c r="GX1148" s="56"/>
      <c r="GY1148" s="56"/>
      <c r="GZ1148" s="56"/>
      <c r="HA1148" s="56"/>
      <c r="HB1148" s="56"/>
      <c r="HC1148" s="56"/>
      <c r="HD1148" s="56"/>
      <c r="HE1148" s="56"/>
      <c r="HF1148" s="56"/>
      <c r="HG1148" s="56"/>
      <c r="HH1148" s="56"/>
      <c r="HI1148" s="56"/>
      <c r="HJ1148" s="56"/>
      <c r="HK1148" s="56"/>
      <c r="HL1148" s="56"/>
      <c r="HM1148" s="56"/>
      <c r="HN1148" s="56"/>
      <c r="HO1148" s="56"/>
      <c r="HP1148" s="56"/>
      <c r="HQ1148" s="56"/>
      <c r="HR1148" s="56"/>
      <c r="HS1148" s="56"/>
      <c r="HT1148" s="56"/>
      <c r="HU1148" s="56"/>
      <c r="HV1148" s="56"/>
      <c r="HW1148" s="56"/>
      <c r="HX1148" s="56"/>
      <c r="HY1148" s="56"/>
      <c r="HZ1148" s="56"/>
      <c r="IA1148" s="56"/>
      <c r="IB1148" s="56"/>
      <c r="IC1148" s="56"/>
      <c r="ID1148" s="56"/>
      <c r="IE1148" s="56"/>
      <c r="IF1148" s="56"/>
      <c r="IG1148" s="56"/>
      <c r="IH1148" s="56"/>
      <c r="II1148" s="56"/>
      <c r="IJ1148" s="56"/>
      <c r="IK1148" s="56"/>
      <c r="IL1148" s="56"/>
      <c r="IM1148" s="56"/>
      <c r="IN1148" s="56"/>
      <c r="IO1148" s="56"/>
      <c r="IP1148" s="56"/>
      <c r="IQ1148" s="56"/>
      <c r="IR1148" s="56"/>
      <c r="IS1148" s="56"/>
      <c r="IT1148" s="56"/>
      <c r="IU1148" s="56"/>
      <c r="IV1148" s="56"/>
    </row>
    <row r="1149" spans="1:256" s="41" customFormat="1" ht="21">
      <c r="A1149" s="32">
        <v>408</v>
      </c>
      <c r="B1149" s="33" t="s">
        <v>560</v>
      </c>
      <c r="C1149" s="34" t="s">
        <v>77</v>
      </c>
      <c r="D1149" s="33" t="s">
        <v>79</v>
      </c>
      <c r="E1149" s="44" t="s">
        <v>15</v>
      </c>
      <c r="F1149" s="35">
        <f t="shared" ref="F1149:F1155" si="151">G1149-21</f>
        <v>43984</v>
      </c>
      <c r="G1149" s="35">
        <f t="shared" ref="G1149:G1155" si="152">H1149-7</f>
        <v>44005</v>
      </c>
      <c r="H1149" s="35">
        <f t="shared" si="150"/>
        <v>44012</v>
      </c>
      <c r="I1149" s="35">
        <f t="shared" ref="I1149:I1212" si="153">H1149+7</f>
        <v>44019</v>
      </c>
      <c r="J1149" s="35">
        <v>44027</v>
      </c>
      <c r="K1149" s="36" t="s">
        <v>69</v>
      </c>
      <c r="L1149" s="37">
        <f t="shared" ref="L1149:L1212" si="154">SUM(M1149:N1149)</f>
        <v>20000</v>
      </c>
      <c r="M1149" s="38">
        <v>20000</v>
      </c>
      <c r="N1149" s="39"/>
      <c r="O1149" s="40" t="s">
        <v>208</v>
      </c>
    </row>
    <row r="1150" spans="1:256" s="41" customFormat="1" ht="21">
      <c r="A1150" s="32">
        <v>409</v>
      </c>
      <c r="B1150" s="33" t="s">
        <v>560</v>
      </c>
      <c r="C1150" s="34" t="s">
        <v>78</v>
      </c>
      <c r="D1150" s="33" t="s">
        <v>79</v>
      </c>
      <c r="E1150" s="44" t="s">
        <v>15</v>
      </c>
      <c r="F1150" s="35">
        <f t="shared" si="151"/>
        <v>43984</v>
      </c>
      <c r="G1150" s="35">
        <f t="shared" si="152"/>
        <v>44005</v>
      </c>
      <c r="H1150" s="35">
        <f t="shared" si="150"/>
        <v>44012</v>
      </c>
      <c r="I1150" s="35">
        <f t="shared" si="153"/>
        <v>44019</v>
      </c>
      <c r="J1150" s="35">
        <v>44027</v>
      </c>
      <c r="K1150" s="36" t="s">
        <v>69</v>
      </c>
      <c r="L1150" s="37">
        <f t="shared" si="154"/>
        <v>30000</v>
      </c>
      <c r="M1150" s="38">
        <v>30000</v>
      </c>
      <c r="N1150" s="39"/>
      <c r="O1150" s="40" t="s">
        <v>208</v>
      </c>
    </row>
    <row r="1151" spans="1:256" s="41" customFormat="1" ht="24">
      <c r="A1151" s="32">
        <v>411</v>
      </c>
      <c r="B1151" s="33" t="s">
        <v>560</v>
      </c>
      <c r="C1151" s="34" t="s">
        <v>95</v>
      </c>
      <c r="D1151" s="33" t="s">
        <v>79</v>
      </c>
      <c r="E1151" s="44" t="s">
        <v>15</v>
      </c>
      <c r="F1151" s="35">
        <f t="shared" si="151"/>
        <v>43986</v>
      </c>
      <c r="G1151" s="35">
        <f t="shared" si="152"/>
        <v>44007</v>
      </c>
      <c r="H1151" s="35">
        <f>J1151-13</f>
        <v>44014</v>
      </c>
      <c r="I1151" s="35">
        <f t="shared" si="153"/>
        <v>44021</v>
      </c>
      <c r="J1151" s="35">
        <v>44027</v>
      </c>
      <c r="K1151" s="36" t="s">
        <v>69</v>
      </c>
      <c r="L1151" s="37">
        <f t="shared" si="154"/>
        <v>50000</v>
      </c>
      <c r="M1151" s="43"/>
      <c r="N1151" s="39">
        <v>50000</v>
      </c>
      <c r="O1151" s="40" t="s">
        <v>488</v>
      </c>
    </row>
    <row r="1152" spans="1:256" s="41" customFormat="1" ht="21">
      <c r="A1152" s="32">
        <v>416</v>
      </c>
      <c r="B1152" s="33" t="s">
        <v>560</v>
      </c>
      <c r="C1152" s="34" t="s">
        <v>84</v>
      </c>
      <c r="D1152" s="33" t="s">
        <v>79</v>
      </c>
      <c r="E1152" s="44" t="s">
        <v>15</v>
      </c>
      <c r="F1152" s="35">
        <f t="shared" si="151"/>
        <v>43986</v>
      </c>
      <c r="G1152" s="35">
        <f t="shared" si="152"/>
        <v>44007</v>
      </c>
      <c r="H1152" s="35">
        <f>J1152-13</f>
        <v>44014</v>
      </c>
      <c r="I1152" s="35">
        <f t="shared" si="153"/>
        <v>44021</v>
      </c>
      <c r="J1152" s="35">
        <v>44027</v>
      </c>
      <c r="K1152" s="36" t="s">
        <v>69</v>
      </c>
      <c r="L1152" s="37">
        <f t="shared" si="154"/>
        <v>5000</v>
      </c>
      <c r="M1152" s="43"/>
      <c r="N1152" s="39">
        <v>5000</v>
      </c>
      <c r="O1152" s="98" t="s">
        <v>553</v>
      </c>
    </row>
    <row r="1153" spans="1:15" s="41" customFormat="1" ht="21">
      <c r="A1153" s="32">
        <v>422</v>
      </c>
      <c r="B1153" s="33" t="s">
        <v>561</v>
      </c>
      <c r="C1153" s="34" t="s">
        <v>96</v>
      </c>
      <c r="D1153" s="33" t="s">
        <v>79</v>
      </c>
      <c r="E1153" s="44" t="s">
        <v>15</v>
      </c>
      <c r="F1153" s="35">
        <f t="shared" si="151"/>
        <v>43986</v>
      </c>
      <c r="G1153" s="35">
        <f t="shared" si="152"/>
        <v>44007</v>
      </c>
      <c r="H1153" s="35">
        <f>J1153-13</f>
        <v>44014</v>
      </c>
      <c r="I1153" s="35">
        <f t="shared" si="153"/>
        <v>44021</v>
      </c>
      <c r="J1153" s="35">
        <v>44027</v>
      </c>
      <c r="K1153" s="36" t="s">
        <v>69</v>
      </c>
      <c r="L1153" s="37">
        <f t="shared" si="154"/>
        <v>12500</v>
      </c>
      <c r="M1153" s="43"/>
      <c r="N1153" s="39">
        <v>12500</v>
      </c>
      <c r="O1153" s="40" t="s">
        <v>556</v>
      </c>
    </row>
    <row r="1154" spans="1:15" s="41" customFormat="1" ht="21">
      <c r="A1154" s="32">
        <v>424</v>
      </c>
      <c r="B1154" s="33" t="s">
        <v>561</v>
      </c>
      <c r="C1154" s="34" t="s">
        <v>84</v>
      </c>
      <c r="D1154" s="33" t="s">
        <v>79</v>
      </c>
      <c r="E1154" s="44" t="s">
        <v>15</v>
      </c>
      <c r="F1154" s="35">
        <f t="shared" si="151"/>
        <v>43986</v>
      </c>
      <c r="G1154" s="35">
        <f t="shared" si="152"/>
        <v>44007</v>
      </c>
      <c r="H1154" s="35">
        <f>J1154-13</f>
        <v>44014</v>
      </c>
      <c r="I1154" s="35">
        <f t="shared" si="153"/>
        <v>44021</v>
      </c>
      <c r="J1154" s="35">
        <v>44027</v>
      </c>
      <c r="K1154" s="36" t="s">
        <v>69</v>
      </c>
      <c r="L1154" s="37">
        <f t="shared" si="154"/>
        <v>2500</v>
      </c>
      <c r="M1154" s="43"/>
      <c r="N1154" s="39">
        <v>2500</v>
      </c>
      <c r="O1154" s="40" t="s">
        <v>556</v>
      </c>
    </row>
    <row r="1155" spans="1:15" s="41" customFormat="1" ht="24">
      <c r="A1155" s="32">
        <v>430</v>
      </c>
      <c r="B1155" s="33" t="s">
        <v>562</v>
      </c>
      <c r="C1155" s="42" t="s">
        <v>89</v>
      </c>
      <c r="D1155" s="33" t="s">
        <v>79</v>
      </c>
      <c r="E1155" s="44" t="s">
        <v>15</v>
      </c>
      <c r="F1155" s="35">
        <f t="shared" si="151"/>
        <v>43984</v>
      </c>
      <c r="G1155" s="35">
        <f t="shared" si="152"/>
        <v>44005</v>
      </c>
      <c r="H1155" s="35">
        <f>J1155-15</f>
        <v>44012</v>
      </c>
      <c r="I1155" s="35">
        <f t="shared" si="153"/>
        <v>44019</v>
      </c>
      <c r="J1155" s="35">
        <v>44027</v>
      </c>
      <c r="K1155" s="36" t="s">
        <v>69</v>
      </c>
      <c r="L1155" s="37">
        <f t="shared" si="154"/>
        <v>198400</v>
      </c>
      <c r="M1155" s="45">
        <v>198400</v>
      </c>
      <c r="N1155" s="39"/>
      <c r="O1155" s="34" t="s">
        <v>136</v>
      </c>
    </row>
    <row r="1156" spans="1:15" s="41" customFormat="1" ht="24">
      <c r="A1156" s="32">
        <v>433</v>
      </c>
      <c r="B1156" s="33" t="s">
        <v>562</v>
      </c>
      <c r="C1156" s="42" t="s">
        <v>110</v>
      </c>
      <c r="D1156" s="33" t="s">
        <v>79</v>
      </c>
      <c r="E1156" s="44" t="s">
        <v>29</v>
      </c>
      <c r="F1156" s="46" t="e">
        <v>#REF!</v>
      </c>
      <c r="G1156" s="33" t="str">
        <f>IF(E1156="","",IF((OR(E1156=data_validation!A$1,E1156=data_validation!A$2)),"Indicate Date","N/A"))</f>
        <v>N/A</v>
      </c>
      <c r="H1156" s="35">
        <f>J1156-15</f>
        <v>44012</v>
      </c>
      <c r="I1156" s="35">
        <f t="shared" si="153"/>
        <v>44019</v>
      </c>
      <c r="J1156" s="35">
        <v>44027</v>
      </c>
      <c r="K1156" s="36" t="s">
        <v>69</v>
      </c>
      <c r="L1156" s="37">
        <f t="shared" si="154"/>
        <v>25000</v>
      </c>
      <c r="M1156" s="45">
        <v>25000</v>
      </c>
      <c r="N1156" s="39"/>
      <c r="O1156" s="34" t="s">
        <v>136</v>
      </c>
    </row>
    <row r="1157" spans="1:15" s="41" customFormat="1" ht="12.75">
      <c r="A1157" s="32">
        <v>434</v>
      </c>
      <c r="B1157" s="33" t="s">
        <v>563</v>
      </c>
      <c r="C1157" s="34" t="s">
        <v>122</v>
      </c>
      <c r="D1157" s="33" t="s">
        <v>79</v>
      </c>
      <c r="E1157" s="44" t="s">
        <v>15</v>
      </c>
      <c r="F1157" s="35">
        <f>G1157-21</f>
        <v>43986</v>
      </c>
      <c r="G1157" s="35">
        <f>H1157-7</f>
        <v>44007</v>
      </c>
      <c r="H1157" s="35">
        <f>J1157-13</f>
        <v>44014</v>
      </c>
      <c r="I1157" s="35">
        <f t="shared" si="153"/>
        <v>44021</v>
      </c>
      <c r="J1157" s="35">
        <v>44027</v>
      </c>
      <c r="K1157" s="36" t="s">
        <v>69</v>
      </c>
      <c r="L1157" s="37">
        <f t="shared" si="154"/>
        <v>11160</v>
      </c>
      <c r="M1157" s="43">
        <v>11160</v>
      </c>
      <c r="N1157" s="39"/>
      <c r="O1157" s="34" t="s">
        <v>137</v>
      </c>
    </row>
    <row r="1158" spans="1:15" s="41" customFormat="1" ht="12.75">
      <c r="A1158" s="32">
        <v>436</v>
      </c>
      <c r="B1158" s="33" t="s">
        <v>563</v>
      </c>
      <c r="C1158" s="42" t="s">
        <v>89</v>
      </c>
      <c r="D1158" s="33" t="s">
        <v>79</v>
      </c>
      <c r="E1158" s="44" t="s">
        <v>15</v>
      </c>
      <c r="F1158" s="35">
        <f>G1158-21</f>
        <v>43984</v>
      </c>
      <c r="G1158" s="35">
        <f>H1158-7</f>
        <v>44005</v>
      </c>
      <c r="H1158" s="35">
        <f t="shared" ref="H1158:H1176" si="155">J1158-15</f>
        <v>44012</v>
      </c>
      <c r="I1158" s="35">
        <f t="shared" si="153"/>
        <v>44019</v>
      </c>
      <c r="J1158" s="35">
        <v>44027</v>
      </c>
      <c r="K1158" s="36" t="s">
        <v>69</v>
      </c>
      <c r="L1158" s="37">
        <f t="shared" si="154"/>
        <v>12000</v>
      </c>
      <c r="M1158" s="45">
        <v>12000</v>
      </c>
      <c r="N1158" s="39"/>
      <c r="O1158" s="34" t="s">
        <v>137</v>
      </c>
    </row>
    <row r="1159" spans="1:15" s="41" customFormat="1" ht="18">
      <c r="A1159" s="32">
        <v>438</v>
      </c>
      <c r="B1159" s="33" t="s">
        <v>563</v>
      </c>
      <c r="C1159" s="34" t="s">
        <v>110</v>
      </c>
      <c r="D1159" s="33" t="s">
        <v>79</v>
      </c>
      <c r="E1159" s="44" t="s">
        <v>29</v>
      </c>
      <c r="F1159" s="46" t="e">
        <v>#REF!</v>
      </c>
      <c r="G1159" s="33" t="str">
        <f>IF(E1159="","",IF((OR(E1159=data_validation!A$1,E1159=data_validation!A$2)),"Indicate Date","N/A"))</f>
        <v>N/A</v>
      </c>
      <c r="H1159" s="35">
        <f t="shared" si="155"/>
        <v>44012</v>
      </c>
      <c r="I1159" s="35">
        <f t="shared" si="153"/>
        <v>44019</v>
      </c>
      <c r="J1159" s="35">
        <v>44027</v>
      </c>
      <c r="K1159" s="36" t="s">
        <v>69</v>
      </c>
      <c r="L1159" s="37">
        <f t="shared" si="154"/>
        <v>5000</v>
      </c>
      <c r="M1159" s="43">
        <v>5000</v>
      </c>
      <c r="N1159" s="39"/>
      <c r="O1159" s="34" t="s">
        <v>137</v>
      </c>
    </row>
    <row r="1160" spans="1:15" s="41" customFormat="1" ht="12.75">
      <c r="A1160" s="32">
        <v>444</v>
      </c>
      <c r="B1160" s="33" t="s">
        <v>564</v>
      </c>
      <c r="C1160" s="42" t="s">
        <v>89</v>
      </c>
      <c r="D1160" s="33" t="s">
        <v>79</v>
      </c>
      <c r="E1160" s="44" t="s">
        <v>15</v>
      </c>
      <c r="F1160" s="35">
        <f>G1160-21</f>
        <v>43984</v>
      </c>
      <c r="G1160" s="35">
        <f>H1160-7</f>
        <v>44005</v>
      </c>
      <c r="H1160" s="35">
        <f t="shared" si="155"/>
        <v>44012</v>
      </c>
      <c r="I1160" s="35">
        <f t="shared" si="153"/>
        <v>44019</v>
      </c>
      <c r="J1160" s="35">
        <v>44027</v>
      </c>
      <c r="K1160" s="36" t="s">
        <v>69</v>
      </c>
      <c r="L1160" s="37">
        <f t="shared" si="154"/>
        <v>9800</v>
      </c>
      <c r="M1160" s="45">
        <v>9800</v>
      </c>
      <c r="N1160" s="39"/>
      <c r="O1160" s="34" t="s">
        <v>138</v>
      </c>
    </row>
    <row r="1161" spans="1:15" s="41" customFormat="1" ht="18">
      <c r="A1161" s="32">
        <v>448</v>
      </c>
      <c r="B1161" s="33" t="s">
        <v>564</v>
      </c>
      <c r="C1161" s="34" t="s">
        <v>110</v>
      </c>
      <c r="D1161" s="33" t="s">
        <v>79</v>
      </c>
      <c r="E1161" s="44" t="s">
        <v>29</v>
      </c>
      <c r="F1161" s="46" t="e">
        <v>#REF!</v>
      </c>
      <c r="G1161" s="33" t="str">
        <f>IF(E1161="","",IF((OR(E1161=data_validation!A$1,E1161=data_validation!A$2)),"Indicate Date","N/A"))</f>
        <v>N/A</v>
      </c>
      <c r="H1161" s="35">
        <f t="shared" si="155"/>
        <v>44012</v>
      </c>
      <c r="I1161" s="35">
        <f t="shared" si="153"/>
        <v>44019</v>
      </c>
      <c r="J1161" s="35">
        <v>44027</v>
      </c>
      <c r="K1161" s="36" t="s">
        <v>69</v>
      </c>
      <c r="L1161" s="37">
        <f t="shared" si="154"/>
        <v>5000</v>
      </c>
      <c r="M1161" s="43">
        <v>5000</v>
      </c>
      <c r="N1161" s="39"/>
      <c r="O1161" s="34" t="s">
        <v>138</v>
      </c>
    </row>
    <row r="1162" spans="1:15" s="41" customFormat="1" ht="12.75">
      <c r="A1162" s="32">
        <v>453</v>
      </c>
      <c r="B1162" s="33" t="s">
        <v>565</v>
      </c>
      <c r="C1162" s="34" t="s">
        <v>92</v>
      </c>
      <c r="D1162" s="33" t="s">
        <v>79</v>
      </c>
      <c r="E1162" s="44" t="s">
        <v>15</v>
      </c>
      <c r="F1162" s="35">
        <f>G1162-21</f>
        <v>43984</v>
      </c>
      <c r="G1162" s="35">
        <f>H1162-7</f>
        <v>44005</v>
      </c>
      <c r="H1162" s="35">
        <f t="shared" si="155"/>
        <v>44012</v>
      </c>
      <c r="I1162" s="35">
        <f t="shared" si="153"/>
        <v>44019</v>
      </c>
      <c r="J1162" s="35">
        <v>44027</v>
      </c>
      <c r="K1162" s="36" t="s">
        <v>69</v>
      </c>
      <c r="L1162" s="37">
        <f t="shared" si="154"/>
        <v>5000</v>
      </c>
      <c r="M1162" s="43">
        <v>5000</v>
      </c>
      <c r="N1162" s="39"/>
      <c r="O1162" s="34" t="s">
        <v>139</v>
      </c>
    </row>
    <row r="1163" spans="1:15" s="41" customFormat="1" ht="12.75">
      <c r="A1163" s="32">
        <v>457</v>
      </c>
      <c r="B1163" s="33" t="s">
        <v>565</v>
      </c>
      <c r="C1163" s="34" t="s">
        <v>122</v>
      </c>
      <c r="D1163" s="33" t="s">
        <v>79</v>
      </c>
      <c r="E1163" s="44" t="s">
        <v>15</v>
      </c>
      <c r="F1163" s="35">
        <f>G1163-21</f>
        <v>43984</v>
      </c>
      <c r="G1163" s="35">
        <f>H1163-7</f>
        <v>44005</v>
      </c>
      <c r="H1163" s="35">
        <f t="shared" si="155"/>
        <v>44012</v>
      </c>
      <c r="I1163" s="35">
        <f t="shared" si="153"/>
        <v>44019</v>
      </c>
      <c r="J1163" s="35">
        <v>44027</v>
      </c>
      <c r="K1163" s="36" t="s">
        <v>69</v>
      </c>
      <c r="L1163" s="37">
        <f t="shared" si="154"/>
        <v>92005</v>
      </c>
      <c r="M1163" s="43">
        <v>92005</v>
      </c>
      <c r="N1163" s="39"/>
      <c r="O1163" s="34" t="s">
        <v>139</v>
      </c>
    </row>
    <row r="1164" spans="1:15" s="41" customFormat="1" ht="24">
      <c r="A1164" s="32">
        <v>474</v>
      </c>
      <c r="B1164" s="33" t="s">
        <v>566</v>
      </c>
      <c r="C1164" s="42" t="s">
        <v>89</v>
      </c>
      <c r="D1164" s="33" t="s">
        <v>79</v>
      </c>
      <c r="E1164" s="44" t="s">
        <v>15</v>
      </c>
      <c r="F1164" s="35">
        <f>G1164-21</f>
        <v>43984</v>
      </c>
      <c r="G1164" s="35">
        <f>H1164-7</f>
        <v>44005</v>
      </c>
      <c r="H1164" s="35">
        <f t="shared" si="155"/>
        <v>44012</v>
      </c>
      <c r="I1164" s="35">
        <f t="shared" si="153"/>
        <v>44019</v>
      </c>
      <c r="J1164" s="35">
        <v>44027</v>
      </c>
      <c r="K1164" s="36" t="s">
        <v>69</v>
      </c>
      <c r="L1164" s="37">
        <f t="shared" si="154"/>
        <v>4000</v>
      </c>
      <c r="M1164" s="45">
        <v>4000</v>
      </c>
      <c r="N1164" s="39"/>
      <c r="O1164" s="34" t="s">
        <v>141</v>
      </c>
    </row>
    <row r="1165" spans="1:15" s="41" customFormat="1" ht="24">
      <c r="A1165" s="32">
        <v>482</v>
      </c>
      <c r="B1165" s="33" t="s">
        <v>567</v>
      </c>
      <c r="C1165" s="34" t="s">
        <v>131</v>
      </c>
      <c r="D1165" s="33" t="s">
        <v>79</v>
      </c>
      <c r="E1165" s="44" t="s">
        <v>15</v>
      </c>
      <c r="F1165" s="35">
        <f>G1165-21</f>
        <v>43984</v>
      </c>
      <c r="G1165" s="35">
        <f>H1165-7</f>
        <v>44005</v>
      </c>
      <c r="H1165" s="35">
        <f t="shared" si="155"/>
        <v>44012</v>
      </c>
      <c r="I1165" s="35">
        <f t="shared" si="153"/>
        <v>44019</v>
      </c>
      <c r="J1165" s="35">
        <v>44027</v>
      </c>
      <c r="K1165" s="36" t="s">
        <v>69</v>
      </c>
      <c r="L1165" s="37">
        <f t="shared" si="154"/>
        <v>22500</v>
      </c>
      <c r="M1165" s="43">
        <v>22500</v>
      </c>
      <c r="N1165" s="39"/>
      <c r="O1165" s="34" t="s">
        <v>270</v>
      </c>
    </row>
    <row r="1166" spans="1:15" s="41" customFormat="1" ht="24">
      <c r="A1166" s="32">
        <v>485</v>
      </c>
      <c r="B1166" s="33" t="s">
        <v>567</v>
      </c>
      <c r="C1166" s="34" t="s">
        <v>146</v>
      </c>
      <c r="D1166" s="33" t="s">
        <v>79</v>
      </c>
      <c r="E1166" s="44" t="s">
        <v>26</v>
      </c>
      <c r="F1166" s="46" t="e">
        <v>#REF!</v>
      </c>
      <c r="G1166" s="33" t="str">
        <f>IF(E1166="","",IF((OR(E1166=data_validation!A$1,E1166=data_validation!A$2)),"Indicate Date","N/A"))</f>
        <v>N/A</v>
      </c>
      <c r="H1166" s="35">
        <f t="shared" si="155"/>
        <v>44012</v>
      </c>
      <c r="I1166" s="35">
        <f t="shared" si="153"/>
        <v>44019</v>
      </c>
      <c r="J1166" s="35">
        <v>44027</v>
      </c>
      <c r="K1166" s="36" t="s">
        <v>69</v>
      </c>
      <c r="L1166" s="37">
        <f t="shared" si="154"/>
        <v>60000</v>
      </c>
      <c r="M1166" s="43">
        <v>60000</v>
      </c>
      <c r="N1166" s="39"/>
      <c r="O1166" s="34" t="s">
        <v>270</v>
      </c>
    </row>
    <row r="1167" spans="1:15" s="41" customFormat="1" ht="12.75">
      <c r="A1167" s="32">
        <v>492</v>
      </c>
      <c r="B1167" s="33" t="s">
        <v>568</v>
      </c>
      <c r="C1167" s="34" t="s">
        <v>122</v>
      </c>
      <c r="D1167" s="33" t="s">
        <v>79</v>
      </c>
      <c r="E1167" s="44" t="s">
        <v>15</v>
      </c>
      <c r="F1167" s="35">
        <f t="shared" ref="F1167:F1177" si="156">G1167-21</f>
        <v>43984</v>
      </c>
      <c r="G1167" s="35">
        <f t="shared" ref="G1167:G1177" si="157">H1167-7</f>
        <v>44005</v>
      </c>
      <c r="H1167" s="35">
        <f t="shared" si="155"/>
        <v>44012</v>
      </c>
      <c r="I1167" s="35">
        <f t="shared" si="153"/>
        <v>44019</v>
      </c>
      <c r="J1167" s="35">
        <v>44027</v>
      </c>
      <c r="K1167" s="36" t="s">
        <v>69</v>
      </c>
      <c r="L1167" s="37">
        <f t="shared" si="154"/>
        <v>106930</v>
      </c>
      <c r="M1167" s="43">
        <v>106930</v>
      </c>
      <c r="N1167" s="39"/>
      <c r="O1167" s="34" t="s">
        <v>140</v>
      </c>
    </row>
    <row r="1168" spans="1:15" s="41" customFormat="1" ht="12.75">
      <c r="A1168" s="32">
        <v>496</v>
      </c>
      <c r="B1168" s="33" t="s">
        <v>568</v>
      </c>
      <c r="C1168" s="34" t="s">
        <v>92</v>
      </c>
      <c r="D1168" s="33" t="s">
        <v>79</v>
      </c>
      <c r="E1168" s="44" t="s">
        <v>15</v>
      </c>
      <c r="F1168" s="35">
        <f t="shared" si="156"/>
        <v>43984</v>
      </c>
      <c r="G1168" s="35">
        <f t="shared" si="157"/>
        <v>44005</v>
      </c>
      <c r="H1168" s="35">
        <f t="shared" si="155"/>
        <v>44012</v>
      </c>
      <c r="I1168" s="35">
        <f t="shared" si="153"/>
        <v>44019</v>
      </c>
      <c r="J1168" s="35">
        <v>44027</v>
      </c>
      <c r="K1168" s="36" t="s">
        <v>69</v>
      </c>
      <c r="L1168" s="37">
        <f t="shared" si="154"/>
        <v>6000</v>
      </c>
      <c r="M1168" s="43">
        <v>6000</v>
      </c>
      <c r="N1168" s="39"/>
      <c r="O1168" s="34" t="s">
        <v>140</v>
      </c>
    </row>
    <row r="1169" spans="1:15" s="41" customFormat="1" ht="24">
      <c r="A1169" s="32">
        <v>510</v>
      </c>
      <c r="B1169" s="33" t="s">
        <v>569</v>
      </c>
      <c r="C1169" s="42" t="s">
        <v>77</v>
      </c>
      <c r="D1169" s="33" t="s">
        <v>79</v>
      </c>
      <c r="E1169" s="44" t="s">
        <v>15</v>
      </c>
      <c r="F1169" s="35">
        <f t="shared" si="156"/>
        <v>43984</v>
      </c>
      <c r="G1169" s="35">
        <f t="shared" si="157"/>
        <v>44005</v>
      </c>
      <c r="H1169" s="35">
        <f t="shared" si="155"/>
        <v>44012</v>
      </c>
      <c r="I1169" s="35">
        <f t="shared" si="153"/>
        <v>44019</v>
      </c>
      <c r="J1169" s="35">
        <v>44027</v>
      </c>
      <c r="K1169" s="36" t="s">
        <v>69</v>
      </c>
      <c r="L1169" s="37">
        <f t="shared" si="154"/>
        <v>50000</v>
      </c>
      <c r="M1169" s="45">
        <v>50000</v>
      </c>
      <c r="N1169" s="39"/>
      <c r="O1169" s="34" t="s">
        <v>269</v>
      </c>
    </row>
    <row r="1170" spans="1:15" s="41" customFormat="1" ht="24">
      <c r="A1170" s="32">
        <v>511</v>
      </c>
      <c r="B1170" s="33" t="s">
        <v>569</v>
      </c>
      <c r="C1170" s="42" t="s">
        <v>78</v>
      </c>
      <c r="D1170" s="33" t="s">
        <v>79</v>
      </c>
      <c r="E1170" s="44" t="s">
        <v>15</v>
      </c>
      <c r="F1170" s="35">
        <f t="shared" si="156"/>
        <v>43984</v>
      </c>
      <c r="G1170" s="35">
        <f t="shared" si="157"/>
        <v>44005</v>
      </c>
      <c r="H1170" s="35">
        <f t="shared" si="155"/>
        <v>44012</v>
      </c>
      <c r="I1170" s="35">
        <f t="shared" si="153"/>
        <v>44019</v>
      </c>
      <c r="J1170" s="35">
        <v>44027</v>
      </c>
      <c r="K1170" s="36" t="s">
        <v>69</v>
      </c>
      <c r="L1170" s="37">
        <f t="shared" si="154"/>
        <v>100000</v>
      </c>
      <c r="M1170" s="45">
        <v>100000</v>
      </c>
      <c r="N1170" s="39"/>
      <c r="O1170" s="34" t="s">
        <v>269</v>
      </c>
    </row>
    <row r="1171" spans="1:15" s="41" customFormat="1" ht="21">
      <c r="A1171" s="32">
        <v>519</v>
      </c>
      <c r="B1171" s="33" t="s">
        <v>400</v>
      </c>
      <c r="C1171" s="34" t="s">
        <v>122</v>
      </c>
      <c r="D1171" s="33" t="s">
        <v>156</v>
      </c>
      <c r="E1171" s="44" t="s">
        <v>15</v>
      </c>
      <c r="F1171" s="35">
        <f t="shared" si="156"/>
        <v>43984</v>
      </c>
      <c r="G1171" s="35">
        <f t="shared" si="157"/>
        <v>44005</v>
      </c>
      <c r="H1171" s="35">
        <f t="shared" si="155"/>
        <v>44012</v>
      </c>
      <c r="I1171" s="35">
        <f t="shared" si="153"/>
        <v>44019</v>
      </c>
      <c r="J1171" s="35">
        <v>44027</v>
      </c>
      <c r="K1171" s="36" t="s">
        <v>69</v>
      </c>
      <c r="L1171" s="37">
        <f t="shared" si="154"/>
        <v>200000</v>
      </c>
      <c r="M1171" s="38">
        <f>181900+18100</f>
        <v>200000</v>
      </c>
      <c r="N1171" s="39"/>
      <c r="O1171" s="40" t="s">
        <v>257</v>
      </c>
    </row>
    <row r="1172" spans="1:15" s="41" customFormat="1" ht="24">
      <c r="A1172" s="32">
        <v>522</v>
      </c>
      <c r="B1172" s="33" t="s">
        <v>400</v>
      </c>
      <c r="C1172" s="34" t="s">
        <v>103</v>
      </c>
      <c r="D1172" s="33" t="s">
        <v>156</v>
      </c>
      <c r="E1172" s="44" t="s">
        <v>15</v>
      </c>
      <c r="F1172" s="35">
        <f t="shared" si="156"/>
        <v>43984</v>
      </c>
      <c r="G1172" s="35">
        <f t="shared" si="157"/>
        <v>44005</v>
      </c>
      <c r="H1172" s="35">
        <f t="shared" si="155"/>
        <v>44012</v>
      </c>
      <c r="I1172" s="35">
        <f t="shared" si="153"/>
        <v>44019</v>
      </c>
      <c r="J1172" s="35">
        <v>44027</v>
      </c>
      <c r="K1172" s="36" t="s">
        <v>69</v>
      </c>
      <c r="L1172" s="37">
        <f t="shared" si="154"/>
        <v>203500</v>
      </c>
      <c r="M1172" s="38">
        <v>203500</v>
      </c>
      <c r="N1172" s="39"/>
      <c r="O1172" s="40" t="s">
        <v>257</v>
      </c>
    </row>
    <row r="1173" spans="1:15" s="41" customFormat="1" ht="21">
      <c r="A1173" s="32">
        <v>527</v>
      </c>
      <c r="B1173" s="33" t="s">
        <v>400</v>
      </c>
      <c r="C1173" s="34" t="s">
        <v>77</v>
      </c>
      <c r="D1173" s="33" t="s">
        <v>156</v>
      </c>
      <c r="E1173" s="44" t="s">
        <v>15</v>
      </c>
      <c r="F1173" s="35">
        <f t="shared" si="156"/>
        <v>43984</v>
      </c>
      <c r="G1173" s="35">
        <f t="shared" si="157"/>
        <v>44005</v>
      </c>
      <c r="H1173" s="35">
        <f t="shared" si="155"/>
        <v>44012</v>
      </c>
      <c r="I1173" s="35">
        <f t="shared" si="153"/>
        <v>44019</v>
      </c>
      <c r="J1173" s="35">
        <v>44027</v>
      </c>
      <c r="K1173" s="36" t="s">
        <v>69</v>
      </c>
      <c r="L1173" s="37">
        <f t="shared" si="154"/>
        <v>35000</v>
      </c>
      <c r="M1173" s="38">
        <v>35000</v>
      </c>
      <c r="N1173" s="39"/>
      <c r="O1173" s="40" t="s">
        <v>257</v>
      </c>
    </row>
    <row r="1174" spans="1:15" s="41" customFormat="1" ht="21">
      <c r="A1174" s="32">
        <v>528</v>
      </c>
      <c r="B1174" s="33" t="s">
        <v>400</v>
      </c>
      <c r="C1174" s="34" t="s">
        <v>78</v>
      </c>
      <c r="D1174" s="33" t="s">
        <v>156</v>
      </c>
      <c r="E1174" s="44" t="s">
        <v>15</v>
      </c>
      <c r="F1174" s="35">
        <f t="shared" si="156"/>
        <v>43984</v>
      </c>
      <c r="G1174" s="35">
        <f t="shared" si="157"/>
        <v>44005</v>
      </c>
      <c r="H1174" s="35">
        <f t="shared" si="155"/>
        <v>44012</v>
      </c>
      <c r="I1174" s="35">
        <f t="shared" si="153"/>
        <v>44019</v>
      </c>
      <c r="J1174" s="35">
        <v>44027</v>
      </c>
      <c r="K1174" s="36" t="s">
        <v>69</v>
      </c>
      <c r="L1174" s="37">
        <f t="shared" si="154"/>
        <v>35000</v>
      </c>
      <c r="M1174" s="38">
        <v>35000</v>
      </c>
      <c r="N1174" s="39"/>
      <c r="O1174" s="40" t="s">
        <v>257</v>
      </c>
    </row>
    <row r="1175" spans="1:15" s="41" customFormat="1" ht="21">
      <c r="A1175" s="32">
        <v>529</v>
      </c>
      <c r="B1175" s="33" t="s">
        <v>400</v>
      </c>
      <c r="C1175" s="34" t="s">
        <v>81</v>
      </c>
      <c r="D1175" s="33" t="s">
        <v>156</v>
      </c>
      <c r="E1175" s="44" t="s">
        <v>15</v>
      </c>
      <c r="F1175" s="35">
        <f t="shared" si="156"/>
        <v>43984</v>
      </c>
      <c r="G1175" s="35">
        <f t="shared" si="157"/>
        <v>44005</v>
      </c>
      <c r="H1175" s="35">
        <f t="shared" si="155"/>
        <v>44012</v>
      </c>
      <c r="I1175" s="35">
        <f t="shared" si="153"/>
        <v>44019</v>
      </c>
      <c r="J1175" s="35">
        <v>44027</v>
      </c>
      <c r="K1175" s="36" t="s">
        <v>69</v>
      </c>
      <c r="L1175" s="37">
        <f t="shared" si="154"/>
        <v>20000</v>
      </c>
      <c r="M1175" s="38">
        <v>20000</v>
      </c>
      <c r="N1175" s="39"/>
      <c r="O1175" s="40" t="s">
        <v>257</v>
      </c>
    </row>
    <row r="1176" spans="1:15" s="41" customFormat="1" ht="21">
      <c r="A1176" s="32">
        <v>530</v>
      </c>
      <c r="B1176" s="33" t="s">
        <v>400</v>
      </c>
      <c r="C1176" s="34" t="s">
        <v>216</v>
      </c>
      <c r="D1176" s="33" t="s">
        <v>156</v>
      </c>
      <c r="E1176" s="44" t="s">
        <v>15</v>
      </c>
      <c r="F1176" s="35">
        <f t="shared" si="156"/>
        <v>43984</v>
      </c>
      <c r="G1176" s="35">
        <f t="shared" si="157"/>
        <v>44005</v>
      </c>
      <c r="H1176" s="35">
        <f t="shared" si="155"/>
        <v>44012</v>
      </c>
      <c r="I1176" s="35">
        <f t="shared" si="153"/>
        <v>44019</v>
      </c>
      <c r="J1176" s="35">
        <v>44027</v>
      </c>
      <c r="K1176" s="36" t="s">
        <v>69</v>
      </c>
      <c r="L1176" s="37">
        <f t="shared" si="154"/>
        <v>10000</v>
      </c>
      <c r="M1176" s="38">
        <v>10000</v>
      </c>
      <c r="N1176" s="39"/>
      <c r="O1176" s="40" t="s">
        <v>257</v>
      </c>
    </row>
    <row r="1177" spans="1:15" s="41" customFormat="1" ht="21">
      <c r="A1177" s="32">
        <v>532</v>
      </c>
      <c r="B1177" s="33" t="s">
        <v>400</v>
      </c>
      <c r="C1177" s="34" t="s">
        <v>92</v>
      </c>
      <c r="D1177" s="33" t="s">
        <v>156</v>
      </c>
      <c r="E1177" s="44" t="s">
        <v>15</v>
      </c>
      <c r="F1177" s="35">
        <f t="shared" si="156"/>
        <v>43986</v>
      </c>
      <c r="G1177" s="35">
        <f t="shared" si="157"/>
        <v>44007</v>
      </c>
      <c r="H1177" s="35">
        <f>J1177-13</f>
        <v>44014</v>
      </c>
      <c r="I1177" s="35">
        <f t="shared" si="153"/>
        <v>44021</v>
      </c>
      <c r="J1177" s="35">
        <v>44027</v>
      </c>
      <c r="K1177" s="36" t="s">
        <v>69</v>
      </c>
      <c r="L1177" s="37">
        <f t="shared" si="154"/>
        <v>1110034</v>
      </c>
      <c r="M1177" s="38">
        <v>1110034</v>
      </c>
      <c r="N1177" s="39"/>
      <c r="O1177" s="40" t="s">
        <v>257</v>
      </c>
    </row>
    <row r="1178" spans="1:15" s="41" customFormat="1" ht="24">
      <c r="A1178" s="32">
        <v>535</v>
      </c>
      <c r="B1178" s="33" t="s">
        <v>400</v>
      </c>
      <c r="C1178" s="42" t="s">
        <v>83</v>
      </c>
      <c r="D1178" s="33" t="s">
        <v>156</v>
      </c>
      <c r="E1178" s="44" t="s">
        <v>28</v>
      </c>
      <c r="F1178" s="35">
        <f>H1178-7</f>
        <v>44005</v>
      </c>
      <c r="G1178" s="33" t="str">
        <f>IF(E1178="","",IF((OR(E1178=data_validation!A$1,E1178=data_validation!A$2)),"Indicate Date","N/A"))</f>
        <v>N/A</v>
      </c>
      <c r="H1178" s="35">
        <f>J1178-15</f>
        <v>44012</v>
      </c>
      <c r="I1178" s="35">
        <f t="shared" si="153"/>
        <v>44019</v>
      </c>
      <c r="J1178" s="35">
        <v>44027</v>
      </c>
      <c r="K1178" s="36" t="s">
        <v>69</v>
      </c>
      <c r="L1178" s="37">
        <f t="shared" si="154"/>
        <v>25000</v>
      </c>
      <c r="M1178" s="43">
        <v>25000</v>
      </c>
      <c r="N1178" s="39"/>
      <c r="O1178" s="40" t="s">
        <v>257</v>
      </c>
    </row>
    <row r="1179" spans="1:15" s="41" customFormat="1" ht="24">
      <c r="A1179" s="32">
        <v>539</v>
      </c>
      <c r="B1179" s="33" t="s">
        <v>400</v>
      </c>
      <c r="C1179" s="42" t="s">
        <v>118</v>
      </c>
      <c r="D1179" s="33" t="s">
        <v>156</v>
      </c>
      <c r="E1179" s="44" t="s">
        <v>28</v>
      </c>
      <c r="F1179" s="35">
        <f>H1179-7</f>
        <v>44005</v>
      </c>
      <c r="G1179" s="33" t="str">
        <f>IF(E1179="","",IF((OR(E1179=data_validation!A$1,E1179=data_validation!A$2)),"Indicate Date","N/A"))</f>
        <v>N/A</v>
      </c>
      <c r="H1179" s="35">
        <f>J1179-15</f>
        <v>44012</v>
      </c>
      <c r="I1179" s="35">
        <f t="shared" si="153"/>
        <v>44019</v>
      </c>
      <c r="J1179" s="35">
        <v>44027</v>
      </c>
      <c r="K1179" s="36" t="s">
        <v>69</v>
      </c>
      <c r="L1179" s="37">
        <f t="shared" si="154"/>
        <v>50000</v>
      </c>
      <c r="M1179" s="43">
        <v>50000</v>
      </c>
      <c r="N1179" s="39"/>
      <c r="O1179" s="40" t="s">
        <v>257</v>
      </c>
    </row>
    <row r="1180" spans="1:15" s="41" customFormat="1" ht="36">
      <c r="A1180" s="32">
        <v>543</v>
      </c>
      <c r="B1180" s="33" t="s">
        <v>400</v>
      </c>
      <c r="C1180" s="42" t="s">
        <v>401</v>
      </c>
      <c r="D1180" s="33" t="s">
        <v>156</v>
      </c>
      <c r="E1180" s="44" t="s">
        <v>25</v>
      </c>
      <c r="F1180" s="46" t="e">
        <v>#REF!</v>
      </c>
      <c r="G1180" s="46" t="s">
        <v>822</v>
      </c>
      <c r="H1180" s="35">
        <f>J1180-13</f>
        <v>44014</v>
      </c>
      <c r="I1180" s="35">
        <f t="shared" si="153"/>
        <v>44021</v>
      </c>
      <c r="J1180" s="35">
        <v>44027</v>
      </c>
      <c r="K1180" s="36" t="s">
        <v>69</v>
      </c>
      <c r="L1180" s="37">
        <f t="shared" si="154"/>
        <v>18750</v>
      </c>
      <c r="M1180" s="43">
        <v>18750</v>
      </c>
      <c r="N1180" s="39"/>
      <c r="O1180" s="40" t="s">
        <v>257</v>
      </c>
    </row>
    <row r="1181" spans="1:15" s="41" customFormat="1" ht="36">
      <c r="A1181" s="32">
        <v>548</v>
      </c>
      <c r="B1181" s="33" t="s">
        <v>400</v>
      </c>
      <c r="C1181" s="42" t="s">
        <v>146</v>
      </c>
      <c r="D1181" s="33" t="s">
        <v>156</v>
      </c>
      <c r="E1181" s="44" t="s">
        <v>25</v>
      </c>
      <c r="F1181" s="46" t="e">
        <v>#REF!</v>
      </c>
      <c r="G1181" s="46" t="s">
        <v>822</v>
      </c>
      <c r="H1181" s="35">
        <f>J1181-15</f>
        <v>44012</v>
      </c>
      <c r="I1181" s="35">
        <f t="shared" si="153"/>
        <v>44019</v>
      </c>
      <c r="J1181" s="35">
        <v>44027</v>
      </c>
      <c r="K1181" s="36" t="s">
        <v>69</v>
      </c>
      <c r="L1181" s="37">
        <f t="shared" si="154"/>
        <v>60000</v>
      </c>
      <c r="M1181" s="43">
        <v>60000</v>
      </c>
      <c r="N1181" s="39"/>
      <c r="O1181" s="40" t="s">
        <v>257</v>
      </c>
    </row>
    <row r="1182" spans="1:15" s="41" customFormat="1" ht="21">
      <c r="A1182" s="32">
        <v>552</v>
      </c>
      <c r="B1182" s="33" t="s">
        <v>400</v>
      </c>
      <c r="C1182" s="34" t="s">
        <v>403</v>
      </c>
      <c r="D1182" s="33" t="s">
        <v>156</v>
      </c>
      <c r="E1182" s="44" t="s">
        <v>15</v>
      </c>
      <c r="F1182" s="35">
        <f>G1182-21</f>
        <v>43986</v>
      </c>
      <c r="G1182" s="35">
        <f>H1182-7</f>
        <v>44007</v>
      </c>
      <c r="H1182" s="35">
        <f>J1182-13</f>
        <v>44014</v>
      </c>
      <c r="I1182" s="35">
        <f t="shared" si="153"/>
        <v>44021</v>
      </c>
      <c r="J1182" s="35">
        <v>44027</v>
      </c>
      <c r="K1182" s="36" t="s">
        <v>69</v>
      </c>
      <c r="L1182" s="37">
        <f t="shared" si="154"/>
        <v>400000</v>
      </c>
      <c r="M1182" s="38">
        <v>400000</v>
      </c>
      <c r="N1182" s="39"/>
      <c r="O1182" s="40" t="s">
        <v>257</v>
      </c>
    </row>
    <row r="1183" spans="1:15" s="41" customFormat="1" ht="21">
      <c r="A1183" s="32">
        <v>555</v>
      </c>
      <c r="B1183" s="33" t="s">
        <v>400</v>
      </c>
      <c r="C1183" s="42" t="s">
        <v>116</v>
      </c>
      <c r="D1183" s="33" t="s">
        <v>156</v>
      </c>
      <c r="E1183" s="44" t="s">
        <v>28</v>
      </c>
      <c r="F1183" s="35">
        <f>H1183-7</f>
        <v>44005</v>
      </c>
      <c r="G1183" s="33" t="str">
        <f>IF(E1183="","",IF((OR(E1183=data_validation!A$1,E1183=data_validation!A$2)),"Indicate Date","N/A"))</f>
        <v>N/A</v>
      </c>
      <c r="H1183" s="35">
        <f>J1183-15</f>
        <v>44012</v>
      </c>
      <c r="I1183" s="35">
        <f t="shared" si="153"/>
        <v>44019</v>
      </c>
      <c r="J1183" s="35">
        <v>44027</v>
      </c>
      <c r="K1183" s="36" t="s">
        <v>69</v>
      </c>
      <c r="L1183" s="37">
        <f t="shared" si="154"/>
        <v>92500</v>
      </c>
      <c r="M1183" s="43">
        <v>92500</v>
      </c>
      <c r="N1183" s="39"/>
      <c r="O1183" s="40" t="s">
        <v>257</v>
      </c>
    </row>
    <row r="1184" spans="1:15" s="41" customFormat="1" ht="21">
      <c r="A1184" s="32">
        <v>561</v>
      </c>
      <c r="B1184" s="33" t="s">
        <v>400</v>
      </c>
      <c r="C1184" s="42" t="s">
        <v>152</v>
      </c>
      <c r="D1184" s="33" t="s">
        <v>156</v>
      </c>
      <c r="E1184" s="44" t="s">
        <v>28</v>
      </c>
      <c r="F1184" s="35">
        <f>H1184-7</f>
        <v>44005</v>
      </c>
      <c r="G1184" s="33" t="str">
        <f>IF(E1184="","",IF((OR(E1184=data_validation!A$1,E1184=data_validation!A$2)),"Indicate Date","N/A"))</f>
        <v>N/A</v>
      </c>
      <c r="H1184" s="35">
        <f>J1184-15</f>
        <v>44012</v>
      </c>
      <c r="I1184" s="35">
        <f t="shared" si="153"/>
        <v>44019</v>
      </c>
      <c r="J1184" s="35">
        <v>44027</v>
      </c>
      <c r="K1184" s="36" t="s">
        <v>69</v>
      </c>
      <c r="L1184" s="37">
        <f t="shared" si="154"/>
        <v>17500</v>
      </c>
      <c r="M1184" s="43">
        <v>17500</v>
      </c>
      <c r="N1184" s="39"/>
      <c r="O1184" s="40" t="s">
        <v>257</v>
      </c>
    </row>
    <row r="1185" spans="1:256" s="41" customFormat="1" ht="21">
      <c r="A1185" s="32">
        <v>562</v>
      </c>
      <c r="B1185" s="33" t="s">
        <v>400</v>
      </c>
      <c r="C1185" s="42" t="s">
        <v>110</v>
      </c>
      <c r="D1185" s="33" t="s">
        <v>156</v>
      </c>
      <c r="E1185" s="44" t="s">
        <v>29</v>
      </c>
      <c r="F1185" s="35">
        <f>H1185-7</f>
        <v>44005</v>
      </c>
      <c r="G1185" s="33" t="str">
        <f>IF(E1185="","",IF((OR(E1185=data_validation!A$1,E1185=data_validation!A$2)),"Indicate Date","N/A"))</f>
        <v>N/A</v>
      </c>
      <c r="H1185" s="35">
        <f>J1185-15</f>
        <v>44012</v>
      </c>
      <c r="I1185" s="35">
        <f t="shared" si="153"/>
        <v>44019</v>
      </c>
      <c r="J1185" s="35">
        <v>44027</v>
      </c>
      <c r="K1185" s="36" t="s">
        <v>69</v>
      </c>
      <c r="L1185" s="37">
        <f t="shared" si="154"/>
        <v>20000</v>
      </c>
      <c r="M1185" s="43">
        <v>20000</v>
      </c>
      <c r="N1185" s="39"/>
      <c r="O1185" s="40" t="s">
        <v>257</v>
      </c>
    </row>
    <row r="1186" spans="1:256" s="41" customFormat="1" ht="24">
      <c r="A1186" s="32">
        <v>574</v>
      </c>
      <c r="B1186" s="33" t="s">
        <v>407</v>
      </c>
      <c r="C1186" s="34" t="s">
        <v>157</v>
      </c>
      <c r="D1186" s="33" t="s">
        <v>156</v>
      </c>
      <c r="E1186" s="44" t="s">
        <v>15</v>
      </c>
      <c r="F1186" s="35">
        <f>G1186-21</f>
        <v>43984</v>
      </c>
      <c r="G1186" s="35">
        <f>H1186-7</f>
        <v>44005</v>
      </c>
      <c r="H1186" s="35">
        <f>J1186-15</f>
        <v>44012</v>
      </c>
      <c r="I1186" s="35">
        <f t="shared" si="153"/>
        <v>44019</v>
      </c>
      <c r="J1186" s="35">
        <v>44027</v>
      </c>
      <c r="K1186" s="36" t="s">
        <v>69</v>
      </c>
      <c r="L1186" s="37">
        <f t="shared" si="154"/>
        <v>1090000</v>
      </c>
      <c r="M1186" s="38"/>
      <c r="N1186" s="39">
        <v>1090000</v>
      </c>
      <c r="O1186" s="40" t="s">
        <v>405</v>
      </c>
    </row>
    <row r="1187" spans="1:256" s="41" customFormat="1" ht="21">
      <c r="A1187" s="32">
        <v>575</v>
      </c>
      <c r="B1187" s="33" t="s">
        <v>407</v>
      </c>
      <c r="C1187" s="34" t="s">
        <v>213</v>
      </c>
      <c r="D1187" s="33" t="s">
        <v>156</v>
      </c>
      <c r="E1187" s="44" t="s">
        <v>15</v>
      </c>
      <c r="F1187" s="35">
        <f>G1187-21</f>
        <v>43986</v>
      </c>
      <c r="G1187" s="35">
        <f>H1187-7</f>
        <v>44007</v>
      </c>
      <c r="H1187" s="35">
        <f>J1187-13</f>
        <v>44014</v>
      </c>
      <c r="I1187" s="35">
        <f t="shared" si="153"/>
        <v>44021</v>
      </c>
      <c r="J1187" s="35">
        <v>44027</v>
      </c>
      <c r="K1187" s="36" t="s">
        <v>69</v>
      </c>
      <c r="L1187" s="37">
        <f t="shared" si="154"/>
        <v>1678571.43</v>
      </c>
      <c r="M1187" s="38"/>
      <c r="N1187" s="39">
        <v>1678571.43</v>
      </c>
      <c r="O1187" s="40" t="s">
        <v>405</v>
      </c>
    </row>
    <row r="1188" spans="1:256" s="41" customFormat="1" ht="21">
      <c r="A1188" s="32">
        <v>582</v>
      </c>
      <c r="B1188" s="33" t="s">
        <v>408</v>
      </c>
      <c r="C1188" s="34" t="s">
        <v>409</v>
      </c>
      <c r="D1188" s="33" t="s">
        <v>156</v>
      </c>
      <c r="E1188" s="44" t="s">
        <v>15</v>
      </c>
      <c r="F1188" s="35">
        <f>G1188-21</f>
        <v>43986</v>
      </c>
      <c r="G1188" s="35">
        <f>H1188-7</f>
        <v>44007</v>
      </c>
      <c r="H1188" s="35">
        <f>J1188-13</f>
        <v>44014</v>
      </c>
      <c r="I1188" s="35">
        <f t="shared" si="153"/>
        <v>44021</v>
      </c>
      <c r="J1188" s="35">
        <v>44027</v>
      </c>
      <c r="K1188" s="36" t="s">
        <v>69</v>
      </c>
      <c r="L1188" s="37">
        <f t="shared" si="154"/>
        <v>600000</v>
      </c>
      <c r="M1188" s="38"/>
      <c r="N1188" s="39">
        <v>600000</v>
      </c>
      <c r="O1188" s="40" t="s">
        <v>405</v>
      </c>
    </row>
    <row r="1189" spans="1:256" s="41" customFormat="1" ht="21">
      <c r="A1189" s="32">
        <v>585</v>
      </c>
      <c r="B1189" s="71" t="s">
        <v>314</v>
      </c>
      <c r="C1189" s="72" t="s">
        <v>76</v>
      </c>
      <c r="D1189" s="71" t="s">
        <v>142</v>
      </c>
      <c r="E1189" s="73" t="s">
        <v>24</v>
      </c>
      <c r="F1189" s="71" t="str">
        <f>IF(E1189="","",IF((OR(E1189=data_validation!A$1,E1189=data_validation!A$2,E1189=data_validation!A$5,E1189=data_validation!A$6,E1189=data_validation!A$14,E1189=data_validation!A$16)),"Indicate Date","N/A"))</f>
        <v>N/A</v>
      </c>
      <c r="G1189" s="71" t="str">
        <f>IF(E1189="","",IF((OR(E1189=data_validation!A$1,E1189=data_validation!A$2)),"Indicate Date","N/A"))</f>
        <v>N/A</v>
      </c>
      <c r="H1189" s="74">
        <f t="shared" ref="H1189:H1195" si="158">J1189-15</f>
        <v>44012</v>
      </c>
      <c r="I1189" s="74">
        <f t="shared" si="153"/>
        <v>44019</v>
      </c>
      <c r="J1189" s="74">
        <v>44027</v>
      </c>
      <c r="K1189" s="75" t="s">
        <v>69</v>
      </c>
      <c r="L1189" s="76">
        <f t="shared" si="154"/>
        <v>223500</v>
      </c>
      <c r="M1189" s="77">
        <f>198898+24602</f>
        <v>223500</v>
      </c>
      <c r="N1189" s="78"/>
      <c r="O1189" s="79" t="s">
        <v>208</v>
      </c>
      <c r="P1189" s="80"/>
      <c r="Q1189" s="80"/>
      <c r="R1189" s="80"/>
      <c r="S1189" s="80"/>
      <c r="T1189" s="80"/>
      <c r="U1189" s="80"/>
      <c r="V1189" s="80"/>
      <c r="W1189" s="80"/>
      <c r="X1189" s="80"/>
      <c r="Y1189" s="80"/>
      <c r="Z1189" s="80"/>
      <c r="AA1189" s="80"/>
      <c r="AB1189" s="80"/>
      <c r="AC1189" s="80"/>
      <c r="AD1189" s="80"/>
      <c r="AE1189" s="80"/>
      <c r="AF1189" s="80"/>
      <c r="AG1189" s="80"/>
      <c r="AH1189" s="80"/>
      <c r="AI1189" s="80"/>
      <c r="AJ1189" s="80"/>
      <c r="AK1189" s="80"/>
      <c r="AL1189" s="80"/>
      <c r="AM1189" s="80"/>
      <c r="AN1189" s="80"/>
      <c r="AO1189" s="80"/>
      <c r="AP1189" s="80"/>
      <c r="AQ1189" s="80"/>
      <c r="AR1189" s="80"/>
      <c r="AS1189" s="80"/>
      <c r="AT1189" s="80"/>
      <c r="AU1189" s="80"/>
      <c r="AV1189" s="80"/>
      <c r="AW1189" s="80"/>
      <c r="AX1189" s="80"/>
      <c r="AY1189" s="80"/>
      <c r="AZ1189" s="80"/>
      <c r="BA1189" s="80"/>
      <c r="BB1189" s="80"/>
      <c r="BC1189" s="80"/>
      <c r="BD1189" s="80"/>
      <c r="BE1189" s="80"/>
      <c r="BF1189" s="80"/>
      <c r="BG1189" s="80"/>
      <c r="BH1189" s="80"/>
      <c r="BI1189" s="80"/>
      <c r="BJ1189" s="80"/>
      <c r="BK1189" s="80"/>
      <c r="BL1189" s="80"/>
      <c r="BM1189" s="80"/>
      <c r="BN1189" s="80"/>
      <c r="BO1189" s="80"/>
      <c r="BP1189" s="80"/>
      <c r="BQ1189" s="80"/>
      <c r="BR1189" s="80"/>
      <c r="BS1189" s="80"/>
      <c r="BT1189" s="80"/>
      <c r="BU1189" s="80"/>
      <c r="BV1189" s="80"/>
      <c r="BW1189" s="80"/>
      <c r="BX1189" s="80"/>
      <c r="BY1189" s="80"/>
      <c r="BZ1189" s="80"/>
      <c r="CA1189" s="80"/>
      <c r="CB1189" s="80"/>
      <c r="CC1189" s="80"/>
      <c r="CD1189" s="80"/>
      <c r="CE1189" s="80"/>
      <c r="CF1189" s="80"/>
      <c r="CG1189" s="80"/>
      <c r="CH1189" s="80"/>
      <c r="CI1189" s="80"/>
      <c r="CJ1189" s="80"/>
      <c r="CK1189" s="80"/>
      <c r="CL1189" s="80"/>
      <c r="CM1189" s="80"/>
      <c r="CN1189" s="80"/>
      <c r="CO1189" s="80"/>
      <c r="CP1189" s="80"/>
      <c r="CQ1189" s="80"/>
      <c r="CR1189" s="80"/>
      <c r="CS1189" s="80"/>
      <c r="CT1189" s="80"/>
      <c r="CU1189" s="80"/>
      <c r="CV1189" s="80"/>
      <c r="CW1189" s="80"/>
      <c r="CX1189" s="80"/>
      <c r="CY1189" s="80"/>
      <c r="CZ1189" s="80"/>
      <c r="DA1189" s="80"/>
      <c r="DB1189" s="80"/>
      <c r="DC1189" s="80"/>
      <c r="DD1189" s="80"/>
      <c r="DE1189" s="80"/>
      <c r="DF1189" s="80"/>
      <c r="DG1189" s="80"/>
      <c r="DH1189" s="80"/>
      <c r="DI1189" s="80"/>
      <c r="DJ1189" s="80"/>
      <c r="DK1189" s="80"/>
      <c r="DL1189" s="80"/>
      <c r="DM1189" s="80"/>
      <c r="DN1189" s="80"/>
      <c r="DO1189" s="80"/>
      <c r="DP1189" s="80"/>
      <c r="DQ1189" s="80"/>
      <c r="DR1189" s="80"/>
      <c r="DS1189" s="80"/>
      <c r="DT1189" s="80"/>
      <c r="DU1189" s="80"/>
      <c r="DV1189" s="80"/>
      <c r="DW1189" s="80"/>
      <c r="DX1189" s="80"/>
      <c r="DY1189" s="80"/>
      <c r="DZ1189" s="80"/>
      <c r="EA1189" s="80"/>
      <c r="EB1189" s="80"/>
      <c r="EC1189" s="80"/>
      <c r="ED1189" s="80"/>
      <c r="EE1189" s="80"/>
      <c r="EF1189" s="80"/>
      <c r="EG1189" s="80"/>
      <c r="EH1189" s="80"/>
      <c r="EI1189" s="80"/>
      <c r="EJ1189" s="80"/>
      <c r="EK1189" s="80"/>
      <c r="EL1189" s="80"/>
      <c r="EM1189" s="80"/>
      <c r="EN1189" s="80"/>
      <c r="EO1189" s="80"/>
      <c r="EP1189" s="80"/>
      <c r="EQ1189" s="80"/>
      <c r="ER1189" s="80"/>
      <c r="ES1189" s="80"/>
      <c r="ET1189" s="80"/>
      <c r="EU1189" s="80"/>
      <c r="EV1189" s="80"/>
      <c r="EW1189" s="80"/>
      <c r="EX1189" s="80"/>
      <c r="EY1189" s="80"/>
      <c r="EZ1189" s="80"/>
      <c r="FA1189" s="80"/>
      <c r="FB1189" s="80"/>
      <c r="FC1189" s="80"/>
      <c r="FD1189" s="80"/>
      <c r="FE1189" s="80"/>
      <c r="FF1189" s="80"/>
      <c r="FG1189" s="80"/>
      <c r="FH1189" s="80"/>
      <c r="FI1189" s="80"/>
      <c r="FJ1189" s="80"/>
      <c r="FK1189" s="80"/>
      <c r="FL1189" s="80"/>
      <c r="FM1189" s="80"/>
      <c r="FN1189" s="80"/>
      <c r="FO1189" s="80"/>
      <c r="FP1189" s="80"/>
      <c r="FQ1189" s="80"/>
      <c r="FR1189" s="80"/>
      <c r="FS1189" s="80"/>
      <c r="FT1189" s="80"/>
      <c r="FU1189" s="80"/>
      <c r="FV1189" s="80"/>
      <c r="FW1189" s="80"/>
      <c r="FX1189" s="80"/>
      <c r="FY1189" s="80"/>
      <c r="FZ1189" s="80"/>
      <c r="GA1189" s="80"/>
      <c r="GB1189" s="80"/>
      <c r="GC1189" s="80"/>
      <c r="GD1189" s="80"/>
      <c r="GE1189" s="80"/>
      <c r="GF1189" s="80"/>
      <c r="GG1189" s="80"/>
      <c r="GH1189" s="80"/>
      <c r="GI1189" s="80"/>
      <c r="GJ1189" s="80"/>
      <c r="GK1189" s="80"/>
      <c r="GL1189" s="80"/>
      <c r="GM1189" s="80"/>
      <c r="GN1189" s="80"/>
      <c r="GO1189" s="80"/>
      <c r="GP1189" s="80"/>
      <c r="GQ1189" s="80"/>
      <c r="GR1189" s="80"/>
      <c r="GS1189" s="80"/>
      <c r="GT1189" s="80"/>
      <c r="GU1189" s="80"/>
      <c r="GV1189" s="80"/>
      <c r="GW1189" s="80"/>
      <c r="GX1189" s="80"/>
      <c r="GY1189" s="80"/>
      <c r="GZ1189" s="80"/>
      <c r="HA1189" s="80"/>
      <c r="HB1189" s="80"/>
      <c r="HC1189" s="80"/>
      <c r="HD1189" s="80"/>
      <c r="HE1189" s="80"/>
      <c r="HF1189" s="80"/>
      <c r="HG1189" s="80"/>
      <c r="HH1189" s="80"/>
      <c r="HI1189" s="80"/>
      <c r="HJ1189" s="80"/>
      <c r="HK1189" s="80"/>
      <c r="HL1189" s="80"/>
      <c r="HM1189" s="80"/>
      <c r="HN1189" s="80"/>
      <c r="HO1189" s="80"/>
      <c r="HP1189" s="80"/>
      <c r="HQ1189" s="80"/>
      <c r="HR1189" s="80"/>
      <c r="HS1189" s="80"/>
      <c r="HT1189" s="80"/>
      <c r="HU1189" s="80"/>
      <c r="HV1189" s="80"/>
      <c r="HW1189" s="80"/>
      <c r="HX1189" s="80"/>
      <c r="HY1189" s="80"/>
      <c r="HZ1189" s="80"/>
      <c r="IA1189" s="80"/>
      <c r="IB1189" s="80"/>
      <c r="IC1189" s="80"/>
      <c r="ID1189" s="80"/>
      <c r="IE1189" s="80"/>
      <c r="IF1189" s="80"/>
      <c r="IG1189" s="80"/>
      <c r="IH1189" s="80"/>
      <c r="II1189" s="80"/>
      <c r="IJ1189" s="80"/>
      <c r="IK1189" s="80"/>
      <c r="IL1189" s="80"/>
      <c r="IM1189" s="80"/>
      <c r="IN1189" s="80"/>
      <c r="IO1189" s="80"/>
      <c r="IP1189" s="80"/>
      <c r="IQ1189" s="80"/>
      <c r="IR1189" s="80"/>
      <c r="IS1189" s="80"/>
      <c r="IT1189" s="80"/>
      <c r="IU1189" s="80"/>
      <c r="IV1189" s="80"/>
    </row>
    <row r="1190" spans="1:256" s="41" customFormat="1" ht="21">
      <c r="A1190" s="32">
        <v>587</v>
      </c>
      <c r="B1190" s="71" t="s">
        <v>314</v>
      </c>
      <c r="C1190" s="72" t="s">
        <v>76</v>
      </c>
      <c r="D1190" s="71" t="s">
        <v>142</v>
      </c>
      <c r="E1190" s="73" t="s">
        <v>24</v>
      </c>
      <c r="F1190" s="71" t="str">
        <f>IF(E1190="","",IF((OR(E1190=data_validation!A$1,E1190=data_validation!A$2,E1190=data_validation!A$5,E1190=data_validation!A$6,E1190=data_validation!A$14,E1190=data_validation!A$16)),"Indicate Date","N/A"))</f>
        <v>N/A</v>
      </c>
      <c r="G1190" s="71" t="str">
        <f>IF(E1190="","",IF((OR(E1190=data_validation!A$1,E1190=data_validation!A$2)),"Indicate Date","N/A"))</f>
        <v>N/A</v>
      </c>
      <c r="H1190" s="74">
        <f t="shared" si="158"/>
        <v>44012</v>
      </c>
      <c r="I1190" s="74">
        <f t="shared" si="153"/>
        <v>44019</v>
      </c>
      <c r="J1190" s="74">
        <v>44027</v>
      </c>
      <c r="K1190" s="75" t="s">
        <v>69</v>
      </c>
      <c r="L1190" s="76">
        <f t="shared" si="154"/>
        <v>176500</v>
      </c>
      <c r="M1190" s="77">
        <v>176500</v>
      </c>
      <c r="N1190" s="78"/>
      <c r="O1190" s="79" t="s">
        <v>208</v>
      </c>
      <c r="P1190" s="80"/>
      <c r="Q1190" s="80"/>
      <c r="R1190" s="80"/>
      <c r="S1190" s="80"/>
      <c r="T1190" s="80"/>
      <c r="U1190" s="80"/>
      <c r="V1190" s="80"/>
      <c r="W1190" s="80"/>
      <c r="X1190" s="80"/>
      <c r="Y1190" s="80"/>
      <c r="Z1190" s="80"/>
      <c r="AA1190" s="80"/>
      <c r="AB1190" s="80"/>
      <c r="AC1190" s="80"/>
      <c r="AD1190" s="80"/>
      <c r="AE1190" s="80"/>
      <c r="AF1190" s="80"/>
      <c r="AG1190" s="80"/>
      <c r="AH1190" s="80"/>
      <c r="AI1190" s="80"/>
      <c r="AJ1190" s="80"/>
      <c r="AK1190" s="80"/>
      <c r="AL1190" s="80"/>
      <c r="AM1190" s="80"/>
      <c r="AN1190" s="80"/>
      <c r="AO1190" s="80"/>
      <c r="AP1190" s="80"/>
      <c r="AQ1190" s="80"/>
      <c r="AR1190" s="80"/>
      <c r="AS1190" s="80"/>
      <c r="AT1190" s="80"/>
      <c r="AU1190" s="80"/>
      <c r="AV1190" s="80"/>
      <c r="AW1190" s="80"/>
      <c r="AX1190" s="80"/>
      <c r="AY1190" s="80"/>
      <c r="AZ1190" s="80"/>
      <c r="BA1190" s="80"/>
      <c r="BB1190" s="80"/>
      <c r="BC1190" s="80"/>
      <c r="BD1190" s="80"/>
      <c r="BE1190" s="80"/>
      <c r="BF1190" s="80"/>
      <c r="BG1190" s="80"/>
      <c r="BH1190" s="80"/>
      <c r="BI1190" s="80"/>
      <c r="BJ1190" s="80"/>
      <c r="BK1190" s="80"/>
      <c r="BL1190" s="80"/>
      <c r="BM1190" s="80"/>
      <c r="BN1190" s="80"/>
      <c r="BO1190" s="80"/>
      <c r="BP1190" s="80"/>
      <c r="BQ1190" s="80"/>
      <c r="BR1190" s="80"/>
      <c r="BS1190" s="80"/>
      <c r="BT1190" s="80"/>
      <c r="BU1190" s="80"/>
      <c r="BV1190" s="80"/>
      <c r="BW1190" s="80"/>
      <c r="BX1190" s="80"/>
      <c r="BY1190" s="80"/>
      <c r="BZ1190" s="80"/>
      <c r="CA1190" s="80"/>
      <c r="CB1190" s="80"/>
      <c r="CC1190" s="80"/>
      <c r="CD1190" s="80"/>
      <c r="CE1190" s="80"/>
      <c r="CF1190" s="80"/>
      <c r="CG1190" s="80"/>
      <c r="CH1190" s="80"/>
      <c r="CI1190" s="80"/>
      <c r="CJ1190" s="80"/>
      <c r="CK1190" s="80"/>
      <c r="CL1190" s="80"/>
      <c r="CM1190" s="80"/>
      <c r="CN1190" s="80"/>
      <c r="CO1190" s="80"/>
      <c r="CP1190" s="80"/>
      <c r="CQ1190" s="80"/>
      <c r="CR1190" s="80"/>
      <c r="CS1190" s="80"/>
      <c r="CT1190" s="80"/>
      <c r="CU1190" s="80"/>
      <c r="CV1190" s="80"/>
      <c r="CW1190" s="80"/>
      <c r="CX1190" s="80"/>
      <c r="CY1190" s="80"/>
      <c r="CZ1190" s="80"/>
      <c r="DA1190" s="80"/>
      <c r="DB1190" s="80"/>
      <c r="DC1190" s="80"/>
      <c r="DD1190" s="80"/>
      <c r="DE1190" s="80"/>
      <c r="DF1190" s="80"/>
      <c r="DG1190" s="80"/>
      <c r="DH1190" s="80"/>
      <c r="DI1190" s="80"/>
      <c r="DJ1190" s="80"/>
      <c r="DK1190" s="80"/>
      <c r="DL1190" s="80"/>
      <c r="DM1190" s="80"/>
      <c r="DN1190" s="80"/>
      <c r="DO1190" s="80"/>
      <c r="DP1190" s="80"/>
      <c r="DQ1190" s="80"/>
      <c r="DR1190" s="80"/>
      <c r="DS1190" s="80"/>
      <c r="DT1190" s="80"/>
      <c r="DU1190" s="80"/>
      <c r="DV1190" s="80"/>
      <c r="DW1190" s="80"/>
      <c r="DX1190" s="80"/>
      <c r="DY1190" s="80"/>
      <c r="DZ1190" s="80"/>
      <c r="EA1190" s="80"/>
      <c r="EB1190" s="80"/>
      <c r="EC1190" s="80"/>
      <c r="ED1190" s="80"/>
      <c r="EE1190" s="80"/>
      <c r="EF1190" s="80"/>
      <c r="EG1190" s="80"/>
      <c r="EH1190" s="80"/>
      <c r="EI1190" s="80"/>
      <c r="EJ1190" s="80"/>
      <c r="EK1190" s="80"/>
      <c r="EL1190" s="80"/>
      <c r="EM1190" s="80"/>
      <c r="EN1190" s="80"/>
      <c r="EO1190" s="80"/>
      <c r="EP1190" s="80"/>
      <c r="EQ1190" s="80"/>
      <c r="ER1190" s="80"/>
      <c r="ES1190" s="80"/>
      <c r="ET1190" s="80"/>
      <c r="EU1190" s="80"/>
      <c r="EV1190" s="80"/>
      <c r="EW1190" s="80"/>
      <c r="EX1190" s="80"/>
      <c r="EY1190" s="80"/>
      <c r="EZ1190" s="80"/>
      <c r="FA1190" s="80"/>
      <c r="FB1190" s="80"/>
      <c r="FC1190" s="80"/>
      <c r="FD1190" s="80"/>
      <c r="FE1190" s="80"/>
      <c r="FF1190" s="80"/>
      <c r="FG1190" s="80"/>
      <c r="FH1190" s="80"/>
      <c r="FI1190" s="80"/>
      <c r="FJ1190" s="80"/>
      <c r="FK1190" s="80"/>
      <c r="FL1190" s="80"/>
      <c r="FM1190" s="80"/>
      <c r="FN1190" s="80"/>
      <c r="FO1190" s="80"/>
      <c r="FP1190" s="80"/>
      <c r="FQ1190" s="80"/>
      <c r="FR1190" s="80"/>
      <c r="FS1190" s="80"/>
      <c r="FT1190" s="80"/>
      <c r="FU1190" s="80"/>
      <c r="FV1190" s="80"/>
      <c r="FW1190" s="80"/>
      <c r="FX1190" s="80"/>
      <c r="FY1190" s="80"/>
      <c r="FZ1190" s="80"/>
      <c r="GA1190" s="80"/>
      <c r="GB1190" s="80"/>
      <c r="GC1190" s="80"/>
      <c r="GD1190" s="80"/>
      <c r="GE1190" s="80"/>
      <c r="GF1190" s="80"/>
      <c r="GG1190" s="80"/>
      <c r="GH1190" s="80"/>
      <c r="GI1190" s="80"/>
      <c r="GJ1190" s="80"/>
      <c r="GK1190" s="80"/>
      <c r="GL1190" s="80"/>
      <c r="GM1190" s="80"/>
      <c r="GN1190" s="80"/>
      <c r="GO1190" s="80"/>
      <c r="GP1190" s="80"/>
      <c r="GQ1190" s="80"/>
      <c r="GR1190" s="80"/>
      <c r="GS1190" s="80"/>
      <c r="GT1190" s="80"/>
      <c r="GU1190" s="80"/>
      <c r="GV1190" s="80"/>
      <c r="GW1190" s="80"/>
      <c r="GX1190" s="80"/>
      <c r="GY1190" s="80"/>
      <c r="GZ1190" s="80"/>
      <c r="HA1190" s="80"/>
      <c r="HB1190" s="80"/>
      <c r="HC1190" s="80"/>
      <c r="HD1190" s="80"/>
      <c r="HE1190" s="80"/>
      <c r="HF1190" s="80"/>
      <c r="HG1190" s="80"/>
      <c r="HH1190" s="80"/>
      <c r="HI1190" s="80"/>
      <c r="HJ1190" s="80"/>
      <c r="HK1190" s="80"/>
      <c r="HL1190" s="80"/>
      <c r="HM1190" s="80"/>
      <c r="HN1190" s="80"/>
      <c r="HO1190" s="80"/>
      <c r="HP1190" s="80"/>
      <c r="HQ1190" s="80"/>
      <c r="HR1190" s="80"/>
      <c r="HS1190" s="80"/>
      <c r="HT1190" s="80"/>
      <c r="HU1190" s="80"/>
      <c r="HV1190" s="80"/>
      <c r="HW1190" s="80"/>
      <c r="HX1190" s="80"/>
      <c r="HY1190" s="80"/>
      <c r="HZ1190" s="80"/>
      <c r="IA1190" s="80"/>
      <c r="IB1190" s="80"/>
      <c r="IC1190" s="80"/>
      <c r="ID1190" s="80"/>
      <c r="IE1190" s="80"/>
      <c r="IF1190" s="80"/>
      <c r="IG1190" s="80"/>
      <c r="IH1190" s="80"/>
      <c r="II1190" s="80"/>
      <c r="IJ1190" s="80"/>
      <c r="IK1190" s="80"/>
      <c r="IL1190" s="80"/>
      <c r="IM1190" s="80"/>
      <c r="IN1190" s="80"/>
      <c r="IO1190" s="80"/>
      <c r="IP1190" s="80"/>
      <c r="IQ1190" s="80"/>
      <c r="IR1190" s="80"/>
      <c r="IS1190" s="80"/>
      <c r="IT1190" s="80"/>
      <c r="IU1190" s="80"/>
      <c r="IV1190" s="80"/>
    </row>
    <row r="1191" spans="1:256" s="41" customFormat="1" ht="21">
      <c r="A1191" s="32">
        <v>592</v>
      </c>
      <c r="B1191" s="33" t="s">
        <v>314</v>
      </c>
      <c r="C1191" s="34" t="s">
        <v>78</v>
      </c>
      <c r="D1191" s="33" t="s">
        <v>142</v>
      </c>
      <c r="E1191" s="44" t="s">
        <v>15</v>
      </c>
      <c r="F1191" s="35">
        <f>G1191-21</f>
        <v>43984</v>
      </c>
      <c r="G1191" s="35">
        <f>H1191-7</f>
        <v>44005</v>
      </c>
      <c r="H1191" s="35">
        <f t="shared" si="158"/>
        <v>44012</v>
      </c>
      <c r="I1191" s="35">
        <f t="shared" si="153"/>
        <v>44019</v>
      </c>
      <c r="J1191" s="35">
        <v>44027</v>
      </c>
      <c r="K1191" s="36" t="s">
        <v>69</v>
      </c>
      <c r="L1191" s="37">
        <f t="shared" si="154"/>
        <v>270000</v>
      </c>
      <c r="M1191" s="38">
        <v>270000</v>
      </c>
      <c r="N1191" s="39"/>
      <c r="O1191" s="40" t="s">
        <v>208</v>
      </c>
    </row>
    <row r="1192" spans="1:256" s="41" customFormat="1" ht="21">
      <c r="A1192" s="32">
        <v>593</v>
      </c>
      <c r="B1192" s="33" t="s">
        <v>314</v>
      </c>
      <c r="C1192" s="34" t="s">
        <v>77</v>
      </c>
      <c r="D1192" s="33" t="s">
        <v>142</v>
      </c>
      <c r="E1192" s="44" t="s">
        <v>15</v>
      </c>
      <c r="F1192" s="35">
        <f>G1192-21</f>
        <v>43984</v>
      </c>
      <c r="G1192" s="35">
        <f>H1192-7</f>
        <v>44005</v>
      </c>
      <c r="H1192" s="35">
        <f t="shared" si="158"/>
        <v>44012</v>
      </c>
      <c r="I1192" s="35">
        <f t="shared" si="153"/>
        <v>44019</v>
      </c>
      <c r="J1192" s="35">
        <v>44027</v>
      </c>
      <c r="K1192" s="36" t="s">
        <v>69</v>
      </c>
      <c r="L1192" s="37">
        <f t="shared" si="154"/>
        <v>90000</v>
      </c>
      <c r="M1192" s="38">
        <v>90000</v>
      </c>
      <c r="N1192" s="39"/>
      <c r="O1192" s="40" t="s">
        <v>208</v>
      </c>
    </row>
    <row r="1193" spans="1:256" s="41" customFormat="1" ht="21">
      <c r="A1193" s="32">
        <v>594</v>
      </c>
      <c r="B1193" s="33" t="s">
        <v>314</v>
      </c>
      <c r="C1193" s="34" t="s">
        <v>81</v>
      </c>
      <c r="D1193" s="33" t="s">
        <v>142</v>
      </c>
      <c r="E1193" s="44" t="s">
        <v>15</v>
      </c>
      <c r="F1193" s="35">
        <f>G1193-21</f>
        <v>43984</v>
      </c>
      <c r="G1193" s="35">
        <f>H1193-7</f>
        <v>44005</v>
      </c>
      <c r="H1193" s="35">
        <f t="shared" si="158"/>
        <v>44012</v>
      </c>
      <c r="I1193" s="35">
        <f t="shared" si="153"/>
        <v>44019</v>
      </c>
      <c r="J1193" s="35">
        <v>44027</v>
      </c>
      <c r="K1193" s="36" t="s">
        <v>69</v>
      </c>
      <c r="L1193" s="37">
        <f t="shared" si="154"/>
        <v>90000</v>
      </c>
      <c r="M1193" s="38">
        <v>90000</v>
      </c>
      <c r="N1193" s="39"/>
      <c r="O1193" s="40" t="s">
        <v>208</v>
      </c>
    </row>
    <row r="1194" spans="1:256" s="41" customFormat="1" ht="24">
      <c r="A1194" s="32">
        <v>598</v>
      </c>
      <c r="B1194" s="33" t="s">
        <v>314</v>
      </c>
      <c r="C1194" s="42" t="s">
        <v>87</v>
      </c>
      <c r="D1194" s="33" t="s">
        <v>142</v>
      </c>
      <c r="E1194" s="44" t="s">
        <v>28</v>
      </c>
      <c r="F1194" s="35">
        <f>H1194-7</f>
        <v>44005</v>
      </c>
      <c r="G1194" s="33" t="str">
        <f>IF(E1194="","",IF((OR(E1194=data_validation!A$1,E1194=data_validation!A$2)),"Indicate Date","N/A"))</f>
        <v>N/A</v>
      </c>
      <c r="H1194" s="35">
        <f t="shared" si="158"/>
        <v>44012</v>
      </c>
      <c r="I1194" s="35">
        <f t="shared" si="153"/>
        <v>44019</v>
      </c>
      <c r="J1194" s="35">
        <v>44027</v>
      </c>
      <c r="K1194" s="36" t="s">
        <v>69</v>
      </c>
      <c r="L1194" s="37">
        <f t="shared" si="154"/>
        <v>60000</v>
      </c>
      <c r="M1194" s="43">
        <v>60000</v>
      </c>
      <c r="N1194" s="39"/>
      <c r="O1194" s="40" t="s">
        <v>208</v>
      </c>
    </row>
    <row r="1195" spans="1:256" s="41" customFormat="1" ht="24">
      <c r="A1195" s="32">
        <v>601</v>
      </c>
      <c r="B1195" s="33" t="s">
        <v>314</v>
      </c>
      <c r="C1195" s="42" t="s">
        <v>83</v>
      </c>
      <c r="D1195" s="33" t="s">
        <v>142</v>
      </c>
      <c r="E1195" s="44" t="s">
        <v>28</v>
      </c>
      <c r="F1195" s="35">
        <f>H1195-7</f>
        <v>44005</v>
      </c>
      <c r="G1195" s="33" t="str">
        <f>IF(E1195="","",IF((OR(E1195=data_validation!A$1,E1195=data_validation!A$2)),"Indicate Date","N/A"))</f>
        <v>N/A</v>
      </c>
      <c r="H1195" s="35">
        <f t="shared" si="158"/>
        <v>44012</v>
      </c>
      <c r="I1195" s="35">
        <f t="shared" si="153"/>
        <v>44019</v>
      </c>
      <c r="J1195" s="35">
        <v>44027</v>
      </c>
      <c r="K1195" s="36" t="s">
        <v>69</v>
      </c>
      <c r="L1195" s="37">
        <f t="shared" si="154"/>
        <v>150000</v>
      </c>
      <c r="M1195" s="43">
        <v>150000</v>
      </c>
      <c r="N1195" s="39"/>
      <c r="O1195" s="40" t="s">
        <v>208</v>
      </c>
    </row>
    <row r="1196" spans="1:256" s="41" customFormat="1" ht="24">
      <c r="A1196" s="32">
        <v>603</v>
      </c>
      <c r="B1196" s="33" t="s">
        <v>314</v>
      </c>
      <c r="C1196" s="42" t="s">
        <v>104</v>
      </c>
      <c r="D1196" s="33" t="s">
        <v>142</v>
      </c>
      <c r="E1196" s="44" t="s">
        <v>28</v>
      </c>
      <c r="F1196" s="35">
        <f>H1196-7</f>
        <v>44007</v>
      </c>
      <c r="G1196" s="33" t="str">
        <f>IF(E1196="","",IF((OR(E1196=data_validation!A$1,E1196=data_validation!A$2)),"Indicate Date","N/A"))</f>
        <v>N/A</v>
      </c>
      <c r="H1196" s="35">
        <f>J1196-13</f>
        <v>44014</v>
      </c>
      <c r="I1196" s="35">
        <f t="shared" si="153"/>
        <v>44021</v>
      </c>
      <c r="J1196" s="35">
        <v>44027</v>
      </c>
      <c r="K1196" s="36" t="s">
        <v>69</v>
      </c>
      <c r="L1196" s="37">
        <f t="shared" si="154"/>
        <v>20000</v>
      </c>
      <c r="M1196" s="43">
        <v>20000</v>
      </c>
      <c r="N1196" s="39"/>
      <c r="O1196" s="40" t="s">
        <v>208</v>
      </c>
    </row>
    <row r="1197" spans="1:256" s="41" customFormat="1" ht="21">
      <c r="A1197" s="32">
        <v>605</v>
      </c>
      <c r="B1197" s="33" t="s">
        <v>315</v>
      </c>
      <c r="C1197" s="42" t="s">
        <v>153</v>
      </c>
      <c r="D1197" s="33" t="s">
        <v>142</v>
      </c>
      <c r="E1197" s="44" t="s">
        <v>15</v>
      </c>
      <c r="F1197" s="35">
        <f t="shared" ref="F1197:F1203" si="159">G1197-21</f>
        <v>43984</v>
      </c>
      <c r="G1197" s="35">
        <f t="shared" ref="G1197:G1203" si="160">H1197-7</f>
        <v>44005</v>
      </c>
      <c r="H1197" s="35">
        <f>J1197-15</f>
        <v>44012</v>
      </c>
      <c r="I1197" s="35">
        <f t="shared" si="153"/>
        <v>44019</v>
      </c>
      <c r="J1197" s="35">
        <v>44027</v>
      </c>
      <c r="K1197" s="36" t="s">
        <v>69</v>
      </c>
      <c r="L1197" s="37">
        <f t="shared" si="154"/>
        <v>30000</v>
      </c>
      <c r="M1197" s="43"/>
      <c r="N1197" s="39">
        <v>30000</v>
      </c>
      <c r="O1197" s="40" t="s">
        <v>386</v>
      </c>
    </row>
    <row r="1198" spans="1:256" s="41" customFormat="1" ht="24">
      <c r="A1198" s="32">
        <v>614</v>
      </c>
      <c r="B1198" s="33" t="s">
        <v>317</v>
      </c>
      <c r="C1198" s="42" t="s">
        <v>85</v>
      </c>
      <c r="D1198" s="33" t="s">
        <v>142</v>
      </c>
      <c r="E1198" s="44" t="s">
        <v>15</v>
      </c>
      <c r="F1198" s="35">
        <f t="shared" si="159"/>
        <v>43984</v>
      </c>
      <c r="G1198" s="35">
        <f t="shared" si="160"/>
        <v>44005</v>
      </c>
      <c r="H1198" s="35">
        <f>J1198-15</f>
        <v>44012</v>
      </c>
      <c r="I1198" s="35">
        <f t="shared" si="153"/>
        <v>44019</v>
      </c>
      <c r="J1198" s="35">
        <v>44027</v>
      </c>
      <c r="K1198" s="36" t="s">
        <v>69</v>
      </c>
      <c r="L1198" s="37">
        <f t="shared" si="154"/>
        <v>375000</v>
      </c>
      <c r="M1198" s="43"/>
      <c r="N1198" s="39">
        <v>375000</v>
      </c>
      <c r="O1198" s="40" t="s">
        <v>386</v>
      </c>
    </row>
    <row r="1199" spans="1:256" s="41" customFormat="1" ht="21">
      <c r="A1199" s="32">
        <v>618</v>
      </c>
      <c r="B1199" s="33" t="s">
        <v>320</v>
      </c>
      <c r="C1199" s="34" t="s">
        <v>175</v>
      </c>
      <c r="D1199" s="33" t="s">
        <v>142</v>
      </c>
      <c r="E1199" s="44" t="s">
        <v>15</v>
      </c>
      <c r="F1199" s="35">
        <f t="shared" si="159"/>
        <v>43986</v>
      </c>
      <c r="G1199" s="35">
        <f t="shared" si="160"/>
        <v>44007</v>
      </c>
      <c r="H1199" s="35">
        <f>J1199-13</f>
        <v>44014</v>
      </c>
      <c r="I1199" s="35">
        <f t="shared" si="153"/>
        <v>44021</v>
      </c>
      <c r="J1199" s="35">
        <v>44027</v>
      </c>
      <c r="K1199" s="36" t="s">
        <v>69</v>
      </c>
      <c r="L1199" s="37">
        <f t="shared" si="154"/>
        <v>270000</v>
      </c>
      <c r="M1199" s="38">
        <v>270000</v>
      </c>
      <c r="N1199" s="39"/>
      <c r="O1199" s="40" t="s">
        <v>223</v>
      </c>
    </row>
    <row r="1200" spans="1:256" s="41" customFormat="1" ht="21">
      <c r="A1200" s="32">
        <v>622</v>
      </c>
      <c r="B1200" s="33" t="s">
        <v>321</v>
      </c>
      <c r="C1200" s="34" t="s">
        <v>114</v>
      </c>
      <c r="D1200" s="33" t="s">
        <v>142</v>
      </c>
      <c r="E1200" s="44" t="s">
        <v>15</v>
      </c>
      <c r="F1200" s="35">
        <f t="shared" si="159"/>
        <v>43984</v>
      </c>
      <c r="G1200" s="35">
        <f t="shared" si="160"/>
        <v>44005</v>
      </c>
      <c r="H1200" s="35">
        <f t="shared" ref="H1200:H1216" si="161">J1200-15</f>
        <v>44012</v>
      </c>
      <c r="I1200" s="35">
        <f t="shared" si="153"/>
        <v>44019</v>
      </c>
      <c r="J1200" s="35">
        <v>44027</v>
      </c>
      <c r="K1200" s="36" t="s">
        <v>69</v>
      </c>
      <c r="L1200" s="37">
        <f t="shared" si="154"/>
        <v>400000</v>
      </c>
      <c r="M1200" s="38">
        <v>400000</v>
      </c>
      <c r="N1200" s="39"/>
      <c r="O1200" s="40" t="s">
        <v>91</v>
      </c>
    </row>
    <row r="1201" spans="1:256" s="41" customFormat="1" ht="21">
      <c r="A1201" s="32">
        <v>626</v>
      </c>
      <c r="B1201" s="33" t="s">
        <v>321</v>
      </c>
      <c r="C1201" s="34" t="s">
        <v>175</v>
      </c>
      <c r="D1201" s="33" t="s">
        <v>142</v>
      </c>
      <c r="E1201" s="44" t="s">
        <v>15</v>
      </c>
      <c r="F1201" s="35">
        <f t="shared" si="159"/>
        <v>43984</v>
      </c>
      <c r="G1201" s="35">
        <f t="shared" si="160"/>
        <v>44005</v>
      </c>
      <c r="H1201" s="35">
        <f t="shared" si="161"/>
        <v>44012</v>
      </c>
      <c r="I1201" s="35">
        <f t="shared" si="153"/>
        <v>44019</v>
      </c>
      <c r="J1201" s="35">
        <v>44027</v>
      </c>
      <c r="K1201" s="36" t="s">
        <v>69</v>
      </c>
      <c r="L1201" s="37">
        <f t="shared" si="154"/>
        <v>240000</v>
      </c>
      <c r="M1201" s="38">
        <v>240000</v>
      </c>
      <c r="N1201" s="39"/>
      <c r="O1201" s="40" t="s">
        <v>91</v>
      </c>
    </row>
    <row r="1202" spans="1:256" s="41" customFormat="1" ht="21">
      <c r="A1202" s="32">
        <v>629</v>
      </c>
      <c r="B1202" s="33" t="s">
        <v>322</v>
      </c>
      <c r="C1202" s="42" t="s">
        <v>226</v>
      </c>
      <c r="D1202" s="33" t="s">
        <v>142</v>
      </c>
      <c r="E1202" s="44" t="s">
        <v>15</v>
      </c>
      <c r="F1202" s="35">
        <f t="shared" si="159"/>
        <v>43984</v>
      </c>
      <c r="G1202" s="35">
        <f t="shared" si="160"/>
        <v>44005</v>
      </c>
      <c r="H1202" s="35">
        <f t="shared" si="161"/>
        <v>44012</v>
      </c>
      <c r="I1202" s="35">
        <f t="shared" si="153"/>
        <v>44019</v>
      </c>
      <c r="J1202" s="35">
        <v>44027</v>
      </c>
      <c r="K1202" s="36" t="s">
        <v>69</v>
      </c>
      <c r="L1202" s="37">
        <f t="shared" si="154"/>
        <v>1195257</v>
      </c>
      <c r="M1202" s="38">
        <v>1195257</v>
      </c>
      <c r="N1202" s="39"/>
      <c r="O1202" s="40" t="s">
        <v>225</v>
      </c>
    </row>
    <row r="1203" spans="1:256" s="41" customFormat="1" ht="21">
      <c r="A1203" s="32">
        <v>632</v>
      </c>
      <c r="B1203" s="33" t="s">
        <v>322</v>
      </c>
      <c r="C1203" s="42" t="s">
        <v>81</v>
      </c>
      <c r="D1203" s="33" t="s">
        <v>142</v>
      </c>
      <c r="E1203" s="44" t="s">
        <v>15</v>
      </c>
      <c r="F1203" s="35">
        <f t="shared" si="159"/>
        <v>43984</v>
      </c>
      <c r="G1203" s="35">
        <f t="shared" si="160"/>
        <v>44005</v>
      </c>
      <c r="H1203" s="35">
        <f t="shared" si="161"/>
        <v>44012</v>
      </c>
      <c r="I1203" s="35">
        <f t="shared" si="153"/>
        <v>44019</v>
      </c>
      <c r="J1203" s="35">
        <v>44027</v>
      </c>
      <c r="K1203" s="36" t="s">
        <v>69</v>
      </c>
      <c r="L1203" s="37">
        <f t="shared" si="154"/>
        <v>312820</v>
      </c>
      <c r="M1203" s="38">
        <v>312820</v>
      </c>
      <c r="N1203" s="39"/>
      <c r="O1203" s="40" t="s">
        <v>225</v>
      </c>
    </row>
    <row r="1204" spans="1:256" s="41" customFormat="1" ht="24">
      <c r="A1204" s="32">
        <v>635</v>
      </c>
      <c r="B1204" s="33" t="s">
        <v>322</v>
      </c>
      <c r="C1204" s="42" t="s">
        <v>227</v>
      </c>
      <c r="D1204" s="33" t="s">
        <v>142</v>
      </c>
      <c r="E1204" s="44" t="s">
        <v>21</v>
      </c>
      <c r="F1204" s="46" t="e">
        <v>#REF!</v>
      </c>
      <c r="G1204" s="46" t="s">
        <v>822</v>
      </c>
      <c r="H1204" s="35">
        <f t="shared" si="161"/>
        <v>44012</v>
      </c>
      <c r="I1204" s="35">
        <f t="shared" si="153"/>
        <v>44019</v>
      </c>
      <c r="J1204" s="35">
        <v>44027</v>
      </c>
      <c r="K1204" s="36" t="s">
        <v>69</v>
      </c>
      <c r="L1204" s="37">
        <f t="shared" si="154"/>
        <v>300081</v>
      </c>
      <c r="M1204" s="38">
        <v>300081</v>
      </c>
      <c r="N1204" s="39"/>
      <c r="O1204" s="40" t="s">
        <v>225</v>
      </c>
    </row>
    <row r="1205" spans="1:256" s="41" customFormat="1" ht="21">
      <c r="A1205" s="32">
        <v>642</v>
      </c>
      <c r="B1205" s="33" t="s">
        <v>324</v>
      </c>
      <c r="C1205" s="34" t="s">
        <v>78</v>
      </c>
      <c r="D1205" s="33" t="s">
        <v>142</v>
      </c>
      <c r="E1205" s="44" t="s">
        <v>15</v>
      </c>
      <c r="F1205" s="35">
        <f>G1205-21</f>
        <v>43984</v>
      </c>
      <c r="G1205" s="35">
        <f>H1205-7</f>
        <v>44005</v>
      </c>
      <c r="H1205" s="35">
        <f t="shared" si="161"/>
        <v>44012</v>
      </c>
      <c r="I1205" s="35">
        <f t="shared" si="153"/>
        <v>44019</v>
      </c>
      <c r="J1205" s="35">
        <v>44027</v>
      </c>
      <c r="K1205" s="36" t="s">
        <v>69</v>
      </c>
      <c r="L1205" s="37">
        <f t="shared" si="154"/>
        <v>672000</v>
      </c>
      <c r="M1205" s="38">
        <v>672000</v>
      </c>
      <c r="N1205" s="39"/>
      <c r="O1205" s="40" t="s">
        <v>176</v>
      </c>
    </row>
    <row r="1206" spans="1:256" s="41" customFormat="1" ht="21">
      <c r="A1206" s="32">
        <v>643</v>
      </c>
      <c r="B1206" s="33" t="s">
        <v>324</v>
      </c>
      <c r="C1206" s="34" t="s">
        <v>77</v>
      </c>
      <c r="D1206" s="33" t="s">
        <v>142</v>
      </c>
      <c r="E1206" s="44" t="s">
        <v>15</v>
      </c>
      <c r="F1206" s="35">
        <f>G1206-21</f>
        <v>43984</v>
      </c>
      <c r="G1206" s="35">
        <f>H1206-7</f>
        <v>44005</v>
      </c>
      <c r="H1206" s="35">
        <f t="shared" si="161"/>
        <v>44012</v>
      </c>
      <c r="I1206" s="35">
        <f t="shared" si="153"/>
        <v>44019</v>
      </c>
      <c r="J1206" s="35">
        <v>44027</v>
      </c>
      <c r="K1206" s="36" t="s">
        <v>69</v>
      </c>
      <c r="L1206" s="37">
        <f t="shared" si="154"/>
        <v>40000</v>
      </c>
      <c r="M1206" s="38">
        <v>40000</v>
      </c>
      <c r="N1206" s="39"/>
      <c r="O1206" s="40" t="s">
        <v>176</v>
      </c>
    </row>
    <row r="1207" spans="1:256" s="41" customFormat="1" ht="21">
      <c r="A1207" s="32">
        <v>644</v>
      </c>
      <c r="B1207" s="33" t="s">
        <v>324</v>
      </c>
      <c r="C1207" s="34" t="s">
        <v>81</v>
      </c>
      <c r="D1207" s="33" t="s">
        <v>142</v>
      </c>
      <c r="E1207" s="44" t="s">
        <v>15</v>
      </c>
      <c r="F1207" s="35">
        <f>G1207-21</f>
        <v>43984</v>
      </c>
      <c r="G1207" s="35">
        <f>H1207-7</f>
        <v>44005</v>
      </c>
      <c r="H1207" s="35">
        <f t="shared" si="161"/>
        <v>44012</v>
      </c>
      <c r="I1207" s="35">
        <f t="shared" si="153"/>
        <v>44019</v>
      </c>
      <c r="J1207" s="35">
        <v>44027</v>
      </c>
      <c r="K1207" s="36" t="s">
        <v>69</v>
      </c>
      <c r="L1207" s="37">
        <f t="shared" si="154"/>
        <v>128000</v>
      </c>
      <c r="M1207" s="38">
        <v>128000</v>
      </c>
      <c r="N1207" s="39"/>
      <c r="O1207" s="40" t="s">
        <v>176</v>
      </c>
    </row>
    <row r="1208" spans="1:256" s="41" customFormat="1" ht="24">
      <c r="A1208" s="32">
        <v>647</v>
      </c>
      <c r="B1208" s="33" t="s">
        <v>324</v>
      </c>
      <c r="C1208" s="42" t="s">
        <v>118</v>
      </c>
      <c r="D1208" s="33" t="s">
        <v>142</v>
      </c>
      <c r="E1208" s="44" t="s">
        <v>28</v>
      </c>
      <c r="F1208" s="35">
        <f>H1208-7</f>
        <v>44005</v>
      </c>
      <c r="G1208" s="33" t="str">
        <f>IF(E1208="","",IF((OR(E1208=data_validation!A$1,E1208=data_validation!A$2)),"Indicate Date","N/A"))</f>
        <v>N/A</v>
      </c>
      <c r="H1208" s="35">
        <f t="shared" si="161"/>
        <v>44012</v>
      </c>
      <c r="I1208" s="35">
        <f t="shared" si="153"/>
        <v>44019</v>
      </c>
      <c r="J1208" s="35">
        <v>44027</v>
      </c>
      <c r="K1208" s="36" t="s">
        <v>69</v>
      </c>
      <c r="L1208" s="37">
        <f t="shared" si="154"/>
        <v>180000</v>
      </c>
      <c r="M1208" s="43">
        <v>180000</v>
      </c>
      <c r="N1208" s="39"/>
      <c r="O1208" s="40" t="s">
        <v>176</v>
      </c>
    </row>
    <row r="1209" spans="1:256" s="41" customFormat="1" ht="21">
      <c r="A1209" s="32">
        <v>649</v>
      </c>
      <c r="B1209" s="71" t="s">
        <v>365</v>
      </c>
      <c r="C1209" s="72" t="s">
        <v>76</v>
      </c>
      <c r="D1209" s="71" t="s">
        <v>128</v>
      </c>
      <c r="E1209" s="73" t="s">
        <v>24</v>
      </c>
      <c r="F1209" s="71" t="str">
        <f>IF(E1209="","",IF((OR(E1209=data_validation!A$1,E1209=data_validation!A$2,E1209=data_validation!A$5,E1209=data_validation!A$6,E1209=data_validation!A$14,E1209=data_validation!A$16)),"Indicate Date","N/A"))</f>
        <v>N/A</v>
      </c>
      <c r="G1209" s="71" t="str">
        <f>IF(E1209="","",IF((OR(E1209=data_validation!A$1,E1209=data_validation!A$2)),"Indicate Date","N/A"))</f>
        <v>N/A</v>
      </c>
      <c r="H1209" s="74">
        <f t="shared" si="161"/>
        <v>44012</v>
      </c>
      <c r="I1209" s="74">
        <f t="shared" si="153"/>
        <v>44019</v>
      </c>
      <c r="J1209" s="74">
        <v>44027</v>
      </c>
      <c r="K1209" s="75" t="s">
        <v>69</v>
      </c>
      <c r="L1209" s="76">
        <f t="shared" si="154"/>
        <v>29089</v>
      </c>
      <c r="M1209" s="77">
        <f>21802+7100+187</f>
        <v>29089</v>
      </c>
      <c r="N1209" s="78"/>
      <c r="O1209" s="79" t="s">
        <v>208</v>
      </c>
      <c r="P1209" s="80"/>
      <c r="Q1209" s="80"/>
      <c r="R1209" s="80"/>
      <c r="S1209" s="80"/>
      <c r="T1209" s="80"/>
      <c r="U1209" s="80"/>
      <c r="V1209" s="80"/>
      <c r="W1209" s="80"/>
      <c r="X1209" s="80"/>
      <c r="Y1209" s="80"/>
      <c r="Z1209" s="80"/>
      <c r="AA1209" s="80"/>
      <c r="AB1209" s="80"/>
      <c r="AC1209" s="80"/>
      <c r="AD1209" s="80"/>
      <c r="AE1209" s="80"/>
      <c r="AF1209" s="80"/>
      <c r="AG1209" s="80"/>
      <c r="AH1209" s="80"/>
      <c r="AI1209" s="80"/>
      <c r="AJ1209" s="80"/>
      <c r="AK1209" s="80"/>
      <c r="AL1209" s="80"/>
      <c r="AM1209" s="80"/>
      <c r="AN1209" s="80"/>
      <c r="AO1209" s="80"/>
      <c r="AP1209" s="80"/>
      <c r="AQ1209" s="80"/>
      <c r="AR1209" s="80"/>
      <c r="AS1209" s="80"/>
      <c r="AT1209" s="80"/>
      <c r="AU1209" s="80"/>
      <c r="AV1209" s="80"/>
      <c r="AW1209" s="80"/>
      <c r="AX1209" s="80"/>
      <c r="AY1209" s="80"/>
      <c r="AZ1209" s="80"/>
      <c r="BA1209" s="80"/>
      <c r="BB1209" s="80"/>
      <c r="BC1209" s="80"/>
      <c r="BD1209" s="80"/>
      <c r="BE1209" s="80"/>
      <c r="BF1209" s="80"/>
      <c r="BG1209" s="80"/>
      <c r="BH1209" s="80"/>
      <c r="BI1209" s="80"/>
      <c r="BJ1209" s="80"/>
      <c r="BK1209" s="80"/>
      <c r="BL1209" s="80"/>
      <c r="BM1209" s="80"/>
      <c r="BN1209" s="80"/>
      <c r="BO1209" s="80"/>
      <c r="BP1209" s="80"/>
      <c r="BQ1209" s="80"/>
      <c r="BR1209" s="80"/>
      <c r="BS1209" s="80"/>
      <c r="BT1209" s="80"/>
      <c r="BU1209" s="80"/>
      <c r="BV1209" s="80"/>
      <c r="BW1209" s="80"/>
      <c r="BX1209" s="80"/>
      <c r="BY1209" s="80"/>
      <c r="BZ1209" s="80"/>
      <c r="CA1209" s="80"/>
      <c r="CB1209" s="80"/>
      <c r="CC1209" s="80"/>
      <c r="CD1209" s="80"/>
      <c r="CE1209" s="80"/>
      <c r="CF1209" s="80"/>
      <c r="CG1209" s="80"/>
      <c r="CH1209" s="80"/>
      <c r="CI1209" s="80"/>
      <c r="CJ1209" s="80"/>
      <c r="CK1209" s="80"/>
      <c r="CL1209" s="80"/>
      <c r="CM1209" s="80"/>
      <c r="CN1209" s="80"/>
      <c r="CO1209" s="80"/>
      <c r="CP1209" s="80"/>
      <c r="CQ1209" s="80"/>
      <c r="CR1209" s="80"/>
      <c r="CS1209" s="80"/>
      <c r="CT1209" s="80"/>
      <c r="CU1209" s="80"/>
      <c r="CV1209" s="80"/>
      <c r="CW1209" s="80"/>
      <c r="CX1209" s="80"/>
      <c r="CY1209" s="80"/>
      <c r="CZ1209" s="80"/>
      <c r="DA1209" s="80"/>
      <c r="DB1209" s="80"/>
      <c r="DC1209" s="80"/>
      <c r="DD1209" s="80"/>
      <c r="DE1209" s="80"/>
      <c r="DF1209" s="80"/>
      <c r="DG1209" s="80"/>
      <c r="DH1209" s="80"/>
      <c r="DI1209" s="80"/>
      <c r="DJ1209" s="80"/>
      <c r="DK1209" s="80"/>
      <c r="DL1209" s="80"/>
      <c r="DM1209" s="80"/>
      <c r="DN1209" s="80"/>
      <c r="DO1209" s="80"/>
      <c r="DP1209" s="80"/>
      <c r="DQ1209" s="80"/>
      <c r="DR1209" s="80"/>
      <c r="DS1209" s="80"/>
      <c r="DT1209" s="80"/>
      <c r="DU1209" s="80"/>
      <c r="DV1209" s="80"/>
      <c r="DW1209" s="80"/>
      <c r="DX1209" s="80"/>
      <c r="DY1209" s="80"/>
      <c r="DZ1209" s="80"/>
      <c r="EA1209" s="80"/>
      <c r="EB1209" s="80"/>
      <c r="EC1209" s="80"/>
      <c r="ED1209" s="80"/>
      <c r="EE1209" s="80"/>
      <c r="EF1209" s="80"/>
      <c r="EG1209" s="80"/>
      <c r="EH1209" s="80"/>
      <c r="EI1209" s="80"/>
      <c r="EJ1209" s="80"/>
      <c r="EK1209" s="80"/>
      <c r="EL1209" s="80"/>
      <c r="EM1209" s="80"/>
      <c r="EN1209" s="80"/>
      <c r="EO1209" s="80"/>
      <c r="EP1209" s="80"/>
      <c r="EQ1209" s="80"/>
      <c r="ER1209" s="80"/>
      <c r="ES1209" s="80"/>
      <c r="ET1209" s="80"/>
      <c r="EU1209" s="80"/>
      <c r="EV1209" s="80"/>
      <c r="EW1209" s="80"/>
      <c r="EX1209" s="80"/>
      <c r="EY1209" s="80"/>
      <c r="EZ1209" s="80"/>
      <c r="FA1209" s="80"/>
      <c r="FB1209" s="80"/>
      <c r="FC1209" s="80"/>
      <c r="FD1209" s="80"/>
      <c r="FE1209" s="80"/>
      <c r="FF1209" s="80"/>
      <c r="FG1209" s="80"/>
      <c r="FH1209" s="80"/>
      <c r="FI1209" s="80"/>
      <c r="FJ1209" s="80"/>
      <c r="FK1209" s="80"/>
      <c r="FL1209" s="80"/>
      <c r="FM1209" s="80"/>
      <c r="FN1209" s="80"/>
      <c r="FO1209" s="80"/>
      <c r="FP1209" s="80"/>
      <c r="FQ1209" s="80"/>
      <c r="FR1209" s="80"/>
      <c r="FS1209" s="80"/>
      <c r="FT1209" s="80"/>
      <c r="FU1209" s="80"/>
      <c r="FV1209" s="80"/>
      <c r="FW1209" s="80"/>
      <c r="FX1209" s="80"/>
      <c r="FY1209" s="80"/>
      <c r="FZ1209" s="80"/>
      <c r="GA1209" s="80"/>
      <c r="GB1209" s="80"/>
      <c r="GC1209" s="80"/>
      <c r="GD1209" s="80"/>
      <c r="GE1209" s="80"/>
      <c r="GF1209" s="80"/>
      <c r="GG1209" s="80"/>
      <c r="GH1209" s="80"/>
      <c r="GI1209" s="80"/>
      <c r="GJ1209" s="80"/>
      <c r="GK1209" s="80"/>
      <c r="GL1209" s="80"/>
      <c r="GM1209" s="80"/>
      <c r="GN1209" s="80"/>
      <c r="GO1209" s="80"/>
      <c r="GP1209" s="80"/>
      <c r="GQ1209" s="80"/>
      <c r="GR1209" s="80"/>
      <c r="GS1209" s="80"/>
      <c r="GT1209" s="80"/>
      <c r="GU1209" s="80"/>
      <c r="GV1209" s="80"/>
      <c r="GW1209" s="80"/>
      <c r="GX1209" s="80"/>
      <c r="GY1209" s="80"/>
      <c r="GZ1209" s="80"/>
      <c r="HA1209" s="80"/>
      <c r="HB1209" s="80"/>
      <c r="HC1209" s="80"/>
      <c r="HD1209" s="80"/>
      <c r="HE1209" s="80"/>
      <c r="HF1209" s="80"/>
      <c r="HG1209" s="80"/>
      <c r="HH1209" s="80"/>
      <c r="HI1209" s="80"/>
      <c r="HJ1209" s="80"/>
      <c r="HK1209" s="80"/>
      <c r="HL1209" s="80"/>
      <c r="HM1209" s="80"/>
      <c r="HN1209" s="80"/>
      <c r="HO1209" s="80"/>
      <c r="HP1209" s="80"/>
      <c r="HQ1209" s="80"/>
      <c r="HR1209" s="80"/>
      <c r="HS1209" s="80"/>
      <c r="HT1209" s="80"/>
      <c r="HU1209" s="80"/>
      <c r="HV1209" s="80"/>
      <c r="HW1209" s="80"/>
      <c r="HX1209" s="80"/>
      <c r="HY1209" s="80"/>
      <c r="HZ1209" s="80"/>
      <c r="IA1209" s="80"/>
      <c r="IB1209" s="80"/>
      <c r="IC1209" s="80"/>
      <c r="ID1209" s="80"/>
      <c r="IE1209" s="80"/>
      <c r="IF1209" s="80"/>
      <c r="IG1209" s="80"/>
      <c r="IH1209" s="80"/>
      <c r="II1209" s="80"/>
      <c r="IJ1209" s="80"/>
      <c r="IK1209" s="80"/>
      <c r="IL1209" s="80"/>
      <c r="IM1209" s="80"/>
      <c r="IN1209" s="80"/>
      <c r="IO1209" s="80"/>
      <c r="IP1209" s="80"/>
      <c r="IQ1209" s="80"/>
      <c r="IR1209" s="80"/>
      <c r="IS1209" s="80"/>
      <c r="IT1209" s="80"/>
      <c r="IU1209" s="80"/>
      <c r="IV1209" s="80"/>
    </row>
    <row r="1210" spans="1:256" s="41" customFormat="1" ht="21">
      <c r="A1210" s="32">
        <v>655</v>
      </c>
      <c r="B1210" s="33" t="s">
        <v>365</v>
      </c>
      <c r="C1210" s="34" t="s">
        <v>78</v>
      </c>
      <c r="D1210" s="33" t="s">
        <v>128</v>
      </c>
      <c r="E1210" s="44" t="s">
        <v>15</v>
      </c>
      <c r="F1210" s="35">
        <f>G1210-21</f>
        <v>43984</v>
      </c>
      <c r="G1210" s="35">
        <f>H1210-7</f>
        <v>44005</v>
      </c>
      <c r="H1210" s="35">
        <f t="shared" si="161"/>
        <v>44012</v>
      </c>
      <c r="I1210" s="35">
        <f t="shared" si="153"/>
        <v>44019</v>
      </c>
      <c r="J1210" s="35">
        <v>44027</v>
      </c>
      <c r="K1210" s="36" t="s">
        <v>69</v>
      </c>
      <c r="L1210" s="37">
        <f t="shared" si="154"/>
        <v>200000</v>
      </c>
      <c r="M1210" s="38">
        <v>200000</v>
      </c>
      <c r="N1210" s="39"/>
      <c r="O1210" s="40" t="s">
        <v>208</v>
      </c>
    </row>
    <row r="1211" spans="1:256" s="41" customFormat="1" ht="21">
      <c r="A1211" s="32">
        <v>656</v>
      </c>
      <c r="B1211" s="33" t="s">
        <v>365</v>
      </c>
      <c r="C1211" s="34" t="s">
        <v>77</v>
      </c>
      <c r="D1211" s="33" t="s">
        <v>128</v>
      </c>
      <c r="E1211" s="44" t="s">
        <v>15</v>
      </c>
      <c r="F1211" s="35">
        <f>G1211-21</f>
        <v>43984</v>
      </c>
      <c r="G1211" s="35">
        <f>H1211-7</f>
        <v>44005</v>
      </c>
      <c r="H1211" s="35">
        <f t="shared" si="161"/>
        <v>44012</v>
      </c>
      <c r="I1211" s="35">
        <f t="shared" si="153"/>
        <v>44019</v>
      </c>
      <c r="J1211" s="35">
        <v>44027</v>
      </c>
      <c r="K1211" s="36" t="s">
        <v>69</v>
      </c>
      <c r="L1211" s="37">
        <f t="shared" si="154"/>
        <v>85000</v>
      </c>
      <c r="M1211" s="38">
        <v>85000</v>
      </c>
      <c r="N1211" s="39"/>
      <c r="O1211" s="40" t="s">
        <v>208</v>
      </c>
    </row>
    <row r="1212" spans="1:256" s="41" customFormat="1" ht="21">
      <c r="A1212" s="32">
        <v>657</v>
      </c>
      <c r="B1212" s="33" t="s">
        <v>365</v>
      </c>
      <c r="C1212" s="34" t="s">
        <v>81</v>
      </c>
      <c r="D1212" s="33" t="s">
        <v>128</v>
      </c>
      <c r="E1212" s="44" t="s">
        <v>15</v>
      </c>
      <c r="F1212" s="35">
        <f>G1212-21</f>
        <v>43984</v>
      </c>
      <c r="G1212" s="35">
        <f>H1212-7</f>
        <v>44005</v>
      </c>
      <c r="H1212" s="35">
        <f t="shared" si="161"/>
        <v>44012</v>
      </c>
      <c r="I1212" s="35">
        <f t="shared" si="153"/>
        <v>44019</v>
      </c>
      <c r="J1212" s="35">
        <v>44027</v>
      </c>
      <c r="K1212" s="36" t="s">
        <v>69</v>
      </c>
      <c r="L1212" s="37">
        <f t="shared" si="154"/>
        <v>15000</v>
      </c>
      <c r="M1212" s="38">
        <v>15000</v>
      </c>
      <c r="N1212" s="39"/>
      <c r="O1212" s="40" t="s">
        <v>208</v>
      </c>
    </row>
    <row r="1213" spans="1:256" s="41" customFormat="1" ht="24">
      <c r="A1213" s="32">
        <v>660</v>
      </c>
      <c r="B1213" s="33" t="s">
        <v>365</v>
      </c>
      <c r="C1213" s="42" t="s">
        <v>83</v>
      </c>
      <c r="D1213" s="33" t="s">
        <v>128</v>
      </c>
      <c r="E1213" s="44" t="s">
        <v>28</v>
      </c>
      <c r="F1213" s="35">
        <f>H1213-7</f>
        <v>44005</v>
      </c>
      <c r="G1213" s="33" t="str">
        <f>IF(E1213="","",IF((OR(E1213=data_validation!A$1,E1213=data_validation!A$2)),"Indicate Date","N/A"))</f>
        <v>N/A</v>
      </c>
      <c r="H1213" s="35">
        <f t="shared" si="161"/>
        <v>44012</v>
      </c>
      <c r="I1213" s="35">
        <f t="shared" ref="I1213:I1276" si="162">H1213+7</f>
        <v>44019</v>
      </c>
      <c r="J1213" s="35">
        <v>44027</v>
      </c>
      <c r="K1213" s="36" t="s">
        <v>69</v>
      </c>
      <c r="L1213" s="37">
        <f t="shared" ref="L1213:L1276" si="163">SUM(M1213:N1213)</f>
        <v>15000</v>
      </c>
      <c r="M1213" s="38">
        <v>15000</v>
      </c>
      <c r="N1213" s="39"/>
      <c r="O1213" s="40" t="s">
        <v>208</v>
      </c>
    </row>
    <row r="1214" spans="1:256" s="41" customFormat="1" ht="24">
      <c r="A1214" s="32">
        <v>662</v>
      </c>
      <c r="B1214" s="33" t="s">
        <v>365</v>
      </c>
      <c r="C1214" s="42" t="s">
        <v>223</v>
      </c>
      <c r="D1214" s="33" t="s">
        <v>128</v>
      </c>
      <c r="E1214" s="44" t="s">
        <v>28</v>
      </c>
      <c r="F1214" s="35">
        <f>H1214-7</f>
        <v>44005</v>
      </c>
      <c r="G1214" s="33" t="str">
        <f>IF(E1214="","",IF((OR(E1214=data_validation!A$1,E1214=data_validation!A$2)),"Indicate Date","N/A"))</f>
        <v>N/A</v>
      </c>
      <c r="H1214" s="35">
        <f t="shared" si="161"/>
        <v>44012</v>
      </c>
      <c r="I1214" s="35">
        <f t="shared" si="162"/>
        <v>44019</v>
      </c>
      <c r="J1214" s="35">
        <v>44027</v>
      </c>
      <c r="K1214" s="36" t="s">
        <v>69</v>
      </c>
      <c r="L1214" s="37">
        <f t="shared" si="163"/>
        <v>100000</v>
      </c>
      <c r="M1214" s="38">
        <v>100000</v>
      </c>
      <c r="N1214" s="39"/>
      <c r="O1214" s="40" t="s">
        <v>208</v>
      </c>
    </row>
    <row r="1215" spans="1:256" s="41" customFormat="1" ht="24">
      <c r="A1215" s="32">
        <v>663</v>
      </c>
      <c r="B1215" s="33" t="s">
        <v>365</v>
      </c>
      <c r="C1215" s="34" t="s">
        <v>95</v>
      </c>
      <c r="D1215" s="33" t="s">
        <v>128</v>
      </c>
      <c r="E1215" s="44" t="s">
        <v>15</v>
      </c>
      <c r="F1215" s="35">
        <f t="shared" ref="F1215:F1221" si="164">G1215-21</f>
        <v>43984</v>
      </c>
      <c r="G1215" s="35">
        <f t="shared" ref="G1215:G1221" si="165">H1215-7</f>
        <v>44005</v>
      </c>
      <c r="H1215" s="35">
        <f t="shared" si="161"/>
        <v>44012</v>
      </c>
      <c r="I1215" s="35">
        <f t="shared" si="162"/>
        <v>44019</v>
      </c>
      <c r="J1215" s="35">
        <v>44027</v>
      </c>
      <c r="K1215" s="36" t="s">
        <v>69</v>
      </c>
      <c r="L1215" s="37">
        <f t="shared" si="163"/>
        <v>40000</v>
      </c>
      <c r="M1215" s="38"/>
      <c r="N1215" s="39">
        <v>40000</v>
      </c>
      <c r="O1215" s="40" t="s">
        <v>386</v>
      </c>
    </row>
    <row r="1216" spans="1:256" s="41" customFormat="1" ht="21">
      <c r="A1216" s="32">
        <v>664</v>
      </c>
      <c r="B1216" s="33" t="s">
        <v>365</v>
      </c>
      <c r="C1216" s="34" t="s">
        <v>96</v>
      </c>
      <c r="D1216" s="33" t="s">
        <v>128</v>
      </c>
      <c r="E1216" s="44" t="s">
        <v>15</v>
      </c>
      <c r="F1216" s="35">
        <f t="shared" si="164"/>
        <v>43984</v>
      </c>
      <c r="G1216" s="35">
        <f t="shared" si="165"/>
        <v>44005</v>
      </c>
      <c r="H1216" s="35">
        <f t="shared" si="161"/>
        <v>44012</v>
      </c>
      <c r="I1216" s="35">
        <f t="shared" si="162"/>
        <v>44019</v>
      </c>
      <c r="J1216" s="35">
        <v>44027</v>
      </c>
      <c r="K1216" s="36" t="s">
        <v>69</v>
      </c>
      <c r="L1216" s="37">
        <f t="shared" si="163"/>
        <v>35000</v>
      </c>
      <c r="M1216" s="38"/>
      <c r="N1216" s="39">
        <v>35000</v>
      </c>
      <c r="O1216" s="40" t="s">
        <v>386</v>
      </c>
    </row>
    <row r="1217" spans="1:256" s="41" customFormat="1" ht="24">
      <c r="A1217" s="32">
        <v>668</v>
      </c>
      <c r="B1217" s="33" t="s">
        <v>366</v>
      </c>
      <c r="C1217" s="34" t="s">
        <v>85</v>
      </c>
      <c r="D1217" s="33" t="s">
        <v>128</v>
      </c>
      <c r="E1217" s="44" t="s">
        <v>15</v>
      </c>
      <c r="F1217" s="35">
        <f t="shared" si="164"/>
        <v>43986</v>
      </c>
      <c r="G1217" s="35">
        <f t="shared" si="165"/>
        <v>44007</v>
      </c>
      <c r="H1217" s="35">
        <f>J1217-13</f>
        <v>44014</v>
      </c>
      <c r="I1217" s="35">
        <f t="shared" si="162"/>
        <v>44021</v>
      </c>
      <c r="J1217" s="35">
        <v>44027</v>
      </c>
      <c r="K1217" s="36" t="s">
        <v>69</v>
      </c>
      <c r="L1217" s="37">
        <f t="shared" si="163"/>
        <v>103000</v>
      </c>
      <c r="M1217" s="38"/>
      <c r="N1217" s="39">
        <f>15000+44000+24000+20000</f>
        <v>103000</v>
      </c>
      <c r="O1217" s="40" t="s">
        <v>386</v>
      </c>
    </row>
    <row r="1218" spans="1:256" s="41" customFormat="1" ht="12.75">
      <c r="A1218" s="32">
        <v>676</v>
      </c>
      <c r="B1218" s="33" t="s">
        <v>371</v>
      </c>
      <c r="C1218" s="34" t="s">
        <v>130</v>
      </c>
      <c r="D1218" s="33" t="s">
        <v>128</v>
      </c>
      <c r="E1218" s="44" t="s">
        <v>15</v>
      </c>
      <c r="F1218" s="35">
        <f t="shared" si="164"/>
        <v>43984</v>
      </c>
      <c r="G1218" s="35">
        <f t="shared" si="165"/>
        <v>44005</v>
      </c>
      <c r="H1218" s="35">
        <f>J1218-15</f>
        <v>44012</v>
      </c>
      <c r="I1218" s="35">
        <f t="shared" si="162"/>
        <v>44019</v>
      </c>
      <c r="J1218" s="35">
        <v>44027</v>
      </c>
      <c r="K1218" s="36" t="s">
        <v>69</v>
      </c>
      <c r="L1218" s="37">
        <f t="shared" si="163"/>
        <v>15600</v>
      </c>
      <c r="M1218" s="38">
        <v>15600</v>
      </c>
      <c r="N1218" s="39"/>
      <c r="O1218" s="40" t="s">
        <v>133</v>
      </c>
    </row>
    <row r="1219" spans="1:256" s="41" customFormat="1" ht="12.75">
      <c r="A1219" s="32">
        <v>680</v>
      </c>
      <c r="B1219" s="33" t="s">
        <v>371</v>
      </c>
      <c r="C1219" s="34" t="s">
        <v>164</v>
      </c>
      <c r="D1219" s="33" t="s">
        <v>128</v>
      </c>
      <c r="E1219" s="44" t="s">
        <v>15</v>
      </c>
      <c r="F1219" s="35">
        <f t="shared" si="164"/>
        <v>43984</v>
      </c>
      <c r="G1219" s="35">
        <f t="shared" si="165"/>
        <v>44005</v>
      </c>
      <c r="H1219" s="35">
        <f>J1219-15</f>
        <v>44012</v>
      </c>
      <c r="I1219" s="35">
        <f t="shared" si="162"/>
        <v>44019</v>
      </c>
      <c r="J1219" s="35">
        <v>44027</v>
      </c>
      <c r="K1219" s="36" t="s">
        <v>69</v>
      </c>
      <c r="L1219" s="37">
        <f t="shared" si="163"/>
        <v>357700</v>
      </c>
      <c r="M1219" s="38">
        <v>357700</v>
      </c>
      <c r="N1219" s="39"/>
      <c r="O1219" s="40" t="s">
        <v>133</v>
      </c>
    </row>
    <row r="1220" spans="1:256" s="41" customFormat="1" ht="12.75">
      <c r="A1220" s="32">
        <v>693</v>
      </c>
      <c r="B1220" s="33" t="s">
        <v>372</v>
      </c>
      <c r="C1220" s="34" t="s">
        <v>164</v>
      </c>
      <c r="D1220" s="33" t="s">
        <v>128</v>
      </c>
      <c r="E1220" s="44" t="s">
        <v>15</v>
      </c>
      <c r="F1220" s="35">
        <f t="shared" si="164"/>
        <v>43986</v>
      </c>
      <c r="G1220" s="35">
        <f t="shared" si="165"/>
        <v>44007</v>
      </c>
      <c r="H1220" s="35">
        <f>J1220-13</f>
        <v>44014</v>
      </c>
      <c r="I1220" s="35">
        <f t="shared" si="162"/>
        <v>44021</v>
      </c>
      <c r="J1220" s="35">
        <v>44027</v>
      </c>
      <c r="K1220" s="36" t="s">
        <v>69</v>
      </c>
      <c r="L1220" s="37">
        <f t="shared" si="163"/>
        <v>107000</v>
      </c>
      <c r="M1220" s="38">
        <v>107000</v>
      </c>
      <c r="N1220" s="39"/>
      <c r="O1220" s="40" t="s">
        <v>252</v>
      </c>
    </row>
    <row r="1221" spans="1:256" s="41" customFormat="1" ht="12.75">
      <c r="A1221" s="32">
        <v>696</v>
      </c>
      <c r="B1221" s="33" t="s">
        <v>372</v>
      </c>
      <c r="C1221" s="34" t="s">
        <v>92</v>
      </c>
      <c r="D1221" s="33" t="s">
        <v>128</v>
      </c>
      <c r="E1221" s="44" t="s">
        <v>15</v>
      </c>
      <c r="F1221" s="35">
        <f t="shared" si="164"/>
        <v>43984</v>
      </c>
      <c r="G1221" s="35">
        <f t="shared" si="165"/>
        <v>44005</v>
      </c>
      <c r="H1221" s="35">
        <f t="shared" ref="H1221:H1226" si="166">J1221-15</f>
        <v>44012</v>
      </c>
      <c r="I1221" s="35">
        <f t="shared" si="162"/>
        <v>44019</v>
      </c>
      <c r="J1221" s="35">
        <v>44027</v>
      </c>
      <c r="K1221" s="36" t="s">
        <v>69</v>
      </c>
      <c r="L1221" s="37">
        <f t="shared" si="163"/>
        <v>6000</v>
      </c>
      <c r="M1221" s="38">
        <v>6000</v>
      </c>
      <c r="N1221" s="39"/>
      <c r="O1221" s="40" t="s">
        <v>252</v>
      </c>
    </row>
    <row r="1222" spans="1:256" s="41" customFormat="1" ht="21">
      <c r="A1222" s="32">
        <v>699</v>
      </c>
      <c r="B1222" s="71" t="s">
        <v>383</v>
      </c>
      <c r="C1222" s="72" t="s">
        <v>76</v>
      </c>
      <c r="D1222" s="71" t="s">
        <v>169</v>
      </c>
      <c r="E1222" s="73" t="s">
        <v>24</v>
      </c>
      <c r="F1222" s="71" t="str">
        <f>IF(E1222="","",IF((OR(E1222=data_validation!A$1,E1222=data_validation!A$2,E1222=data_validation!A$5,E1222=data_validation!A$6,E1222=data_validation!A$14,E1222=data_validation!A$16)),"Indicate Date","N/A"))</f>
        <v>N/A</v>
      </c>
      <c r="G1222" s="71" t="str">
        <f>IF(E1222="","",IF((OR(E1222=data_validation!A$1,E1222=data_validation!A$2)),"Indicate Date","N/A"))</f>
        <v>N/A</v>
      </c>
      <c r="H1222" s="74">
        <f t="shared" si="166"/>
        <v>44012</v>
      </c>
      <c r="I1222" s="74">
        <f t="shared" si="162"/>
        <v>44019</v>
      </c>
      <c r="J1222" s="74">
        <v>44027</v>
      </c>
      <c r="K1222" s="75" t="s">
        <v>69</v>
      </c>
      <c r="L1222" s="76">
        <f t="shared" si="163"/>
        <v>178004</v>
      </c>
      <c r="M1222" s="77">
        <f>175474+2530</f>
        <v>178004</v>
      </c>
      <c r="N1222" s="78"/>
      <c r="O1222" s="79" t="s">
        <v>208</v>
      </c>
      <c r="P1222" s="80"/>
      <c r="Q1222" s="80"/>
      <c r="R1222" s="80"/>
      <c r="S1222" s="80"/>
      <c r="T1222" s="80"/>
      <c r="U1222" s="80"/>
      <c r="V1222" s="80"/>
      <c r="W1222" s="80"/>
      <c r="X1222" s="80"/>
      <c r="Y1222" s="80"/>
      <c r="Z1222" s="80"/>
      <c r="AA1222" s="80"/>
      <c r="AB1222" s="80"/>
      <c r="AC1222" s="80"/>
      <c r="AD1222" s="80"/>
      <c r="AE1222" s="80"/>
      <c r="AF1222" s="80"/>
      <c r="AG1222" s="80"/>
      <c r="AH1222" s="80"/>
      <c r="AI1222" s="80"/>
      <c r="AJ1222" s="80"/>
      <c r="AK1222" s="80"/>
      <c r="AL1222" s="80"/>
      <c r="AM1222" s="80"/>
      <c r="AN1222" s="80"/>
      <c r="AO1222" s="80"/>
      <c r="AP1222" s="80"/>
      <c r="AQ1222" s="80"/>
      <c r="AR1222" s="80"/>
      <c r="AS1222" s="80"/>
      <c r="AT1222" s="80"/>
      <c r="AU1222" s="80"/>
      <c r="AV1222" s="80"/>
      <c r="AW1222" s="80"/>
      <c r="AX1222" s="80"/>
      <c r="AY1222" s="80"/>
      <c r="AZ1222" s="80"/>
      <c r="BA1222" s="80"/>
      <c r="BB1222" s="80"/>
      <c r="BC1222" s="80"/>
      <c r="BD1222" s="80"/>
      <c r="BE1222" s="80"/>
      <c r="BF1222" s="80"/>
      <c r="BG1222" s="80"/>
      <c r="BH1222" s="80"/>
      <c r="BI1222" s="80"/>
      <c r="BJ1222" s="80"/>
      <c r="BK1222" s="80"/>
      <c r="BL1222" s="80"/>
      <c r="BM1222" s="80"/>
      <c r="BN1222" s="80"/>
      <c r="BO1222" s="80"/>
      <c r="BP1222" s="80"/>
      <c r="BQ1222" s="80"/>
      <c r="BR1222" s="80"/>
      <c r="BS1222" s="80"/>
      <c r="BT1222" s="80"/>
      <c r="BU1222" s="80"/>
      <c r="BV1222" s="80"/>
      <c r="BW1222" s="80"/>
      <c r="BX1222" s="80"/>
      <c r="BY1222" s="80"/>
      <c r="BZ1222" s="80"/>
      <c r="CA1222" s="80"/>
      <c r="CB1222" s="80"/>
      <c r="CC1222" s="80"/>
      <c r="CD1222" s="80"/>
      <c r="CE1222" s="80"/>
      <c r="CF1222" s="80"/>
      <c r="CG1222" s="80"/>
      <c r="CH1222" s="80"/>
      <c r="CI1222" s="80"/>
      <c r="CJ1222" s="80"/>
      <c r="CK1222" s="80"/>
      <c r="CL1222" s="80"/>
      <c r="CM1222" s="80"/>
      <c r="CN1222" s="80"/>
      <c r="CO1222" s="80"/>
      <c r="CP1222" s="80"/>
      <c r="CQ1222" s="80"/>
      <c r="CR1222" s="80"/>
      <c r="CS1222" s="80"/>
      <c r="CT1222" s="80"/>
      <c r="CU1222" s="80"/>
      <c r="CV1222" s="80"/>
      <c r="CW1222" s="80"/>
      <c r="CX1222" s="80"/>
      <c r="CY1222" s="80"/>
      <c r="CZ1222" s="80"/>
      <c r="DA1222" s="80"/>
      <c r="DB1222" s="80"/>
      <c r="DC1222" s="80"/>
      <c r="DD1222" s="80"/>
      <c r="DE1222" s="80"/>
      <c r="DF1222" s="80"/>
      <c r="DG1222" s="80"/>
      <c r="DH1222" s="80"/>
      <c r="DI1222" s="80"/>
      <c r="DJ1222" s="80"/>
      <c r="DK1222" s="80"/>
      <c r="DL1222" s="80"/>
      <c r="DM1222" s="80"/>
      <c r="DN1222" s="80"/>
      <c r="DO1222" s="80"/>
      <c r="DP1222" s="80"/>
      <c r="DQ1222" s="80"/>
      <c r="DR1222" s="80"/>
      <c r="DS1222" s="80"/>
      <c r="DT1222" s="80"/>
      <c r="DU1222" s="80"/>
      <c r="DV1222" s="80"/>
      <c r="DW1222" s="80"/>
      <c r="DX1222" s="80"/>
      <c r="DY1222" s="80"/>
      <c r="DZ1222" s="80"/>
      <c r="EA1222" s="80"/>
      <c r="EB1222" s="80"/>
      <c r="EC1222" s="80"/>
      <c r="ED1222" s="80"/>
      <c r="EE1222" s="80"/>
      <c r="EF1222" s="80"/>
      <c r="EG1222" s="80"/>
      <c r="EH1222" s="80"/>
      <c r="EI1222" s="80"/>
      <c r="EJ1222" s="80"/>
      <c r="EK1222" s="80"/>
      <c r="EL1222" s="80"/>
      <c r="EM1222" s="80"/>
      <c r="EN1222" s="80"/>
      <c r="EO1222" s="80"/>
      <c r="EP1222" s="80"/>
      <c r="EQ1222" s="80"/>
      <c r="ER1222" s="80"/>
      <c r="ES1222" s="80"/>
      <c r="ET1222" s="80"/>
      <c r="EU1222" s="80"/>
      <c r="EV1222" s="80"/>
      <c r="EW1222" s="80"/>
      <c r="EX1222" s="80"/>
      <c r="EY1222" s="80"/>
      <c r="EZ1222" s="80"/>
      <c r="FA1222" s="80"/>
      <c r="FB1222" s="80"/>
      <c r="FC1222" s="80"/>
      <c r="FD1222" s="80"/>
      <c r="FE1222" s="80"/>
      <c r="FF1222" s="80"/>
      <c r="FG1222" s="80"/>
      <c r="FH1222" s="80"/>
      <c r="FI1222" s="80"/>
      <c r="FJ1222" s="80"/>
      <c r="FK1222" s="80"/>
      <c r="FL1222" s="80"/>
      <c r="FM1222" s="80"/>
      <c r="FN1222" s="80"/>
      <c r="FO1222" s="80"/>
      <c r="FP1222" s="80"/>
      <c r="FQ1222" s="80"/>
      <c r="FR1222" s="80"/>
      <c r="FS1222" s="80"/>
      <c r="FT1222" s="80"/>
      <c r="FU1222" s="80"/>
      <c r="FV1222" s="80"/>
      <c r="FW1222" s="80"/>
      <c r="FX1222" s="80"/>
      <c r="FY1222" s="80"/>
      <c r="FZ1222" s="80"/>
      <c r="GA1222" s="80"/>
      <c r="GB1222" s="80"/>
      <c r="GC1222" s="80"/>
      <c r="GD1222" s="80"/>
      <c r="GE1222" s="80"/>
      <c r="GF1222" s="80"/>
      <c r="GG1222" s="80"/>
      <c r="GH1222" s="80"/>
      <c r="GI1222" s="80"/>
      <c r="GJ1222" s="80"/>
      <c r="GK1222" s="80"/>
      <c r="GL1222" s="80"/>
      <c r="GM1222" s="80"/>
      <c r="GN1222" s="80"/>
      <c r="GO1222" s="80"/>
      <c r="GP1222" s="80"/>
      <c r="GQ1222" s="80"/>
      <c r="GR1222" s="80"/>
      <c r="GS1222" s="80"/>
      <c r="GT1222" s="80"/>
      <c r="GU1222" s="80"/>
      <c r="GV1222" s="80"/>
      <c r="GW1222" s="80"/>
      <c r="GX1222" s="80"/>
      <c r="GY1222" s="80"/>
      <c r="GZ1222" s="80"/>
      <c r="HA1222" s="80"/>
      <c r="HB1222" s="80"/>
      <c r="HC1222" s="80"/>
      <c r="HD1222" s="80"/>
      <c r="HE1222" s="80"/>
      <c r="HF1222" s="80"/>
      <c r="HG1222" s="80"/>
      <c r="HH1222" s="80"/>
      <c r="HI1222" s="80"/>
      <c r="HJ1222" s="80"/>
      <c r="HK1222" s="80"/>
      <c r="HL1222" s="80"/>
      <c r="HM1222" s="80"/>
      <c r="HN1222" s="80"/>
      <c r="HO1222" s="80"/>
      <c r="HP1222" s="80"/>
      <c r="HQ1222" s="80"/>
      <c r="HR1222" s="80"/>
      <c r="HS1222" s="80"/>
      <c r="HT1222" s="80"/>
      <c r="HU1222" s="80"/>
      <c r="HV1222" s="80"/>
      <c r="HW1222" s="80"/>
      <c r="HX1222" s="80"/>
      <c r="HY1222" s="80"/>
      <c r="HZ1222" s="80"/>
      <c r="IA1222" s="80"/>
      <c r="IB1222" s="80"/>
      <c r="IC1222" s="80"/>
      <c r="ID1222" s="80"/>
      <c r="IE1222" s="80"/>
      <c r="IF1222" s="80"/>
      <c r="IG1222" s="80"/>
      <c r="IH1222" s="80"/>
      <c r="II1222" s="80"/>
      <c r="IJ1222" s="80"/>
      <c r="IK1222" s="80"/>
      <c r="IL1222" s="80"/>
      <c r="IM1222" s="80"/>
      <c r="IN1222" s="80"/>
      <c r="IO1222" s="80"/>
      <c r="IP1222" s="80"/>
      <c r="IQ1222" s="80"/>
      <c r="IR1222" s="80"/>
      <c r="IS1222" s="80"/>
      <c r="IT1222" s="80"/>
      <c r="IU1222" s="80"/>
      <c r="IV1222" s="80"/>
    </row>
    <row r="1223" spans="1:256" s="41" customFormat="1" ht="21">
      <c r="A1223" s="32">
        <v>705</v>
      </c>
      <c r="B1223" s="33" t="s">
        <v>383</v>
      </c>
      <c r="C1223" s="34" t="s">
        <v>81</v>
      </c>
      <c r="D1223" s="33" t="s">
        <v>169</v>
      </c>
      <c r="E1223" s="44" t="s">
        <v>15</v>
      </c>
      <c r="F1223" s="35">
        <f>G1223-21</f>
        <v>43984</v>
      </c>
      <c r="G1223" s="35">
        <f>H1223-7</f>
        <v>44005</v>
      </c>
      <c r="H1223" s="35">
        <f t="shared" si="166"/>
        <v>44012</v>
      </c>
      <c r="I1223" s="35">
        <f t="shared" si="162"/>
        <v>44019</v>
      </c>
      <c r="J1223" s="35">
        <v>44027</v>
      </c>
      <c r="K1223" s="36" t="s">
        <v>69</v>
      </c>
      <c r="L1223" s="37">
        <f t="shared" si="163"/>
        <v>5000</v>
      </c>
      <c r="M1223" s="38">
        <v>5000</v>
      </c>
      <c r="N1223" s="39"/>
      <c r="O1223" s="40" t="s">
        <v>208</v>
      </c>
    </row>
    <row r="1224" spans="1:256" s="41" customFormat="1" ht="21">
      <c r="A1224" s="32">
        <v>706</v>
      </c>
      <c r="B1224" s="33" t="s">
        <v>383</v>
      </c>
      <c r="C1224" s="34" t="s">
        <v>77</v>
      </c>
      <c r="D1224" s="33" t="s">
        <v>169</v>
      </c>
      <c r="E1224" s="44" t="s">
        <v>15</v>
      </c>
      <c r="F1224" s="35">
        <f>G1224-21</f>
        <v>43984</v>
      </c>
      <c r="G1224" s="35">
        <f>H1224-7</f>
        <v>44005</v>
      </c>
      <c r="H1224" s="35">
        <f t="shared" si="166"/>
        <v>44012</v>
      </c>
      <c r="I1224" s="35">
        <f t="shared" si="162"/>
        <v>44019</v>
      </c>
      <c r="J1224" s="35">
        <v>44027</v>
      </c>
      <c r="K1224" s="36" t="s">
        <v>69</v>
      </c>
      <c r="L1224" s="37">
        <f t="shared" si="163"/>
        <v>45000</v>
      </c>
      <c r="M1224" s="38">
        <v>45000</v>
      </c>
      <c r="N1224" s="39"/>
      <c r="O1224" s="40" t="s">
        <v>208</v>
      </c>
    </row>
    <row r="1225" spans="1:256" s="41" customFormat="1" ht="21">
      <c r="A1225" s="32">
        <v>707</v>
      </c>
      <c r="B1225" s="33" t="s">
        <v>383</v>
      </c>
      <c r="C1225" s="34" t="s">
        <v>78</v>
      </c>
      <c r="D1225" s="33" t="s">
        <v>169</v>
      </c>
      <c r="E1225" s="44" t="s">
        <v>15</v>
      </c>
      <c r="F1225" s="35">
        <f>G1225-21</f>
        <v>43984</v>
      </c>
      <c r="G1225" s="35">
        <f>H1225-7</f>
        <v>44005</v>
      </c>
      <c r="H1225" s="35">
        <f t="shared" si="166"/>
        <v>44012</v>
      </c>
      <c r="I1225" s="35">
        <f t="shared" si="162"/>
        <v>44019</v>
      </c>
      <c r="J1225" s="35">
        <v>44027</v>
      </c>
      <c r="K1225" s="36" t="s">
        <v>69</v>
      </c>
      <c r="L1225" s="37">
        <f t="shared" si="163"/>
        <v>150000</v>
      </c>
      <c r="M1225" s="38">
        <v>150000</v>
      </c>
      <c r="N1225" s="39"/>
      <c r="O1225" s="40" t="s">
        <v>208</v>
      </c>
    </row>
    <row r="1226" spans="1:256" s="41" customFormat="1" ht="24">
      <c r="A1226" s="32">
        <v>710</v>
      </c>
      <c r="B1226" s="33" t="s">
        <v>383</v>
      </c>
      <c r="C1226" s="42" t="s">
        <v>83</v>
      </c>
      <c r="D1226" s="33" t="s">
        <v>169</v>
      </c>
      <c r="E1226" s="44" t="s">
        <v>28</v>
      </c>
      <c r="F1226" s="35">
        <f>H1226-7</f>
        <v>44005</v>
      </c>
      <c r="G1226" s="33" t="str">
        <f>IF(E1226="","",IF((OR(E1226=data_validation!A$1,E1226=data_validation!A$2)),"Indicate Date","N/A"))</f>
        <v>N/A</v>
      </c>
      <c r="H1226" s="35">
        <f t="shared" si="166"/>
        <v>44012</v>
      </c>
      <c r="I1226" s="35">
        <f t="shared" si="162"/>
        <v>44019</v>
      </c>
      <c r="J1226" s="35">
        <v>44027</v>
      </c>
      <c r="K1226" s="36" t="s">
        <v>69</v>
      </c>
      <c r="L1226" s="37">
        <f t="shared" si="163"/>
        <v>12625</v>
      </c>
      <c r="M1226" s="43">
        <v>12625</v>
      </c>
      <c r="N1226" s="39"/>
      <c r="O1226" s="40" t="s">
        <v>208</v>
      </c>
    </row>
    <row r="1227" spans="1:256" s="41" customFormat="1" ht="21">
      <c r="A1227" s="32">
        <v>716</v>
      </c>
      <c r="B1227" s="33" t="s">
        <v>384</v>
      </c>
      <c r="C1227" s="34" t="s">
        <v>170</v>
      </c>
      <c r="D1227" s="33" t="s">
        <v>169</v>
      </c>
      <c r="E1227" s="44" t="s">
        <v>15</v>
      </c>
      <c r="F1227" s="35">
        <f>G1227-21</f>
        <v>43986</v>
      </c>
      <c r="G1227" s="35">
        <f>H1227-7</f>
        <v>44007</v>
      </c>
      <c r="H1227" s="35">
        <f>J1227-13</f>
        <v>44014</v>
      </c>
      <c r="I1227" s="35">
        <f t="shared" si="162"/>
        <v>44021</v>
      </c>
      <c r="J1227" s="35">
        <v>44027</v>
      </c>
      <c r="K1227" s="36" t="s">
        <v>69</v>
      </c>
      <c r="L1227" s="37">
        <f t="shared" si="163"/>
        <v>275000</v>
      </c>
      <c r="M1227" s="38"/>
      <c r="N1227" s="39">
        <f>90000+20000+25000+140000</f>
        <v>275000</v>
      </c>
      <c r="O1227" s="40" t="s">
        <v>386</v>
      </c>
    </row>
    <row r="1228" spans="1:256" s="41" customFormat="1" ht="24">
      <c r="A1228" s="32">
        <v>722</v>
      </c>
      <c r="B1228" s="33" t="s">
        <v>387</v>
      </c>
      <c r="C1228" s="34" t="s">
        <v>95</v>
      </c>
      <c r="D1228" s="33" t="s">
        <v>169</v>
      </c>
      <c r="E1228" s="44" t="s">
        <v>15</v>
      </c>
      <c r="F1228" s="35">
        <f>G1228-21</f>
        <v>43984</v>
      </c>
      <c r="G1228" s="35">
        <f>H1228-7</f>
        <v>44005</v>
      </c>
      <c r="H1228" s="35">
        <f>J1228-15</f>
        <v>44012</v>
      </c>
      <c r="I1228" s="35">
        <f t="shared" si="162"/>
        <v>44019</v>
      </c>
      <c r="J1228" s="35">
        <v>44027</v>
      </c>
      <c r="K1228" s="36" t="s">
        <v>69</v>
      </c>
      <c r="L1228" s="37">
        <f t="shared" si="163"/>
        <v>335500</v>
      </c>
      <c r="M1228" s="38"/>
      <c r="N1228" s="39">
        <f>300000+20000+5000+10500</f>
        <v>335500</v>
      </c>
      <c r="O1228" s="40" t="s">
        <v>385</v>
      </c>
    </row>
    <row r="1229" spans="1:256" s="41" customFormat="1" ht="21">
      <c r="A1229" s="32">
        <v>729</v>
      </c>
      <c r="B1229" s="33" t="s">
        <v>388</v>
      </c>
      <c r="C1229" s="42" t="s">
        <v>92</v>
      </c>
      <c r="D1229" s="33" t="s">
        <v>169</v>
      </c>
      <c r="E1229" s="44" t="s">
        <v>28</v>
      </c>
      <c r="F1229" s="35">
        <f>H1229-7</f>
        <v>44007</v>
      </c>
      <c r="G1229" s="33" t="str">
        <f>IF(E1229="","",IF((OR(E1229=data_validation!A$1,E1229=data_validation!A$2)),"Indicate Date","N/A"))</f>
        <v>N/A</v>
      </c>
      <c r="H1229" s="35">
        <f>J1229-13</f>
        <v>44014</v>
      </c>
      <c r="I1229" s="35">
        <f t="shared" si="162"/>
        <v>44021</v>
      </c>
      <c r="J1229" s="35">
        <v>44027</v>
      </c>
      <c r="K1229" s="36" t="s">
        <v>69</v>
      </c>
      <c r="L1229" s="37">
        <f t="shared" si="163"/>
        <v>500</v>
      </c>
      <c r="M1229" s="43">
        <v>500</v>
      </c>
      <c r="N1229" s="39"/>
      <c r="O1229" s="40" t="s">
        <v>177</v>
      </c>
    </row>
    <row r="1230" spans="1:256" s="41" customFormat="1" ht="21">
      <c r="A1230" s="32">
        <v>733</v>
      </c>
      <c r="B1230" s="33" t="s">
        <v>388</v>
      </c>
      <c r="C1230" s="34" t="s">
        <v>89</v>
      </c>
      <c r="D1230" s="33" t="s">
        <v>169</v>
      </c>
      <c r="E1230" s="44" t="s">
        <v>15</v>
      </c>
      <c r="F1230" s="35">
        <f>G1230-21</f>
        <v>43984</v>
      </c>
      <c r="G1230" s="35">
        <f>H1230-7</f>
        <v>44005</v>
      </c>
      <c r="H1230" s="35">
        <f t="shared" ref="H1230:H1245" si="167">J1230-15</f>
        <v>44012</v>
      </c>
      <c r="I1230" s="35">
        <f t="shared" si="162"/>
        <v>44019</v>
      </c>
      <c r="J1230" s="35">
        <v>44027</v>
      </c>
      <c r="K1230" s="36" t="s">
        <v>69</v>
      </c>
      <c r="L1230" s="37">
        <f t="shared" si="163"/>
        <v>16000</v>
      </c>
      <c r="M1230" s="38">
        <v>16000</v>
      </c>
      <c r="N1230" s="39"/>
      <c r="O1230" s="40" t="s">
        <v>177</v>
      </c>
    </row>
    <row r="1231" spans="1:256" s="41" customFormat="1" ht="21">
      <c r="A1231" s="32">
        <v>745</v>
      </c>
      <c r="B1231" s="33" t="s">
        <v>391</v>
      </c>
      <c r="C1231" s="34" t="s">
        <v>89</v>
      </c>
      <c r="D1231" s="33" t="s">
        <v>169</v>
      </c>
      <c r="E1231" s="44" t="s">
        <v>15</v>
      </c>
      <c r="F1231" s="35">
        <f>G1231-21</f>
        <v>43984</v>
      </c>
      <c r="G1231" s="35">
        <f>H1231-7</f>
        <v>44005</v>
      </c>
      <c r="H1231" s="35">
        <f t="shared" si="167"/>
        <v>44012</v>
      </c>
      <c r="I1231" s="35">
        <f t="shared" si="162"/>
        <v>44019</v>
      </c>
      <c r="J1231" s="35">
        <v>44027</v>
      </c>
      <c r="K1231" s="36" t="s">
        <v>69</v>
      </c>
      <c r="L1231" s="37">
        <f t="shared" si="163"/>
        <v>25000</v>
      </c>
      <c r="M1231" s="38">
        <v>25000</v>
      </c>
      <c r="N1231" s="39"/>
      <c r="O1231" s="40" t="s">
        <v>172</v>
      </c>
    </row>
    <row r="1232" spans="1:256" s="41" customFormat="1" ht="18">
      <c r="A1232" s="32">
        <v>747</v>
      </c>
      <c r="B1232" s="33" t="s">
        <v>392</v>
      </c>
      <c r="C1232" s="34" t="s">
        <v>92</v>
      </c>
      <c r="D1232" s="33" t="s">
        <v>169</v>
      </c>
      <c r="E1232" s="44" t="s">
        <v>28</v>
      </c>
      <c r="F1232" s="35">
        <f>H1232-7</f>
        <v>44005</v>
      </c>
      <c r="G1232" s="33" t="str">
        <f>IF(E1232="","",IF((OR(E1232=data_validation!A$1,E1232=data_validation!A$2)),"Indicate Date","N/A"))</f>
        <v>N/A</v>
      </c>
      <c r="H1232" s="35">
        <f t="shared" si="167"/>
        <v>44012</v>
      </c>
      <c r="I1232" s="35">
        <f t="shared" si="162"/>
        <v>44019</v>
      </c>
      <c r="J1232" s="35">
        <v>44027</v>
      </c>
      <c r="K1232" s="36" t="s">
        <v>69</v>
      </c>
      <c r="L1232" s="37">
        <f t="shared" si="163"/>
        <v>12670</v>
      </c>
      <c r="M1232" s="38">
        <v>12670</v>
      </c>
      <c r="N1232" s="39"/>
      <c r="O1232" s="40" t="s">
        <v>171</v>
      </c>
    </row>
    <row r="1233" spans="1:256" s="41" customFormat="1" ht="12.75">
      <c r="A1233" s="32">
        <v>751</v>
      </c>
      <c r="B1233" s="33" t="s">
        <v>393</v>
      </c>
      <c r="C1233" s="34" t="s">
        <v>77</v>
      </c>
      <c r="D1233" s="33" t="s">
        <v>169</v>
      </c>
      <c r="E1233" s="44" t="s">
        <v>15</v>
      </c>
      <c r="F1233" s="35">
        <f>G1233-21</f>
        <v>43984</v>
      </c>
      <c r="G1233" s="35">
        <f>H1233-7</f>
        <v>44005</v>
      </c>
      <c r="H1233" s="35">
        <f t="shared" si="167"/>
        <v>44012</v>
      </c>
      <c r="I1233" s="35">
        <f t="shared" si="162"/>
        <v>44019</v>
      </c>
      <c r="J1233" s="35">
        <v>44027</v>
      </c>
      <c r="K1233" s="36" t="s">
        <v>69</v>
      </c>
      <c r="L1233" s="37">
        <f t="shared" si="163"/>
        <v>8000</v>
      </c>
      <c r="M1233" s="38">
        <v>8000</v>
      </c>
      <c r="N1233" s="39"/>
      <c r="O1233" s="40" t="s">
        <v>174</v>
      </c>
    </row>
    <row r="1234" spans="1:256" s="41" customFormat="1" ht="12.75">
      <c r="A1234" s="32">
        <v>752</v>
      </c>
      <c r="B1234" s="33" t="s">
        <v>393</v>
      </c>
      <c r="C1234" s="34" t="s">
        <v>78</v>
      </c>
      <c r="D1234" s="33" t="s">
        <v>169</v>
      </c>
      <c r="E1234" s="44" t="s">
        <v>15</v>
      </c>
      <c r="F1234" s="35">
        <f>G1234-21</f>
        <v>43984</v>
      </c>
      <c r="G1234" s="35">
        <f>H1234-7</f>
        <v>44005</v>
      </c>
      <c r="H1234" s="35">
        <f t="shared" si="167"/>
        <v>44012</v>
      </c>
      <c r="I1234" s="35">
        <f t="shared" si="162"/>
        <v>44019</v>
      </c>
      <c r="J1234" s="35">
        <v>44027</v>
      </c>
      <c r="K1234" s="36" t="s">
        <v>69</v>
      </c>
      <c r="L1234" s="37">
        <f t="shared" si="163"/>
        <v>2000</v>
      </c>
      <c r="M1234" s="38">
        <v>2000</v>
      </c>
      <c r="N1234" s="39"/>
      <c r="O1234" s="40" t="s">
        <v>174</v>
      </c>
    </row>
    <row r="1235" spans="1:256" s="41" customFormat="1" ht="12.75">
      <c r="A1235" s="32">
        <v>756</v>
      </c>
      <c r="B1235" s="33" t="s">
        <v>393</v>
      </c>
      <c r="C1235" s="42" t="s">
        <v>122</v>
      </c>
      <c r="D1235" s="33" t="s">
        <v>169</v>
      </c>
      <c r="E1235" s="44" t="s">
        <v>17</v>
      </c>
      <c r="F1235" s="46" t="e">
        <v>#REF!</v>
      </c>
      <c r="G1235" s="33" t="str">
        <f>IF(E1235="","",IF((OR(E1235=data_validation!A$1,E1235=data_validation!A$2)),"Indicate Date","N/A"))</f>
        <v>N/A</v>
      </c>
      <c r="H1235" s="35">
        <f t="shared" si="167"/>
        <v>44012</v>
      </c>
      <c r="I1235" s="35">
        <f t="shared" si="162"/>
        <v>44019</v>
      </c>
      <c r="J1235" s="35">
        <v>44027</v>
      </c>
      <c r="K1235" s="36" t="s">
        <v>69</v>
      </c>
      <c r="L1235" s="37">
        <f t="shared" si="163"/>
        <v>40000</v>
      </c>
      <c r="M1235" s="43">
        <v>40000</v>
      </c>
      <c r="N1235" s="39"/>
      <c r="O1235" s="40" t="s">
        <v>174</v>
      </c>
    </row>
    <row r="1236" spans="1:256" s="41" customFormat="1" ht="18">
      <c r="A1236" s="32">
        <v>773</v>
      </c>
      <c r="B1236" s="33" t="s">
        <v>395</v>
      </c>
      <c r="C1236" s="42" t="s">
        <v>92</v>
      </c>
      <c r="D1236" s="33" t="s">
        <v>169</v>
      </c>
      <c r="E1236" s="44" t="s">
        <v>28</v>
      </c>
      <c r="F1236" s="35">
        <f>H1236-7</f>
        <v>44005</v>
      </c>
      <c r="G1236" s="33" t="str">
        <f>IF(E1236="","",IF((OR(E1236=data_validation!A$1,E1236=data_validation!A$2)),"Indicate Date","N/A"))</f>
        <v>N/A</v>
      </c>
      <c r="H1236" s="35">
        <f t="shared" si="167"/>
        <v>44012</v>
      </c>
      <c r="I1236" s="35">
        <f t="shared" si="162"/>
        <v>44019</v>
      </c>
      <c r="J1236" s="35">
        <v>44027</v>
      </c>
      <c r="K1236" s="36" t="s">
        <v>69</v>
      </c>
      <c r="L1236" s="37">
        <f t="shared" si="163"/>
        <v>22500</v>
      </c>
      <c r="M1236" s="43">
        <v>22500</v>
      </c>
      <c r="N1236" s="39"/>
      <c r="O1236" s="40" t="s">
        <v>173</v>
      </c>
    </row>
    <row r="1237" spans="1:256" s="41" customFormat="1" ht="12.75">
      <c r="A1237" s="32">
        <v>776</v>
      </c>
      <c r="B1237" s="33" t="s">
        <v>395</v>
      </c>
      <c r="C1237" s="34" t="s">
        <v>89</v>
      </c>
      <c r="D1237" s="33" t="s">
        <v>169</v>
      </c>
      <c r="E1237" s="44" t="s">
        <v>15</v>
      </c>
      <c r="F1237" s="35">
        <f>G1237-21</f>
        <v>43984</v>
      </c>
      <c r="G1237" s="35">
        <f>H1237-7</f>
        <v>44005</v>
      </c>
      <c r="H1237" s="35">
        <f t="shared" si="167"/>
        <v>44012</v>
      </c>
      <c r="I1237" s="35">
        <f t="shared" si="162"/>
        <v>44019</v>
      </c>
      <c r="J1237" s="35">
        <v>44027</v>
      </c>
      <c r="K1237" s="36" t="s">
        <v>69</v>
      </c>
      <c r="L1237" s="37">
        <f t="shared" si="163"/>
        <v>10000</v>
      </c>
      <c r="M1237" s="38">
        <v>10000</v>
      </c>
      <c r="N1237" s="39"/>
      <c r="O1237" s="40" t="s">
        <v>173</v>
      </c>
    </row>
    <row r="1238" spans="1:256" s="41" customFormat="1" ht="18">
      <c r="A1238" s="32">
        <v>779</v>
      </c>
      <c r="B1238" s="33" t="s">
        <v>395</v>
      </c>
      <c r="C1238" s="42" t="s">
        <v>116</v>
      </c>
      <c r="D1238" s="33" t="s">
        <v>169</v>
      </c>
      <c r="E1238" s="44" t="s">
        <v>28</v>
      </c>
      <c r="F1238" s="35">
        <f>H1238-7</f>
        <v>44005</v>
      </c>
      <c r="G1238" s="33" t="str">
        <f>IF(E1238="","",IF((OR(E1238=data_validation!A$1,E1238=data_validation!A$2)),"Indicate Date","N/A"))</f>
        <v>N/A</v>
      </c>
      <c r="H1238" s="35">
        <f t="shared" si="167"/>
        <v>44012</v>
      </c>
      <c r="I1238" s="35">
        <f t="shared" si="162"/>
        <v>44019</v>
      </c>
      <c r="J1238" s="35">
        <v>44027</v>
      </c>
      <c r="K1238" s="36" t="s">
        <v>69</v>
      </c>
      <c r="L1238" s="37">
        <f t="shared" si="163"/>
        <v>9500</v>
      </c>
      <c r="M1238" s="43">
        <v>9500</v>
      </c>
      <c r="N1238" s="39"/>
      <c r="O1238" s="40" t="s">
        <v>173</v>
      </c>
    </row>
    <row r="1239" spans="1:256" s="41" customFormat="1" ht="21">
      <c r="A1239" s="32">
        <v>791</v>
      </c>
      <c r="B1239" s="71" t="s">
        <v>326</v>
      </c>
      <c r="C1239" s="72" t="s">
        <v>76</v>
      </c>
      <c r="D1239" s="71" t="s">
        <v>147</v>
      </c>
      <c r="E1239" s="73" t="s">
        <v>24</v>
      </c>
      <c r="F1239" s="71" t="str">
        <f>IF(E1239="","",IF((OR(E1239=data_validation!A$1,E1239=data_validation!A$2,E1239=data_validation!A$5,E1239=data_validation!A$6,E1239=data_validation!A$14,E1239=data_validation!A$16)),"Indicate Date","N/A"))</f>
        <v>N/A</v>
      </c>
      <c r="G1239" s="71" t="str">
        <f>IF(E1239="","",IF((OR(E1239=data_validation!A$1,E1239=data_validation!A$2)),"Indicate Date","N/A"))</f>
        <v>N/A</v>
      </c>
      <c r="H1239" s="74">
        <f t="shared" si="167"/>
        <v>44012</v>
      </c>
      <c r="I1239" s="74">
        <f t="shared" si="162"/>
        <v>44019</v>
      </c>
      <c r="J1239" s="74">
        <v>44027</v>
      </c>
      <c r="K1239" s="75" t="s">
        <v>69</v>
      </c>
      <c r="L1239" s="76">
        <f t="shared" si="163"/>
        <v>244110.5</v>
      </c>
      <c r="M1239" s="77">
        <f>226961.5+17149</f>
        <v>244110.5</v>
      </c>
      <c r="N1239" s="78"/>
      <c r="O1239" s="79" t="s">
        <v>208</v>
      </c>
      <c r="P1239" s="80"/>
      <c r="Q1239" s="80"/>
      <c r="R1239" s="80"/>
      <c r="S1239" s="80"/>
      <c r="T1239" s="80"/>
      <c r="U1239" s="80"/>
      <c r="V1239" s="80"/>
      <c r="W1239" s="80"/>
      <c r="X1239" s="80"/>
      <c r="Y1239" s="80"/>
      <c r="Z1239" s="80"/>
      <c r="AA1239" s="80"/>
      <c r="AB1239" s="80"/>
      <c r="AC1239" s="80"/>
      <c r="AD1239" s="80"/>
      <c r="AE1239" s="80"/>
      <c r="AF1239" s="80"/>
      <c r="AG1239" s="80"/>
      <c r="AH1239" s="80"/>
      <c r="AI1239" s="80"/>
      <c r="AJ1239" s="80"/>
      <c r="AK1239" s="80"/>
      <c r="AL1239" s="80"/>
      <c r="AM1239" s="80"/>
      <c r="AN1239" s="80"/>
      <c r="AO1239" s="80"/>
      <c r="AP1239" s="80"/>
      <c r="AQ1239" s="80"/>
      <c r="AR1239" s="80"/>
      <c r="AS1239" s="80"/>
      <c r="AT1239" s="80"/>
      <c r="AU1239" s="80"/>
      <c r="AV1239" s="80"/>
      <c r="AW1239" s="80"/>
      <c r="AX1239" s="80"/>
      <c r="AY1239" s="80"/>
      <c r="AZ1239" s="80"/>
      <c r="BA1239" s="80"/>
      <c r="BB1239" s="80"/>
      <c r="BC1239" s="80"/>
      <c r="BD1239" s="80"/>
      <c r="BE1239" s="80"/>
      <c r="BF1239" s="80"/>
      <c r="BG1239" s="80"/>
      <c r="BH1239" s="80"/>
      <c r="BI1239" s="80"/>
      <c r="BJ1239" s="80"/>
      <c r="BK1239" s="80"/>
      <c r="BL1239" s="80"/>
      <c r="BM1239" s="80"/>
      <c r="BN1239" s="80"/>
      <c r="BO1239" s="80"/>
      <c r="BP1239" s="80"/>
      <c r="BQ1239" s="80"/>
      <c r="BR1239" s="80"/>
      <c r="BS1239" s="80"/>
      <c r="BT1239" s="80"/>
      <c r="BU1239" s="80"/>
      <c r="BV1239" s="80"/>
      <c r="BW1239" s="80"/>
      <c r="BX1239" s="80"/>
      <c r="BY1239" s="80"/>
      <c r="BZ1239" s="80"/>
      <c r="CA1239" s="80"/>
      <c r="CB1239" s="80"/>
      <c r="CC1239" s="80"/>
      <c r="CD1239" s="80"/>
      <c r="CE1239" s="80"/>
      <c r="CF1239" s="80"/>
      <c r="CG1239" s="80"/>
      <c r="CH1239" s="80"/>
      <c r="CI1239" s="80"/>
      <c r="CJ1239" s="80"/>
      <c r="CK1239" s="80"/>
      <c r="CL1239" s="80"/>
      <c r="CM1239" s="80"/>
      <c r="CN1239" s="80"/>
      <c r="CO1239" s="80"/>
      <c r="CP1239" s="80"/>
      <c r="CQ1239" s="80"/>
      <c r="CR1239" s="80"/>
      <c r="CS1239" s="80"/>
      <c r="CT1239" s="80"/>
      <c r="CU1239" s="80"/>
      <c r="CV1239" s="80"/>
      <c r="CW1239" s="80"/>
      <c r="CX1239" s="80"/>
      <c r="CY1239" s="80"/>
      <c r="CZ1239" s="80"/>
      <c r="DA1239" s="80"/>
      <c r="DB1239" s="80"/>
      <c r="DC1239" s="80"/>
      <c r="DD1239" s="80"/>
      <c r="DE1239" s="80"/>
      <c r="DF1239" s="80"/>
      <c r="DG1239" s="80"/>
      <c r="DH1239" s="80"/>
      <c r="DI1239" s="80"/>
      <c r="DJ1239" s="80"/>
      <c r="DK1239" s="80"/>
      <c r="DL1239" s="80"/>
      <c r="DM1239" s="80"/>
      <c r="DN1239" s="80"/>
      <c r="DO1239" s="80"/>
      <c r="DP1239" s="80"/>
      <c r="DQ1239" s="80"/>
      <c r="DR1239" s="80"/>
      <c r="DS1239" s="80"/>
      <c r="DT1239" s="80"/>
      <c r="DU1239" s="80"/>
      <c r="DV1239" s="80"/>
      <c r="DW1239" s="80"/>
      <c r="DX1239" s="80"/>
      <c r="DY1239" s="80"/>
      <c r="DZ1239" s="80"/>
      <c r="EA1239" s="80"/>
      <c r="EB1239" s="80"/>
      <c r="EC1239" s="80"/>
      <c r="ED1239" s="80"/>
      <c r="EE1239" s="80"/>
      <c r="EF1239" s="80"/>
      <c r="EG1239" s="80"/>
      <c r="EH1239" s="80"/>
      <c r="EI1239" s="80"/>
      <c r="EJ1239" s="80"/>
      <c r="EK1239" s="80"/>
      <c r="EL1239" s="80"/>
      <c r="EM1239" s="80"/>
      <c r="EN1239" s="80"/>
      <c r="EO1239" s="80"/>
      <c r="EP1239" s="80"/>
      <c r="EQ1239" s="80"/>
      <c r="ER1239" s="80"/>
      <c r="ES1239" s="80"/>
      <c r="ET1239" s="80"/>
      <c r="EU1239" s="80"/>
      <c r="EV1239" s="80"/>
      <c r="EW1239" s="80"/>
      <c r="EX1239" s="80"/>
      <c r="EY1239" s="80"/>
      <c r="EZ1239" s="80"/>
      <c r="FA1239" s="80"/>
      <c r="FB1239" s="80"/>
      <c r="FC1239" s="80"/>
      <c r="FD1239" s="80"/>
      <c r="FE1239" s="80"/>
      <c r="FF1239" s="80"/>
      <c r="FG1239" s="80"/>
      <c r="FH1239" s="80"/>
      <c r="FI1239" s="80"/>
      <c r="FJ1239" s="80"/>
      <c r="FK1239" s="80"/>
      <c r="FL1239" s="80"/>
      <c r="FM1239" s="80"/>
      <c r="FN1239" s="80"/>
      <c r="FO1239" s="80"/>
      <c r="FP1239" s="80"/>
      <c r="FQ1239" s="80"/>
      <c r="FR1239" s="80"/>
      <c r="FS1239" s="80"/>
      <c r="FT1239" s="80"/>
      <c r="FU1239" s="80"/>
      <c r="FV1239" s="80"/>
      <c r="FW1239" s="80"/>
      <c r="FX1239" s="80"/>
      <c r="FY1239" s="80"/>
      <c r="FZ1239" s="80"/>
      <c r="GA1239" s="80"/>
      <c r="GB1239" s="80"/>
      <c r="GC1239" s="80"/>
      <c r="GD1239" s="80"/>
      <c r="GE1239" s="80"/>
      <c r="GF1239" s="80"/>
      <c r="GG1239" s="80"/>
      <c r="GH1239" s="80"/>
      <c r="GI1239" s="80"/>
      <c r="GJ1239" s="80"/>
      <c r="GK1239" s="80"/>
      <c r="GL1239" s="80"/>
      <c r="GM1239" s="80"/>
      <c r="GN1239" s="80"/>
      <c r="GO1239" s="80"/>
      <c r="GP1239" s="80"/>
      <c r="GQ1239" s="80"/>
      <c r="GR1239" s="80"/>
      <c r="GS1239" s="80"/>
      <c r="GT1239" s="80"/>
      <c r="GU1239" s="80"/>
      <c r="GV1239" s="80"/>
      <c r="GW1239" s="80"/>
      <c r="GX1239" s="80"/>
      <c r="GY1239" s="80"/>
      <c r="GZ1239" s="80"/>
      <c r="HA1239" s="80"/>
      <c r="HB1239" s="80"/>
      <c r="HC1239" s="80"/>
      <c r="HD1239" s="80"/>
      <c r="HE1239" s="80"/>
      <c r="HF1239" s="80"/>
      <c r="HG1239" s="80"/>
      <c r="HH1239" s="80"/>
      <c r="HI1239" s="80"/>
      <c r="HJ1239" s="80"/>
      <c r="HK1239" s="80"/>
      <c r="HL1239" s="80"/>
      <c r="HM1239" s="80"/>
      <c r="HN1239" s="80"/>
      <c r="HO1239" s="80"/>
      <c r="HP1239" s="80"/>
      <c r="HQ1239" s="80"/>
      <c r="HR1239" s="80"/>
      <c r="HS1239" s="80"/>
      <c r="HT1239" s="80"/>
      <c r="HU1239" s="80"/>
      <c r="HV1239" s="80"/>
      <c r="HW1239" s="80"/>
      <c r="HX1239" s="80"/>
      <c r="HY1239" s="80"/>
      <c r="HZ1239" s="80"/>
      <c r="IA1239" s="80"/>
      <c r="IB1239" s="80"/>
      <c r="IC1239" s="80"/>
      <c r="ID1239" s="80"/>
      <c r="IE1239" s="80"/>
      <c r="IF1239" s="80"/>
      <c r="IG1239" s="80"/>
      <c r="IH1239" s="80"/>
      <c r="II1239" s="80"/>
      <c r="IJ1239" s="80"/>
      <c r="IK1239" s="80"/>
      <c r="IL1239" s="80"/>
      <c r="IM1239" s="80"/>
      <c r="IN1239" s="80"/>
      <c r="IO1239" s="80"/>
      <c r="IP1239" s="80"/>
      <c r="IQ1239" s="80"/>
      <c r="IR1239" s="80"/>
      <c r="IS1239" s="80"/>
      <c r="IT1239" s="80"/>
      <c r="IU1239" s="80"/>
      <c r="IV1239" s="80"/>
    </row>
    <row r="1240" spans="1:256" s="41" customFormat="1" ht="21">
      <c r="A1240" s="32">
        <v>792</v>
      </c>
      <c r="B1240" s="71" t="s">
        <v>326</v>
      </c>
      <c r="C1240" s="72" t="s">
        <v>76</v>
      </c>
      <c r="D1240" s="71" t="s">
        <v>147</v>
      </c>
      <c r="E1240" s="73" t="s">
        <v>24</v>
      </c>
      <c r="F1240" s="71" t="str">
        <f>IF(E1240="","",IF((OR(E1240=data_validation!A$1,E1240=data_validation!A$2,E1240=data_validation!A$5,E1240=data_validation!A$6,E1240=data_validation!A$14,E1240=data_validation!A$16)),"Indicate Date","N/A"))</f>
        <v>N/A</v>
      </c>
      <c r="G1240" s="71" t="str">
        <f>IF(E1240="","",IF((OR(E1240=data_validation!A$1,E1240=data_validation!A$2)),"Indicate Date","N/A"))</f>
        <v>N/A</v>
      </c>
      <c r="H1240" s="74">
        <f t="shared" si="167"/>
        <v>44012</v>
      </c>
      <c r="I1240" s="74">
        <f t="shared" si="162"/>
        <v>44019</v>
      </c>
      <c r="J1240" s="74">
        <v>44027</v>
      </c>
      <c r="K1240" s="75" t="s">
        <v>69</v>
      </c>
      <c r="L1240" s="76">
        <f t="shared" si="163"/>
        <v>49820</v>
      </c>
      <c r="M1240" s="77">
        <v>49820</v>
      </c>
      <c r="N1240" s="78"/>
      <c r="O1240" s="79" t="s">
        <v>208</v>
      </c>
      <c r="P1240" s="80"/>
      <c r="Q1240" s="80"/>
      <c r="R1240" s="80"/>
      <c r="S1240" s="80"/>
      <c r="T1240" s="80"/>
      <c r="U1240" s="80"/>
      <c r="V1240" s="80"/>
      <c r="W1240" s="80"/>
      <c r="X1240" s="80"/>
      <c r="Y1240" s="80"/>
      <c r="Z1240" s="80"/>
      <c r="AA1240" s="80"/>
      <c r="AB1240" s="80"/>
      <c r="AC1240" s="80"/>
      <c r="AD1240" s="80"/>
      <c r="AE1240" s="80"/>
      <c r="AF1240" s="80"/>
      <c r="AG1240" s="80"/>
      <c r="AH1240" s="80"/>
      <c r="AI1240" s="80"/>
      <c r="AJ1240" s="80"/>
      <c r="AK1240" s="80"/>
      <c r="AL1240" s="80"/>
      <c r="AM1240" s="80"/>
      <c r="AN1240" s="80"/>
      <c r="AO1240" s="80"/>
      <c r="AP1240" s="80"/>
      <c r="AQ1240" s="80"/>
      <c r="AR1240" s="80"/>
      <c r="AS1240" s="80"/>
      <c r="AT1240" s="80"/>
      <c r="AU1240" s="80"/>
      <c r="AV1240" s="80"/>
      <c r="AW1240" s="80"/>
      <c r="AX1240" s="80"/>
      <c r="AY1240" s="80"/>
      <c r="AZ1240" s="80"/>
      <c r="BA1240" s="80"/>
      <c r="BB1240" s="80"/>
      <c r="BC1240" s="80"/>
      <c r="BD1240" s="80"/>
      <c r="BE1240" s="80"/>
      <c r="BF1240" s="80"/>
      <c r="BG1240" s="80"/>
      <c r="BH1240" s="80"/>
      <c r="BI1240" s="80"/>
      <c r="BJ1240" s="80"/>
      <c r="BK1240" s="80"/>
      <c r="BL1240" s="80"/>
      <c r="BM1240" s="80"/>
      <c r="BN1240" s="80"/>
      <c r="BO1240" s="80"/>
      <c r="BP1240" s="80"/>
      <c r="BQ1240" s="80"/>
      <c r="BR1240" s="80"/>
      <c r="BS1240" s="80"/>
      <c r="BT1240" s="80"/>
      <c r="BU1240" s="80"/>
      <c r="BV1240" s="80"/>
      <c r="BW1240" s="80"/>
      <c r="BX1240" s="80"/>
      <c r="BY1240" s="80"/>
      <c r="BZ1240" s="80"/>
      <c r="CA1240" s="80"/>
      <c r="CB1240" s="80"/>
      <c r="CC1240" s="80"/>
      <c r="CD1240" s="80"/>
      <c r="CE1240" s="80"/>
      <c r="CF1240" s="80"/>
      <c r="CG1240" s="80"/>
      <c r="CH1240" s="80"/>
      <c r="CI1240" s="80"/>
      <c r="CJ1240" s="80"/>
      <c r="CK1240" s="80"/>
      <c r="CL1240" s="80"/>
      <c r="CM1240" s="80"/>
      <c r="CN1240" s="80"/>
      <c r="CO1240" s="80"/>
      <c r="CP1240" s="80"/>
      <c r="CQ1240" s="80"/>
      <c r="CR1240" s="80"/>
      <c r="CS1240" s="80"/>
      <c r="CT1240" s="80"/>
      <c r="CU1240" s="80"/>
      <c r="CV1240" s="80"/>
      <c r="CW1240" s="80"/>
      <c r="CX1240" s="80"/>
      <c r="CY1240" s="80"/>
      <c r="CZ1240" s="80"/>
      <c r="DA1240" s="80"/>
      <c r="DB1240" s="80"/>
      <c r="DC1240" s="80"/>
      <c r="DD1240" s="80"/>
      <c r="DE1240" s="80"/>
      <c r="DF1240" s="80"/>
      <c r="DG1240" s="80"/>
      <c r="DH1240" s="80"/>
      <c r="DI1240" s="80"/>
      <c r="DJ1240" s="80"/>
      <c r="DK1240" s="80"/>
      <c r="DL1240" s="80"/>
      <c r="DM1240" s="80"/>
      <c r="DN1240" s="80"/>
      <c r="DO1240" s="80"/>
      <c r="DP1240" s="80"/>
      <c r="DQ1240" s="80"/>
      <c r="DR1240" s="80"/>
      <c r="DS1240" s="80"/>
      <c r="DT1240" s="80"/>
      <c r="DU1240" s="80"/>
      <c r="DV1240" s="80"/>
      <c r="DW1240" s="80"/>
      <c r="DX1240" s="80"/>
      <c r="DY1240" s="80"/>
      <c r="DZ1240" s="80"/>
      <c r="EA1240" s="80"/>
      <c r="EB1240" s="80"/>
      <c r="EC1240" s="80"/>
      <c r="ED1240" s="80"/>
      <c r="EE1240" s="80"/>
      <c r="EF1240" s="80"/>
      <c r="EG1240" s="80"/>
      <c r="EH1240" s="80"/>
      <c r="EI1240" s="80"/>
      <c r="EJ1240" s="80"/>
      <c r="EK1240" s="80"/>
      <c r="EL1240" s="80"/>
      <c r="EM1240" s="80"/>
      <c r="EN1240" s="80"/>
      <c r="EO1240" s="80"/>
      <c r="EP1240" s="80"/>
      <c r="EQ1240" s="80"/>
      <c r="ER1240" s="80"/>
      <c r="ES1240" s="80"/>
      <c r="ET1240" s="80"/>
      <c r="EU1240" s="80"/>
      <c r="EV1240" s="80"/>
      <c r="EW1240" s="80"/>
      <c r="EX1240" s="80"/>
      <c r="EY1240" s="80"/>
      <c r="EZ1240" s="80"/>
      <c r="FA1240" s="80"/>
      <c r="FB1240" s="80"/>
      <c r="FC1240" s="80"/>
      <c r="FD1240" s="80"/>
      <c r="FE1240" s="80"/>
      <c r="FF1240" s="80"/>
      <c r="FG1240" s="80"/>
      <c r="FH1240" s="80"/>
      <c r="FI1240" s="80"/>
      <c r="FJ1240" s="80"/>
      <c r="FK1240" s="80"/>
      <c r="FL1240" s="80"/>
      <c r="FM1240" s="80"/>
      <c r="FN1240" s="80"/>
      <c r="FO1240" s="80"/>
      <c r="FP1240" s="80"/>
      <c r="FQ1240" s="80"/>
      <c r="FR1240" s="80"/>
      <c r="FS1240" s="80"/>
      <c r="FT1240" s="80"/>
      <c r="FU1240" s="80"/>
      <c r="FV1240" s="80"/>
      <c r="FW1240" s="80"/>
      <c r="FX1240" s="80"/>
      <c r="FY1240" s="80"/>
      <c r="FZ1240" s="80"/>
      <c r="GA1240" s="80"/>
      <c r="GB1240" s="80"/>
      <c r="GC1240" s="80"/>
      <c r="GD1240" s="80"/>
      <c r="GE1240" s="80"/>
      <c r="GF1240" s="80"/>
      <c r="GG1240" s="80"/>
      <c r="GH1240" s="80"/>
      <c r="GI1240" s="80"/>
      <c r="GJ1240" s="80"/>
      <c r="GK1240" s="80"/>
      <c r="GL1240" s="80"/>
      <c r="GM1240" s="80"/>
      <c r="GN1240" s="80"/>
      <c r="GO1240" s="80"/>
      <c r="GP1240" s="80"/>
      <c r="GQ1240" s="80"/>
      <c r="GR1240" s="80"/>
      <c r="GS1240" s="80"/>
      <c r="GT1240" s="80"/>
      <c r="GU1240" s="80"/>
      <c r="GV1240" s="80"/>
      <c r="GW1240" s="80"/>
      <c r="GX1240" s="80"/>
      <c r="GY1240" s="80"/>
      <c r="GZ1240" s="80"/>
      <c r="HA1240" s="80"/>
      <c r="HB1240" s="80"/>
      <c r="HC1240" s="80"/>
      <c r="HD1240" s="80"/>
      <c r="HE1240" s="80"/>
      <c r="HF1240" s="80"/>
      <c r="HG1240" s="80"/>
      <c r="HH1240" s="80"/>
      <c r="HI1240" s="80"/>
      <c r="HJ1240" s="80"/>
      <c r="HK1240" s="80"/>
      <c r="HL1240" s="80"/>
      <c r="HM1240" s="80"/>
      <c r="HN1240" s="80"/>
      <c r="HO1240" s="80"/>
      <c r="HP1240" s="80"/>
      <c r="HQ1240" s="80"/>
      <c r="HR1240" s="80"/>
      <c r="HS1240" s="80"/>
      <c r="HT1240" s="80"/>
      <c r="HU1240" s="80"/>
      <c r="HV1240" s="80"/>
      <c r="HW1240" s="80"/>
      <c r="HX1240" s="80"/>
      <c r="HY1240" s="80"/>
      <c r="HZ1240" s="80"/>
      <c r="IA1240" s="80"/>
      <c r="IB1240" s="80"/>
      <c r="IC1240" s="80"/>
      <c r="ID1240" s="80"/>
      <c r="IE1240" s="80"/>
      <c r="IF1240" s="80"/>
      <c r="IG1240" s="80"/>
      <c r="IH1240" s="80"/>
      <c r="II1240" s="80"/>
      <c r="IJ1240" s="80"/>
      <c r="IK1240" s="80"/>
      <c r="IL1240" s="80"/>
      <c r="IM1240" s="80"/>
      <c r="IN1240" s="80"/>
      <c r="IO1240" s="80"/>
      <c r="IP1240" s="80"/>
      <c r="IQ1240" s="80"/>
      <c r="IR1240" s="80"/>
      <c r="IS1240" s="80"/>
      <c r="IT1240" s="80"/>
      <c r="IU1240" s="80"/>
      <c r="IV1240" s="80"/>
    </row>
    <row r="1241" spans="1:256" s="41" customFormat="1" ht="21">
      <c r="A1241" s="32">
        <v>795</v>
      </c>
      <c r="B1241" s="33" t="s">
        <v>326</v>
      </c>
      <c r="C1241" s="34" t="s">
        <v>78</v>
      </c>
      <c r="D1241" s="33" t="s">
        <v>147</v>
      </c>
      <c r="E1241" s="44" t="s">
        <v>15</v>
      </c>
      <c r="F1241" s="35">
        <f>G1241-21</f>
        <v>43984</v>
      </c>
      <c r="G1241" s="35">
        <f>H1241-7</f>
        <v>44005</v>
      </c>
      <c r="H1241" s="35">
        <f t="shared" si="167"/>
        <v>44012</v>
      </c>
      <c r="I1241" s="35">
        <f t="shared" si="162"/>
        <v>44019</v>
      </c>
      <c r="J1241" s="35">
        <v>44027</v>
      </c>
      <c r="K1241" s="36" t="s">
        <v>69</v>
      </c>
      <c r="L1241" s="37">
        <f t="shared" si="163"/>
        <v>90000</v>
      </c>
      <c r="M1241" s="38">
        <v>90000</v>
      </c>
      <c r="N1241" s="39"/>
      <c r="O1241" s="40" t="s">
        <v>208</v>
      </c>
    </row>
    <row r="1242" spans="1:256" s="41" customFormat="1" ht="21">
      <c r="A1242" s="32">
        <v>796</v>
      </c>
      <c r="B1242" s="33" t="s">
        <v>326</v>
      </c>
      <c r="C1242" s="34" t="s">
        <v>77</v>
      </c>
      <c r="D1242" s="33" t="s">
        <v>147</v>
      </c>
      <c r="E1242" s="44" t="s">
        <v>15</v>
      </c>
      <c r="F1242" s="35">
        <f>G1242-21</f>
        <v>43984</v>
      </c>
      <c r="G1242" s="35">
        <f>H1242-7</f>
        <v>44005</v>
      </c>
      <c r="H1242" s="35">
        <f t="shared" si="167"/>
        <v>44012</v>
      </c>
      <c r="I1242" s="35">
        <f t="shared" si="162"/>
        <v>44019</v>
      </c>
      <c r="J1242" s="35">
        <v>44027</v>
      </c>
      <c r="K1242" s="36" t="s">
        <v>69</v>
      </c>
      <c r="L1242" s="37">
        <f t="shared" si="163"/>
        <v>10000</v>
      </c>
      <c r="M1242" s="38">
        <v>10000</v>
      </c>
      <c r="N1242" s="39"/>
      <c r="O1242" s="40" t="s">
        <v>208</v>
      </c>
    </row>
    <row r="1243" spans="1:256" s="41" customFormat="1" ht="24">
      <c r="A1243" s="32">
        <v>799</v>
      </c>
      <c r="B1243" s="33" t="s">
        <v>326</v>
      </c>
      <c r="C1243" s="42" t="s">
        <v>83</v>
      </c>
      <c r="D1243" s="33" t="s">
        <v>147</v>
      </c>
      <c r="E1243" s="44" t="s">
        <v>28</v>
      </c>
      <c r="F1243" s="35">
        <f>H1243-7</f>
        <v>44005</v>
      </c>
      <c r="G1243" s="33" t="str">
        <f>IF(E1243="","",IF((OR(E1243=data_validation!A$1,E1243=data_validation!A$2)),"Indicate Date","N/A"))</f>
        <v>N/A</v>
      </c>
      <c r="H1243" s="35">
        <f t="shared" si="167"/>
        <v>44012</v>
      </c>
      <c r="I1243" s="35">
        <f t="shared" si="162"/>
        <v>44019</v>
      </c>
      <c r="J1243" s="35">
        <v>44027</v>
      </c>
      <c r="K1243" s="36" t="s">
        <v>69</v>
      </c>
      <c r="L1243" s="37">
        <f t="shared" si="163"/>
        <v>15000</v>
      </c>
      <c r="M1243" s="43">
        <v>15000</v>
      </c>
      <c r="N1243" s="39"/>
      <c r="O1243" s="40" t="s">
        <v>208</v>
      </c>
    </row>
    <row r="1244" spans="1:256" s="41" customFormat="1" ht="24">
      <c r="A1244" s="32">
        <v>802</v>
      </c>
      <c r="B1244" s="33" t="s">
        <v>326</v>
      </c>
      <c r="C1244" s="42" t="s">
        <v>87</v>
      </c>
      <c r="D1244" s="33" t="s">
        <v>147</v>
      </c>
      <c r="E1244" s="44" t="s">
        <v>28</v>
      </c>
      <c r="F1244" s="35">
        <f>H1244-7</f>
        <v>44005</v>
      </c>
      <c r="G1244" s="33" t="str">
        <f>IF(E1244="","",IF((OR(E1244=data_validation!A$1,E1244=data_validation!A$2)),"Indicate Date","N/A"))</f>
        <v>N/A</v>
      </c>
      <c r="H1244" s="35">
        <f t="shared" si="167"/>
        <v>44012</v>
      </c>
      <c r="I1244" s="35">
        <f t="shared" si="162"/>
        <v>44019</v>
      </c>
      <c r="J1244" s="35">
        <v>44027</v>
      </c>
      <c r="K1244" s="36" t="s">
        <v>69</v>
      </c>
      <c r="L1244" s="37">
        <f t="shared" si="163"/>
        <v>5000</v>
      </c>
      <c r="M1244" s="43">
        <v>5000</v>
      </c>
      <c r="N1244" s="39"/>
      <c r="O1244" s="40" t="s">
        <v>208</v>
      </c>
    </row>
    <row r="1245" spans="1:256" s="41" customFormat="1" ht="24">
      <c r="A1245" s="32">
        <v>805</v>
      </c>
      <c r="B1245" s="33" t="s">
        <v>326</v>
      </c>
      <c r="C1245" s="42" t="s">
        <v>118</v>
      </c>
      <c r="D1245" s="33" t="s">
        <v>147</v>
      </c>
      <c r="E1245" s="44" t="s">
        <v>28</v>
      </c>
      <c r="F1245" s="35">
        <f>H1245-7</f>
        <v>44005</v>
      </c>
      <c r="G1245" s="33" t="str">
        <f>IF(E1245="","",IF((OR(E1245=data_validation!A$1,E1245=data_validation!A$2)),"Indicate Date","N/A"))</f>
        <v>N/A</v>
      </c>
      <c r="H1245" s="35">
        <f t="shared" si="167"/>
        <v>44012</v>
      </c>
      <c r="I1245" s="35">
        <f t="shared" si="162"/>
        <v>44019</v>
      </c>
      <c r="J1245" s="35">
        <v>44027</v>
      </c>
      <c r="K1245" s="36" t="s">
        <v>69</v>
      </c>
      <c r="L1245" s="37">
        <f t="shared" si="163"/>
        <v>15000</v>
      </c>
      <c r="M1245" s="43">
        <v>15000</v>
      </c>
      <c r="N1245" s="39"/>
      <c r="O1245" s="40" t="s">
        <v>208</v>
      </c>
    </row>
    <row r="1246" spans="1:256" s="41" customFormat="1" ht="24">
      <c r="A1246" s="32">
        <v>808</v>
      </c>
      <c r="B1246" s="33" t="s">
        <v>326</v>
      </c>
      <c r="C1246" s="42" t="s">
        <v>104</v>
      </c>
      <c r="D1246" s="33" t="s">
        <v>147</v>
      </c>
      <c r="E1246" s="44" t="s">
        <v>28</v>
      </c>
      <c r="F1246" s="35">
        <f>H1246-7</f>
        <v>44007</v>
      </c>
      <c r="G1246" s="33" t="str">
        <f>IF(E1246="","",IF((OR(E1246=data_validation!A$1,E1246=data_validation!A$2)),"Indicate Date","N/A"))</f>
        <v>N/A</v>
      </c>
      <c r="H1246" s="35">
        <f>J1246-13</f>
        <v>44014</v>
      </c>
      <c r="I1246" s="35">
        <f t="shared" si="162"/>
        <v>44021</v>
      </c>
      <c r="J1246" s="35">
        <v>44027</v>
      </c>
      <c r="K1246" s="36" t="s">
        <v>69</v>
      </c>
      <c r="L1246" s="37">
        <f t="shared" si="163"/>
        <v>10000</v>
      </c>
      <c r="M1246" s="43">
        <v>10000</v>
      </c>
      <c r="N1246" s="39"/>
      <c r="O1246" s="40" t="s">
        <v>208</v>
      </c>
    </row>
    <row r="1247" spans="1:256" s="41" customFormat="1" ht="24">
      <c r="A1247" s="32">
        <v>812</v>
      </c>
      <c r="B1247" s="33" t="s">
        <v>326</v>
      </c>
      <c r="C1247" s="34" t="s">
        <v>85</v>
      </c>
      <c r="D1247" s="33" t="s">
        <v>147</v>
      </c>
      <c r="E1247" s="44" t="s">
        <v>15</v>
      </c>
      <c r="F1247" s="35">
        <f t="shared" ref="F1247:F1253" si="168">G1247-21</f>
        <v>43986</v>
      </c>
      <c r="G1247" s="35">
        <f t="shared" ref="G1247:G1253" si="169">H1247-7</f>
        <v>44007</v>
      </c>
      <c r="H1247" s="35">
        <f>J1247-13</f>
        <v>44014</v>
      </c>
      <c r="I1247" s="35">
        <f t="shared" si="162"/>
        <v>44021</v>
      </c>
      <c r="J1247" s="35">
        <v>44027</v>
      </c>
      <c r="K1247" s="36" t="s">
        <v>69</v>
      </c>
      <c r="L1247" s="37">
        <f t="shared" si="163"/>
        <v>4000</v>
      </c>
      <c r="M1247" s="38"/>
      <c r="N1247" s="39">
        <v>4000</v>
      </c>
      <c r="O1247" s="40" t="s">
        <v>208</v>
      </c>
    </row>
    <row r="1248" spans="1:256" s="41" customFormat="1" ht="24">
      <c r="A1248" s="32">
        <v>816</v>
      </c>
      <c r="B1248" s="33" t="s">
        <v>326</v>
      </c>
      <c r="C1248" s="34" t="s">
        <v>95</v>
      </c>
      <c r="D1248" s="33" t="s">
        <v>147</v>
      </c>
      <c r="E1248" s="44" t="s">
        <v>15</v>
      </c>
      <c r="F1248" s="35">
        <f t="shared" si="168"/>
        <v>43984</v>
      </c>
      <c r="G1248" s="35">
        <f t="shared" si="169"/>
        <v>44005</v>
      </c>
      <c r="H1248" s="35">
        <f t="shared" ref="H1248:H1259" si="170">J1248-15</f>
        <v>44012</v>
      </c>
      <c r="I1248" s="35">
        <f t="shared" si="162"/>
        <v>44019</v>
      </c>
      <c r="J1248" s="35">
        <v>44027</v>
      </c>
      <c r="K1248" s="36" t="s">
        <v>69</v>
      </c>
      <c r="L1248" s="37">
        <f t="shared" si="163"/>
        <v>32000</v>
      </c>
      <c r="M1248" s="38"/>
      <c r="N1248" s="39">
        <v>32000</v>
      </c>
      <c r="O1248" s="40" t="s">
        <v>327</v>
      </c>
    </row>
    <row r="1249" spans="1:15" s="41" customFormat="1" ht="24">
      <c r="A1249" s="32">
        <v>822</v>
      </c>
      <c r="B1249" s="33" t="s">
        <v>328</v>
      </c>
      <c r="C1249" s="34" t="s">
        <v>85</v>
      </c>
      <c r="D1249" s="33" t="s">
        <v>147</v>
      </c>
      <c r="E1249" s="44" t="s">
        <v>15</v>
      </c>
      <c r="F1249" s="35">
        <f t="shared" si="168"/>
        <v>43984</v>
      </c>
      <c r="G1249" s="35">
        <f t="shared" si="169"/>
        <v>44005</v>
      </c>
      <c r="H1249" s="35">
        <f t="shared" si="170"/>
        <v>44012</v>
      </c>
      <c r="I1249" s="35">
        <f t="shared" si="162"/>
        <v>44019</v>
      </c>
      <c r="J1249" s="35">
        <v>44027</v>
      </c>
      <c r="K1249" s="36" t="s">
        <v>69</v>
      </c>
      <c r="L1249" s="37">
        <f t="shared" si="163"/>
        <v>4000</v>
      </c>
      <c r="M1249" s="38"/>
      <c r="N1249" s="39">
        <v>4000</v>
      </c>
      <c r="O1249" s="40" t="s">
        <v>327</v>
      </c>
    </row>
    <row r="1250" spans="1:15" s="41" customFormat="1" ht="31.5">
      <c r="A1250" s="32">
        <v>828</v>
      </c>
      <c r="B1250" s="33" t="s">
        <v>328</v>
      </c>
      <c r="C1250" s="34" t="s">
        <v>85</v>
      </c>
      <c r="D1250" s="33" t="s">
        <v>147</v>
      </c>
      <c r="E1250" s="44" t="s">
        <v>15</v>
      </c>
      <c r="F1250" s="35">
        <f t="shared" si="168"/>
        <v>43984</v>
      </c>
      <c r="G1250" s="35">
        <f t="shared" si="169"/>
        <v>44005</v>
      </c>
      <c r="H1250" s="35">
        <f t="shared" si="170"/>
        <v>44012</v>
      </c>
      <c r="I1250" s="35">
        <f t="shared" si="162"/>
        <v>44019</v>
      </c>
      <c r="J1250" s="35">
        <v>44027</v>
      </c>
      <c r="K1250" s="36" t="s">
        <v>69</v>
      </c>
      <c r="L1250" s="37">
        <f t="shared" si="163"/>
        <v>2900</v>
      </c>
      <c r="M1250" s="38"/>
      <c r="N1250" s="39">
        <v>2900</v>
      </c>
      <c r="O1250" s="40" t="s">
        <v>330</v>
      </c>
    </row>
    <row r="1251" spans="1:15" s="41" customFormat="1" ht="21">
      <c r="A1251" s="32">
        <v>833</v>
      </c>
      <c r="B1251" s="33" t="s">
        <v>331</v>
      </c>
      <c r="C1251" s="34" t="s">
        <v>84</v>
      </c>
      <c r="D1251" s="33" t="s">
        <v>147</v>
      </c>
      <c r="E1251" s="44" t="s">
        <v>15</v>
      </c>
      <c r="F1251" s="35">
        <f t="shared" si="168"/>
        <v>43984</v>
      </c>
      <c r="G1251" s="35">
        <f t="shared" si="169"/>
        <v>44005</v>
      </c>
      <c r="H1251" s="35">
        <f t="shared" si="170"/>
        <v>44012</v>
      </c>
      <c r="I1251" s="35">
        <f t="shared" si="162"/>
        <v>44019</v>
      </c>
      <c r="J1251" s="35">
        <v>44027</v>
      </c>
      <c r="K1251" s="36" t="s">
        <v>69</v>
      </c>
      <c r="L1251" s="37">
        <f t="shared" si="163"/>
        <v>15000</v>
      </c>
      <c r="M1251" s="38"/>
      <c r="N1251" s="39">
        <v>15000</v>
      </c>
      <c r="O1251" s="40" t="s">
        <v>333</v>
      </c>
    </row>
    <row r="1252" spans="1:15" s="41" customFormat="1" ht="24">
      <c r="A1252" s="32">
        <v>836</v>
      </c>
      <c r="B1252" s="33" t="s">
        <v>331</v>
      </c>
      <c r="C1252" s="34" t="s">
        <v>85</v>
      </c>
      <c r="D1252" s="33" t="s">
        <v>147</v>
      </c>
      <c r="E1252" s="44" t="s">
        <v>15</v>
      </c>
      <c r="F1252" s="35">
        <f t="shared" si="168"/>
        <v>43984</v>
      </c>
      <c r="G1252" s="35">
        <f t="shared" si="169"/>
        <v>44005</v>
      </c>
      <c r="H1252" s="35">
        <f t="shared" si="170"/>
        <v>44012</v>
      </c>
      <c r="I1252" s="35">
        <f t="shared" si="162"/>
        <v>44019</v>
      </c>
      <c r="J1252" s="35">
        <v>44027</v>
      </c>
      <c r="K1252" s="36" t="s">
        <v>69</v>
      </c>
      <c r="L1252" s="37">
        <f t="shared" si="163"/>
        <v>6500</v>
      </c>
      <c r="M1252" s="38"/>
      <c r="N1252" s="39">
        <v>6500</v>
      </c>
      <c r="O1252" s="40" t="s">
        <v>333</v>
      </c>
    </row>
    <row r="1253" spans="1:15" s="41" customFormat="1" ht="21">
      <c r="A1253" s="32">
        <v>843</v>
      </c>
      <c r="B1253" s="33" t="s">
        <v>348</v>
      </c>
      <c r="C1253" s="34" t="s">
        <v>89</v>
      </c>
      <c r="D1253" s="33" t="s">
        <v>147</v>
      </c>
      <c r="E1253" s="44" t="s">
        <v>15</v>
      </c>
      <c r="F1253" s="35">
        <f t="shared" si="168"/>
        <v>43984</v>
      </c>
      <c r="G1253" s="35">
        <f t="shared" si="169"/>
        <v>44005</v>
      </c>
      <c r="H1253" s="35">
        <f t="shared" si="170"/>
        <v>44012</v>
      </c>
      <c r="I1253" s="35">
        <f t="shared" si="162"/>
        <v>44019</v>
      </c>
      <c r="J1253" s="35">
        <v>44027</v>
      </c>
      <c r="K1253" s="36" t="s">
        <v>69</v>
      </c>
      <c r="L1253" s="37">
        <f t="shared" si="163"/>
        <v>25000</v>
      </c>
      <c r="M1253" s="38">
        <v>25000</v>
      </c>
      <c r="N1253" s="39"/>
      <c r="O1253" s="40" t="s">
        <v>238</v>
      </c>
    </row>
    <row r="1254" spans="1:15" s="41" customFormat="1" ht="21">
      <c r="A1254" s="32">
        <v>847</v>
      </c>
      <c r="B1254" s="33" t="s">
        <v>348</v>
      </c>
      <c r="C1254" s="42" t="s">
        <v>152</v>
      </c>
      <c r="D1254" s="33" t="s">
        <v>147</v>
      </c>
      <c r="E1254" s="44" t="s">
        <v>28</v>
      </c>
      <c r="F1254" s="35">
        <f>H1254-7</f>
        <v>44005</v>
      </c>
      <c r="G1254" s="33" t="str">
        <f>IF(E1254="","",IF((OR(E1254=data_validation!A$1,E1254=data_validation!A$2)),"Indicate Date","N/A"))</f>
        <v>N/A</v>
      </c>
      <c r="H1254" s="35">
        <f t="shared" si="170"/>
        <v>44012</v>
      </c>
      <c r="I1254" s="35">
        <f t="shared" si="162"/>
        <v>44019</v>
      </c>
      <c r="J1254" s="35">
        <v>44027</v>
      </c>
      <c r="K1254" s="36" t="s">
        <v>69</v>
      </c>
      <c r="L1254" s="37">
        <f t="shared" si="163"/>
        <v>25000</v>
      </c>
      <c r="M1254" s="38">
        <v>25000</v>
      </c>
      <c r="N1254" s="39"/>
      <c r="O1254" s="40" t="s">
        <v>238</v>
      </c>
    </row>
    <row r="1255" spans="1:15" s="41" customFormat="1" ht="21">
      <c r="A1255" s="32">
        <v>851</v>
      </c>
      <c r="B1255" s="33" t="s">
        <v>348</v>
      </c>
      <c r="C1255" s="42" t="s">
        <v>110</v>
      </c>
      <c r="D1255" s="33" t="s">
        <v>147</v>
      </c>
      <c r="E1255" s="44" t="s">
        <v>29</v>
      </c>
      <c r="F1255" s="46" t="e">
        <v>#REF!</v>
      </c>
      <c r="G1255" s="33" t="str">
        <f>IF(E1255="","",IF((OR(E1255=data_validation!A$1,E1255=data_validation!A$2)),"Indicate Date","N/A"))</f>
        <v>N/A</v>
      </c>
      <c r="H1255" s="35">
        <f t="shared" si="170"/>
        <v>44012</v>
      </c>
      <c r="I1255" s="35">
        <f t="shared" si="162"/>
        <v>44019</v>
      </c>
      <c r="J1255" s="35">
        <v>44027</v>
      </c>
      <c r="K1255" s="36" t="s">
        <v>69</v>
      </c>
      <c r="L1255" s="37">
        <f t="shared" si="163"/>
        <v>18000</v>
      </c>
      <c r="M1255" s="43">
        <v>18000</v>
      </c>
      <c r="N1255" s="39"/>
      <c r="O1255" s="40" t="s">
        <v>238</v>
      </c>
    </row>
    <row r="1256" spans="1:15" s="41" customFormat="1" ht="31.5">
      <c r="A1256" s="32">
        <v>855</v>
      </c>
      <c r="B1256" s="33" t="s">
        <v>348</v>
      </c>
      <c r="C1256" s="42" t="s">
        <v>78</v>
      </c>
      <c r="D1256" s="33" t="s">
        <v>147</v>
      </c>
      <c r="E1256" s="44" t="s">
        <v>15</v>
      </c>
      <c r="F1256" s="35">
        <f>G1256-21</f>
        <v>43984</v>
      </c>
      <c r="G1256" s="35">
        <f>H1256-7</f>
        <v>44005</v>
      </c>
      <c r="H1256" s="35">
        <f t="shared" si="170"/>
        <v>44012</v>
      </c>
      <c r="I1256" s="35">
        <f t="shared" si="162"/>
        <v>44019</v>
      </c>
      <c r="J1256" s="35">
        <v>44027</v>
      </c>
      <c r="K1256" s="36" t="s">
        <v>69</v>
      </c>
      <c r="L1256" s="37">
        <f t="shared" si="163"/>
        <v>7500</v>
      </c>
      <c r="M1256" s="43">
        <v>7500</v>
      </c>
      <c r="N1256" s="39"/>
      <c r="O1256" s="40" t="s">
        <v>239</v>
      </c>
    </row>
    <row r="1257" spans="1:15" s="41" customFormat="1" ht="31.5">
      <c r="A1257" s="32">
        <v>856</v>
      </c>
      <c r="B1257" s="33" t="s">
        <v>348</v>
      </c>
      <c r="C1257" s="42" t="s">
        <v>77</v>
      </c>
      <c r="D1257" s="33" t="s">
        <v>147</v>
      </c>
      <c r="E1257" s="44" t="s">
        <v>15</v>
      </c>
      <c r="F1257" s="35">
        <f>G1257-21</f>
        <v>43984</v>
      </c>
      <c r="G1257" s="35">
        <f>H1257-7</f>
        <v>44005</v>
      </c>
      <c r="H1257" s="35">
        <f t="shared" si="170"/>
        <v>44012</v>
      </c>
      <c r="I1257" s="35">
        <f t="shared" si="162"/>
        <v>44019</v>
      </c>
      <c r="J1257" s="35">
        <v>44027</v>
      </c>
      <c r="K1257" s="36" t="s">
        <v>69</v>
      </c>
      <c r="L1257" s="37">
        <f t="shared" si="163"/>
        <v>2500</v>
      </c>
      <c r="M1257" s="43">
        <v>2500</v>
      </c>
      <c r="N1257" s="39"/>
      <c r="O1257" s="40" t="s">
        <v>239</v>
      </c>
    </row>
    <row r="1258" spans="1:15" s="41" customFormat="1" ht="31.5">
      <c r="A1258" s="32">
        <v>859</v>
      </c>
      <c r="B1258" s="33" t="s">
        <v>348</v>
      </c>
      <c r="C1258" s="42" t="s">
        <v>89</v>
      </c>
      <c r="D1258" s="33" t="s">
        <v>147</v>
      </c>
      <c r="E1258" s="44" t="s">
        <v>15</v>
      </c>
      <c r="F1258" s="35">
        <f>G1258-21</f>
        <v>43984</v>
      </c>
      <c r="G1258" s="35">
        <f>H1258-7</f>
        <v>44005</v>
      </c>
      <c r="H1258" s="35">
        <f t="shared" si="170"/>
        <v>44012</v>
      </c>
      <c r="I1258" s="35">
        <f t="shared" si="162"/>
        <v>44019</v>
      </c>
      <c r="J1258" s="35">
        <v>44027</v>
      </c>
      <c r="K1258" s="36" t="s">
        <v>69</v>
      </c>
      <c r="L1258" s="37">
        <f t="shared" si="163"/>
        <v>35000</v>
      </c>
      <c r="M1258" s="43">
        <v>35000</v>
      </c>
      <c r="N1258" s="39"/>
      <c r="O1258" s="40" t="s">
        <v>239</v>
      </c>
    </row>
    <row r="1259" spans="1:15" s="41" customFormat="1" ht="31.5">
      <c r="A1259" s="32">
        <v>863</v>
      </c>
      <c r="B1259" s="33" t="s">
        <v>348</v>
      </c>
      <c r="C1259" s="42" t="s">
        <v>110</v>
      </c>
      <c r="D1259" s="33" t="s">
        <v>147</v>
      </c>
      <c r="E1259" s="44" t="s">
        <v>29</v>
      </c>
      <c r="F1259" s="46" t="e">
        <v>#REF!</v>
      </c>
      <c r="G1259" s="33" t="str">
        <f>IF(E1259="","",IF((OR(E1259=data_validation!A$1,E1259=data_validation!A$2)),"Indicate Date","N/A"))</f>
        <v>N/A</v>
      </c>
      <c r="H1259" s="35">
        <f t="shared" si="170"/>
        <v>44012</v>
      </c>
      <c r="I1259" s="35">
        <f t="shared" si="162"/>
        <v>44019</v>
      </c>
      <c r="J1259" s="35">
        <v>44027</v>
      </c>
      <c r="K1259" s="36" t="s">
        <v>69</v>
      </c>
      <c r="L1259" s="37">
        <f t="shared" si="163"/>
        <v>35000</v>
      </c>
      <c r="M1259" s="43">
        <v>35000</v>
      </c>
      <c r="N1259" s="39"/>
      <c r="O1259" s="40" t="s">
        <v>239</v>
      </c>
    </row>
    <row r="1260" spans="1:15" s="41" customFormat="1" ht="21">
      <c r="A1260" s="32">
        <v>887</v>
      </c>
      <c r="B1260" s="33" t="s">
        <v>342</v>
      </c>
      <c r="C1260" s="42" t="s">
        <v>92</v>
      </c>
      <c r="D1260" s="33" t="s">
        <v>147</v>
      </c>
      <c r="E1260" s="44" t="s">
        <v>15</v>
      </c>
      <c r="F1260" s="35">
        <f>G1260-21</f>
        <v>43986</v>
      </c>
      <c r="G1260" s="35">
        <f>H1260-7</f>
        <v>44007</v>
      </c>
      <c r="H1260" s="35">
        <f>J1260-13</f>
        <v>44014</v>
      </c>
      <c r="I1260" s="35">
        <f t="shared" si="162"/>
        <v>44021</v>
      </c>
      <c r="J1260" s="35">
        <v>44027</v>
      </c>
      <c r="K1260" s="36" t="s">
        <v>69</v>
      </c>
      <c r="L1260" s="37">
        <f t="shared" si="163"/>
        <v>13790</v>
      </c>
      <c r="M1260" s="43">
        <v>13790</v>
      </c>
      <c r="N1260" s="39"/>
      <c r="O1260" s="40" t="s">
        <v>236</v>
      </c>
    </row>
    <row r="1261" spans="1:15" s="41" customFormat="1" ht="21">
      <c r="A1261" s="32">
        <v>890</v>
      </c>
      <c r="B1261" s="33" t="s">
        <v>342</v>
      </c>
      <c r="C1261" s="42" t="s">
        <v>78</v>
      </c>
      <c r="D1261" s="33" t="s">
        <v>147</v>
      </c>
      <c r="E1261" s="44" t="s">
        <v>15</v>
      </c>
      <c r="F1261" s="35">
        <f>G1261-21</f>
        <v>43984</v>
      </c>
      <c r="G1261" s="35">
        <f>H1261-7</f>
        <v>44005</v>
      </c>
      <c r="H1261" s="35">
        <f t="shared" ref="H1261:H1283" si="171">J1261-15</f>
        <v>44012</v>
      </c>
      <c r="I1261" s="35">
        <f t="shared" si="162"/>
        <v>44019</v>
      </c>
      <c r="J1261" s="35">
        <v>44027</v>
      </c>
      <c r="K1261" s="36" t="s">
        <v>69</v>
      </c>
      <c r="L1261" s="37">
        <f t="shared" si="163"/>
        <v>15000</v>
      </c>
      <c r="M1261" s="43">
        <v>15000</v>
      </c>
      <c r="N1261" s="39"/>
      <c r="O1261" s="40" t="s">
        <v>236</v>
      </c>
    </row>
    <row r="1262" spans="1:15" s="41" customFormat="1" ht="21">
      <c r="A1262" s="32">
        <v>891</v>
      </c>
      <c r="B1262" s="33" t="s">
        <v>342</v>
      </c>
      <c r="C1262" s="34" t="s">
        <v>77</v>
      </c>
      <c r="D1262" s="33" t="s">
        <v>147</v>
      </c>
      <c r="E1262" s="44" t="s">
        <v>15</v>
      </c>
      <c r="F1262" s="35">
        <f>G1262-21</f>
        <v>43984</v>
      </c>
      <c r="G1262" s="35">
        <f>H1262-7</f>
        <v>44005</v>
      </c>
      <c r="H1262" s="35">
        <f t="shared" si="171"/>
        <v>44012</v>
      </c>
      <c r="I1262" s="35">
        <f t="shared" si="162"/>
        <v>44019</v>
      </c>
      <c r="J1262" s="35">
        <v>44027</v>
      </c>
      <c r="K1262" s="36" t="s">
        <v>69</v>
      </c>
      <c r="L1262" s="37">
        <f t="shared" si="163"/>
        <v>10000</v>
      </c>
      <c r="M1262" s="43">
        <v>10000</v>
      </c>
      <c r="N1262" s="39"/>
      <c r="O1262" s="40" t="s">
        <v>236</v>
      </c>
    </row>
    <row r="1263" spans="1:15" s="41" customFormat="1" ht="21">
      <c r="A1263" s="32">
        <v>907</v>
      </c>
      <c r="B1263" s="33" t="s">
        <v>346</v>
      </c>
      <c r="C1263" s="34" t="s">
        <v>78</v>
      </c>
      <c r="D1263" s="33" t="s">
        <v>147</v>
      </c>
      <c r="E1263" s="44" t="s">
        <v>15</v>
      </c>
      <c r="F1263" s="35">
        <f>G1263-21</f>
        <v>43984</v>
      </c>
      <c r="G1263" s="35">
        <f>H1263-7</f>
        <v>44005</v>
      </c>
      <c r="H1263" s="35">
        <f t="shared" si="171"/>
        <v>44012</v>
      </c>
      <c r="I1263" s="35">
        <f t="shared" si="162"/>
        <v>44019</v>
      </c>
      <c r="J1263" s="35">
        <v>44027</v>
      </c>
      <c r="K1263" s="36" t="s">
        <v>69</v>
      </c>
      <c r="L1263" s="37">
        <f t="shared" si="163"/>
        <v>6000</v>
      </c>
      <c r="M1263" s="38">
        <v>6000</v>
      </c>
      <c r="N1263" s="39"/>
      <c r="O1263" s="40" t="s">
        <v>151</v>
      </c>
    </row>
    <row r="1264" spans="1:15" s="41" customFormat="1" ht="21">
      <c r="A1264" s="32">
        <v>908</v>
      </c>
      <c r="B1264" s="33" t="s">
        <v>346</v>
      </c>
      <c r="C1264" s="42" t="s">
        <v>77</v>
      </c>
      <c r="D1264" s="33" t="s">
        <v>147</v>
      </c>
      <c r="E1264" s="44" t="s">
        <v>15</v>
      </c>
      <c r="F1264" s="35">
        <f>G1264-21</f>
        <v>43984</v>
      </c>
      <c r="G1264" s="35">
        <f>H1264-7</f>
        <v>44005</v>
      </c>
      <c r="H1264" s="35">
        <f t="shared" si="171"/>
        <v>44012</v>
      </c>
      <c r="I1264" s="35">
        <f t="shared" si="162"/>
        <v>44019</v>
      </c>
      <c r="J1264" s="35">
        <v>44027</v>
      </c>
      <c r="K1264" s="36" t="s">
        <v>69</v>
      </c>
      <c r="L1264" s="37">
        <f t="shared" si="163"/>
        <v>4000</v>
      </c>
      <c r="M1264" s="43">
        <v>4000</v>
      </c>
      <c r="N1264" s="39"/>
      <c r="O1264" s="40" t="s">
        <v>151</v>
      </c>
    </row>
    <row r="1265" spans="1:15" s="41" customFormat="1" ht="21">
      <c r="A1265" s="32">
        <v>914</v>
      </c>
      <c r="B1265" s="33" t="s">
        <v>346</v>
      </c>
      <c r="C1265" s="42" t="s">
        <v>110</v>
      </c>
      <c r="D1265" s="33" t="s">
        <v>147</v>
      </c>
      <c r="E1265" s="44" t="s">
        <v>29</v>
      </c>
      <c r="F1265" s="46" t="e">
        <v>#REF!</v>
      </c>
      <c r="G1265" s="33" t="str">
        <f>IF(E1265="","",IF((OR(E1265=data_validation!A$1,E1265=data_validation!A$2)),"Indicate Date","N/A"))</f>
        <v>N/A</v>
      </c>
      <c r="H1265" s="35">
        <f t="shared" si="171"/>
        <v>44012</v>
      </c>
      <c r="I1265" s="35">
        <f t="shared" si="162"/>
        <v>44019</v>
      </c>
      <c r="J1265" s="35">
        <v>44027</v>
      </c>
      <c r="K1265" s="36" t="s">
        <v>69</v>
      </c>
      <c r="L1265" s="37">
        <f t="shared" si="163"/>
        <v>25000</v>
      </c>
      <c r="M1265" s="43">
        <v>25000</v>
      </c>
      <c r="N1265" s="39"/>
      <c r="O1265" s="40" t="s">
        <v>151</v>
      </c>
    </row>
    <row r="1266" spans="1:15" s="41" customFormat="1" ht="21">
      <c r="A1266" s="32">
        <v>915</v>
      </c>
      <c r="B1266" s="33" t="s">
        <v>347</v>
      </c>
      <c r="C1266" s="34" t="s">
        <v>114</v>
      </c>
      <c r="D1266" s="33" t="s">
        <v>147</v>
      </c>
      <c r="E1266" s="44" t="s">
        <v>15</v>
      </c>
      <c r="F1266" s="35">
        <f>G1266-21</f>
        <v>43984</v>
      </c>
      <c r="G1266" s="35">
        <f>H1266-7</f>
        <v>44005</v>
      </c>
      <c r="H1266" s="35">
        <f t="shared" si="171"/>
        <v>44012</v>
      </c>
      <c r="I1266" s="35">
        <f t="shared" si="162"/>
        <v>44019</v>
      </c>
      <c r="J1266" s="35">
        <v>44027</v>
      </c>
      <c r="K1266" s="36" t="s">
        <v>69</v>
      </c>
      <c r="L1266" s="37">
        <f t="shared" si="163"/>
        <v>457650</v>
      </c>
      <c r="M1266" s="38">
        <v>457650</v>
      </c>
      <c r="N1266" s="39"/>
      <c r="O1266" s="40" t="s">
        <v>154</v>
      </c>
    </row>
    <row r="1267" spans="1:15" s="41" customFormat="1" ht="21">
      <c r="A1267" s="32">
        <v>918</v>
      </c>
      <c r="B1267" s="33" t="s">
        <v>347</v>
      </c>
      <c r="C1267" s="34" t="s">
        <v>78</v>
      </c>
      <c r="D1267" s="33" t="s">
        <v>147</v>
      </c>
      <c r="E1267" s="44" t="s">
        <v>15</v>
      </c>
      <c r="F1267" s="35">
        <f>G1267-21</f>
        <v>43984</v>
      </c>
      <c r="G1267" s="35">
        <f>H1267-7</f>
        <v>44005</v>
      </c>
      <c r="H1267" s="35">
        <f t="shared" si="171"/>
        <v>44012</v>
      </c>
      <c r="I1267" s="35">
        <f t="shared" si="162"/>
        <v>44019</v>
      </c>
      <c r="J1267" s="35">
        <v>44027</v>
      </c>
      <c r="K1267" s="36" t="s">
        <v>69</v>
      </c>
      <c r="L1267" s="37">
        <f t="shared" si="163"/>
        <v>10000</v>
      </c>
      <c r="M1267" s="38">
        <v>10000</v>
      </c>
      <c r="N1267" s="39"/>
      <c r="O1267" s="40" t="s">
        <v>154</v>
      </c>
    </row>
    <row r="1268" spans="1:15" s="41" customFormat="1" ht="21">
      <c r="A1268" s="32">
        <v>922</v>
      </c>
      <c r="B1268" s="33" t="s">
        <v>347</v>
      </c>
      <c r="C1268" s="42" t="s">
        <v>110</v>
      </c>
      <c r="D1268" s="33" t="s">
        <v>147</v>
      </c>
      <c r="E1268" s="44" t="s">
        <v>29</v>
      </c>
      <c r="F1268" s="46" t="e">
        <v>#REF!</v>
      </c>
      <c r="G1268" s="33" t="str">
        <f>IF(E1268="","",IF((OR(E1268=data_validation!A$1,E1268=data_validation!A$2)),"Indicate Date","N/A"))</f>
        <v>N/A</v>
      </c>
      <c r="H1268" s="35">
        <f t="shared" si="171"/>
        <v>44012</v>
      </c>
      <c r="I1268" s="35">
        <f t="shared" si="162"/>
        <v>44019</v>
      </c>
      <c r="J1268" s="35">
        <v>44027</v>
      </c>
      <c r="K1268" s="36" t="s">
        <v>69</v>
      </c>
      <c r="L1268" s="37">
        <f t="shared" si="163"/>
        <v>12000</v>
      </c>
      <c r="M1268" s="43">
        <v>12000</v>
      </c>
      <c r="N1268" s="39"/>
      <c r="O1268" s="40" t="s">
        <v>154</v>
      </c>
    </row>
    <row r="1269" spans="1:15" s="41" customFormat="1" ht="36">
      <c r="A1269" s="32">
        <v>929</v>
      </c>
      <c r="B1269" s="33" t="s">
        <v>334</v>
      </c>
      <c r="C1269" s="42" t="s">
        <v>146</v>
      </c>
      <c r="D1269" s="33" t="s">
        <v>147</v>
      </c>
      <c r="E1269" s="44" t="s">
        <v>25</v>
      </c>
      <c r="F1269" s="46" t="e">
        <v>#REF!</v>
      </c>
      <c r="G1269" s="46" t="s">
        <v>822</v>
      </c>
      <c r="H1269" s="35">
        <f t="shared" si="171"/>
        <v>44012</v>
      </c>
      <c r="I1269" s="35">
        <f t="shared" si="162"/>
        <v>44019</v>
      </c>
      <c r="J1269" s="35">
        <v>44027</v>
      </c>
      <c r="K1269" s="36" t="s">
        <v>69</v>
      </c>
      <c r="L1269" s="37">
        <f t="shared" si="163"/>
        <v>25000</v>
      </c>
      <c r="M1269" s="43">
        <v>25000</v>
      </c>
      <c r="N1269" s="39"/>
      <c r="O1269" s="40" t="s">
        <v>231</v>
      </c>
    </row>
    <row r="1270" spans="1:15" s="41" customFormat="1" ht="21">
      <c r="A1270" s="32">
        <v>936</v>
      </c>
      <c r="B1270" s="33" t="s">
        <v>335</v>
      </c>
      <c r="C1270" s="42" t="s">
        <v>92</v>
      </c>
      <c r="D1270" s="33" t="s">
        <v>147</v>
      </c>
      <c r="E1270" s="44" t="s">
        <v>15</v>
      </c>
      <c r="F1270" s="35">
        <f>G1270-21</f>
        <v>43984</v>
      </c>
      <c r="G1270" s="35">
        <f>H1270-7</f>
        <v>44005</v>
      </c>
      <c r="H1270" s="35">
        <f t="shared" si="171"/>
        <v>44012</v>
      </c>
      <c r="I1270" s="35">
        <f t="shared" si="162"/>
        <v>44019</v>
      </c>
      <c r="J1270" s="35">
        <v>44027</v>
      </c>
      <c r="K1270" s="36" t="s">
        <v>69</v>
      </c>
      <c r="L1270" s="37">
        <f t="shared" si="163"/>
        <v>960000</v>
      </c>
      <c r="M1270" s="43">
        <v>960000</v>
      </c>
      <c r="N1270" s="39"/>
      <c r="O1270" s="40" t="s">
        <v>233</v>
      </c>
    </row>
    <row r="1271" spans="1:15" s="41" customFormat="1" ht="21">
      <c r="A1271" s="32">
        <v>937</v>
      </c>
      <c r="B1271" s="33" t="s">
        <v>335</v>
      </c>
      <c r="C1271" s="42" t="s">
        <v>92</v>
      </c>
      <c r="D1271" s="33" t="s">
        <v>147</v>
      </c>
      <c r="E1271" s="44" t="s">
        <v>28</v>
      </c>
      <c r="F1271" s="35">
        <f>H1271-7</f>
        <v>44005</v>
      </c>
      <c r="G1271" s="33" t="str">
        <f>IF(E1271="","",IF((OR(E1271=data_validation!A$1,E1271=data_validation!A$2)),"Indicate Date","N/A"))</f>
        <v>N/A</v>
      </c>
      <c r="H1271" s="35">
        <f t="shared" si="171"/>
        <v>44012</v>
      </c>
      <c r="I1271" s="35">
        <f t="shared" si="162"/>
        <v>44019</v>
      </c>
      <c r="J1271" s="35">
        <v>44027</v>
      </c>
      <c r="K1271" s="36" t="s">
        <v>69</v>
      </c>
      <c r="L1271" s="37">
        <f t="shared" si="163"/>
        <v>35000</v>
      </c>
      <c r="M1271" s="43">
        <f>32490+2510</f>
        <v>35000</v>
      </c>
      <c r="N1271" s="39"/>
      <c r="O1271" s="40" t="s">
        <v>233</v>
      </c>
    </row>
    <row r="1272" spans="1:15" s="41" customFormat="1" ht="21">
      <c r="A1272" s="32">
        <v>942</v>
      </c>
      <c r="B1272" s="33" t="s">
        <v>570</v>
      </c>
      <c r="C1272" s="34" t="s">
        <v>76</v>
      </c>
      <c r="D1272" s="33" t="s">
        <v>183</v>
      </c>
      <c r="E1272" s="44" t="s">
        <v>24</v>
      </c>
      <c r="F1272" s="33" t="str">
        <f>IF(E1272="","",IF((OR(E1272=data_validation!A$1,E1272=data_validation!A$2,E1272=data_validation!A$5,E1272=data_validation!A$6,E1272=data_validation!A$14,E1272=data_validation!A$16)),"Indicate Date","N/A"))</f>
        <v>N/A</v>
      </c>
      <c r="G1272" s="33" t="str">
        <f>IF(E1272="","",IF((OR(E1272=data_validation!A$1,E1272=data_validation!A$2)),"Indicate Date","N/A"))</f>
        <v>N/A</v>
      </c>
      <c r="H1272" s="35">
        <f t="shared" si="171"/>
        <v>44012</v>
      </c>
      <c r="I1272" s="35">
        <f t="shared" si="162"/>
        <v>44019</v>
      </c>
      <c r="J1272" s="35">
        <v>44027</v>
      </c>
      <c r="K1272" s="36" t="s">
        <v>69</v>
      </c>
      <c r="L1272" s="37">
        <f t="shared" si="163"/>
        <v>153822</v>
      </c>
      <c r="M1272" s="38">
        <v>153822</v>
      </c>
      <c r="N1272" s="39"/>
      <c r="O1272" s="40" t="s">
        <v>208</v>
      </c>
    </row>
    <row r="1273" spans="1:15" s="41" customFormat="1" ht="24">
      <c r="A1273" s="32">
        <v>951</v>
      </c>
      <c r="B1273" s="33" t="s">
        <v>570</v>
      </c>
      <c r="C1273" s="42" t="s">
        <v>118</v>
      </c>
      <c r="D1273" s="33" t="s">
        <v>183</v>
      </c>
      <c r="E1273" s="44" t="s">
        <v>28</v>
      </c>
      <c r="F1273" s="35">
        <f>H1273-7</f>
        <v>44005</v>
      </c>
      <c r="G1273" s="33" t="str">
        <f>IF(E1273="","",IF((OR(E1273=data_validation!A$1,E1273=data_validation!A$2)),"Indicate Date","N/A"))</f>
        <v>N/A</v>
      </c>
      <c r="H1273" s="35">
        <f t="shared" si="171"/>
        <v>44012</v>
      </c>
      <c r="I1273" s="35">
        <f t="shared" si="162"/>
        <v>44019</v>
      </c>
      <c r="J1273" s="35">
        <v>44027</v>
      </c>
      <c r="K1273" s="36" t="s">
        <v>69</v>
      </c>
      <c r="L1273" s="37">
        <f t="shared" si="163"/>
        <v>151020</v>
      </c>
      <c r="M1273" s="43">
        <v>151020</v>
      </c>
      <c r="N1273" s="39"/>
      <c r="O1273" s="40" t="s">
        <v>208</v>
      </c>
    </row>
    <row r="1274" spans="1:15" s="41" customFormat="1" ht="24">
      <c r="A1274" s="32">
        <v>955</v>
      </c>
      <c r="B1274" s="33" t="s">
        <v>570</v>
      </c>
      <c r="C1274" s="42" t="s">
        <v>83</v>
      </c>
      <c r="D1274" s="33" t="s">
        <v>183</v>
      </c>
      <c r="E1274" s="44" t="s">
        <v>28</v>
      </c>
      <c r="F1274" s="35">
        <f>H1274-7</f>
        <v>44005</v>
      </c>
      <c r="G1274" s="33" t="str">
        <f>IF(E1274="","",IF((OR(E1274=data_validation!A$1,E1274=data_validation!A$2)),"Indicate Date","N/A"))</f>
        <v>N/A</v>
      </c>
      <c r="H1274" s="35">
        <f t="shared" si="171"/>
        <v>44012</v>
      </c>
      <c r="I1274" s="35">
        <f t="shared" si="162"/>
        <v>44019</v>
      </c>
      <c r="J1274" s="35">
        <v>44027</v>
      </c>
      <c r="K1274" s="36" t="s">
        <v>69</v>
      </c>
      <c r="L1274" s="37">
        <f t="shared" si="163"/>
        <v>57712.800000000003</v>
      </c>
      <c r="M1274" s="43">
        <v>57712.800000000003</v>
      </c>
      <c r="N1274" s="39"/>
      <c r="O1274" s="40" t="s">
        <v>208</v>
      </c>
    </row>
    <row r="1275" spans="1:15" s="41" customFormat="1" ht="12.75">
      <c r="A1275" s="32">
        <v>965</v>
      </c>
      <c r="B1275" s="33" t="s">
        <v>572</v>
      </c>
      <c r="C1275" s="34" t="s">
        <v>89</v>
      </c>
      <c r="D1275" s="33" t="s">
        <v>183</v>
      </c>
      <c r="E1275" s="44" t="s">
        <v>15</v>
      </c>
      <c r="F1275" s="35">
        <f t="shared" ref="F1275:F1296" si="172">G1275-21</f>
        <v>43984</v>
      </c>
      <c r="G1275" s="35">
        <f t="shared" ref="G1275:G1296" si="173">H1275-7</f>
        <v>44005</v>
      </c>
      <c r="H1275" s="35">
        <f t="shared" si="171"/>
        <v>44012</v>
      </c>
      <c r="I1275" s="35">
        <f t="shared" si="162"/>
        <v>44019</v>
      </c>
      <c r="J1275" s="35">
        <v>44027</v>
      </c>
      <c r="K1275" s="36" t="s">
        <v>69</v>
      </c>
      <c r="L1275" s="37">
        <f t="shared" si="163"/>
        <v>10200</v>
      </c>
      <c r="M1275" s="38">
        <v>10200</v>
      </c>
      <c r="N1275" s="39"/>
      <c r="O1275" s="40" t="s">
        <v>188</v>
      </c>
    </row>
    <row r="1276" spans="1:15" s="41" customFormat="1" ht="12.75">
      <c r="A1276" s="32">
        <v>971</v>
      </c>
      <c r="B1276" s="33" t="s">
        <v>573</v>
      </c>
      <c r="C1276" s="34" t="s">
        <v>92</v>
      </c>
      <c r="D1276" s="33" t="s">
        <v>183</v>
      </c>
      <c r="E1276" s="44" t="s">
        <v>15</v>
      </c>
      <c r="F1276" s="35">
        <f t="shared" si="172"/>
        <v>43984</v>
      </c>
      <c r="G1276" s="35">
        <f t="shared" si="173"/>
        <v>44005</v>
      </c>
      <c r="H1276" s="35">
        <f t="shared" si="171"/>
        <v>44012</v>
      </c>
      <c r="I1276" s="35">
        <f t="shared" si="162"/>
        <v>44019</v>
      </c>
      <c r="J1276" s="35">
        <v>44027</v>
      </c>
      <c r="K1276" s="36" t="s">
        <v>69</v>
      </c>
      <c r="L1276" s="37">
        <f t="shared" si="163"/>
        <v>59450</v>
      </c>
      <c r="M1276" s="38">
        <v>59450</v>
      </c>
      <c r="N1276" s="39"/>
      <c r="O1276" s="40" t="s">
        <v>189</v>
      </c>
    </row>
    <row r="1277" spans="1:15" s="41" customFormat="1" ht="12.75">
      <c r="A1277" s="32">
        <v>976</v>
      </c>
      <c r="B1277" s="33" t="s">
        <v>573</v>
      </c>
      <c r="C1277" s="34" t="s">
        <v>77</v>
      </c>
      <c r="D1277" s="33" t="s">
        <v>183</v>
      </c>
      <c r="E1277" s="44" t="s">
        <v>15</v>
      </c>
      <c r="F1277" s="35">
        <f t="shared" si="172"/>
        <v>43984</v>
      </c>
      <c r="G1277" s="35">
        <f t="shared" si="173"/>
        <v>44005</v>
      </c>
      <c r="H1277" s="35">
        <f t="shared" si="171"/>
        <v>44012</v>
      </c>
      <c r="I1277" s="35">
        <f t="shared" ref="I1277:I1340" si="174">H1277+7</f>
        <v>44019</v>
      </c>
      <c r="J1277" s="35">
        <v>44027</v>
      </c>
      <c r="K1277" s="36" t="s">
        <v>69</v>
      </c>
      <c r="L1277" s="37">
        <f t="shared" ref="L1277:L1340" si="175">SUM(M1277:N1277)</f>
        <v>170620</v>
      </c>
      <c r="M1277" s="38">
        <v>170620</v>
      </c>
      <c r="N1277" s="39"/>
      <c r="O1277" s="40" t="s">
        <v>189</v>
      </c>
    </row>
    <row r="1278" spans="1:15" s="41" customFormat="1" ht="12.75">
      <c r="A1278" s="32">
        <v>977</v>
      </c>
      <c r="B1278" s="33" t="s">
        <v>573</v>
      </c>
      <c r="C1278" s="34" t="s">
        <v>78</v>
      </c>
      <c r="D1278" s="33" t="s">
        <v>183</v>
      </c>
      <c r="E1278" s="44" t="s">
        <v>15</v>
      </c>
      <c r="F1278" s="35">
        <f t="shared" si="172"/>
        <v>43984</v>
      </c>
      <c r="G1278" s="35">
        <f t="shared" si="173"/>
        <v>44005</v>
      </c>
      <c r="H1278" s="35">
        <f t="shared" si="171"/>
        <v>44012</v>
      </c>
      <c r="I1278" s="35">
        <f t="shared" si="174"/>
        <v>44019</v>
      </c>
      <c r="J1278" s="35">
        <v>44027</v>
      </c>
      <c r="K1278" s="36" t="s">
        <v>69</v>
      </c>
      <c r="L1278" s="37">
        <f t="shared" si="175"/>
        <v>14310</v>
      </c>
      <c r="M1278" s="38">
        <v>14310</v>
      </c>
      <c r="N1278" s="39"/>
      <c r="O1278" s="40" t="s">
        <v>189</v>
      </c>
    </row>
    <row r="1279" spans="1:15" s="41" customFormat="1" ht="12.75">
      <c r="A1279" s="32">
        <v>978</v>
      </c>
      <c r="B1279" s="33" t="s">
        <v>573</v>
      </c>
      <c r="C1279" s="34" t="s">
        <v>81</v>
      </c>
      <c r="D1279" s="33" t="s">
        <v>183</v>
      </c>
      <c r="E1279" s="44" t="s">
        <v>15</v>
      </c>
      <c r="F1279" s="35">
        <f t="shared" si="172"/>
        <v>43984</v>
      </c>
      <c r="G1279" s="35">
        <f t="shared" si="173"/>
        <v>44005</v>
      </c>
      <c r="H1279" s="35">
        <f t="shared" si="171"/>
        <v>44012</v>
      </c>
      <c r="I1279" s="35">
        <f t="shared" si="174"/>
        <v>44019</v>
      </c>
      <c r="J1279" s="35">
        <v>44027</v>
      </c>
      <c r="K1279" s="36" t="s">
        <v>69</v>
      </c>
      <c r="L1279" s="37">
        <f t="shared" si="175"/>
        <v>15070</v>
      </c>
      <c r="M1279" s="38">
        <v>15070</v>
      </c>
      <c r="N1279" s="39"/>
      <c r="O1279" s="40" t="s">
        <v>189</v>
      </c>
    </row>
    <row r="1280" spans="1:15" s="41" customFormat="1" ht="12.75">
      <c r="A1280" s="32">
        <v>982</v>
      </c>
      <c r="B1280" s="33" t="s">
        <v>574</v>
      </c>
      <c r="C1280" s="34" t="s">
        <v>78</v>
      </c>
      <c r="D1280" s="33" t="s">
        <v>183</v>
      </c>
      <c r="E1280" s="44" t="s">
        <v>15</v>
      </c>
      <c r="F1280" s="35">
        <f t="shared" si="172"/>
        <v>43984</v>
      </c>
      <c r="G1280" s="35">
        <f t="shared" si="173"/>
        <v>44005</v>
      </c>
      <c r="H1280" s="35">
        <f t="shared" si="171"/>
        <v>44012</v>
      </c>
      <c r="I1280" s="35">
        <f t="shared" si="174"/>
        <v>44019</v>
      </c>
      <c r="J1280" s="35">
        <v>44027</v>
      </c>
      <c r="K1280" s="36" t="s">
        <v>69</v>
      </c>
      <c r="L1280" s="37">
        <f t="shared" si="175"/>
        <v>68900</v>
      </c>
      <c r="M1280" s="38">
        <v>68900</v>
      </c>
      <c r="N1280" s="39"/>
      <c r="O1280" s="40" t="s">
        <v>190</v>
      </c>
    </row>
    <row r="1281" spans="1:256" s="41" customFormat="1" ht="12.75">
      <c r="A1281" s="32">
        <v>983</v>
      </c>
      <c r="B1281" s="33" t="s">
        <v>574</v>
      </c>
      <c r="C1281" s="34" t="s">
        <v>77</v>
      </c>
      <c r="D1281" s="33" t="s">
        <v>183</v>
      </c>
      <c r="E1281" s="44" t="s">
        <v>15</v>
      </c>
      <c r="F1281" s="35">
        <f t="shared" si="172"/>
        <v>43984</v>
      </c>
      <c r="G1281" s="35">
        <f t="shared" si="173"/>
        <v>44005</v>
      </c>
      <c r="H1281" s="35">
        <f t="shared" si="171"/>
        <v>44012</v>
      </c>
      <c r="I1281" s="35">
        <f t="shared" si="174"/>
        <v>44019</v>
      </c>
      <c r="J1281" s="35">
        <v>44027</v>
      </c>
      <c r="K1281" s="36" t="s">
        <v>69</v>
      </c>
      <c r="L1281" s="37">
        <f t="shared" si="175"/>
        <v>68400</v>
      </c>
      <c r="M1281" s="38">
        <v>68400</v>
      </c>
      <c r="N1281" s="39"/>
      <c r="O1281" s="40" t="s">
        <v>190</v>
      </c>
    </row>
    <row r="1282" spans="1:256" s="41" customFormat="1" ht="12.75">
      <c r="A1282" s="32">
        <v>990</v>
      </c>
      <c r="B1282" s="33" t="s">
        <v>575</v>
      </c>
      <c r="C1282" s="42" t="s">
        <v>92</v>
      </c>
      <c r="D1282" s="33" t="s">
        <v>183</v>
      </c>
      <c r="E1282" s="44" t="s">
        <v>15</v>
      </c>
      <c r="F1282" s="35">
        <f t="shared" si="172"/>
        <v>43984</v>
      </c>
      <c r="G1282" s="35">
        <f t="shared" si="173"/>
        <v>44005</v>
      </c>
      <c r="H1282" s="35">
        <f t="shared" si="171"/>
        <v>44012</v>
      </c>
      <c r="I1282" s="35">
        <f t="shared" si="174"/>
        <v>44019</v>
      </c>
      <c r="J1282" s="35">
        <v>44027</v>
      </c>
      <c r="K1282" s="36" t="s">
        <v>69</v>
      </c>
      <c r="L1282" s="37">
        <f t="shared" si="175"/>
        <v>3585</v>
      </c>
      <c r="M1282" s="43">
        <v>3585</v>
      </c>
      <c r="N1282" s="39"/>
      <c r="O1282" s="40" t="s">
        <v>258</v>
      </c>
    </row>
    <row r="1283" spans="1:256" s="41" customFormat="1" ht="21">
      <c r="A1283" s="32">
        <v>993</v>
      </c>
      <c r="B1283" s="33" t="s">
        <v>576</v>
      </c>
      <c r="C1283" s="34" t="s">
        <v>92</v>
      </c>
      <c r="D1283" s="33" t="s">
        <v>183</v>
      </c>
      <c r="E1283" s="44" t="s">
        <v>15</v>
      </c>
      <c r="F1283" s="35">
        <f t="shared" si="172"/>
        <v>43984</v>
      </c>
      <c r="G1283" s="35">
        <f t="shared" si="173"/>
        <v>44005</v>
      </c>
      <c r="H1283" s="35">
        <f t="shared" si="171"/>
        <v>44012</v>
      </c>
      <c r="I1283" s="35">
        <f t="shared" si="174"/>
        <v>44019</v>
      </c>
      <c r="J1283" s="35">
        <v>44027</v>
      </c>
      <c r="K1283" s="36" t="s">
        <v>69</v>
      </c>
      <c r="L1283" s="37">
        <f t="shared" si="175"/>
        <v>254994</v>
      </c>
      <c r="M1283" s="38">
        <v>254994</v>
      </c>
      <c r="N1283" s="39"/>
      <c r="O1283" s="40" t="s">
        <v>184</v>
      </c>
    </row>
    <row r="1284" spans="1:256" s="41" customFormat="1" ht="21">
      <c r="A1284" s="32">
        <v>994</v>
      </c>
      <c r="B1284" s="33" t="s">
        <v>576</v>
      </c>
      <c r="C1284" s="34" t="s">
        <v>92</v>
      </c>
      <c r="D1284" s="33" t="s">
        <v>183</v>
      </c>
      <c r="E1284" s="44" t="s">
        <v>15</v>
      </c>
      <c r="F1284" s="35">
        <f t="shared" si="172"/>
        <v>43986</v>
      </c>
      <c r="G1284" s="35">
        <f t="shared" si="173"/>
        <v>44007</v>
      </c>
      <c r="H1284" s="35">
        <f>J1284-13</f>
        <v>44014</v>
      </c>
      <c r="I1284" s="35">
        <f t="shared" si="174"/>
        <v>44021</v>
      </c>
      <c r="J1284" s="35">
        <v>44027</v>
      </c>
      <c r="K1284" s="36" t="s">
        <v>69</v>
      </c>
      <c r="L1284" s="37">
        <f t="shared" si="175"/>
        <v>105000</v>
      </c>
      <c r="M1284" s="38">
        <v>105000</v>
      </c>
      <c r="N1284" s="39"/>
      <c r="O1284" s="40" t="s">
        <v>184</v>
      </c>
    </row>
    <row r="1285" spans="1:256" s="41" customFormat="1" ht="21">
      <c r="A1285" s="32">
        <v>999</v>
      </c>
      <c r="B1285" s="33" t="s">
        <v>576</v>
      </c>
      <c r="C1285" s="34" t="s">
        <v>78</v>
      </c>
      <c r="D1285" s="33" t="s">
        <v>183</v>
      </c>
      <c r="E1285" s="44" t="s">
        <v>15</v>
      </c>
      <c r="F1285" s="35">
        <f t="shared" si="172"/>
        <v>43984</v>
      </c>
      <c r="G1285" s="35">
        <f t="shared" si="173"/>
        <v>44005</v>
      </c>
      <c r="H1285" s="35">
        <f>J1285-15</f>
        <v>44012</v>
      </c>
      <c r="I1285" s="35">
        <f t="shared" si="174"/>
        <v>44019</v>
      </c>
      <c r="J1285" s="35">
        <v>44027</v>
      </c>
      <c r="K1285" s="36" t="s">
        <v>69</v>
      </c>
      <c r="L1285" s="37">
        <f t="shared" si="175"/>
        <v>494180</v>
      </c>
      <c r="M1285" s="38">
        <v>494180</v>
      </c>
      <c r="N1285" s="39"/>
      <c r="O1285" s="40" t="s">
        <v>184</v>
      </c>
    </row>
    <row r="1286" spans="1:256" s="41" customFormat="1" ht="21">
      <c r="A1286" s="32">
        <v>1000</v>
      </c>
      <c r="B1286" s="33" t="s">
        <v>576</v>
      </c>
      <c r="C1286" s="34" t="s">
        <v>77</v>
      </c>
      <c r="D1286" s="33" t="s">
        <v>183</v>
      </c>
      <c r="E1286" s="44" t="s">
        <v>15</v>
      </c>
      <c r="F1286" s="35">
        <f t="shared" si="172"/>
        <v>43984</v>
      </c>
      <c r="G1286" s="35">
        <f t="shared" si="173"/>
        <v>44005</v>
      </c>
      <c r="H1286" s="35">
        <f>J1286-15</f>
        <v>44012</v>
      </c>
      <c r="I1286" s="35">
        <f t="shared" si="174"/>
        <v>44019</v>
      </c>
      <c r="J1286" s="35">
        <v>44027</v>
      </c>
      <c r="K1286" s="36" t="s">
        <v>69</v>
      </c>
      <c r="L1286" s="37">
        <f t="shared" si="175"/>
        <v>35820</v>
      </c>
      <c r="M1286" s="38">
        <v>35820</v>
      </c>
      <c r="N1286" s="39"/>
      <c r="O1286" s="40" t="s">
        <v>184</v>
      </c>
    </row>
    <row r="1287" spans="1:256" s="41" customFormat="1" ht="21">
      <c r="A1287" s="32">
        <v>1001</v>
      </c>
      <c r="B1287" s="33" t="s">
        <v>576</v>
      </c>
      <c r="C1287" s="34" t="s">
        <v>81</v>
      </c>
      <c r="D1287" s="33" t="s">
        <v>183</v>
      </c>
      <c r="E1287" s="44" t="s">
        <v>15</v>
      </c>
      <c r="F1287" s="35">
        <f t="shared" si="172"/>
        <v>43984</v>
      </c>
      <c r="G1287" s="35">
        <f t="shared" si="173"/>
        <v>44005</v>
      </c>
      <c r="H1287" s="35">
        <f>J1287-15</f>
        <v>44012</v>
      </c>
      <c r="I1287" s="35">
        <f t="shared" si="174"/>
        <v>44019</v>
      </c>
      <c r="J1287" s="35">
        <v>44027</v>
      </c>
      <c r="K1287" s="36" t="s">
        <v>69</v>
      </c>
      <c r="L1287" s="37">
        <f t="shared" si="175"/>
        <v>70000</v>
      </c>
      <c r="M1287" s="38">
        <v>70000</v>
      </c>
      <c r="N1287" s="39"/>
      <c r="O1287" s="40" t="s">
        <v>184</v>
      </c>
    </row>
    <row r="1288" spans="1:256" s="41" customFormat="1" ht="21">
      <c r="A1288" s="32">
        <v>1005</v>
      </c>
      <c r="B1288" s="33" t="s">
        <v>577</v>
      </c>
      <c r="C1288" s="34" t="s">
        <v>131</v>
      </c>
      <c r="D1288" s="33" t="s">
        <v>183</v>
      </c>
      <c r="E1288" s="44" t="s">
        <v>15</v>
      </c>
      <c r="F1288" s="35">
        <f t="shared" si="172"/>
        <v>43986</v>
      </c>
      <c r="G1288" s="35">
        <f t="shared" si="173"/>
        <v>44007</v>
      </c>
      <c r="H1288" s="35">
        <f>J1288-13</f>
        <v>44014</v>
      </c>
      <c r="I1288" s="35">
        <f t="shared" si="174"/>
        <v>44021</v>
      </c>
      <c r="J1288" s="35">
        <v>44027</v>
      </c>
      <c r="K1288" s="36" t="s">
        <v>69</v>
      </c>
      <c r="L1288" s="37">
        <f t="shared" si="175"/>
        <v>43200</v>
      </c>
      <c r="M1288" s="38">
        <v>43200</v>
      </c>
      <c r="N1288" s="39"/>
      <c r="O1288" s="40" t="s">
        <v>185</v>
      </c>
    </row>
    <row r="1289" spans="1:256" s="41" customFormat="1" ht="21">
      <c r="A1289" s="32">
        <v>1010</v>
      </c>
      <c r="B1289" s="33" t="s">
        <v>578</v>
      </c>
      <c r="C1289" s="42" t="s">
        <v>92</v>
      </c>
      <c r="D1289" s="33" t="s">
        <v>183</v>
      </c>
      <c r="E1289" s="44" t="s">
        <v>15</v>
      </c>
      <c r="F1289" s="35">
        <f t="shared" si="172"/>
        <v>43984</v>
      </c>
      <c r="G1289" s="35">
        <f t="shared" si="173"/>
        <v>44005</v>
      </c>
      <c r="H1289" s="35">
        <f t="shared" ref="H1289:H1294" si="176">J1289-15</f>
        <v>44012</v>
      </c>
      <c r="I1289" s="35">
        <f t="shared" si="174"/>
        <v>44019</v>
      </c>
      <c r="J1289" s="35">
        <v>44027</v>
      </c>
      <c r="K1289" s="36" t="s">
        <v>69</v>
      </c>
      <c r="L1289" s="37">
        <f t="shared" si="175"/>
        <v>4000</v>
      </c>
      <c r="M1289" s="43">
        <v>4000</v>
      </c>
      <c r="N1289" s="39"/>
      <c r="O1289" s="40" t="s">
        <v>186</v>
      </c>
    </row>
    <row r="1290" spans="1:256" s="41" customFormat="1" ht="21">
      <c r="A1290" s="32">
        <v>1015</v>
      </c>
      <c r="B1290" s="33" t="s">
        <v>578</v>
      </c>
      <c r="C1290" s="42" t="s">
        <v>77</v>
      </c>
      <c r="D1290" s="33" t="s">
        <v>183</v>
      </c>
      <c r="E1290" s="44" t="s">
        <v>15</v>
      </c>
      <c r="F1290" s="35">
        <f t="shared" si="172"/>
        <v>43984</v>
      </c>
      <c r="G1290" s="35">
        <f t="shared" si="173"/>
        <v>44005</v>
      </c>
      <c r="H1290" s="35">
        <f t="shared" si="176"/>
        <v>44012</v>
      </c>
      <c r="I1290" s="35">
        <f t="shared" si="174"/>
        <v>44019</v>
      </c>
      <c r="J1290" s="35">
        <v>44027</v>
      </c>
      <c r="K1290" s="36" t="s">
        <v>69</v>
      </c>
      <c r="L1290" s="37">
        <f t="shared" si="175"/>
        <v>6000</v>
      </c>
      <c r="M1290" s="43">
        <v>6000</v>
      </c>
      <c r="N1290" s="39"/>
      <c r="O1290" s="40" t="s">
        <v>186</v>
      </c>
    </row>
    <row r="1291" spans="1:256" s="41" customFormat="1" ht="21">
      <c r="A1291" s="32">
        <v>1016</v>
      </c>
      <c r="B1291" s="33" t="s">
        <v>578</v>
      </c>
      <c r="C1291" s="34" t="s">
        <v>81</v>
      </c>
      <c r="D1291" s="33" t="s">
        <v>183</v>
      </c>
      <c r="E1291" s="44" t="s">
        <v>15</v>
      </c>
      <c r="F1291" s="35">
        <f t="shared" si="172"/>
        <v>43984</v>
      </c>
      <c r="G1291" s="35">
        <f t="shared" si="173"/>
        <v>44005</v>
      </c>
      <c r="H1291" s="35">
        <f t="shared" si="176"/>
        <v>44012</v>
      </c>
      <c r="I1291" s="35">
        <f t="shared" si="174"/>
        <v>44019</v>
      </c>
      <c r="J1291" s="35">
        <v>44027</v>
      </c>
      <c r="K1291" s="36" t="s">
        <v>69</v>
      </c>
      <c r="L1291" s="37">
        <f t="shared" si="175"/>
        <v>660</v>
      </c>
      <c r="M1291" s="38">
        <v>660</v>
      </c>
      <c r="N1291" s="39"/>
      <c r="O1291" s="40" t="s">
        <v>186</v>
      </c>
    </row>
    <row r="1292" spans="1:256" s="41" customFormat="1" ht="21">
      <c r="A1292" s="32">
        <v>1017</v>
      </c>
      <c r="B1292" s="33" t="s">
        <v>578</v>
      </c>
      <c r="C1292" s="34" t="s">
        <v>78</v>
      </c>
      <c r="D1292" s="33" t="s">
        <v>183</v>
      </c>
      <c r="E1292" s="44" t="s">
        <v>15</v>
      </c>
      <c r="F1292" s="35">
        <f t="shared" si="172"/>
        <v>43984</v>
      </c>
      <c r="G1292" s="35">
        <f t="shared" si="173"/>
        <v>44005</v>
      </c>
      <c r="H1292" s="35">
        <f t="shared" si="176"/>
        <v>44012</v>
      </c>
      <c r="I1292" s="35">
        <f t="shared" si="174"/>
        <v>44019</v>
      </c>
      <c r="J1292" s="35">
        <v>44027</v>
      </c>
      <c r="K1292" s="36" t="s">
        <v>69</v>
      </c>
      <c r="L1292" s="37">
        <f t="shared" si="175"/>
        <v>10840</v>
      </c>
      <c r="M1292" s="38">
        <v>10840</v>
      </c>
      <c r="N1292" s="39"/>
      <c r="O1292" s="40" t="s">
        <v>186</v>
      </c>
    </row>
    <row r="1293" spans="1:256" s="41" customFormat="1" ht="21">
      <c r="A1293" s="32">
        <v>1020</v>
      </c>
      <c r="B1293" s="33" t="s">
        <v>578</v>
      </c>
      <c r="C1293" s="42" t="s">
        <v>89</v>
      </c>
      <c r="D1293" s="33" t="s">
        <v>183</v>
      </c>
      <c r="E1293" s="44" t="s">
        <v>15</v>
      </c>
      <c r="F1293" s="35">
        <f t="shared" si="172"/>
        <v>43984</v>
      </c>
      <c r="G1293" s="35">
        <f t="shared" si="173"/>
        <v>44005</v>
      </c>
      <c r="H1293" s="35">
        <f t="shared" si="176"/>
        <v>44012</v>
      </c>
      <c r="I1293" s="35">
        <f t="shared" si="174"/>
        <v>44019</v>
      </c>
      <c r="J1293" s="35">
        <v>44027</v>
      </c>
      <c r="K1293" s="36" t="s">
        <v>69</v>
      </c>
      <c r="L1293" s="37">
        <f t="shared" si="175"/>
        <v>3600</v>
      </c>
      <c r="M1293" s="43">
        <v>3600</v>
      </c>
      <c r="N1293" s="39"/>
      <c r="O1293" s="40" t="s">
        <v>186</v>
      </c>
    </row>
    <row r="1294" spans="1:256" s="41" customFormat="1" ht="12.75">
      <c r="A1294" s="32">
        <v>1026</v>
      </c>
      <c r="B1294" s="33" t="s">
        <v>579</v>
      </c>
      <c r="C1294" s="42" t="s">
        <v>92</v>
      </c>
      <c r="D1294" s="33" t="s">
        <v>183</v>
      </c>
      <c r="E1294" s="44" t="s">
        <v>15</v>
      </c>
      <c r="F1294" s="35">
        <f t="shared" si="172"/>
        <v>43984</v>
      </c>
      <c r="G1294" s="35">
        <f t="shared" si="173"/>
        <v>44005</v>
      </c>
      <c r="H1294" s="35">
        <f t="shared" si="176"/>
        <v>44012</v>
      </c>
      <c r="I1294" s="35">
        <f t="shared" si="174"/>
        <v>44019</v>
      </c>
      <c r="J1294" s="35">
        <v>44027</v>
      </c>
      <c r="K1294" s="36" t="s">
        <v>69</v>
      </c>
      <c r="L1294" s="37">
        <f t="shared" si="175"/>
        <v>52500</v>
      </c>
      <c r="M1294" s="43">
        <v>52500</v>
      </c>
      <c r="N1294" s="39"/>
      <c r="O1294" s="40" t="s">
        <v>191</v>
      </c>
    </row>
    <row r="1295" spans="1:256" s="41" customFormat="1" ht="12.75">
      <c r="A1295" s="32">
        <v>1037</v>
      </c>
      <c r="B1295" s="33" t="s">
        <v>582</v>
      </c>
      <c r="C1295" s="42" t="s">
        <v>114</v>
      </c>
      <c r="D1295" s="33" t="s">
        <v>183</v>
      </c>
      <c r="E1295" s="44" t="s">
        <v>15</v>
      </c>
      <c r="F1295" s="35">
        <f t="shared" si="172"/>
        <v>43986</v>
      </c>
      <c r="G1295" s="35">
        <f t="shared" si="173"/>
        <v>44007</v>
      </c>
      <c r="H1295" s="35">
        <f>J1295-13</f>
        <v>44014</v>
      </c>
      <c r="I1295" s="35">
        <f t="shared" si="174"/>
        <v>44021</v>
      </c>
      <c r="J1295" s="35">
        <v>44027</v>
      </c>
      <c r="K1295" s="36" t="s">
        <v>69</v>
      </c>
      <c r="L1295" s="37">
        <f t="shared" si="175"/>
        <v>529600</v>
      </c>
      <c r="M1295" s="45">
        <v>529600</v>
      </c>
      <c r="N1295" s="45"/>
      <c r="O1295" s="40" t="s">
        <v>302</v>
      </c>
    </row>
    <row r="1296" spans="1:256" s="94" customFormat="1" ht="12.75">
      <c r="A1296" s="32">
        <v>1038</v>
      </c>
      <c r="B1296" s="33" t="s">
        <v>582</v>
      </c>
      <c r="C1296" s="42" t="s">
        <v>78</v>
      </c>
      <c r="D1296" s="33" t="s">
        <v>183</v>
      </c>
      <c r="E1296" s="44" t="s">
        <v>15</v>
      </c>
      <c r="F1296" s="35">
        <f t="shared" si="172"/>
        <v>43986</v>
      </c>
      <c r="G1296" s="35">
        <f t="shared" si="173"/>
        <v>44007</v>
      </c>
      <c r="H1296" s="35">
        <f>J1296-13</f>
        <v>44014</v>
      </c>
      <c r="I1296" s="35">
        <f t="shared" si="174"/>
        <v>44021</v>
      </c>
      <c r="J1296" s="35">
        <v>44027</v>
      </c>
      <c r="K1296" s="36" t="s">
        <v>69</v>
      </c>
      <c r="L1296" s="37">
        <f t="shared" si="175"/>
        <v>64500</v>
      </c>
      <c r="M1296" s="45">
        <v>64500</v>
      </c>
      <c r="N1296" s="45"/>
      <c r="O1296" s="40" t="s">
        <v>302</v>
      </c>
      <c r="P1296" s="41"/>
      <c r="Q1296" s="41"/>
      <c r="R1296" s="41"/>
      <c r="S1296" s="41"/>
      <c r="T1296" s="41"/>
      <c r="U1296" s="41"/>
      <c r="V1296" s="41"/>
      <c r="W1296" s="41"/>
      <c r="X1296" s="41"/>
      <c r="Y1296" s="41"/>
      <c r="Z1296" s="41"/>
      <c r="AA1296" s="41"/>
      <c r="AB1296" s="41"/>
      <c r="AC1296" s="41"/>
      <c r="AD1296" s="41"/>
      <c r="AE1296" s="41"/>
      <c r="AF1296" s="41"/>
      <c r="AG1296" s="41"/>
      <c r="AH1296" s="41"/>
      <c r="AI1296" s="41"/>
      <c r="AJ1296" s="41"/>
      <c r="AK1296" s="41"/>
      <c r="AL1296" s="41"/>
      <c r="AM1296" s="41"/>
      <c r="AN1296" s="41"/>
      <c r="AO1296" s="41"/>
      <c r="AP1296" s="41"/>
      <c r="AQ1296" s="41"/>
      <c r="AR1296" s="41"/>
      <c r="AS1296" s="41"/>
      <c r="AT1296" s="41"/>
      <c r="AU1296" s="41"/>
      <c r="AV1296" s="41"/>
      <c r="AW1296" s="41"/>
      <c r="AX1296" s="41"/>
      <c r="AY1296" s="41"/>
      <c r="AZ1296" s="41"/>
      <c r="BA1296" s="41"/>
      <c r="BB1296" s="41"/>
      <c r="BC1296" s="41"/>
      <c r="BD1296" s="41"/>
      <c r="BE1296" s="41"/>
      <c r="BF1296" s="41"/>
      <c r="BG1296" s="41"/>
      <c r="BH1296" s="41"/>
      <c r="BI1296" s="41"/>
      <c r="BJ1296" s="41"/>
      <c r="BK1296" s="41"/>
      <c r="BL1296" s="41"/>
      <c r="BM1296" s="41"/>
      <c r="BN1296" s="41"/>
      <c r="BO1296" s="41"/>
      <c r="BP1296" s="41"/>
      <c r="BQ1296" s="41"/>
      <c r="BR1296" s="41"/>
      <c r="BS1296" s="41"/>
      <c r="BT1296" s="41"/>
      <c r="BU1296" s="41"/>
      <c r="BV1296" s="41"/>
      <c r="BW1296" s="41"/>
      <c r="BX1296" s="41"/>
      <c r="BY1296" s="41"/>
      <c r="BZ1296" s="41"/>
      <c r="CA1296" s="41"/>
      <c r="CB1296" s="41"/>
      <c r="CC1296" s="41"/>
      <c r="CD1296" s="41"/>
      <c r="CE1296" s="41"/>
      <c r="CF1296" s="41"/>
      <c r="CG1296" s="41"/>
      <c r="CH1296" s="41"/>
      <c r="CI1296" s="41"/>
      <c r="CJ1296" s="41"/>
      <c r="CK1296" s="41"/>
      <c r="CL1296" s="41"/>
      <c r="CM1296" s="41"/>
      <c r="CN1296" s="41"/>
      <c r="CO1296" s="41"/>
      <c r="CP1296" s="41"/>
      <c r="CQ1296" s="41"/>
      <c r="CR1296" s="41"/>
      <c r="CS1296" s="41"/>
      <c r="CT1296" s="41"/>
      <c r="CU1296" s="41"/>
      <c r="CV1296" s="41"/>
      <c r="CW1296" s="41"/>
      <c r="CX1296" s="41"/>
      <c r="CY1296" s="41"/>
      <c r="CZ1296" s="41"/>
      <c r="DA1296" s="41"/>
      <c r="DB1296" s="41"/>
      <c r="DC1296" s="41"/>
      <c r="DD1296" s="41"/>
      <c r="DE1296" s="41"/>
      <c r="DF1296" s="41"/>
      <c r="DG1296" s="41"/>
      <c r="DH1296" s="41"/>
      <c r="DI1296" s="41"/>
      <c r="DJ1296" s="41"/>
      <c r="DK1296" s="41"/>
      <c r="DL1296" s="41"/>
      <c r="DM1296" s="41"/>
      <c r="DN1296" s="41"/>
      <c r="DO1296" s="41"/>
      <c r="DP1296" s="41"/>
      <c r="DQ1296" s="41"/>
      <c r="DR1296" s="41"/>
      <c r="DS1296" s="41"/>
      <c r="DT1296" s="41"/>
      <c r="DU1296" s="41"/>
      <c r="DV1296" s="41"/>
      <c r="DW1296" s="41"/>
      <c r="DX1296" s="41"/>
      <c r="DY1296" s="41"/>
      <c r="DZ1296" s="41"/>
      <c r="EA1296" s="41"/>
      <c r="EB1296" s="41"/>
      <c r="EC1296" s="41"/>
      <c r="ED1296" s="41"/>
      <c r="EE1296" s="41"/>
      <c r="EF1296" s="41"/>
      <c r="EG1296" s="41"/>
      <c r="EH1296" s="41"/>
      <c r="EI1296" s="41"/>
      <c r="EJ1296" s="41"/>
      <c r="EK1296" s="41"/>
      <c r="EL1296" s="41"/>
      <c r="EM1296" s="41"/>
      <c r="EN1296" s="41"/>
      <c r="EO1296" s="41"/>
      <c r="EP1296" s="41"/>
      <c r="EQ1296" s="41"/>
      <c r="ER1296" s="41"/>
      <c r="ES1296" s="41"/>
      <c r="ET1296" s="41"/>
      <c r="EU1296" s="41"/>
      <c r="EV1296" s="41"/>
      <c r="EW1296" s="41"/>
      <c r="EX1296" s="41"/>
      <c r="EY1296" s="41"/>
      <c r="EZ1296" s="41"/>
      <c r="FA1296" s="41"/>
      <c r="FB1296" s="41"/>
      <c r="FC1296" s="41"/>
      <c r="FD1296" s="41"/>
      <c r="FE1296" s="41"/>
      <c r="FF1296" s="41"/>
      <c r="FG1296" s="41"/>
      <c r="FH1296" s="41"/>
      <c r="FI1296" s="41"/>
      <c r="FJ1296" s="41"/>
      <c r="FK1296" s="41"/>
      <c r="FL1296" s="41"/>
      <c r="FM1296" s="41"/>
      <c r="FN1296" s="41"/>
      <c r="FO1296" s="41"/>
      <c r="FP1296" s="41"/>
      <c r="FQ1296" s="41"/>
      <c r="FR1296" s="41"/>
      <c r="FS1296" s="41"/>
      <c r="FT1296" s="41"/>
      <c r="FU1296" s="41"/>
      <c r="FV1296" s="41"/>
      <c r="FW1296" s="41"/>
      <c r="FX1296" s="41"/>
      <c r="FY1296" s="41"/>
      <c r="FZ1296" s="41"/>
      <c r="GA1296" s="41"/>
      <c r="GB1296" s="41"/>
      <c r="GC1296" s="41"/>
      <c r="GD1296" s="41"/>
      <c r="GE1296" s="41"/>
      <c r="GF1296" s="41"/>
      <c r="GG1296" s="41"/>
      <c r="GH1296" s="41"/>
      <c r="GI1296" s="41"/>
      <c r="GJ1296" s="41"/>
      <c r="GK1296" s="41"/>
      <c r="GL1296" s="41"/>
      <c r="GM1296" s="41"/>
      <c r="GN1296" s="41"/>
      <c r="GO1296" s="41"/>
      <c r="GP1296" s="41"/>
      <c r="GQ1296" s="41"/>
      <c r="GR1296" s="41"/>
      <c r="GS1296" s="41"/>
      <c r="GT1296" s="41"/>
      <c r="GU1296" s="41"/>
      <c r="GV1296" s="41"/>
      <c r="GW1296" s="41"/>
      <c r="GX1296" s="41"/>
      <c r="GY1296" s="41"/>
      <c r="GZ1296" s="41"/>
      <c r="HA1296" s="41"/>
      <c r="HB1296" s="41"/>
      <c r="HC1296" s="41"/>
      <c r="HD1296" s="41"/>
      <c r="HE1296" s="41"/>
      <c r="HF1296" s="41"/>
      <c r="HG1296" s="41"/>
      <c r="HH1296" s="41"/>
      <c r="HI1296" s="41"/>
      <c r="HJ1296" s="41"/>
      <c r="HK1296" s="41"/>
      <c r="HL1296" s="41"/>
      <c r="HM1296" s="41"/>
      <c r="HN1296" s="41"/>
      <c r="HO1296" s="41"/>
      <c r="HP1296" s="41"/>
      <c r="HQ1296" s="41"/>
      <c r="HR1296" s="41"/>
      <c r="HS1296" s="41"/>
      <c r="HT1296" s="41"/>
      <c r="HU1296" s="41"/>
      <c r="HV1296" s="41"/>
      <c r="HW1296" s="41"/>
      <c r="HX1296" s="41"/>
      <c r="HY1296" s="41"/>
      <c r="HZ1296" s="41"/>
      <c r="IA1296" s="41"/>
      <c r="IB1296" s="41"/>
      <c r="IC1296" s="41"/>
      <c r="ID1296" s="41"/>
      <c r="IE1296" s="41"/>
      <c r="IF1296" s="41"/>
      <c r="IG1296" s="41"/>
      <c r="IH1296" s="41"/>
      <c r="II1296" s="41"/>
      <c r="IJ1296" s="41"/>
      <c r="IK1296" s="41"/>
      <c r="IL1296" s="41"/>
      <c r="IM1296" s="41"/>
      <c r="IN1296" s="41"/>
      <c r="IO1296" s="41"/>
      <c r="IP1296" s="41"/>
      <c r="IQ1296" s="41"/>
      <c r="IR1296" s="41"/>
      <c r="IS1296" s="41"/>
      <c r="IT1296" s="41"/>
      <c r="IU1296" s="41"/>
      <c r="IV1296" s="41"/>
    </row>
    <row r="1297" spans="1:256" s="94" customFormat="1" ht="12.75">
      <c r="A1297" s="32">
        <v>1043</v>
      </c>
      <c r="B1297" s="82" t="s">
        <v>644</v>
      </c>
      <c r="C1297" s="42" t="s">
        <v>76</v>
      </c>
      <c r="D1297" s="82" t="s">
        <v>506</v>
      </c>
      <c r="E1297" s="83" t="s">
        <v>24</v>
      </c>
      <c r="F1297" s="82" t="str">
        <f>IF(E1297="","",IF((OR(E1297=[1]data_validation!A$1,E1297=[1]data_validation!A$2,E1297=[1]data_validation!A$5,E1297=[1]data_validation!A$6,E1297=[1]data_validation!A$14,E1297=[1]data_validation!A$16)),"Indicate Date","N/A"))</f>
        <v>N/A</v>
      </c>
      <c r="G1297" s="82" t="str">
        <f>IF(E1297="","",IF((OR(E1297=[1]data_validation!A$1,E1297=[1]data_validation!A$2)),"Indicate Date","N/A"))</f>
        <v>N/A</v>
      </c>
      <c r="H1297" s="35">
        <f t="shared" ref="H1297:H1317" si="177">J1297-15</f>
        <v>44012</v>
      </c>
      <c r="I1297" s="35">
        <f t="shared" si="174"/>
        <v>44019</v>
      </c>
      <c r="J1297" s="35">
        <v>44027</v>
      </c>
      <c r="K1297" s="84" t="s">
        <v>69</v>
      </c>
      <c r="L1297" s="85">
        <f t="shared" si="175"/>
        <v>10770</v>
      </c>
      <c r="M1297" s="38">
        <v>10770</v>
      </c>
      <c r="N1297" s="39"/>
      <c r="O1297" s="86" t="s">
        <v>262</v>
      </c>
      <c r="P1297" s="87"/>
      <c r="Q1297" s="87"/>
      <c r="R1297" s="87"/>
      <c r="S1297" s="87"/>
      <c r="T1297" s="87"/>
      <c r="U1297" s="87"/>
      <c r="V1297" s="87"/>
      <c r="W1297" s="87"/>
      <c r="X1297" s="87"/>
      <c r="Y1297" s="87"/>
      <c r="Z1297" s="87"/>
      <c r="AA1297" s="87"/>
      <c r="AB1297" s="87"/>
      <c r="AC1297" s="87"/>
      <c r="AD1297" s="87"/>
      <c r="AE1297" s="87"/>
      <c r="AF1297" s="87"/>
      <c r="AG1297" s="87"/>
      <c r="AH1297" s="87"/>
      <c r="AI1297" s="87"/>
      <c r="AJ1297" s="87"/>
      <c r="AK1297" s="87"/>
      <c r="AL1297" s="87"/>
      <c r="AM1297" s="87"/>
      <c r="AN1297" s="87"/>
      <c r="AO1297" s="87"/>
      <c r="AP1297" s="87"/>
      <c r="AQ1297" s="87"/>
      <c r="AR1297" s="87"/>
      <c r="AS1297" s="87"/>
      <c r="AT1297" s="87"/>
      <c r="AU1297" s="87"/>
      <c r="AV1297" s="87"/>
      <c r="AW1297" s="87"/>
      <c r="AX1297" s="87"/>
      <c r="AY1297" s="87"/>
      <c r="AZ1297" s="87"/>
      <c r="BA1297" s="87"/>
      <c r="BB1297" s="87"/>
      <c r="BC1297" s="87"/>
      <c r="BD1297" s="87"/>
      <c r="BE1297" s="87"/>
      <c r="BF1297" s="87"/>
      <c r="BG1297" s="87"/>
      <c r="BH1297" s="87"/>
      <c r="BI1297" s="87"/>
      <c r="BJ1297" s="87"/>
      <c r="BK1297" s="87"/>
      <c r="BL1297" s="87"/>
      <c r="BM1297" s="87"/>
      <c r="BN1297" s="87"/>
      <c r="BO1297" s="87"/>
      <c r="BP1297" s="87"/>
      <c r="BQ1297" s="87"/>
      <c r="BR1297" s="87"/>
      <c r="BS1297" s="87"/>
      <c r="BT1297" s="87"/>
      <c r="BU1297" s="87"/>
      <c r="BV1297" s="87"/>
      <c r="BW1297" s="87"/>
      <c r="BX1297" s="87"/>
      <c r="BY1297" s="87"/>
      <c r="BZ1297" s="87"/>
      <c r="CA1297" s="87"/>
      <c r="CB1297" s="87"/>
      <c r="CC1297" s="87"/>
      <c r="CD1297" s="87"/>
      <c r="CE1297" s="87"/>
      <c r="CF1297" s="87"/>
      <c r="CG1297" s="87"/>
      <c r="CH1297" s="87"/>
      <c r="CI1297" s="87"/>
      <c r="CJ1297" s="87"/>
      <c r="CK1297" s="87"/>
      <c r="CL1297" s="87"/>
      <c r="CM1297" s="87"/>
      <c r="CN1297" s="87"/>
      <c r="CO1297" s="87"/>
      <c r="CP1297" s="87"/>
      <c r="CQ1297" s="87"/>
      <c r="CR1297" s="87"/>
      <c r="CS1297" s="87"/>
      <c r="CT1297" s="87"/>
      <c r="CU1297" s="87"/>
      <c r="CV1297" s="87"/>
      <c r="CW1297" s="87"/>
      <c r="CX1297" s="87"/>
      <c r="CY1297" s="87"/>
      <c r="CZ1297" s="87"/>
      <c r="DA1297" s="87"/>
      <c r="DB1297" s="87"/>
      <c r="DC1297" s="87"/>
      <c r="DD1297" s="87"/>
      <c r="DE1297" s="87"/>
      <c r="DF1297" s="87"/>
      <c r="DG1297" s="87"/>
      <c r="DH1297" s="87"/>
      <c r="DI1297" s="87"/>
      <c r="DJ1297" s="87"/>
      <c r="DK1297" s="87"/>
      <c r="DL1297" s="87"/>
      <c r="DM1297" s="87"/>
      <c r="DN1297" s="87"/>
      <c r="DO1297" s="87"/>
      <c r="DP1297" s="87"/>
      <c r="DQ1297" s="87"/>
      <c r="DR1297" s="87"/>
      <c r="DS1297" s="87"/>
      <c r="DT1297" s="87"/>
      <c r="DU1297" s="87"/>
      <c r="DV1297" s="87"/>
      <c r="DW1297" s="87"/>
      <c r="DX1297" s="87"/>
      <c r="DY1297" s="87"/>
      <c r="DZ1297" s="87"/>
      <c r="EA1297" s="87"/>
      <c r="EB1297" s="87"/>
      <c r="EC1297" s="87"/>
      <c r="ED1297" s="87"/>
      <c r="EE1297" s="87"/>
      <c r="EF1297" s="87"/>
      <c r="EG1297" s="87"/>
      <c r="EH1297" s="87"/>
      <c r="EI1297" s="87"/>
      <c r="EJ1297" s="87"/>
      <c r="EK1297" s="87"/>
      <c r="EL1297" s="87"/>
      <c r="EM1297" s="87"/>
      <c r="EN1297" s="87"/>
      <c r="EO1297" s="87"/>
      <c r="EP1297" s="87"/>
      <c r="EQ1297" s="87"/>
      <c r="ER1297" s="87"/>
      <c r="ES1297" s="87"/>
      <c r="ET1297" s="87"/>
      <c r="EU1297" s="87"/>
      <c r="EV1297" s="87"/>
      <c r="EW1297" s="87"/>
      <c r="EX1297" s="87"/>
      <c r="EY1297" s="87"/>
      <c r="EZ1297" s="87"/>
      <c r="FA1297" s="87"/>
      <c r="FB1297" s="87"/>
      <c r="FC1297" s="87"/>
      <c r="FD1297" s="87"/>
      <c r="FE1297" s="87"/>
      <c r="FF1297" s="87"/>
      <c r="FG1297" s="87"/>
      <c r="FH1297" s="87"/>
      <c r="FI1297" s="87"/>
      <c r="FJ1297" s="87"/>
      <c r="FK1297" s="87"/>
      <c r="FL1297" s="87"/>
      <c r="FM1297" s="87"/>
      <c r="FN1297" s="87"/>
      <c r="FO1297" s="87"/>
      <c r="FP1297" s="87"/>
      <c r="FQ1297" s="87"/>
      <c r="FR1297" s="87"/>
      <c r="FS1297" s="87"/>
      <c r="FT1297" s="87"/>
      <c r="FU1297" s="87"/>
      <c r="FV1297" s="87"/>
      <c r="FW1297" s="87"/>
      <c r="FX1297" s="87"/>
      <c r="FY1297" s="87"/>
      <c r="FZ1297" s="87"/>
      <c r="GA1297" s="87"/>
      <c r="GB1297" s="87"/>
      <c r="GC1297" s="87"/>
      <c r="GD1297" s="87"/>
      <c r="GE1297" s="87"/>
      <c r="GF1297" s="87"/>
      <c r="GG1297" s="87"/>
      <c r="GH1297" s="87"/>
      <c r="GI1297" s="87"/>
      <c r="GJ1297" s="87"/>
      <c r="GK1297" s="87"/>
      <c r="GL1297" s="87"/>
      <c r="GM1297" s="87"/>
      <c r="GN1297" s="87"/>
      <c r="GO1297" s="87"/>
      <c r="GP1297" s="87"/>
      <c r="GQ1297" s="87"/>
      <c r="GR1297" s="87"/>
      <c r="GS1297" s="87"/>
      <c r="GT1297" s="87"/>
      <c r="GU1297" s="87"/>
      <c r="GV1297" s="87"/>
      <c r="GW1297" s="87"/>
      <c r="GX1297" s="87"/>
      <c r="GY1297" s="87"/>
      <c r="GZ1297" s="87"/>
      <c r="HA1297" s="87"/>
      <c r="HB1297" s="87"/>
      <c r="HC1297" s="87"/>
      <c r="HD1297" s="87"/>
      <c r="HE1297" s="87"/>
      <c r="HF1297" s="87"/>
      <c r="HG1297" s="87"/>
      <c r="HH1297" s="87"/>
      <c r="HI1297" s="87"/>
      <c r="HJ1297" s="87"/>
      <c r="HK1297" s="87"/>
      <c r="HL1297" s="87"/>
      <c r="HM1297" s="87"/>
      <c r="HN1297" s="87"/>
      <c r="HO1297" s="87"/>
      <c r="HP1297" s="87"/>
      <c r="HQ1297" s="87"/>
      <c r="HR1297" s="87"/>
      <c r="HS1297" s="87"/>
      <c r="HT1297" s="87"/>
      <c r="HU1297" s="87"/>
      <c r="HV1297" s="87"/>
      <c r="HW1297" s="87"/>
      <c r="HX1297" s="87"/>
      <c r="HY1297" s="87"/>
      <c r="HZ1297" s="87"/>
      <c r="IA1297" s="87"/>
      <c r="IB1297" s="87"/>
      <c r="IC1297" s="87"/>
      <c r="ID1297" s="87"/>
      <c r="IE1297" s="87"/>
      <c r="IF1297" s="87"/>
      <c r="IG1297" s="87"/>
      <c r="IH1297" s="87"/>
      <c r="II1297" s="87"/>
      <c r="IJ1297" s="87"/>
      <c r="IK1297" s="87"/>
      <c r="IL1297" s="87"/>
      <c r="IM1297" s="87"/>
      <c r="IN1297" s="87"/>
      <c r="IO1297" s="87"/>
      <c r="IP1297" s="87"/>
      <c r="IQ1297" s="87"/>
      <c r="IR1297" s="87"/>
      <c r="IS1297" s="87"/>
      <c r="IT1297" s="87"/>
      <c r="IU1297" s="87"/>
      <c r="IV1297" s="87"/>
    </row>
    <row r="1298" spans="1:256" s="87" customFormat="1" ht="12.75">
      <c r="A1298" s="32">
        <v>1046</v>
      </c>
      <c r="B1298" s="82" t="s">
        <v>644</v>
      </c>
      <c r="C1298" s="42" t="s">
        <v>77</v>
      </c>
      <c r="D1298" s="82" t="s">
        <v>506</v>
      </c>
      <c r="E1298" s="83" t="s">
        <v>15</v>
      </c>
      <c r="F1298" s="35">
        <f>G1298-21</f>
        <v>43984</v>
      </c>
      <c r="G1298" s="35">
        <f>H1298-7</f>
        <v>44005</v>
      </c>
      <c r="H1298" s="35">
        <f t="shared" si="177"/>
        <v>44012</v>
      </c>
      <c r="I1298" s="35">
        <f t="shared" si="174"/>
        <v>44019</v>
      </c>
      <c r="J1298" s="35">
        <v>44027</v>
      </c>
      <c r="K1298" s="84" t="s">
        <v>69</v>
      </c>
      <c r="L1298" s="85">
        <f t="shared" si="175"/>
        <v>7280</v>
      </c>
      <c r="M1298" s="38">
        <v>7280</v>
      </c>
      <c r="N1298" s="39"/>
      <c r="O1298" s="86" t="s">
        <v>262</v>
      </c>
    </row>
    <row r="1299" spans="1:256" s="87" customFormat="1" ht="21">
      <c r="A1299" s="32">
        <v>1048</v>
      </c>
      <c r="B1299" s="33" t="s">
        <v>299</v>
      </c>
      <c r="C1299" s="34" t="s">
        <v>76</v>
      </c>
      <c r="D1299" s="33" t="s">
        <v>300</v>
      </c>
      <c r="E1299" s="44" t="s">
        <v>24</v>
      </c>
      <c r="F1299" s="33" t="str">
        <f>IF(E1299="","",IF((OR(E1299=data_validation!A$1,E1299=data_validation!A$2,E1299=data_validation!A$5,E1299=data_validation!A$6,E1299=data_validation!A$14,E1299=data_validation!A$16)),"Indicate Date","N/A"))</f>
        <v>N/A</v>
      </c>
      <c r="G1299" s="33" t="str">
        <f>IF(E1299="","",IF((OR(E1299=data_validation!A$1,E1299=data_validation!A$2)),"Indicate Date","N/A"))</f>
        <v>N/A</v>
      </c>
      <c r="H1299" s="35">
        <f t="shared" si="177"/>
        <v>44012</v>
      </c>
      <c r="I1299" s="35">
        <f t="shared" si="174"/>
        <v>44019</v>
      </c>
      <c r="J1299" s="35">
        <v>44027</v>
      </c>
      <c r="K1299" s="36" t="s">
        <v>69</v>
      </c>
      <c r="L1299" s="37">
        <f t="shared" si="175"/>
        <v>9018</v>
      </c>
      <c r="M1299" s="38">
        <v>9018</v>
      </c>
      <c r="N1299" s="39"/>
      <c r="O1299" s="40" t="s">
        <v>263</v>
      </c>
      <c r="P1299" s="41"/>
      <c r="Q1299" s="41"/>
      <c r="R1299" s="41"/>
      <c r="S1299" s="41"/>
      <c r="T1299" s="41"/>
      <c r="U1299" s="41"/>
      <c r="V1299" s="41"/>
      <c r="W1299" s="41"/>
      <c r="X1299" s="41"/>
      <c r="Y1299" s="41"/>
      <c r="Z1299" s="41"/>
      <c r="AA1299" s="41"/>
      <c r="AB1299" s="41"/>
      <c r="AC1299" s="41"/>
      <c r="AD1299" s="41"/>
      <c r="AE1299" s="41"/>
      <c r="AF1299" s="41"/>
      <c r="AG1299" s="41"/>
      <c r="AH1299" s="41"/>
      <c r="AI1299" s="41"/>
      <c r="AJ1299" s="41"/>
      <c r="AK1299" s="41"/>
      <c r="AL1299" s="41"/>
      <c r="AM1299" s="41"/>
      <c r="AN1299" s="41"/>
      <c r="AO1299" s="41"/>
      <c r="AP1299" s="41"/>
      <c r="AQ1299" s="41"/>
      <c r="AR1299" s="41"/>
      <c r="AS1299" s="41"/>
      <c r="AT1299" s="41"/>
      <c r="AU1299" s="41"/>
      <c r="AV1299" s="41"/>
      <c r="AW1299" s="41"/>
      <c r="AX1299" s="41"/>
      <c r="AY1299" s="41"/>
      <c r="AZ1299" s="41"/>
      <c r="BA1299" s="41"/>
      <c r="BB1299" s="41"/>
      <c r="BC1299" s="41"/>
      <c r="BD1299" s="41"/>
      <c r="BE1299" s="41"/>
      <c r="BF1299" s="41"/>
      <c r="BG1299" s="41"/>
      <c r="BH1299" s="41"/>
      <c r="BI1299" s="41"/>
      <c r="BJ1299" s="41"/>
      <c r="BK1299" s="41"/>
      <c r="BL1299" s="41"/>
      <c r="BM1299" s="41"/>
      <c r="BN1299" s="41"/>
      <c r="BO1299" s="41"/>
      <c r="BP1299" s="41"/>
      <c r="BQ1299" s="41"/>
      <c r="BR1299" s="41"/>
      <c r="BS1299" s="41"/>
      <c r="BT1299" s="41"/>
      <c r="BU1299" s="41"/>
      <c r="BV1299" s="41"/>
      <c r="BW1299" s="41"/>
      <c r="BX1299" s="41"/>
      <c r="BY1299" s="41"/>
      <c r="BZ1299" s="41"/>
      <c r="CA1299" s="41"/>
      <c r="CB1299" s="41"/>
      <c r="CC1299" s="41"/>
      <c r="CD1299" s="41"/>
      <c r="CE1299" s="41"/>
      <c r="CF1299" s="41"/>
      <c r="CG1299" s="41"/>
      <c r="CH1299" s="41"/>
      <c r="CI1299" s="41"/>
      <c r="CJ1299" s="41"/>
      <c r="CK1299" s="41"/>
      <c r="CL1299" s="41"/>
      <c r="CM1299" s="41"/>
      <c r="CN1299" s="41"/>
      <c r="CO1299" s="41"/>
      <c r="CP1299" s="41"/>
      <c r="CQ1299" s="41"/>
      <c r="CR1299" s="41"/>
      <c r="CS1299" s="41"/>
      <c r="CT1299" s="41"/>
      <c r="CU1299" s="41"/>
      <c r="CV1299" s="41"/>
      <c r="CW1299" s="41"/>
      <c r="CX1299" s="41"/>
      <c r="CY1299" s="41"/>
      <c r="CZ1299" s="41"/>
      <c r="DA1299" s="41"/>
      <c r="DB1299" s="41"/>
      <c r="DC1299" s="41"/>
      <c r="DD1299" s="41"/>
      <c r="DE1299" s="41"/>
      <c r="DF1299" s="41"/>
      <c r="DG1299" s="41"/>
      <c r="DH1299" s="41"/>
      <c r="DI1299" s="41"/>
      <c r="DJ1299" s="41"/>
      <c r="DK1299" s="41"/>
      <c r="DL1299" s="41"/>
      <c r="DM1299" s="41"/>
      <c r="DN1299" s="41"/>
      <c r="DO1299" s="41"/>
      <c r="DP1299" s="41"/>
      <c r="DQ1299" s="41"/>
      <c r="DR1299" s="41"/>
      <c r="DS1299" s="41"/>
      <c r="DT1299" s="41"/>
      <c r="DU1299" s="41"/>
      <c r="DV1299" s="41"/>
      <c r="DW1299" s="41"/>
      <c r="DX1299" s="41"/>
      <c r="DY1299" s="41"/>
      <c r="DZ1299" s="41"/>
      <c r="EA1299" s="41"/>
      <c r="EB1299" s="41"/>
      <c r="EC1299" s="41"/>
      <c r="ED1299" s="41"/>
      <c r="EE1299" s="41"/>
      <c r="EF1299" s="41"/>
      <c r="EG1299" s="41"/>
      <c r="EH1299" s="41"/>
      <c r="EI1299" s="41"/>
      <c r="EJ1299" s="41"/>
      <c r="EK1299" s="41"/>
      <c r="EL1299" s="41"/>
      <c r="EM1299" s="41"/>
      <c r="EN1299" s="41"/>
      <c r="EO1299" s="41"/>
      <c r="EP1299" s="41"/>
      <c r="EQ1299" s="41"/>
      <c r="ER1299" s="41"/>
      <c r="ES1299" s="41"/>
      <c r="ET1299" s="41"/>
      <c r="EU1299" s="41"/>
      <c r="EV1299" s="41"/>
      <c r="EW1299" s="41"/>
      <c r="EX1299" s="41"/>
      <c r="EY1299" s="41"/>
      <c r="EZ1299" s="41"/>
      <c r="FA1299" s="41"/>
      <c r="FB1299" s="41"/>
      <c r="FC1299" s="41"/>
      <c r="FD1299" s="41"/>
      <c r="FE1299" s="41"/>
      <c r="FF1299" s="41"/>
      <c r="FG1299" s="41"/>
      <c r="FH1299" s="41"/>
      <c r="FI1299" s="41"/>
      <c r="FJ1299" s="41"/>
      <c r="FK1299" s="41"/>
      <c r="FL1299" s="41"/>
      <c r="FM1299" s="41"/>
      <c r="FN1299" s="41"/>
      <c r="FO1299" s="41"/>
      <c r="FP1299" s="41"/>
      <c r="FQ1299" s="41"/>
      <c r="FR1299" s="41"/>
      <c r="FS1299" s="41"/>
      <c r="FT1299" s="41"/>
      <c r="FU1299" s="41"/>
      <c r="FV1299" s="41"/>
      <c r="FW1299" s="41"/>
      <c r="FX1299" s="41"/>
      <c r="FY1299" s="41"/>
      <c r="FZ1299" s="41"/>
      <c r="GA1299" s="41"/>
      <c r="GB1299" s="41"/>
      <c r="GC1299" s="41"/>
      <c r="GD1299" s="41"/>
      <c r="GE1299" s="41"/>
      <c r="GF1299" s="41"/>
      <c r="GG1299" s="41"/>
      <c r="GH1299" s="41"/>
      <c r="GI1299" s="41"/>
      <c r="GJ1299" s="41"/>
      <c r="GK1299" s="41"/>
      <c r="GL1299" s="41"/>
      <c r="GM1299" s="41"/>
      <c r="GN1299" s="41"/>
      <c r="GO1299" s="41"/>
      <c r="GP1299" s="41"/>
      <c r="GQ1299" s="41"/>
      <c r="GR1299" s="41"/>
      <c r="GS1299" s="41"/>
      <c r="GT1299" s="41"/>
      <c r="GU1299" s="41"/>
      <c r="GV1299" s="41"/>
      <c r="GW1299" s="41"/>
      <c r="GX1299" s="41"/>
      <c r="GY1299" s="41"/>
      <c r="GZ1299" s="41"/>
      <c r="HA1299" s="41"/>
      <c r="HB1299" s="41"/>
      <c r="HC1299" s="41"/>
      <c r="HD1299" s="41"/>
      <c r="HE1299" s="41"/>
      <c r="HF1299" s="41"/>
      <c r="HG1299" s="41"/>
      <c r="HH1299" s="41"/>
      <c r="HI1299" s="41"/>
      <c r="HJ1299" s="41"/>
      <c r="HK1299" s="41"/>
      <c r="HL1299" s="41"/>
      <c r="HM1299" s="41"/>
      <c r="HN1299" s="41"/>
      <c r="HO1299" s="41"/>
      <c r="HP1299" s="41"/>
      <c r="HQ1299" s="41"/>
      <c r="HR1299" s="41"/>
      <c r="HS1299" s="41"/>
      <c r="HT1299" s="41"/>
      <c r="HU1299" s="41"/>
      <c r="HV1299" s="41"/>
      <c r="HW1299" s="41"/>
      <c r="HX1299" s="41"/>
      <c r="HY1299" s="41"/>
      <c r="HZ1299" s="41"/>
      <c r="IA1299" s="41"/>
      <c r="IB1299" s="41"/>
      <c r="IC1299" s="41"/>
      <c r="ID1299" s="41"/>
      <c r="IE1299" s="41"/>
      <c r="IF1299" s="41"/>
      <c r="IG1299" s="41"/>
      <c r="IH1299" s="41"/>
      <c r="II1299" s="41"/>
      <c r="IJ1299" s="41"/>
      <c r="IK1299" s="41"/>
      <c r="IL1299" s="41"/>
      <c r="IM1299" s="41"/>
      <c r="IN1299" s="41"/>
      <c r="IO1299" s="41"/>
      <c r="IP1299" s="41"/>
      <c r="IQ1299" s="41"/>
      <c r="IR1299" s="41"/>
      <c r="IS1299" s="41"/>
      <c r="IT1299" s="41"/>
      <c r="IU1299" s="41"/>
      <c r="IV1299" s="41"/>
    </row>
    <row r="1300" spans="1:256" s="87" customFormat="1" ht="12.75">
      <c r="A1300" s="32">
        <v>1052</v>
      </c>
      <c r="B1300" s="33" t="s">
        <v>297</v>
      </c>
      <c r="C1300" s="34" t="s">
        <v>76</v>
      </c>
      <c r="D1300" s="33" t="s">
        <v>298</v>
      </c>
      <c r="E1300" s="44" t="s">
        <v>24</v>
      </c>
      <c r="F1300" s="33" t="str">
        <f>IF(E1300="","",IF((OR(E1300=data_validation!A$1,E1300=data_validation!A$2,E1300=data_validation!A$5,E1300=data_validation!A$6,E1300=data_validation!A$14,E1300=data_validation!A$16)),"Indicate Date","N/A"))</f>
        <v>N/A</v>
      </c>
      <c r="G1300" s="33" t="str">
        <f>IF(E1300="","",IF((OR(E1300=data_validation!A$1,E1300=data_validation!A$2)),"Indicate Date","N/A"))</f>
        <v>N/A</v>
      </c>
      <c r="H1300" s="35">
        <f t="shared" si="177"/>
        <v>44012</v>
      </c>
      <c r="I1300" s="35">
        <f t="shared" si="174"/>
        <v>44019</v>
      </c>
      <c r="J1300" s="35">
        <v>44027</v>
      </c>
      <c r="K1300" s="36" t="s">
        <v>69</v>
      </c>
      <c r="L1300" s="37">
        <f t="shared" si="175"/>
        <v>62819</v>
      </c>
      <c r="M1300" s="38">
        <v>62819</v>
      </c>
      <c r="N1300" s="39"/>
      <c r="O1300" s="40" t="s">
        <v>268</v>
      </c>
      <c r="P1300" s="41"/>
      <c r="Q1300" s="41"/>
      <c r="R1300" s="41"/>
      <c r="S1300" s="41"/>
      <c r="T1300" s="41"/>
      <c r="U1300" s="41"/>
      <c r="V1300" s="41"/>
      <c r="W1300" s="41"/>
      <c r="X1300" s="41"/>
      <c r="Y1300" s="41"/>
      <c r="Z1300" s="41"/>
      <c r="AA1300" s="41"/>
      <c r="AB1300" s="41"/>
      <c r="AC1300" s="41"/>
      <c r="AD1300" s="41"/>
      <c r="AE1300" s="41"/>
      <c r="AF1300" s="41"/>
      <c r="AG1300" s="41"/>
      <c r="AH1300" s="41"/>
      <c r="AI1300" s="41"/>
      <c r="AJ1300" s="41"/>
      <c r="AK1300" s="41"/>
      <c r="AL1300" s="41"/>
      <c r="AM1300" s="41"/>
      <c r="AN1300" s="41"/>
      <c r="AO1300" s="41"/>
      <c r="AP1300" s="41"/>
      <c r="AQ1300" s="41"/>
      <c r="AR1300" s="41"/>
      <c r="AS1300" s="41"/>
      <c r="AT1300" s="41"/>
      <c r="AU1300" s="41"/>
      <c r="AV1300" s="41"/>
      <c r="AW1300" s="41"/>
      <c r="AX1300" s="41"/>
      <c r="AY1300" s="41"/>
      <c r="AZ1300" s="41"/>
      <c r="BA1300" s="41"/>
      <c r="BB1300" s="41"/>
      <c r="BC1300" s="41"/>
      <c r="BD1300" s="41"/>
      <c r="BE1300" s="41"/>
      <c r="BF1300" s="41"/>
      <c r="BG1300" s="41"/>
      <c r="BH1300" s="41"/>
      <c r="BI1300" s="41"/>
      <c r="BJ1300" s="41"/>
      <c r="BK1300" s="41"/>
      <c r="BL1300" s="41"/>
      <c r="BM1300" s="41"/>
      <c r="BN1300" s="41"/>
      <c r="BO1300" s="41"/>
      <c r="BP1300" s="41"/>
      <c r="BQ1300" s="41"/>
      <c r="BR1300" s="41"/>
      <c r="BS1300" s="41"/>
      <c r="BT1300" s="41"/>
      <c r="BU1300" s="41"/>
      <c r="BV1300" s="41"/>
      <c r="BW1300" s="41"/>
      <c r="BX1300" s="41"/>
      <c r="BY1300" s="41"/>
      <c r="BZ1300" s="41"/>
      <c r="CA1300" s="41"/>
      <c r="CB1300" s="41"/>
      <c r="CC1300" s="41"/>
      <c r="CD1300" s="41"/>
      <c r="CE1300" s="41"/>
      <c r="CF1300" s="41"/>
      <c r="CG1300" s="41"/>
      <c r="CH1300" s="41"/>
      <c r="CI1300" s="41"/>
      <c r="CJ1300" s="41"/>
      <c r="CK1300" s="41"/>
      <c r="CL1300" s="41"/>
      <c r="CM1300" s="41"/>
      <c r="CN1300" s="41"/>
      <c r="CO1300" s="41"/>
      <c r="CP1300" s="41"/>
      <c r="CQ1300" s="41"/>
      <c r="CR1300" s="41"/>
      <c r="CS1300" s="41"/>
      <c r="CT1300" s="41"/>
      <c r="CU1300" s="41"/>
      <c r="CV1300" s="41"/>
      <c r="CW1300" s="41"/>
      <c r="CX1300" s="41"/>
      <c r="CY1300" s="41"/>
      <c r="CZ1300" s="41"/>
      <c r="DA1300" s="41"/>
      <c r="DB1300" s="41"/>
      <c r="DC1300" s="41"/>
      <c r="DD1300" s="41"/>
      <c r="DE1300" s="41"/>
      <c r="DF1300" s="41"/>
      <c r="DG1300" s="41"/>
      <c r="DH1300" s="41"/>
      <c r="DI1300" s="41"/>
      <c r="DJ1300" s="41"/>
      <c r="DK1300" s="41"/>
      <c r="DL1300" s="41"/>
      <c r="DM1300" s="41"/>
      <c r="DN1300" s="41"/>
      <c r="DO1300" s="41"/>
      <c r="DP1300" s="41"/>
      <c r="DQ1300" s="41"/>
      <c r="DR1300" s="41"/>
      <c r="DS1300" s="41"/>
      <c r="DT1300" s="41"/>
      <c r="DU1300" s="41"/>
      <c r="DV1300" s="41"/>
      <c r="DW1300" s="41"/>
      <c r="DX1300" s="41"/>
      <c r="DY1300" s="41"/>
      <c r="DZ1300" s="41"/>
      <c r="EA1300" s="41"/>
      <c r="EB1300" s="41"/>
      <c r="EC1300" s="41"/>
      <c r="ED1300" s="41"/>
      <c r="EE1300" s="41"/>
      <c r="EF1300" s="41"/>
      <c r="EG1300" s="41"/>
      <c r="EH1300" s="41"/>
      <c r="EI1300" s="41"/>
      <c r="EJ1300" s="41"/>
      <c r="EK1300" s="41"/>
      <c r="EL1300" s="41"/>
      <c r="EM1300" s="41"/>
      <c r="EN1300" s="41"/>
      <c r="EO1300" s="41"/>
      <c r="EP1300" s="41"/>
      <c r="EQ1300" s="41"/>
      <c r="ER1300" s="41"/>
      <c r="ES1300" s="41"/>
      <c r="ET1300" s="41"/>
      <c r="EU1300" s="41"/>
      <c r="EV1300" s="41"/>
      <c r="EW1300" s="41"/>
      <c r="EX1300" s="41"/>
      <c r="EY1300" s="41"/>
      <c r="EZ1300" s="41"/>
      <c r="FA1300" s="41"/>
      <c r="FB1300" s="41"/>
      <c r="FC1300" s="41"/>
      <c r="FD1300" s="41"/>
      <c r="FE1300" s="41"/>
      <c r="FF1300" s="41"/>
      <c r="FG1300" s="41"/>
      <c r="FH1300" s="41"/>
      <c r="FI1300" s="41"/>
      <c r="FJ1300" s="41"/>
      <c r="FK1300" s="41"/>
      <c r="FL1300" s="41"/>
      <c r="FM1300" s="41"/>
      <c r="FN1300" s="41"/>
      <c r="FO1300" s="41"/>
      <c r="FP1300" s="41"/>
      <c r="FQ1300" s="41"/>
      <c r="FR1300" s="41"/>
      <c r="FS1300" s="41"/>
      <c r="FT1300" s="41"/>
      <c r="FU1300" s="41"/>
      <c r="FV1300" s="41"/>
      <c r="FW1300" s="41"/>
      <c r="FX1300" s="41"/>
      <c r="FY1300" s="41"/>
      <c r="FZ1300" s="41"/>
      <c r="GA1300" s="41"/>
      <c r="GB1300" s="41"/>
      <c r="GC1300" s="41"/>
      <c r="GD1300" s="41"/>
      <c r="GE1300" s="41"/>
      <c r="GF1300" s="41"/>
      <c r="GG1300" s="41"/>
      <c r="GH1300" s="41"/>
      <c r="GI1300" s="41"/>
      <c r="GJ1300" s="41"/>
      <c r="GK1300" s="41"/>
      <c r="GL1300" s="41"/>
      <c r="GM1300" s="41"/>
      <c r="GN1300" s="41"/>
      <c r="GO1300" s="41"/>
      <c r="GP1300" s="41"/>
      <c r="GQ1300" s="41"/>
      <c r="GR1300" s="41"/>
      <c r="GS1300" s="41"/>
      <c r="GT1300" s="41"/>
      <c r="GU1300" s="41"/>
      <c r="GV1300" s="41"/>
      <c r="GW1300" s="41"/>
      <c r="GX1300" s="41"/>
      <c r="GY1300" s="41"/>
      <c r="GZ1300" s="41"/>
      <c r="HA1300" s="41"/>
      <c r="HB1300" s="41"/>
      <c r="HC1300" s="41"/>
      <c r="HD1300" s="41"/>
      <c r="HE1300" s="41"/>
      <c r="HF1300" s="41"/>
      <c r="HG1300" s="41"/>
      <c r="HH1300" s="41"/>
      <c r="HI1300" s="41"/>
      <c r="HJ1300" s="41"/>
      <c r="HK1300" s="41"/>
      <c r="HL1300" s="41"/>
      <c r="HM1300" s="41"/>
      <c r="HN1300" s="41"/>
      <c r="HO1300" s="41"/>
      <c r="HP1300" s="41"/>
      <c r="HQ1300" s="41"/>
      <c r="HR1300" s="41"/>
      <c r="HS1300" s="41"/>
      <c r="HT1300" s="41"/>
      <c r="HU1300" s="41"/>
      <c r="HV1300" s="41"/>
      <c r="HW1300" s="41"/>
      <c r="HX1300" s="41"/>
      <c r="HY1300" s="41"/>
      <c r="HZ1300" s="41"/>
      <c r="IA1300" s="41"/>
      <c r="IB1300" s="41"/>
      <c r="IC1300" s="41"/>
      <c r="ID1300" s="41"/>
      <c r="IE1300" s="41"/>
      <c r="IF1300" s="41"/>
      <c r="IG1300" s="41"/>
      <c r="IH1300" s="41"/>
      <c r="II1300" s="41"/>
      <c r="IJ1300" s="41"/>
      <c r="IK1300" s="41"/>
      <c r="IL1300" s="41"/>
      <c r="IM1300" s="41"/>
      <c r="IN1300" s="41"/>
      <c r="IO1300" s="41"/>
      <c r="IP1300" s="41"/>
      <c r="IQ1300" s="41"/>
      <c r="IR1300" s="41"/>
      <c r="IS1300" s="41"/>
      <c r="IT1300" s="41"/>
      <c r="IU1300" s="41"/>
      <c r="IV1300" s="41"/>
    </row>
    <row r="1301" spans="1:256" s="87" customFormat="1" ht="12.75">
      <c r="A1301" s="32">
        <v>1054</v>
      </c>
      <c r="B1301" s="33" t="s">
        <v>297</v>
      </c>
      <c r="C1301" s="34" t="s">
        <v>122</v>
      </c>
      <c r="D1301" s="33" t="s">
        <v>298</v>
      </c>
      <c r="E1301" s="44" t="s">
        <v>15</v>
      </c>
      <c r="F1301" s="35">
        <f>G1301-21</f>
        <v>43984</v>
      </c>
      <c r="G1301" s="35">
        <f>H1301-7</f>
        <v>44005</v>
      </c>
      <c r="H1301" s="35">
        <f t="shared" si="177"/>
        <v>44012</v>
      </c>
      <c r="I1301" s="35">
        <f t="shared" si="174"/>
        <v>44019</v>
      </c>
      <c r="J1301" s="35">
        <v>44027</v>
      </c>
      <c r="K1301" s="36" t="s">
        <v>69</v>
      </c>
      <c r="L1301" s="37">
        <f t="shared" si="175"/>
        <v>156000</v>
      </c>
      <c r="M1301" s="38">
        <v>156000</v>
      </c>
      <c r="N1301" s="39"/>
      <c r="O1301" s="40" t="s">
        <v>268</v>
      </c>
      <c r="P1301" s="41"/>
      <c r="Q1301" s="41"/>
      <c r="R1301" s="41"/>
      <c r="S1301" s="41"/>
      <c r="T1301" s="41"/>
      <c r="U1301" s="41"/>
      <c r="V1301" s="41"/>
      <c r="W1301" s="41"/>
      <c r="X1301" s="41"/>
      <c r="Y1301" s="41"/>
      <c r="Z1301" s="41"/>
      <c r="AA1301" s="41"/>
      <c r="AB1301" s="41"/>
      <c r="AC1301" s="41"/>
      <c r="AD1301" s="41"/>
      <c r="AE1301" s="41"/>
      <c r="AF1301" s="41"/>
      <c r="AG1301" s="41"/>
      <c r="AH1301" s="41"/>
      <c r="AI1301" s="41"/>
      <c r="AJ1301" s="41"/>
      <c r="AK1301" s="41"/>
      <c r="AL1301" s="41"/>
      <c r="AM1301" s="41"/>
      <c r="AN1301" s="41"/>
      <c r="AO1301" s="41"/>
      <c r="AP1301" s="41"/>
      <c r="AQ1301" s="41"/>
      <c r="AR1301" s="41"/>
      <c r="AS1301" s="41"/>
      <c r="AT1301" s="41"/>
      <c r="AU1301" s="41"/>
      <c r="AV1301" s="41"/>
      <c r="AW1301" s="41"/>
      <c r="AX1301" s="41"/>
      <c r="AY1301" s="41"/>
      <c r="AZ1301" s="41"/>
      <c r="BA1301" s="41"/>
      <c r="BB1301" s="41"/>
      <c r="BC1301" s="41"/>
      <c r="BD1301" s="41"/>
      <c r="BE1301" s="41"/>
      <c r="BF1301" s="41"/>
      <c r="BG1301" s="41"/>
      <c r="BH1301" s="41"/>
      <c r="BI1301" s="41"/>
      <c r="BJ1301" s="41"/>
      <c r="BK1301" s="41"/>
      <c r="BL1301" s="41"/>
      <c r="BM1301" s="41"/>
      <c r="BN1301" s="41"/>
      <c r="BO1301" s="41"/>
      <c r="BP1301" s="41"/>
      <c r="BQ1301" s="41"/>
      <c r="BR1301" s="41"/>
      <c r="BS1301" s="41"/>
      <c r="BT1301" s="41"/>
      <c r="BU1301" s="41"/>
      <c r="BV1301" s="41"/>
      <c r="BW1301" s="41"/>
      <c r="BX1301" s="41"/>
      <c r="BY1301" s="41"/>
      <c r="BZ1301" s="41"/>
      <c r="CA1301" s="41"/>
      <c r="CB1301" s="41"/>
      <c r="CC1301" s="41"/>
      <c r="CD1301" s="41"/>
      <c r="CE1301" s="41"/>
      <c r="CF1301" s="41"/>
      <c r="CG1301" s="41"/>
      <c r="CH1301" s="41"/>
      <c r="CI1301" s="41"/>
      <c r="CJ1301" s="41"/>
      <c r="CK1301" s="41"/>
      <c r="CL1301" s="41"/>
      <c r="CM1301" s="41"/>
      <c r="CN1301" s="41"/>
      <c r="CO1301" s="41"/>
      <c r="CP1301" s="41"/>
      <c r="CQ1301" s="41"/>
      <c r="CR1301" s="41"/>
      <c r="CS1301" s="41"/>
      <c r="CT1301" s="41"/>
      <c r="CU1301" s="41"/>
      <c r="CV1301" s="41"/>
      <c r="CW1301" s="41"/>
      <c r="CX1301" s="41"/>
      <c r="CY1301" s="41"/>
      <c r="CZ1301" s="41"/>
      <c r="DA1301" s="41"/>
      <c r="DB1301" s="41"/>
      <c r="DC1301" s="41"/>
      <c r="DD1301" s="41"/>
      <c r="DE1301" s="41"/>
      <c r="DF1301" s="41"/>
      <c r="DG1301" s="41"/>
      <c r="DH1301" s="41"/>
      <c r="DI1301" s="41"/>
      <c r="DJ1301" s="41"/>
      <c r="DK1301" s="41"/>
      <c r="DL1301" s="41"/>
      <c r="DM1301" s="41"/>
      <c r="DN1301" s="41"/>
      <c r="DO1301" s="41"/>
      <c r="DP1301" s="41"/>
      <c r="DQ1301" s="41"/>
      <c r="DR1301" s="41"/>
      <c r="DS1301" s="41"/>
      <c r="DT1301" s="41"/>
      <c r="DU1301" s="41"/>
      <c r="DV1301" s="41"/>
      <c r="DW1301" s="41"/>
      <c r="DX1301" s="41"/>
      <c r="DY1301" s="41"/>
      <c r="DZ1301" s="41"/>
      <c r="EA1301" s="41"/>
      <c r="EB1301" s="41"/>
      <c r="EC1301" s="41"/>
      <c r="ED1301" s="41"/>
      <c r="EE1301" s="41"/>
      <c r="EF1301" s="41"/>
      <c r="EG1301" s="41"/>
      <c r="EH1301" s="41"/>
      <c r="EI1301" s="41"/>
      <c r="EJ1301" s="41"/>
      <c r="EK1301" s="41"/>
      <c r="EL1301" s="41"/>
      <c r="EM1301" s="41"/>
      <c r="EN1301" s="41"/>
      <c r="EO1301" s="41"/>
      <c r="EP1301" s="41"/>
      <c r="EQ1301" s="41"/>
      <c r="ER1301" s="41"/>
      <c r="ES1301" s="41"/>
      <c r="ET1301" s="41"/>
      <c r="EU1301" s="41"/>
      <c r="EV1301" s="41"/>
      <c r="EW1301" s="41"/>
      <c r="EX1301" s="41"/>
      <c r="EY1301" s="41"/>
      <c r="EZ1301" s="41"/>
      <c r="FA1301" s="41"/>
      <c r="FB1301" s="41"/>
      <c r="FC1301" s="41"/>
      <c r="FD1301" s="41"/>
      <c r="FE1301" s="41"/>
      <c r="FF1301" s="41"/>
      <c r="FG1301" s="41"/>
      <c r="FH1301" s="41"/>
      <c r="FI1301" s="41"/>
      <c r="FJ1301" s="41"/>
      <c r="FK1301" s="41"/>
      <c r="FL1301" s="41"/>
      <c r="FM1301" s="41"/>
      <c r="FN1301" s="41"/>
      <c r="FO1301" s="41"/>
      <c r="FP1301" s="41"/>
      <c r="FQ1301" s="41"/>
      <c r="FR1301" s="41"/>
      <c r="FS1301" s="41"/>
      <c r="FT1301" s="41"/>
      <c r="FU1301" s="41"/>
      <c r="FV1301" s="41"/>
      <c r="FW1301" s="41"/>
      <c r="FX1301" s="41"/>
      <c r="FY1301" s="41"/>
      <c r="FZ1301" s="41"/>
      <c r="GA1301" s="41"/>
      <c r="GB1301" s="41"/>
      <c r="GC1301" s="41"/>
      <c r="GD1301" s="41"/>
      <c r="GE1301" s="41"/>
      <c r="GF1301" s="41"/>
      <c r="GG1301" s="41"/>
      <c r="GH1301" s="41"/>
      <c r="GI1301" s="41"/>
      <c r="GJ1301" s="41"/>
      <c r="GK1301" s="41"/>
      <c r="GL1301" s="41"/>
      <c r="GM1301" s="41"/>
      <c r="GN1301" s="41"/>
      <c r="GO1301" s="41"/>
      <c r="GP1301" s="41"/>
      <c r="GQ1301" s="41"/>
      <c r="GR1301" s="41"/>
      <c r="GS1301" s="41"/>
      <c r="GT1301" s="41"/>
      <c r="GU1301" s="41"/>
      <c r="GV1301" s="41"/>
      <c r="GW1301" s="41"/>
      <c r="GX1301" s="41"/>
      <c r="GY1301" s="41"/>
      <c r="GZ1301" s="41"/>
      <c r="HA1301" s="41"/>
      <c r="HB1301" s="41"/>
      <c r="HC1301" s="41"/>
      <c r="HD1301" s="41"/>
      <c r="HE1301" s="41"/>
      <c r="HF1301" s="41"/>
      <c r="HG1301" s="41"/>
      <c r="HH1301" s="41"/>
      <c r="HI1301" s="41"/>
      <c r="HJ1301" s="41"/>
      <c r="HK1301" s="41"/>
      <c r="HL1301" s="41"/>
      <c r="HM1301" s="41"/>
      <c r="HN1301" s="41"/>
      <c r="HO1301" s="41"/>
      <c r="HP1301" s="41"/>
      <c r="HQ1301" s="41"/>
      <c r="HR1301" s="41"/>
      <c r="HS1301" s="41"/>
      <c r="HT1301" s="41"/>
      <c r="HU1301" s="41"/>
      <c r="HV1301" s="41"/>
      <c r="HW1301" s="41"/>
      <c r="HX1301" s="41"/>
      <c r="HY1301" s="41"/>
      <c r="HZ1301" s="41"/>
      <c r="IA1301" s="41"/>
      <c r="IB1301" s="41"/>
      <c r="IC1301" s="41"/>
      <c r="ID1301" s="41"/>
      <c r="IE1301" s="41"/>
      <c r="IF1301" s="41"/>
      <c r="IG1301" s="41"/>
      <c r="IH1301" s="41"/>
      <c r="II1301" s="41"/>
      <c r="IJ1301" s="41"/>
      <c r="IK1301" s="41"/>
      <c r="IL1301" s="41"/>
      <c r="IM1301" s="41"/>
      <c r="IN1301" s="41"/>
      <c r="IO1301" s="41"/>
      <c r="IP1301" s="41"/>
      <c r="IQ1301" s="41"/>
      <c r="IR1301" s="41"/>
      <c r="IS1301" s="41"/>
      <c r="IT1301" s="41"/>
      <c r="IU1301" s="41"/>
      <c r="IV1301" s="41"/>
    </row>
    <row r="1302" spans="1:256" s="87" customFormat="1" ht="12.75">
      <c r="A1302" s="32">
        <v>1057</v>
      </c>
      <c r="B1302" s="33" t="s">
        <v>297</v>
      </c>
      <c r="C1302" s="34" t="s">
        <v>78</v>
      </c>
      <c r="D1302" s="33" t="s">
        <v>298</v>
      </c>
      <c r="E1302" s="44" t="s">
        <v>15</v>
      </c>
      <c r="F1302" s="35">
        <f>G1302-21</f>
        <v>43984</v>
      </c>
      <c r="G1302" s="35">
        <f>H1302-7</f>
        <v>44005</v>
      </c>
      <c r="H1302" s="35">
        <f t="shared" si="177"/>
        <v>44012</v>
      </c>
      <c r="I1302" s="35">
        <f t="shared" si="174"/>
        <v>44019</v>
      </c>
      <c r="J1302" s="35">
        <v>44027</v>
      </c>
      <c r="K1302" s="36" t="s">
        <v>69</v>
      </c>
      <c r="L1302" s="37">
        <f t="shared" si="175"/>
        <v>340000</v>
      </c>
      <c r="M1302" s="38">
        <v>340000</v>
      </c>
      <c r="N1302" s="39"/>
      <c r="O1302" s="40" t="s">
        <v>268</v>
      </c>
      <c r="P1302" s="41"/>
      <c r="Q1302" s="41"/>
      <c r="R1302" s="41"/>
      <c r="S1302" s="41"/>
      <c r="T1302" s="41"/>
      <c r="U1302" s="41"/>
      <c r="V1302" s="41"/>
      <c r="W1302" s="41"/>
      <c r="X1302" s="41"/>
      <c r="Y1302" s="41"/>
      <c r="Z1302" s="41"/>
      <c r="AA1302" s="41"/>
      <c r="AB1302" s="41"/>
      <c r="AC1302" s="41"/>
      <c r="AD1302" s="41"/>
      <c r="AE1302" s="41"/>
      <c r="AF1302" s="41"/>
      <c r="AG1302" s="41"/>
      <c r="AH1302" s="41"/>
      <c r="AI1302" s="41"/>
      <c r="AJ1302" s="41"/>
      <c r="AK1302" s="41"/>
      <c r="AL1302" s="41"/>
      <c r="AM1302" s="41"/>
      <c r="AN1302" s="41"/>
      <c r="AO1302" s="41"/>
      <c r="AP1302" s="41"/>
      <c r="AQ1302" s="41"/>
      <c r="AR1302" s="41"/>
      <c r="AS1302" s="41"/>
      <c r="AT1302" s="41"/>
      <c r="AU1302" s="41"/>
      <c r="AV1302" s="41"/>
      <c r="AW1302" s="41"/>
      <c r="AX1302" s="41"/>
      <c r="AY1302" s="41"/>
      <c r="AZ1302" s="41"/>
      <c r="BA1302" s="41"/>
      <c r="BB1302" s="41"/>
      <c r="BC1302" s="41"/>
      <c r="BD1302" s="41"/>
      <c r="BE1302" s="41"/>
      <c r="BF1302" s="41"/>
      <c r="BG1302" s="41"/>
      <c r="BH1302" s="41"/>
      <c r="BI1302" s="41"/>
      <c r="BJ1302" s="41"/>
      <c r="BK1302" s="41"/>
      <c r="BL1302" s="41"/>
      <c r="BM1302" s="41"/>
      <c r="BN1302" s="41"/>
      <c r="BO1302" s="41"/>
      <c r="BP1302" s="41"/>
      <c r="BQ1302" s="41"/>
      <c r="BR1302" s="41"/>
      <c r="BS1302" s="41"/>
      <c r="BT1302" s="41"/>
      <c r="BU1302" s="41"/>
      <c r="BV1302" s="41"/>
      <c r="BW1302" s="41"/>
      <c r="BX1302" s="41"/>
      <c r="BY1302" s="41"/>
      <c r="BZ1302" s="41"/>
      <c r="CA1302" s="41"/>
      <c r="CB1302" s="41"/>
      <c r="CC1302" s="41"/>
      <c r="CD1302" s="41"/>
      <c r="CE1302" s="41"/>
      <c r="CF1302" s="41"/>
      <c r="CG1302" s="41"/>
      <c r="CH1302" s="41"/>
      <c r="CI1302" s="41"/>
      <c r="CJ1302" s="41"/>
      <c r="CK1302" s="41"/>
      <c r="CL1302" s="41"/>
      <c r="CM1302" s="41"/>
      <c r="CN1302" s="41"/>
      <c r="CO1302" s="41"/>
      <c r="CP1302" s="41"/>
      <c r="CQ1302" s="41"/>
      <c r="CR1302" s="41"/>
      <c r="CS1302" s="41"/>
      <c r="CT1302" s="41"/>
      <c r="CU1302" s="41"/>
      <c r="CV1302" s="41"/>
      <c r="CW1302" s="41"/>
      <c r="CX1302" s="41"/>
      <c r="CY1302" s="41"/>
      <c r="CZ1302" s="41"/>
      <c r="DA1302" s="41"/>
      <c r="DB1302" s="41"/>
      <c r="DC1302" s="41"/>
      <c r="DD1302" s="41"/>
      <c r="DE1302" s="41"/>
      <c r="DF1302" s="41"/>
      <c r="DG1302" s="41"/>
      <c r="DH1302" s="41"/>
      <c r="DI1302" s="41"/>
      <c r="DJ1302" s="41"/>
      <c r="DK1302" s="41"/>
      <c r="DL1302" s="41"/>
      <c r="DM1302" s="41"/>
      <c r="DN1302" s="41"/>
      <c r="DO1302" s="41"/>
      <c r="DP1302" s="41"/>
      <c r="DQ1302" s="41"/>
      <c r="DR1302" s="41"/>
      <c r="DS1302" s="41"/>
      <c r="DT1302" s="41"/>
      <c r="DU1302" s="41"/>
      <c r="DV1302" s="41"/>
      <c r="DW1302" s="41"/>
      <c r="DX1302" s="41"/>
      <c r="DY1302" s="41"/>
      <c r="DZ1302" s="41"/>
      <c r="EA1302" s="41"/>
      <c r="EB1302" s="41"/>
      <c r="EC1302" s="41"/>
      <c r="ED1302" s="41"/>
      <c r="EE1302" s="41"/>
      <c r="EF1302" s="41"/>
      <c r="EG1302" s="41"/>
      <c r="EH1302" s="41"/>
      <c r="EI1302" s="41"/>
      <c r="EJ1302" s="41"/>
      <c r="EK1302" s="41"/>
      <c r="EL1302" s="41"/>
      <c r="EM1302" s="41"/>
      <c r="EN1302" s="41"/>
      <c r="EO1302" s="41"/>
      <c r="EP1302" s="41"/>
      <c r="EQ1302" s="41"/>
      <c r="ER1302" s="41"/>
      <c r="ES1302" s="41"/>
      <c r="ET1302" s="41"/>
      <c r="EU1302" s="41"/>
      <c r="EV1302" s="41"/>
      <c r="EW1302" s="41"/>
      <c r="EX1302" s="41"/>
      <c r="EY1302" s="41"/>
      <c r="EZ1302" s="41"/>
      <c r="FA1302" s="41"/>
      <c r="FB1302" s="41"/>
      <c r="FC1302" s="41"/>
      <c r="FD1302" s="41"/>
      <c r="FE1302" s="41"/>
      <c r="FF1302" s="41"/>
      <c r="FG1302" s="41"/>
      <c r="FH1302" s="41"/>
      <c r="FI1302" s="41"/>
      <c r="FJ1302" s="41"/>
      <c r="FK1302" s="41"/>
      <c r="FL1302" s="41"/>
      <c r="FM1302" s="41"/>
      <c r="FN1302" s="41"/>
      <c r="FO1302" s="41"/>
      <c r="FP1302" s="41"/>
      <c r="FQ1302" s="41"/>
      <c r="FR1302" s="41"/>
      <c r="FS1302" s="41"/>
      <c r="FT1302" s="41"/>
      <c r="FU1302" s="41"/>
      <c r="FV1302" s="41"/>
      <c r="FW1302" s="41"/>
      <c r="FX1302" s="41"/>
      <c r="FY1302" s="41"/>
      <c r="FZ1302" s="41"/>
      <c r="GA1302" s="41"/>
      <c r="GB1302" s="41"/>
      <c r="GC1302" s="41"/>
      <c r="GD1302" s="41"/>
      <c r="GE1302" s="41"/>
      <c r="GF1302" s="41"/>
      <c r="GG1302" s="41"/>
      <c r="GH1302" s="41"/>
      <c r="GI1302" s="41"/>
      <c r="GJ1302" s="41"/>
      <c r="GK1302" s="41"/>
      <c r="GL1302" s="41"/>
      <c r="GM1302" s="41"/>
      <c r="GN1302" s="41"/>
      <c r="GO1302" s="41"/>
      <c r="GP1302" s="41"/>
      <c r="GQ1302" s="41"/>
      <c r="GR1302" s="41"/>
      <c r="GS1302" s="41"/>
      <c r="GT1302" s="41"/>
      <c r="GU1302" s="41"/>
      <c r="GV1302" s="41"/>
      <c r="GW1302" s="41"/>
      <c r="GX1302" s="41"/>
      <c r="GY1302" s="41"/>
      <c r="GZ1302" s="41"/>
      <c r="HA1302" s="41"/>
      <c r="HB1302" s="41"/>
      <c r="HC1302" s="41"/>
      <c r="HD1302" s="41"/>
      <c r="HE1302" s="41"/>
      <c r="HF1302" s="41"/>
      <c r="HG1302" s="41"/>
      <c r="HH1302" s="41"/>
      <c r="HI1302" s="41"/>
      <c r="HJ1302" s="41"/>
      <c r="HK1302" s="41"/>
      <c r="HL1302" s="41"/>
      <c r="HM1302" s="41"/>
      <c r="HN1302" s="41"/>
      <c r="HO1302" s="41"/>
      <c r="HP1302" s="41"/>
      <c r="HQ1302" s="41"/>
      <c r="HR1302" s="41"/>
      <c r="HS1302" s="41"/>
      <c r="HT1302" s="41"/>
      <c r="HU1302" s="41"/>
      <c r="HV1302" s="41"/>
      <c r="HW1302" s="41"/>
      <c r="HX1302" s="41"/>
      <c r="HY1302" s="41"/>
      <c r="HZ1302" s="41"/>
      <c r="IA1302" s="41"/>
      <c r="IB1302" s="41"/>
      <c r="IC1302" s="41"/>
      <c r="ID1302" s="41"/>
      <c r="IE1302" s="41"/>
      <c r="IF1302" s="41"/>
      <c r="IG1302" s="41"/>
      <c r="IH1302" s="41"/>
      <c r="II1302" s="41"/>
      <c r="IJ1302" s="41"/>
      <c r="IK1302" s="41"/>
      <c r="IL1302" s="41"/>
      <c r="IM1302" s="41"/>
      <c r="IN1302" s="41"/>
      <c r="IO1302" s="41"/>
      <c r="IP1302" s="41"/>
      <c r="IQ1302" s="41"/>
      <c r="IR1302" s="41"/>
      <c r="IS1302" s="41"/>
      <c r="IT1302" s="41"/>
      <c r="IU1302" s="41"/>
      <c r="IV1302" s="41"/>
    </row>
    <row r="1303" spans="1:256" s="87" customFormat="1" ht="12.75">
      <c r="A1303" s="32">
        <v>1058</v>
      </c>
      <c r="B1303" s="33" t="s">
        <v>297</v>
      </c>
      <c r="C1303" s="34" t="s">
        <v>77</v>
      </c>
      <c r="D1303" s="33" t="s">
        <v>298</v>
      </c>
      <c r="E1303" s="44" t="s">
        <v>15</v>
      </c>
      <c r="F1303" s="35">
        <f>G1303-21</f>
        <v>43984</v>
      </c>
      <c r="G1303" s="35">
        <f>H1303-7</f>
        <v>44005</v>
      </c>
      <c r="H1303" s="35">
        <f t="shared" si="177"/>
        <v>44012</v>
      </c>
      <c r="I1303" s="35">
        <f t="shared" si="174"/>
        <v>44019</v>
      </c>
      <c r="J1303" s="35">
        <v>44027</v>
      </c>
      <c r="K1303" s="36" t="s">
        <v>69</v>
      </c>
      <c r="L1303" s="37">
        <f t="shared" si="175"/>
        <v>10000</v>
      </c>
      <c r="M1303" s="38">
        <v>10000</v>
      </c>
      <c r="N1303" s="39"/>
      <c r="O1303" s="40" t="s">
        <v>268</v>
      </c>
      <c r="P1303" s="41"/>
      <c r="Q1303" s="41"/>
      <c r="R1303" s="41"/>
      <c r="S1303" s="41"/>
      <c r="T1303" s="41"/>
      <c r="U1303" s="41"/>
      <c r="V1303" s="41"/>
      <c r="W1303" s="41"/>
      <c r="X1303" s="41"/>
      <c r="Y1303" s="41"/>
      <c r="Z1303" s="41"/>
      <c r="AA1303" s="41"/>
      <c r="AB1303" s="41"/>
      <c r="AC1303" s="41"/>
      <c r="AD1303" s="41"/>
      <c r="AE1303" s="41"/>
      <c r="AF1303" s="41"/>
      <c r="AG1303" s="41"/>
      <c r="AH1303" s="41"/>
      <c r="AI1303" s="41"/>
      <c r="AJ1303" s="41"/>
      <c r="AK1303" s="41"/>
      <c r="AL1303" s="41"/>
      <c r="AM1303" s="41"/>
      <c r="AN1303" s="41"/>
      <c r="AO1303" s="41"/>
      <c r="AP1303" s="41"/>
      <c r="AQ1303" s="41"/>
      <c r="AR1303" s="41"/>
      <c r="AS1303" s="41"/>
      <c r="AT1303" s="41"/>
      <c r="AU1303" s="41"/>
      <c r="AV1303" s="41"/>
      <c r="AW1303" s="41"/>
      <c r="AX1303" s="41"/>
      <c r="AY1303" s="41"/>
      <c r="AZ1303" s="41"/>
      <c r="BA1303" s="41"/>
      <c r="BB1303" s="41"/>
      <c r="BC1303" s="41"/>
      <c r="BD1303" s="41"/>
      <c r="BE1303" s="41"/>
      <c r="BF1303" s="41"/>
      <c r="BG1303" s="41"/>
      <c r="BH1303" s="41"/>
      <c r="BI1303" s="41"/>
      <c r="BJ1303" s="41"/>
      <c r="BK1303" s="41"/>
      <c r="BL1303" s="41"/>
      <c r="BM1303" s="41"/>
      <c r="BN1303" s="41"/>
      <c r="BO1303" s="41"/>
      <c r="BP1303" s="41"/>
      <c r="BQ1303" s="41"/>
      <c r="BR1303" s="41"/>
      <c r="BS1303" s="41"/>
      <c r="BT1303" s="41"/>
      <c r="BU1303" s="41"/>
      <c r="BV1303" s="41"/>
      <c r="BW1303" s="41"/>
      <c r="BX1303" s="41"/>
      <c r="BY1303" s="41"/>
      <c r="BZ1303" s="41"/>
      <c r="CA1303" s="41"/>
      <c r="CB1303" s="41"/>
      <c r="CC1303" s="41"/>
      <c r="CD1303" s="41"/>
      <c r="CE1303" s="41"/>
      <c r="CF1303" s="41"/>
      <c r="CG1303" s="41"/>
      <c r="CH1303" s="41"/>
      <c r="CI1303" s="41"/>
      <c r="CJ1303" s="41"/>
      <c r="CK1303" s="41"/>
      <c r="CL1303" s="41"/>
      <c r="CM1303" s="41"/>
      <c r="CN1303" s="41"/>
      <c r="CO1303" s="41"/>
      <c r="CP1303" s="41"/>
      <c r="CQ1303" s="41"/>
      <c r="CR1303" s="41"/>
      <c r="CS1303" s="41"/>
      <c r="CT1303" s="41"/>
      <c r="CU1303" s="41"/>
      <c r="CV1303" s="41"/>
      <c r="CW1303" s="41"/>
      <c r="CX1303" s="41"/>
      <c r="CY1303" s="41"/>
      <c r="CZ1303" s="41"/>
      <c r="DA1303" s="41"/>
      <c r="DB1303" s="41"/>
      <c r="DC1303" s="41"/>
      <c r="DD1303" s="41"/>
      <c r="DE1303" s="41"/>
      <c r="DF1303" s="41"/>
      <c r="DG1303" s="41"/>
      <c r="DH1303" s="41"/>
      <c r="DI1303" s="41"/>
      <c r="DJ1303" s="41"/>
      <c r="DK1303" s="41"/>
      <c r="DL1303" s="41"/>
      <c r="DM1303" s="41"/>
      <c r="DN1303" s="41"/>
      <c r="DO1303" s="41"/>
      <c r="DP1303" s="41"/>
      <c r="DQ1303" s="41"/>
      <c r="DR1303" s="41"/>
      <c r="DS1303" s="41"/>
      <c r="DT1303" s="41"/>
      <c r="DU1303" s="41"/>
      <c r="DV1303" s="41"/>
      <c r="DW1303" s="41"/>
      <c r="DX1303" s="41"/>
      <c r="DY1303" s="41"/>
      <c r="DZ1303" s="41"/>
      <c r="EA1303" s="41"/>
      <c r="EB1303" s="41"/>
      <c r="EC1303" s="41"/>
      <c r="ED1303" s="41"/>
      <c r="EE1303" s="41"/>
      <c r="EF1303" s="41"/>
      <c r="EG1303" s="41"/>
      <c r="EH1303" s="41"/>
      <c r="EI1303" s="41"/>
      <c r="EJ1303" s="41"/>
      <c r="EK1303" s="41"/>
      <c r="EL1303" s="41"/>
      <c r="EM1303" s="41"/>
      <c r="EN1303" s="41"/>
      <c r="EO1303" s="41"/>
      <c r="EP1303" s="41"/>
      <c r="EQ1303" s="41"/>
      <c r="ER1303" s="41"/>
      <c r="ES1303" s="41"/>
      <c r="ET1303" s="41"/>
      <c r="EU1303" s="41"/>
      <c r="EV1303" s="41"/>
      <c r="EW1303" s="41"/>
      <c r="EX1303" s="41"/>
      <c r="EY1303" s="41"/>
      <c r="EZ1303" s="41"/>
      <c r="FA1303" s="41"/>
      <c r="FB1303" s="41"/>
      <c r="FC1303" s="41"/>
      <c r="FD1303" s="41"/>
      <c r="FE1303" s="41"/>
      <c r="FF1303" s="41"/>
      <c r="FG1303" s="41"/>
      <c r="FH1303" s="41"/>
      <c r="FI1303" s="41"/>
      <c r="FJ1303" s="41"/>
      <c r="FK1303" s="41"/>
      <c r="FL1303" s="41"/>
      <c r="FM1303" s="41"/>
      <c r="FN1303" s="41"/>
      <c r="FO1303" s="41"/>
      <c r="FP1303" s="41"/>
      <c r="FQ1303" s="41"/>
      <c r="FR1303" s="41"/>
      <c r="FS1303" s="41"/>
      <c r="FT1303" s="41"/>
      <c r="FU1303" s="41"/>
      <c r="FV1303" s="41"/>
      <c r="FW1303" s="41"/>
      <c r="FX1303" s="41"/>
      <c r="FY1303" s="41"/>
      <c r="FZ1303" s="41"/>
      <c r="GA1303" s="41"/>
      <c r="GB1303" s="41"/>
      <c r="GC1303" s="41"/>
      <c r="GD1303" s="41"/>
      <c r="GE1303" s="41"/>
      <c r="GF1303" s="41"/>
      <c r="GG1303" s="41"/>
      <c r="GH1303" s="41"/>
      <c r="GI1303" s="41"/>
      <c r="GJ1303" s="41"/>
      <c r="GK1303" s="41"/>
      <c r="GL1303" s="41"/>
      <c r="GM1303" s="41"/>
      <c r="GN1303" s="41"/>
      <c r="GO1303" s="41"/>
      <c r="GP1303" s="41"/>
      <c r="GQ1303" s="41"/>
      <c r="GR1303" s="41"/>
      <c r="GS1303" s="41"/>
      <c r="GT1303" s="41"/>
      <c r="GU1303" s="41"/>
      <c r="GV1303" s="41"/>
      <c r="GW1303" s="41"/>
      <c r="GX1303" s="41"/>
      <c r="GY1303" s="41"/>
      <c r="GZ1303" s="41"/>
      <c r="HA1303" s="41"/>
      <c r="HB1303" s="41"/>
      <c r="HC1303" s="41"/>
      <c r="HD1303" s="41"/>
      <c r="HE1303" s="41"/>
      <c r="HF1303" s="41"/>
      <c r="HG1303" s="41"/>
      <c r="HH1303" s="41"/>
      <c r="HI1303" s="41"/>
      <c r="HJ1303" s="41"/>
      <c r="HK1303" s="41"/>
      <c r="HL1303" s="41"/>
      <c r="HM1303" s="41"/>
      <c r="HN1303" s="41"/>
      <c r="HO1303" s="41"/>
      <c r="HP1303" s="41"/>
      <c r="HQ1303" s="41"/>
      <c r="HR1303" s="41"/>
      <c r="HS1303" s="41"/>
      <c r="HT1303" s="41"/>
      <c r="HU1303" s="41"/>
      <c r="HV1303" s="41"/>
      <c r="HW1303" s="41"/>
      <c r="HX1303" s="41"/>
      <c r="HY1303" s="41"/>
      <c r="HZ1303" s="41"/>
      <c r="IA1303" s="41"/>
      <c r="IB1303" s="41"/>
      <c r="IC1303" s="41"/>
      <c r="ID1303" s="41"/>
      <c r="IE1303" s="41"/>
      <c r="IF1303" s="41"/>
      <c r="IG1303" s="41"/>
      <c r="IH1303" s="41"/>
      <c r="II1303" s="41"/>
      <c r="IJ1303" s="41"/>
      <c r="IK1303" s="41"/>
      <c r="IL1303" s="41"/>
      <c r="IM1303" s="41"/>
      <c r="IN1303" s="41"/>
      <c r="IO1303" s="41"/>
      <c r="IP1303" s="41"/>
      <c r="IQ1303" s="41"/>
      <c r="IR1303" s="41"/>
      <c r="IS1303" s="41"/>
      <c r="IT1303" s="41"/>
      <c r="IU1303" s="41"/>
      <c r="IV1303" s="41"/>
    </row>
    <row r="1304" spans="1:256" s="41" customFormat="1" ht="24">
      <c r="A1304" s="32">
        <v>1061</v>
      </c>
      <c r="B1304" s="33" t="s">
        <v>297</v>
      </c>
      <c r="C1304" s="42" t="s">
        <v>118</v>
      </c>
      <c r="D1304" s="33" t="s">
        <v>298</v>
      </c>
      <c r="E1304" s="44" t="s">
        <v>28</v>
      </c>
      <c r="F1304" s="35">
        <f>H1304-7</f>
        <v>44005</v>
      </c>
      <c r="G1304" s="33" t="str">
        <f>IF(E1304="","",IF((OR(E1304=data_validation!A$1,E1304=data_validation!A$2)),"Indicate Date","N/A"))</f>
        <v>N/A</v>
      </c>
      <c r="H1304" s="35">
        <f t="shared" si="177"/>
        <v>44012</v>
      </c>
      <c r="I1304" s="35">
        <f t="shared" si="174"/>
        <v>44019</v>
      </c>
      <c r="J1304" s="35">
        <v>44027</v>
      </c>
      <c r="K1304" s="36" t="s">
        <v>69</v>
      </c>
      <c r="L1304" s="37">
        <f t="shared" si="175"/>
        <v>5000</v>
      </c>
      <c r="M1304" s="43">
        <v>5000</v>
      </c>
      <c r="N1304" s="39"/>
      <c r="O1304" s="40" t="s">
        <v>268</v>
      </c>
    </row>
    <row r="1305" spans="1:256" s="41" customFormat="1" ht="12.75">
      <c r="A1305" s="32">
        <v>1067</v>
      </c>
      <c r="B1305" s="33" t="s">
        <v>296</v>
      </c>
      <c r="C1305" s="34" t="s">
        <v>78</v>
      </c>
      <c r="D1305" s="33" t="s">
        <v>125</v>
      </c>
      <c r="E1305" s="44" t="s">
        <v>15</v>
      </c>
      <c r="F1305" s="35">
        <f>G1305-21</f>
        <v>43984</v>
      </c>
      <c r="G1305" s="35">
        <f>H1305-7</f>
        <v>44005</v>
      </c>
      <c r="H1305" s="35">
        <f t="shared" si="177"/>
        <v>44012</v>
      </c>
      <c r="I1305" s="35">
        <f t="shared" si="174"/>
        <v>44019</v>
      </c>
      <c r="J1305" s="35">
        <v>44027</v>
      </c>
      <c r="K1305" s="36" t="s">
        <v>69</v>
      </c>
      <c r="L1305" s="37">
        <f t="shared" si="175"/>
        <v>100000</v>
      </c>
      <c r="M1305" s="38">
        <v>100000</v>
      </c>
      <c r="N1305" s="39"/>
      <c r="O1305" s="40" t="s">
        <v>261</v>
      </c>
    </row>
    <row r="1306" spans="1:256" s="41" customFormat="1" ht="12.75">
      <c r="A1306" s="32">
        <v>1068</v>
      </c>
      <c r="B1306" s="33" t="s">
        <v>296</v>
      </c>
      <c r="C1306" s="34" t="s">
        <v>77</v>
      </c>
      <c r="D1306" s="33" t="s">
        <v>125</v>
      </c>
      <c r="E1306" s="44" t="s">
        <v>15</v>
      </c>
      <c r="F1306" s="35">
        <f>G1306-21</f>
        <v>43984</v>
      </c>
      <c r="G1306" s="35">
        <f>H1306-7</f>
        <v>44005</v>
      </c>
      <c r="H1306" s="35">
        <f t="shared" si="177"/>
        <v>44012</v>
      </c>
      <c r="I1306" s="35">
        <f t="shared" si="174"/>
        <v>44019</v>
      </c>
      <c r="J1306" s="35">
        <v>44027</v>
      </c>
      <c r="K1306" s="36" t="s">
        <v>69</v>
      </c>
      <c r="L1306" s="37">
        <f t="shared" si="175"/>
        <v>20000</v>
      </c>
      <c r="M1306" s="38">
        <v>20000</v>
      </c>
      <c r="N1306" s="39"/>
      <c r="O1306" s="40" t="s">
        <v>261</v>
      </c>
    </row>
    <row r="1307" spans="1:256" s="41" customFormat="1" ht="12.75">
      <c r="A1307" s="32">
        <v>1069</v>
      </c>
      <c r="B1307" s="33" t="s">
        <v>296</v>
      </c>
      <c r="C1307" s="34" t="s">
        <v>81</v>
      </c>
      <c r="D1307" s="33" t="s">
        <v>125</v>
      </c>
      <c r="E1307" s="44" t="s">
        <v>15</v>
      </c>
      <c r="F1307" s="35">
        <f>G1307-21</f>
        <v>43984</v>
      </c>
      <c r="G1307" s="35">
        <f>H1307-7</f>
        <v>44005</v>
      </c>
      <c r="H1307" s="35">
        <f t="shared" si="177"/>
        <v>44012</v>
      </c>
      <c r="I1307" s="35">
        <f t="shared" si="174"/>
        <v>44019</v>
      </c>
      <c r="J1307" s="35">
        <v>44027</v>
      </c>
      <c r="K1307" s="36" t="s">
        <v>69</v>
      </c>
      <c r="L1307" s="37">
        <f t="shared" si="175"/>
        <v>18100</v>
      </c>
      <c r="M1307" s="38">
        <v>18100</v>
      </c>
      <c r="N1307" s="39"/>
      <c r="O1307" s="40" t="s">
        <v>261</v>
      </c>
    </row>
    <row r="1308" spans="1:256" s="41" customFormat="1" ht="24">
      <c r="A1308" s="32">
        <v>1072</v>
      </c>
      <c r="B1308" s="33" t="s">
        <v>296</v>
      </c>
      <c r="C1308" s="42" t="s">
        <v>118</v>
      </c>
      <c r="D1308" s="33" t="s">
        <v>125</v>
      </c>
      <c r="E1308" s="44" t="s">
        <v>28</v>
      </c>
      <c r="F1308" s="35">
        <f>H1308-7</f>
        <v>44005</v>
      </c>
      <c r="G1308" s="33" t="str">
        <f>IF(E1308="","",IF((OR(E1308=data_validation!A$1,E1308=data_validation!A$2)),"Indicate Date","N/A"))</f>
        <v>N/A</v>
      </c>
      <c r="H1308" s="35">
        <f t="shared" si="177"/>
        <v>44012</v>
      </c>
      <c r="I1308" s="35">
        <f t="shared" si="174"/>
        <v>44019</v>
      </c>
      <c r="J1308" s="35">
        <v>44027</v>
      </c>
      <c r="K1308" s="36" t="s">
        <v>69</v>
      </c>
      <c r="L1308" s="37">
        <f t="shared" si="175"/>
        <v>30000</v>
      </c>
      <c r="M1308" s="43">
        <v>30000</v>
      </c>
      <c r="N1308" s="39"/>
      <c r="O1308" s="40" t="s">
        <v>261</v>
      </c>
    </row>
    <row r="1309" spans="1:256" s="41" customFormat="1" ht="24">
      <c r="A1309" s="32">
        <v>1075</v>
      </c>
      <c r="B1309" s="33" t="s">
        <v>296</v>
      </c>
      <c r="C1309" s="42" t="s">
        <v>83</v>
      </c>
      <c r="D1309" s="33" t="s">
        <v>125</v>
      </c>
      <c r="E1309" s="44" t="s">
        <v>28</v>
      </c>
      <c r="F1309" s="35">
        <f>H1309-7</f>
        <v>44005</v>
      </c>
      <c r="G1309" s="33" t="str">
        <f>IF(E1309="","",IF((OR(E1309=data_validation!A$1,E1309=data_validation!A$2)),"Indicate Date","N/A"))</f>
        <v>N/A</v>
      </c>
      <c r="H1309" s="35">
        <f t="shared" si="177"/>
        <v>44012</v>
      </c>
      <c r="I1309" s="35">
        <f t="shared" si="174"/>
        <v>44019</v>
      </c>
      <c r="J1309" s="35">
        <v>44027</v>
      </c>
      <c r="K1309" s="36" t="s">
        <v>69</v>
      </c>
      <c r="L1309" s="37">
        <f t="shared" si="175"/>
        <v>4100</v>
      </c>
      <c r="M1309" s="43">
        <v>4100</v>
      </c>
      <c r="N1309" s="39"/>
      <c r="O1309" s="40" t="s">
        <v>261</v>
      </c>
    </row>
    <row r="1310" spans="1:256" s="41" customFormat="1" ht="12.75">
      <c r="A1310" s="32">
        <v>1077</v>
      </c>
      <c r="B1310" s="33" t="s">
        <v>295</v>
      </c>
      <c r="C1310" s="34" t="s">
        <v>76</v>
      </c>
      <c r="D1310" s="33" t="s">
        <v>120</v>
      </c>
      <c r="E1310" s="44" t="s">
        <v>24</v>
      </c>
      <c r="F1310" s="33" t="str">
        <f>IF(E1310="","",IF((OR(E1310=data_validation!A$1,E1310=data_validation!A$2,E1310=data_validation!A$5,E1310=data_validation!A$6,E1310=data_validation!A$14,E1310=data_validation!A$16)),"Indicate Date","N/A"))</f>
        <v>N/A</v>
      </c>
      <c r="G1310" s="33" t="str">
        <f>IF(E1310="","",IF((OR(E1310=data_validation!A$1,E1310=data_validation!A$2)),"Indicate Date","N/A"))</f>
        <v>N/A</v>
      </c>
      <c r="H1310" s="35">
        <f t="shared" si="177"/>
        <v>44012</v>
      </c>
      <c r="I1310" s="35">
        <f t="shared" si="174"/>
        <v>44019</v>
      </c>
      <c r="J1310" s="35">
        <v>44027</v>
      </c>
      <c r="K1310" s="36" t="s">
        <v>69</v>
      </c>
      <c r="L1310" s="37">
        <f t="shared" si="175"/>
        <v>2397</v>
      </c>
      <c r="M1310" s="38">
        <v>2397</v>
      </c>
      <c r="N1310" s="39"/>
      <c r="O1310" s="40" t="s">
        <v>229</v>
      </c>
    </row>
    <row r="1311" spans="1:256" s="41" customFormat="1" ht="12.75">
      <c r="A1311" s="32">
        <v>1080</v>
      </c>
      <c r="B1311" s="33" t="s">
        <v>295</v>
      </c>
      <c r="C1311" s="34" t="s">
        <v>77</v>
      </c>
      <c r="D1311" s="33" t="s">
        <v>120</v>
      </c>
      <c r="E1311" s="44" t="s">
        <v>15</v>
      </c>
      <c r="F1311" s="35">
        <f>G1311-21</f>
        <v>43984</v>
      </c>
      <c r="G1311" s="35">
        <f>H1311-7</f>
        <v>44005</v>
      </c>
      <c r="H1311" s="35">
        <f t="shared" si="177"/>
        <v>44012</v>
      </c>
      <c r="I1311" s="35">
        <f t="shared" si="174"/>
        <v>44019</v>
      </c>
      <c r="J1311" s="35">
        <v>44027</v>
      </c>
      <c r="K1311" s="36" t="s">
        <v>69</v>
      </c>
      <c r="L1311" s="37">
        <f t="shared" si="175"/>
        <v>4800</v>
      </c>
      <c r="M1311" s="38">
        <v>4800</v>
      </c>
      <c r="N1311" s="39"/>
      <c r="O1311" s="40" t="s">
        <v>229</v>
      </c>
    </row>
    <row r="1312" spans="1:256" s="41" customFormat="1" ht="12.75">
      <c r="A1312" s="32">
        <v>1081</v>
      </c>
      <c r="B1312" s="33" t="s">
        <v>295</v>
      </c>
      <c r="C1312" s="34" t="s">
        <v>81</v>
      </c>
      <c r="D1312" s="33" t="s">
        <v>120</v>
      </c>
      <c r="E1312" s="44" t="s">
        <v>15</v>
      </c>
      <c r="F1312" s="35">
        <f>G1312-21</f>
        <v>43984</v>
      </c>
      <c r="G1312" s="35">
        <f>H1312-7</f>
        <v>44005</v>
      </c>
      <c r="H1312" s="35">
        <f t="shared" si="177"/>
        <v>44012</v>
      </c>
      <c r="I1312" s="35">
        <f t="shared" si="174"/>
        <v>44019</v>
      </c>
      <c r="J1312" s="35">
        <v>44027</v>
      </c>
      <c r="K1312" s="36" t="s">
        <v>69</v>
      </c>
      <c r="L1312" s="37">
        <f t="shared" si="175"/>
        <v>451.5</v>
      </c>
      <c r="M1312" s="38">
        <v>451.5</v>
      </c>
      <c r="N1312" s="39"/>
      <c r="O1312" s="40" t="s">
        <v>229</v>
      </c>
    </row>
    <row r="1313" spans="1:15" s="41" customFormat="1" ht="24">
      <c r="A1313" s="32">
        <v>1084</v>
      </c>
      <c r="B1313" s="33" t="s">
        <v>295</v>
      </c>
      <c r="C1313" s="42" t="s">
        <v>118</v>
      </c>
      <c r="D1313" s="33" t="s">
        <v>120</v>
      </c>
      <c r="E1313" s="44" t="s">
        <v>28</v>
      </c>
      <c r="F1313" s="35">
        <f>H1313-7</f>
        <v>44005</v>
      </c>
      <c r="G1313" s="33" t="str">
        <f>IF(E1313="","",IF((OR(E1313=data_validation!A$1,E1313=data_validation!A$2)),"Indicate Date","N/A"))</f>
        <v>N/A</v>
      </c>
      <c r="H1313" s="35">
        <f t="shared" si="177"/>
        <v>44012</v>
      </c>
      <c r="I1313" s="35">
        <f t="shared" si="174"/>
        <v>44019</v>
      </c>
      <c r="J1313" s="35">
        <v>44027</v>
      </c>
      <c r="K1313" s="36" t="s">
        <v>69</v>
      </c>
      <c r="L1313" s="37">
        <f t="shared" si="175"/>
        <v>250</v>
      </c>
      <c r="M1313" s="38">
        <v>250</v>
      </c>
      <c r="N1313" s="39"/>
      <c r="O1313" s="40" t="s">
        <v>229</v>
      </c>
    </row>
    <row r="1314" spans="1:15" s="41" customFormat="1" ht="12.75">
      <c r="A1314" s="32">
        <v>1087</v>
      </c>
      <c r="B1314" s="33" t="s">
        <v>293</v>
      </c>
      <c r="C1314" s="34" t="s">
        <v>76</v>
      </c>
      <c r="D1314" s="33" t="s">
        <v>121</v>
      </c>
      <c r="E1314" s="44" t="s">
        <v>24</v>
      </c>
      <c r="F1314" s="33" t="str">
        <f>IF(E1314="","",IF((OR(E1314=data_validation!A$1,E1314=data_validation!A$2,E1314=data_validation!A$5,E1314=data_validation!A$6,E1314=data_validation!A$14,E1314=data_validation!A$16)),"Indicate Date","N/A"))</f>
        <v>N/A</v>
      </c>
      <c r="G1314" s="33" t="str">
        <f>IF(E1314="","",IF((OR(E1314=data_validation!A$1,E1314=data_validation!A$2)),"Indicate Date","N/A"))</f>
        <v>N/A</v>
      </c>
      <c r="H1314" s="35">
        <f t="shared" si="177"/>
        <v>44012</v>
      </c>
      <c r="I1314" s="35">
        <f t="shared" si="174"/>
        <v>44019</v>
      </c>
      <c r="J1314" s="35">
        <v>44027</v>
      </c>
      <c r="K1314" s="36" t="s">
        <v>69</v>
      </c>
      <c r="L1314" s="37">
        <f t="shared" si="175"/>
        <v>4500</v>
      </c>
      <c r="M1314" s="38">
        <v>4500</v>
      </c>
      <c r="N1314" s="39"/>
      <c r="O1314" s="40" t="s">
        <v>256</v>
      </c>
    </row>
    <row r="1315" spans="1:15" s="41" customFormat="1" ht="21">
      <c r="A1315" s="32">
        <v>1089</v>
      </c>
      <c r="B1315" s="33" t="s">
        <v>294</v>
      </c>
      <c r="C1315" s="34" t="s">
        <v>76</v>
      </c>
      <c r="D1315" s="33" t="s">
        <v>127</v>
      </c>
      <c r="E1315" s="44" t="s">
        <v>24</v>
      </c>
      <c r="F1315" s="33" t="str">
        <f>IF(E1315="","",IF((OR(E1315=data_validation!A$1,E1315=data_validation!A$2,E1315=data_validation!A$5,E1315=data_validation!A$6,E1315=data_validation!A$14,E1315=data_validation!A$16)),"Indicate Date","N/A"))</f>
        <v>N/A</v>
      </c>
      <c r="G1315" s="33" t="str">
        <f>IF(E1315="","",IF((OR(E1315=data_validation!A$1,E1315=data_validation!A$2)),"Indicate Date","N/A"))</f>
        <v>N/A</v>
      </c>
      <c r="H1315" s="35">
        <f t="shared" si="177"/>
        <v>44012</v>
      </c>
      <c r="I1315" s="35">
        <f t="shared" si="174"/>
        <v>44019</v>
      </c>
      <c r="J1315" s="35">
        <v>44027</v>
      </c>
      <c r="K1315" s="36" t="s">
        <v>69</v>
      </c>
      <c r="L1315" s="37">
        <f t="shared" si="175"/>
        <v>14095.25</v>
      </c>
      <c r="M1315" s="38">
        <f>14094+1.25</f>
        <v>14095.25</v>
      </c>
      <c r="N1315" s="39"/>
      <c r="O1315" s="40" t="s">
        <v>254</v>
      </c>
    </row>
    <row r="1316" spans="1:15" s="41" customFormat="1" ht="12.75">
      <c r="A1316" s="32">
        <v>1091</v>
      </c>
      <c r="B1316" s="33" t="s">
        <v>292</v>
      </c>
      <c r="C1316" s="34" t="s">
        <v>76</v>
      </c>
      <c r="D1316" s="33" t="s">
        <v>126</v>
      </c>
      <c r="E1316" s="44" t="s">
        <v>24</v>
      </c>
      <c r="F1316" s="33" t="str">
        <f>IF(E1316="","",IF((OR(E1316=data_validation!A$1,E1316=data_validation!A$2,E1316=data_validation!A$5,E1316=data_validation!A$6,E1316=data_validation!A$14,E1316=data_validation!A$16)),"Indicate Date","N/A"))</f>
        <v>N/A</v>
      </c>
      <c r="G1316" s="33" t="str">
        <f>IF(E1316="","",IF((OR(E1316=data_validation!A$1,E1316=data_validation!A$2)),"Indicate Date","N/A"))</f>
        <v>N/A</v>
      </c>
      <c r="H1316" s="35">
        <f t="shared" si="177"/>
        <v>44012</v>
      </c>
      <c r="I1316" s="35">
        <f t="shared" si="174"/>
        <v>44019</v>
      </c>
      <c r="J1316" s="35">
        <v>44027</v>
      </c>
      <c r="K1316" s="36" t="s">
        <v>69</v>
      </c>
      <c r="L1316" s="37">
        <f t="shared" si="175"/>
        <v>2484</v>
      </c>
      <c r="M1316" s="38">
        <v>2484</v>
      </c>
      <c r="N1316" s="39"/>
      <c r="O1316" s="40" t="s">
        <v>210</v>
      </c>
    </row>
    <row r="1317" spans="1:15" s="41" customFormat="1" ht="12.75">
      <c r="A1317" s="32">
        <v>1093</v>
      </c>
      <c r="B1317" s="33" t="s">
        <v>292</v>
      </c>
      <c r="C1317" s="34" t="s">
        <v>77</v>
      </c>
      <c r="D1317" s="33" t="s">
        <v>126</v>
      </c>
      <c r="E1317" s="44" t="s">
        <v>15</v>
      </c>
      <c r="F1317" s="35">
        <f>G1317-21</f>
        <v>43984</v>
      </c>
      <c r="G1317" s="35">
        <f>H1317-7</f>
        <v>44005</v>
      </c>
      <c r="H1317" s="35">
        <f t="shared" si="177"/>
        <v>44012</v>
      </c>
      <c r="I1317" s="35">
        <f t="shared" si="174"/>
        <v>44019</v>
      </c>
      <c r="J1317" s="35">
        <v>44027</v>
      </c>
      <c r="K1317" s="36" t="s">
        <v>69</v>
      </c>
      <c r="L1317" s="37">
        <f t="shared" si="175"/>
        <v>3500</v>
      </c>
      <c r="M1317" s="38">
        <v>3500</v>
      </c>
      <c r="N1317" s="39"/>
      <c r="O1317" s="40" t="s">
        <v>210</v>
      </c>
    </row>
    <row r="1318" spans="1:15" s="41" customFormat="1" ht="21">
      <c r="A1318" s="32">
        <v>1094</v>
      </c>
      <c r="B1318" s="33" t="s">
        <v>313</v>
      </c>
      <c r="C1318" s="42" t="s">
        <v>114</v>
      </c>
      <c r="D1318" s="33" t="s">
        <v>183</v>
      </c>
      <c r="E1318" s="44" t="s">
        <v>15</v>
      </c>
      <c r="F1318" s="35">
        <f>G1318-21</f>
        <v>43986</v>
      </c>
      <c r="G1318" s="35">
        <f>H1318-7</f>
        <v>44007</v>
      </c>
      <c r="H1318" s="35">
        <f>J1318-13</f>
        <v>44014</v>
      </c>
      <c r="I1318" s="35">
        <f t="shared" si="174"/>
        <v>44021</v>
      </c>
      <c r="J1318" s="35">
        <v>44027</v>
      </c>
      <c r="K1318" s="36" t="s">
        <v>69</v>
      </c>
      <c r="L1318" s="37">
        <f t="shared" si="175"/>
        <v>35725</v>
      </c>
      <c r="M1318" s="45">
        <v>35725</v>
      </c>
      <c r="N1318" s="45"/>
      <c r="O1318" s="40" t="s">
        <v>308</v>
      </c>
    </row>
    <row r="1319" spans="1:15" s="41" customFormat="1" ht="21">
      <c r="A1319" s="32">
        <v>1095</v>
      </c>
      <c r="B1319" s="33" t="s">
        <v>307</v>
      </c>
      <c r="C1319" s="34" t="s">
        <v>116</v>
      </c>
      <c r="D1319" s="33" t="s">
        <v>183</v>
      </c>
      <c r="E1319" s="44" t="s">
        <v>28</v>
      </c>
      <c r="F1319" s="35">
        <f>H1319-7</f>
        <v>44005</v>
      </c>
      <c r="G1319" s="33" t="str">
        <f>IF(E1319="","",IF((OR(E1319=data_validation!A$1,E1319=data_validation!A$2)),"Indicate Date","N/A"))</f>
        <v>N/A</v>
      </c>
      <c r="H1319" s="35">
        <f t="shared" ref="H1319:H1326" si="178">J1319-15</f>
        <v>44012</v>
      </c>
      <c r="I1319" s="35">
        <f t="shared" si="174"/>
        <v>44019</v>
      </c>
      <c r="J1319" s="35">
        <v>44027</v>
      </c>
      <c r="K1319" s="36" t="s">
        <v>69</v>
      </c>
      <c r="L1319" s="37">
        <f t="shared" si="175"/>
        <v>30000</v>
      </c>
      <c r="M1319" s="43">
        <v>30000</v>
      </c>
      <c r="N1319" s="39"/>
      <c r="O1319" s="40" t="s">
        <v>308</v>
      </c>
    </row>
    <row r="1320" spans="1:15" s="41" customFormat="1" ht="12.75">
      <c r="A1320" s="32">
        <v>1117</v>
      </c>
      <c r="B1320" s="33" t="s">
        <v>441</v>
      </c>
      <c r="C1320" s="34" t="s">
        <v>89</v>
      </c>
      <c r="D1320" s="33" t="s">
        <v>163</v>
      </c>
      <c r="E1320" s="44" t="s">
        <v>15</v>
      </c>
      <c r="F1320" s="35">
        <f>G1320-21</f>
        <v>43984</v>
      </c>
      <c r="G1320" s="35">
        <f>H1320-7</f>
        <v>44005</v>
      </c>
      <c r="H1320" s="35">
        <f t="shared" si="178"/>
        <v>44012</v>
      </c>
      <c r="I1320" s="35">
        <f t="shared" si="174"/>
        <v>44019</v>
      </c>
      <c r="J1320" s="35">
        <v>44027</v>
      </c>
      <c r="K1320" s="36" t="s">
        <v>69</v>
      </c>
      <c r="L1320" s="37">
        <f t="shared" si="175"/>
        <v>22400</v>
      </c>
      <c r="M1320" s="38">
        <v>22400</v>
      </c>
      <c r="N1320" s="39"/>
      <c r="O1320" s="40" t="s">
        <v>166</v>
      </c>
    </row>
    <row r="1321" spans="1:15" s="41" customFormat="1" ht="21">
      <c r="A1321" s="32">
        <v>1119</v>
      </c>
      <c r="B1321" s="33" t="s">
        <v>442</v>
      </c>
      <c r="C1321" s="42" t="s">
        <v>130</v>
      </c>
      <c r="D1321" s="33" t="s">
        <v>163</v>
      </c>
      <c r="E1321" s="44" t="s">
        <v>28</v>
      </c>
      <c r="F1321" s="35">
        <f>H1321-7</f>
        <v>44005</v>
      </c>
      <c r="G1321" s="33" t="str">
        <f>IF(E1321="","",IF((OR(E1321=data_validation!A$1,E1321=data_validation!A$2)),"Indicate Date","N/A"))</f>
        <v>N/A</v>
      </c>
      <c r="H1321" s="35">
        <f t="shared" si="178"/>
        <v>44012</v>
      </c>
      <c r="I1321" s="35">
        <f t="shared" si="174"/>
        <v>44019</v>
      </c>
      <c r="J1321" s="35">
        <v>44027</v>
      </c>
      <c r="K1321" s="36" t="s">
        <v>69</v>
      </c>
      <c r="L1321" s="37">
        <f t="shared" si="175"/>
        <v>30750</v>
      </c>
      <c r="M1321" s="43">
        <v>30750</v>
      </c>
      <c r="N1321" s="39"/>
      <c r="O1321" s="40" t="s">
        <v>167</v>
      </c>
    </row>
    <row r="1322" spans="1:15" s="41" customFormat="1" ht="21">
      <c r="A1322" s="32">
        <v>1121</v>
      </c>
      <c r="B1322" s="33" t="s">
        <v>442</v>
      </c>
      <c r="C1322" s="34" t="s">
        <v>92</v>
      </c>
      <c r="D1322" s="33" t="s">
        <v>163</v>
      </c>
      <c r="E1322" s="44" t="s">
        <v>15</v>
      </c>
      <c r="F1322" s="35">
        <f>H1322-7</f>
        <v>44005</v>
      </c>
      <c r="G1322" s="33" t="str">
        <f>IF(E1322="","",IF((OR(E1322=data_validation!A$1,E1322=data_validation!A$2)),"Indicate Date","N/A"))</f>
        <v>Indicate Date</v>
      </c>
      <c r="H1322" s="35">
        <f t="shared" si="178"/>
        <v>44012</v>
      </c>
      <c r="I1322" s="35">
        <f t="shared" si="174"/>
        <v>44019</v>
      </c>
      <c r="J1322" s="35">
        <v>44027</v>
      </c>
      <c r="K1322" s="36" t="s">
        <v>69</v>
      </c>
      <c r="L1322" s="37">
        <f t="shared" si="175"/>
        <v>25305</v>
      </c>
      <c r="M1322" s="38">
        <v>25305</v>
      </c>
      <c r="N1322" s="39"/>
      <c r="O1322" s="40" t="s">
        <v>167</v>
      </c>
    </row>
    <row r="1323" spans="1:15" s="41" customFormat="1" ht="12.75">
      <c r="A1323" s="32">
        <v>1126</v>
      </c>
      <c r="B1323" s="33" t="s">
        <v>443</v>
      </c>
      <c r="C1323" s="34" t="s">
        <v>77</v>
      </c>
      <c r="D1323" s="33" t="s">
        <v>163</v>
      </c>
      <c r="E1323" s="44" t="s">
        <v>15</v>
      </c>
      <c r="F1323" s="35">
        <f>G1323-21</f>
        <v>43984</v>
      </c>
      <c r="G1323" s="35">
        <f>H1323-7</f>
        <v>44005</v>
      </c>
      <c r="H1323" s="35">
        <f t="shared" si="178"/>
        <v>44012</v>
      </c>
      <c r="I1323" s="35">
        <f t="shared" si="174"/>
        <v>44019</v>
      </c>
      <c r="J1323" s="35">
        <v>44027</v>
      </c>
      <c r="K1323" s="36" t="s">
        <v>69</v>
      </c>
      <c r="L1323" s="37">
        <f t="shared" si="175"/>
        <v>40000</v>
      </c>
      <c r="M1323" s="38">
        <v>40000</v>
      </c>
      <c r="N1323" s="39"/>
      <c r="O1323" s="40" t="s">
        <v>165</v>
      </c>
    </row>
    <row r="1324" spans="1:15" s="41" customFormat="1" ht="12.75">
      <c r="A1324" s="32">
        <v>1127</v>
      </c>
      <c r="B1324" s="33" t="s">
        <v>443</v>
      </c>
      <c r="C1324" s="34" t="s">
        <v>78</v>
      </c>
      <c r="D1324" s="33" t="s">
        <v>163</v>
      </c>
      <c r="E1324" s="44" t="s">
        <v>15</v>
      </c>
      <c r="F1324" s="35">
        <f>G1324-21</f>
        <v>43984</v>
      </c>
      <c r="G1324" s="35">
        <f>H1324-7</f>
        <v>44005</v>
      </c>
      <c r="H1324" s="35">
        <f t="shared" si="178"/>
        <v>44012</v>
      </c>
      <c r="I1324" s="35">
        <f t="shared" si="174"/>
        <v>44019</v>
      </c>
      <c r="J1324" s="35">
        <v>44027</v>
      </c>
      <c r="K1324" s="36" t="s">
        <v>69</v>
      </c>
      <c r="L1324" s="37">
        <f t="shared" si="175"/>
        <v>170000</v>
      </c>
      <c r="M1324" s="38">
        <v>170000</v>
      </c>
      <c r="N1324" s="39"/>
      <c r="O1324" s="40" t="s">
        <v>165</v>
      </c>
    </row>
    <row r="1325" spans="1:15" s="41" customFormat="1" ht="12.75">
      <c r="A1325" s="32">
        <v>1128</v>
      </c>
      <c r="B1325" s="33" t="s">
        <v>443</v>
      </c>
      <c r="C1325" s="34" t="s">
        <v>81</v>
      </c>
      <c r="D1325" s="33" t="s">
        <v>163</v>
      </c>
      <c r="E1325" s="44" t="s">
        <v>15</v>
      </c>
      <c r="F1325" s="35">
        <f>G1325-21</f>
        <v>43984</v>
      </c>
      <c r="G1325" s="35">
        <f>H1325-7</f>
        <v>44005</v>
      </c>
      <c r="H1325" s="35">
        <f t="shared" si="178"/>
        <v>44012</v>
      </c>
      <c r="I1325" s="35">
        <f t="shared" si="174"/>
        <v>44019</v>
      </c>
      <c r="J1325" s="35">
        <v>44027</v>
      </c>
      <c r="K1325" s="36" t="s">
        <v>69</v>
      </c>
      <c r="L1325" s="37">
        <f t="shared" si="175"/>
        <v>40000</v>
      </c>
      <c r="M1325" s="38">
        <v>40000</v>
      </c>
      <c r="N1325" s="39"/>
      <c r="O1325" s="40" t="s">
        <v>165</v>
      </c>
    </row>
    <row r="1326" spans="1:15" s="41" customFormat="1" ht="12.75">
      <c r="A1326" s="32">
        <v>1131</v>
      </c>
      <c r="B1326" s="33" t="s">
        <v>443</v>
      </c>
      <c r="C1326" s="42" t="s">
        <v>164</v>
      </c>
      <c r="D1326" s="33" t="s">
        <v>163</v>
      </c>
      <c r="E1326" s="44" t="s">
        <v>15</v>
      </c>
      <c r="F1326" s="35">
        <f>H1326-7</f>
        <v>44005</v>
      </c>
      <c r="G1326" s="33" t="str">
        <f>IF(E1326="","",IF((OR(E1326=data_validation!A$1,E1326=data_validation!A$2)),"Indicate Date","N/A"))</f>
        <v>Indicate Date</v>
      </c>
      <c r="H1326" s="35">
        <f t="shared" si="178"/>
        <v>44012</v>
      </c>
      <c r="I1326" s="35">
        <f t="shared" si="174"/>
        <v>44019</v>
      </c>
      <c r="J1326" s="35">
        <v>44027</v>
      </c>
      <c r="K1326" s="36" t="s">
        <v>69</v>
      </c>
      <c r="L1326" s="37">
        <f t="shared" si="175"/>
        <v>175500</v>
      </c>
      <c r="M1326" s="43">
        <v>175500</v>
      </c>
      <c r="N1326" s="39"/>
      <c r="O1326" s="40" t="s">
        <v>165</v>
      </c>
    </row>
    <row r="1327" spans="1:15" s="41" customFormat="1" ht="24">
      <c r="A1327" s="32">
        <v>1137</v>
      </c>
      <c r="B1327" s="33" t="s">
        <v>443</v>
      </c>
      <c r="C1327" s="42" t="s">
        <v>83</v>
      </c>
      <c r="D1327" s="33" t="s">
        <v>163</v>
      </c>
      <c r="E1327" s="44" t="s">
        <v>28</v>
      </c>
      <c r="F1327" s="35">
        <f>H1327-7</f>
        <v>44007</v>
      </c>
      <c r="G1327" s="33" t="str">
        <f>IF(E1327="","",IF((OR(E1327=data_validation!A$1,E1327=data_validation!A$2)),"Indicate Date","N/A"))</f>
        <v>N/A</v>
      </c>
      <c r="H1327" s="35">
        <f>J1327-13</f>
        <v>44014</v>
      </c>
      <c r="I1327" s="35">
        <f t="shared" si="174"/>
        <v>44021</v>
      </c>
      <c r="J1327" s="35">
        <v>44027</v>
      </c>
      <c r="K1327" s="36" t="s">
        <v>69</v>
      </c>
      <c r="L1327" s="37">
        <f t="shared" si="175"/>
        <v>100000</v>
      </c>
      <c r="M1327" s="43">
        <v>100000</v>
      </c>
      <c r="N1327" s="39"/>
      <c r="O1327" s="40" t="s">
        <v>165</v>
      </c>
    </row>
    <row r="1328" spans="1:15" s="41" customFormat="1" ht="12.75">
      <c r="A1328" s="32">
        <v>1139</v>
      </c>
      <c r="B1328" s="33" t="s">
        <v>443</v>
      </c>
      <c r="C1328" s="42" t="s">
        <v>89</v>
      </c>
      <c r="D1328" s="33" t="s">
        <v>163</v>
      </c>
      <c r="E1328" s="44" t="s">
        <v>15</v>
      </c>
      <c r="F1328" s="35">
        <f>H1328-7</f>
        <v>44007</v>
      </c>
      <c r="G1328" s="33" t="str">
        <f>IF(E1328="","",IF((OR(E1328=data_validation!A$1,E1328=data_validation!A$2)),"Indicate Date","N/A"))</f>
        <v>Indicate Date</v>
      </c>
      <c r="H1328" s="35">
        <f>J1328-13</f>
        <v>44014</v>
      </c>
      <c r="I1328" s="35">
        <f t="shared" si="174"/>
        <v>44021</v>
      </c>
      <c r="J1328" s="35">
        <v>44027</v>
      </c>
      <c r="K1328" s="36" t="s">
        <v>69</v>
      </c>
      <c r="L1328" s="37">
        <f t="shared" si="175"/>
        <v>20000</v>
      </c>
      <c r="M1328" s="43">
        <v>20000</v>
      </c>
      <c r="N1328" s="39"/>
      <c r="O1328" s="40" t="s">
        <v>165</v>
      </c>
    </row>
    <row r="1329" spans="1:15" s="41" customFormat="1" ht="36">
      <c r="A1329" s="32">
        <v>1141</v>
      </c>
      <c r="B1329" s="33" t="s">
        <v>443</v>
      </c>
      <c r="C1329" s="42" t="s">
        <v>146</v>
      </c>
      <c r="D1329" s="33" t="s">
        <v>163</v>
      </c>
      <c r="E1329" s="44" t="s">
        <v>25</v>
      </c>
      <c r="F1329" s="46" t="e">
        <v>#REF!</v>
      </c>
      <c r="G1329" s="46" t="s">
        <v>822</v>
      </c>
      <c r="H1329" s="35">
        <f t="shared" ref="H1329:H1335" si="179">J1329-15</f>
        <v>44012</v>
      </c>
      <c r="I1329" s="35">
        <f t="shared" si="174"/>
        <v>44019</v>
      </c>
      <c r="J1329" s="35">
        <v>44027</v>
      </c>
      <c r="K1329" s="36" t="s">
        <v>69</v>
      </c>
      <c r="L1329" s="37">
        <f t="shared" si="175"/>
        <v>90000</v>
      </c>
      <c r="M1329" s="43">
        <v>90000</v>
      </c>
      <c r="N1329" s="39"/>
      <c r="O1329" s="40" t="s">
        <v>165</v>
      </c>
    </row>
    <row r="1330" spans="1:15" s="41" customFormat="1" ht="12.75">
      <c r="A1330" s="32">
        <v>1145</v>
      </c>
      <c r="B1330" s="33" t="s">
        <v>444</v>
      </c>
      <c r="C1330" s="34" t="s">
        <v>77</v>
      </c>
      <c r="D1330" s="33" t="s">
        <v>163</v>
      </c>
      <c r="E1330" s="44" t="s">
        <v>15</v>
      </c>
      <c r="F1330" s="35">
        <f>G1330-21</f>
        <v>43984</v>
      </c>
      <c r="G1330" s="35">
        <f>H1330-7</f>
        <v>44005</v>
      </c>
      <c r="H1330" s="35">
        <f t="shared" si="179"/>
        <v>44012</v>
      </c>
      <c r="I1330" s="35">
        <f t="shared" si="174"/>
        <v>44019</v>
      </c>
      <c r="J1330" s="35">
        <v>44027</v>
      </c>
      <c r="K1330" s="36" t="s">
        <v>69</v>
      </c>
      <c r="L1330" s="37">
        <f t="shared" si="175"/>
        <v>30000</v>
      </c>
      <c r="M1330" s="38">
        <v>30000</v>
      </c>
      <c r="N1330" s="39"/>
      <c r="O1330" s="40" t="s">
        <v>255</v>
      </c>
    </row>
    <row r="1331" spans="1:15" s="41" customFormat="1" ht="12.75">
      <c r="A1331" s="32">
        <v>1146</v>
      </c>
      <c r="B1331" s="33" t="s">
        <v>444</v>
      </c>
      <c r="C1331" s="34" t="s">
        <v>78</v>
      </c>
      <c r="D1331" s="33" t="s">
        <v>163</v>
      </c>
      <c r="E1331" s="44" t="s">
        <v>15</v>
      </c>
      <c r="F1331" s="35">
        <f>G1331-21</f>
        <v>43984</v>
      </c>
      <c r="G1331" s="35">
        <f>H1331-7</f>
        <v>44005</v>
      </c>
      <c r="H1331" s="35">
        <f t="shared" si="179"/>
        <v>44012</v>
      </c>
      <c r="I1331" s="35">
        <f t="shared" si="174"/>
        <v>44019</v>
      </c>
      <c r="J1331" s="35">
        <v>44027</v>
      </c>
      <c r="K1331" s="36" t="s">
        <v>69</v>
      </c>
      <c r="L1331" s="37">
        <f t="shared" si="175"/>
        <v>30000</v>
      </c>
      <c r="M1331" s="38">
        <v>30000</v>
      </c>
      <c r="N1331" s="39"/>
      <c r="O1331" s="40" t="s">
        <v>255</v>
      </c>
    </row>
    <row r="1332" spans="1:15" s="41" customFormat="1" ht="18">
      <c r="A1332" s="32">
        <v>1148</v>
      </c>
      <c r="B1332" s="33" t="s">
        <v>444</v>
      </c>
      <c r="C1332" s="42" t="s">
        <v>92</v>
      </c>
      <c r="D1332" s="33" t="s">
        <v>163</v>
      </c>
      <c r="E1332" s="44" t="s">
        <v>28</v>
      </c>
      <c r="F1332" s="35">
        <f>H1332-7</f>
        <v>44005</v>
      </c>
      <c r="G1332" s="33" t="str">
        <f>IF(E1332="","",IF((OR(E1332=data_validation!A$1,E1332=data_validation!A$2)),"Indicate Date","N/A"))</f>
        <v>N/A</v>
      </c>
      <c r="H1332" s="35">
        <f t="shared" si="179"/>
        <v>44012</v>
      </c>
      <c r="I1332" s="35">
        <f t="shared" si="174"/>
        <v>44019</v>
      </c>
      <c r="J1332" s="35">
        <v>44027</v>
      </c>
      <c r="K1332" s="36" t="s">
        <v>69</v>
      </c>
      <c r="L1332" s="37">
        <f t="shared" si="175"/>
        <v>1000</v>
      </c>
      <c r="M1332" s="43">
        <v>1000</v>
      </c>
      <c r="N1332" s="39"/>
      <c r="O1332" s="40" t="s">
        <v>255</v>
      </c>
    </row>
    <row r="1333" spans="1:15" s="41" customFormat="1" ht="18">
      <c r="A1333" s="32">
        <v>1150</v>
      </c>
      <c r="B1333" s="33" t="s">
        <v>444</v>
      </c>
      <c r="C1333" s="42" t="s">
        <v>122</v>
      </c>
      <c r="D1333" s="33" t="s">
        <v>163</v>
      </c>
      <c r="E1333" s="44" t="s">
        <v>28</v>
      </c>
      <c r="F1333" s="35">
        <f>H1333-7</f>
        <v>44005</v>
      </c>
      <c r="G1333" s="33" t="str">
        <f>IF(E1333="","",IF((OR(E1333=data_validation!A$1,E1333=data_validation!A$2)),"Indicate Date","N/A"))</f>
        <v>N/A</v>
      </c>
      <c r="H1333" s="35">
        <f t="shared" si="179"/>
        <v>44012</v>
      </c>
      <c r="I1333" s="35">
        <f t="shared" si="174"/>
        <v>44019</v>
      </c>
      <c r="J1333" s="35">
        <v>44027</v>
      </c>
      <c r="K1333" s="36" t="s">
        <v>69</v>
      </c>
      <c r="L1333" s="37">
        <f t="shared" si="175"/>
        <v>5900</v>
      </c>
      <c r="M1333" s="43">
        <v>5900</v>
      </c>
      <c r="N1333" s="39"/>
      <c r="O1333" s="40" t="s">
        <v>255</v>
      </c>
    </row>
    <row r="1334" spans="1:15" s="41" customFormat="1" ht="12.75">
      <c r="A1334" s="32">
        <v>1155</v>
      </c>
      <c r="B1334" s="33" t="s">
        <v>444</v>
      </c>
      <c r="C1334" s="34" t="s">
        <v>89</v>
      </c>
      <c r="D1334" s="33" t="s">
        <v>163</v>
      </c>
      <c r="E1334" s="44" t="s">
        <v>15</v>
      </c>
      <c r="F1334" s="35">
        <f>G1334-21</f>
        <v>43984</v>
      </c>
      <c r="G1334" s="35">
        <f>H1334-7</f>
        <v>44005</v>
      </c>
      <c r="H1334" s="35">
        <f t="shared" si="179"/>
        <v>44012</v>
      </c>
      <c r="I1334" s="35">
        <f t="shared" si="174"/>
        <v>44019</v>
      </c>
      <c r="J1334" s="35">
        <v>44027</v>
      </c>
      <c r="K1334" s="36" t="s">
        <v>69</v>
      </c>
      <c r="L1334" s="37">
        <f t="shared" si="175"/>
        <v>9000</v>
      </c>
      <c r="M1334" s="38">
        <v>9000</v>
      </c>
      <c r="N1334" s="39"/>
      <c r="O1334" s="40" t="s">
        <v>255</v>
      </c>
    </row>
    <row r="1335" spans="1:15" s="41" customFormat="1" ht="18">
      <c r="A1335" s="32">
        <v>1157</v>
      </c>
      <c r="B1335" s="33" t="s">
        <v>444</v>
      </c>
      <c r="C1335" s="42" t="s">
        <v>116</v>
      </c>
      <c r="D1335" s="33" t="s">
        <v>163</v>
      </c>
      <c r="E1335" s="44" t="s">
        <v>28</v>
      </c>
      <c r="F1335" s="35">
        <f>H1335-7</f>
        <v>44005</v>
      </c>
      <c r="G1335" s="33" t="str">
        <f>IF(E1335="","",IF((OR(E1335=data_validation!A$1,E1335=data_validation!A$2)),"Indicate Date","N/A"))</f>
        <v>N/A</v>
      </c>
      <c r="H1335" s="35">
        <f t="shared" si="179"/>
        <v>44012</v>
      </c>
      <c r="I1335" s="35">
        <f t="shared" si="174"/>
        <v>44019</v>
      </c>
      <c r="J1335" s="35">
        <v>44027</v>
      </c>
      <c r="K1335" s="36" t="s">
        <v>69</v>
      </c>
      <c r="L1335" s="37">
        <f t="shared" si="175"/>
        <v>15000</v>
      </c>
      <c r="M1335" s="43">
        <v>15000</v>
      </c>
      <c r="N1335" s="39"/>
      <c r="O1335" s="40" t="s">
        <v>255</v>
      </c>
    </row>
    <row r="1336" spans="1:15" s="41" customFormat="1" ht="36">
      <c r="A1336" s="32">
        <v>1160</v>
      </c>
      <c r="B1336" s="33" t="s">
        <v>507</v>
      </c>
      <c r="C1336" s="34" t="s">
        <v>401</v>
      </c>
      <c r="D1336" s="33" t="s">
        <v>163</v>
      </c>
      <c r="E1336" s="44" t="s">
        <v>25</v>
      </c>
      <c r="F1336" s="35">
        <f>G1336-21</f>
        <v>43986</v>
      </c>
      <c r="G1336" s="35">
        <f>H1336-7</f>
        <v>44007</v>
      </c>
      <c r="H1336" s="35">
        <f>J1336-13</f>
        <v>44014</v>
      </c>
      <c r="I1336" s="35">
        <f t="shared" si="174"/>
        <v>44021</v>
      </c>
      <c r="J1336" s="35">
        <v>44027</v>
      </c>
      <c r="K1336" s="36" t="s">
        <v>69</v>
      </c>
      <c r="L1336" s="37">
        <f t="shared" si="175"/>
        <v>3750</v>
      </c>
      <c r="M1336" s="38">
        <v>3750</v>
      </c>
      <c r="N1336" s="39"/>
      <c r="O1336" s="40" t="s">
        <v>508</v>
      </c>
    </row>
    <row r="1337" spans="1:15" s="41" customFormat="1" ht="21">
      <c r="A1337" s="32">
        <v>1164</v>
      </c>
      <c r="B1337" s="33" t="s">
        <v>507</v>
      </c>
      <c r="C1337" s="42" t="s">
        <v>193</v>
      </c>
      <c r="D1337" s="33" t="s">
        <v>163</v>
      </c>
      <c r="E1337" s="44" t="s">
        <v>28</v>
      </c>
      <c r="F1337" s="35">
        <f t="shared" ref="F1337:F1353" si="180">H1337-7</f>
        <v>44005</v>
      </c>
      <c r="G1337" s="33" t="str">
        <f>IF(E1337="","",IF((OR(E1337=data_validation!A$1,E1337=data_validation!A$2)),"Indicate Date","N/A"))</f>
        <v>N/A</v>
      </c>
      <c r="H1337" s="35">
        <f t="shared" ref="H1337:H1355" si="181">J1337-15</f>
        <v>44012</v>
      </c>
      <c r="I1337" s="35">
        <f t="shared" si="174"/>
        <v>44019</v>
      </c>
      <c r="J1337" s="35">
        <v>44027</v>
      </c>
      <c r="K1337" s="36" t="s">
        <v>69</v>
      </c>
      <c r="L1337" s="37">
        <f t="shared" si="175"/>
        <v>15000</v>
      </c>
      <c r="M1337" s="43">
        <v>15000</v>
      </c>
      <c r="N1337" s="39"/>
      <c r="O1337" s="40" t="s">
        <v>508</v>
      </c>
    </row>
    <row r="1338" spans="1:15" s="41" customFormat="1" ht="12.75">
      <c r="A1338" s="32">
        <v>1168</v>
      </c>
      <c r="B1338" s="33" t="s">
        <v>509</v>
      </c>
      <c r="C1338" s="42" t="s">
        <v>130</v>
      </c>
      <c r="D1338" s="33" t="s">
        <v>163</v>
      </c>
      <c r="E1338" s="44" t="s">
        <v>15</v>
      </c>
      <c r="F1338" s="35">
        <f t="shared" si="180"/>
        <v>44005</v>
      </c>
      <c r="G1338" s="33" t="str">
        <f>IF(E1338="","",IF((OR(E1338=data_validation!A$1,E1338=data_validation!A$2)),"Indicate Date","N/A"))</f>
        <v>Indicate Date</v>
      </c>
      <c r="H1338" s="35">
        <f t="shared" si="181"/>
        <v>44012</v>
      </c>
      <c r="I1338" s="35">
        <f t="shared" si="174"/>
        <v>44019</v>
      </c>
      <c r="J1338" s="35">
        <v>44027</v>
      </c>
      <c r="K1338" s="36" t="s">
        <v>69</v>
      </c>
      <c r="L1338" s="37">
        <f t="shared" si="175"/>
        <v>6600000</v>
      </c>
      <c r="M1338" s="43">
        <v>6600000</v>
      </c>
      <c r="N1338" s="39"/>
      <c r="O1338" s="40" t="s">
        <v>510</v>
      </c>
    </row>
    <row r="1339" spans="1:15" s="41" customFormat="1" ht="21">
      <c r="A1339" s="32">
        <v>1170</v>
      </c>
      <c r="B1339" s="33" t="s">
        <v>511</v>
      </c>
      <c r="C1339" s="42" t="s">
        <v>92</v>
      </c>
      <c r="D1339" s="33" t="s">
        <v>163</v>
      </c>
      <c r="E1339" s="44" t="s">
        <v>15</v>
      </c>
      <c r="F1339" s="35">
        <f t="shared" si="180"/>
        <v>44005</v>
      </c>
      <c r="G1339" s="33" t="str">
        <f>IF(E1339="","",IF((OR(E1339=data_validation!A$1,E1339=data_validation!A$2)),"Indicate Date","N/A"))</f>
        <v>Indicate Date</v>
      </c>
      <c r="H1339" s="35">
        <f t="shared" si="181"/>
        <v>44012</v>
      </c>
      <c r="I1339" s="35">
        <f t="shared" si="174"/>
        <v>44019</v>
      </c>
      <c r="J1339" s="35">
        <v>44027</v>
      </c>
      <c r="K1339" s="36" t="s">
        <v>69</v>
      </c>
      <c r="L1339" s="37">
        <f t="shared" si="175"/>
        <v>281160</v>
      </c>
      <c r="M1339" s="43">
        <v>281160</v>
      </c>
      <c r="N1339" s="39"/>
      <c r="O1339" s="40" t="s">
        <v>512</v>
      </c>
    </row>
    <row r="1340" spans="1:15" s="41" customFormat="1" ht="21">
      <c r="A1340" s="32">
        <v>1172</v>
      </c>
      <c r="B1340" s="33" t="s">
        <v>511</v>
      </c>
      <c r="C1340" s="42" t="s">
        <v>130</v>
      </c>
      <c r="D1340" s="33" t="s">
        <v>163</v>
      </c>
      <c r="E1340" s="44" t="s">
        <v>15</v>
      </c>
      <c r="F1340" s="35">
        <f t="shared" si="180"/>
        <v>44005</v>
      </c>
      <c r="G1340" s="33" t="str">
        <f>IF(E1340="","",IF((OR(E1340=data_validation!A$1,E1340=data_validation!A$2)),"Indicate Date","N/A"))</f>
        <v>Indicate Date</v>
      </c>
      <c r="H1340" s="35">
        <f t="shared" si="181"/>
        <v>44012</v>
      </c>
      <c r="I1340" s="35">
        <f t="shared" si="174"/>
        <v>44019</v>
      </c>
      <c r="J1340" s="35">
        <v>44027</v>
      </c>
      <c r="K1340" s="36" t="s">
        <v>69</v>
      </c>
      <c r="L1340" s="37">
        <f t="shared" si="175"/>
        <v>213900</v>
      </c>
      <c r="M1340" s="43">
        <v>213900</v>
      </c>
      <c r="N1340" s="39"/>
      <c r="O1340" s="40" t="s">
        <v>512</v>
      </c>
    </row>
    <row r="1341" spans="1:15" s="41" customFormat="1" ht="18">
      <c r="A1341" s="32">
        <v>1182</v>
      </c>
      <c r="B1341" s="33" t="s">
        <v>517</v>
      </c>
      <c r="C1341" s="42" t="s">
        <v>110</v>
      </c>
      <c r="D1341" s="33" t="s">
        <v>163</v>
      </c>
      <c r="E1341" s="44" t="s">
        <v>29</v>
      </c>
      <c r="F1341" s="35">
        <f t="shared" si="180"/>
        <v>44005</v>
      </c>
      <c r="G1341" s="33" t="str">
        <f>IF(E1341="","",IF((OR(E1341=data_validation!A$1,E1341=data_validation!A$2)),"Indicate Date","N/A"))</f>
        <v>N/A</v>
      </c>
      <c r="H1341" s="35">
        <f t="shared" si="181"/>
        <v>44012</v>
      </c>
      <c r="I1341" s="35">
        <f t="shared" ref="I1341:I1404" si="182">H1341+7</f>
        <v>44019</v>
      </c>
      <c r="J1341" s="35">
        <v>44027</v>
      </c>
      <c r="K1341" s="36" t="s">
        <v>69</v>
      </c>
      <c r="L1341" s="37">
        <f t="shared" ref="L1341:L1404" si="183">SUM(M1341:N1341)</f>
        <v>5000</v>
      </c>
      <c r="M1341" s="43">
        <v>5000</v>
      </c>
      <c r="N1341" s="39"/>
      <c r="O1341" s="40" t="s">
        <v>518</v>
      </c>
    </row>
    <row r="1342" spans="1:15" s="41" customFormat="1" ht="18">
      <c r="A1342" s="32">
        <v>1187</v>
      </c>
      <c r="B1342" s="33" t="s">
        <v>519</v>
      </c>
      <c r="C1342" s="42" t="s">
        <v>146</v>
      </c>
      <c r="D1342" s="33" t="s">
        <v>163</v>
      </c>
      <c r="E1342" s="44" t="s">
        <v>26</v>
      </c>
      <c r="F1342" s="35">
        <f t="shared" si="180"/>
        <v>44005</v>
      </c>
      <c r="G1342" s="33" t="str">
        <f>IF(E1342="","",IF((OR(E1342=data_validation!A$1,E1342=data_validation!A$2)),"Indicate Date","N/A"))</f>
        <v>N/A</v>
      </c>
      <c r="H1342" s="35">
        <f t="shared" si="181"/>
        <v>44012</v>
      </c>
      <c r="I1342" s="35">
        <f t="shared" si="182"/>
        <v>44019</v>
      </c>
      <c r="J1342" s="35">
        <v>44027</v>
      </c>
      <c r="K1342" s="36" t="s">
        <v>69</v>
      </c>
      <c r="L1342" s="37">
        <f t="shared" si="183"/>
        <v>90000</v>
      </c>
      <c r="M1342" s="43">
        <v>90000</v>
      </c>
      <c r="N1342" s="39"/>
      <c r="O1342" s="40" t="s">
        <v>520</v>
      </c>
    </row>
    <row r="1343" spans="1:15" s="41" customFormat="1" ht="21">
      <c r="A1343" s="32">
        <v>1193</v>
      </c>
      <c r="B1343" s="33" t="s">
        <v>523</v>
      </c>
      <c r="C1343" s="42" t="s">
        <v>92</v>
      </c>
      <c r="D1343" s="33" t="s">
        <v>163</v>
      </c>
      <c r="E1343" s="44" t="s">
        <v>15</v>
      </c>
      <c r="F1343" s="35">
        <f t="shared" si="180"/>
        <v>44005</v>
      </c>
      <c r="G1343" s="33" t="str">
        <f>IF(E1343="","",IF((OR(E1343=data_validation!A$1,E1343=data_validation!A$2)),"Indicate Date","N/A"))</f>
        <v>Indicate Date</v>
      </c>
      <c r="H1343" s="35">
        <f t="shared" si="181"/>
        <v>44012</v>
      </c>
      <c r="I1343" s="35">
        <f t="shared" si="182"/>
        <v>44019</v>
      </c>
      <c r="J1343" s="35">
        <v>44027</v>
      </c>
      <c r="K1343" s="36" t="s">
        <v>69</v>
      </c>
      <c r="L1343" s="37">
        <f t="shared" si="183"/>
        <v>116765</v>
      </c>
      <c r="M1343" s="43">
        <v>116765</v>
      </c>
      <c r="N1343" s="39"/>
      <c r="O1343" s="40" t="s">
        <v>524</v>
      </c>
    </row>
    <row r="1344" spans="1:15" s="41" customFormat="1" ht="21">
      <c r="A1344" s="32">
        <v>1196</v>
      </c>
      <c r="B1344" s="33" t="s">
        <v>523</v>
      </c>
      <c r="C1344" s="42" t="s">
        <v>78</v>
      </c>
      <c r="D1344" s="33" t="s">
        <v>163</v>
      </c>
      <c r="E1344" s="44" t="s">
        <v>15</v>
      </c>
      <c r="F1344" s="35">
        <f t="shared" si="180"/>
        <v>44005</v>
      </c>
      <c r="G1344" s="33" t="str">
        <f>IF(E1344="","",IF((OR(E1344=data_validation!A$1,E1344=data_validation!A$2)),"Indicate Date","N/A"))</f>
        <v>Indicate Date</v>
      </c>
      <c r="H1344" s="35">
        <f t="shared" si="181"/>
        <v>44012</v>
      </c>
      <c r="I1344" s="35">
        <f t="shared" si="182"/>
        <v>44019</v>
      </c>
      <c r="J1344" s="35">
        <v>44027</v>
      </c>
      <c r="K1344" s="36" t="s">
        <v>69</v>
      </c>
      <c r="L1344" s="37">
        <f t="shared" si="183"/>
        <v>150000</v>
      </c>
      <c r="M1344" s="43">
        <v>150000</v>
      </c>
      <c r="N1344" s="39"/>
      <c r="O1344" s="40" t="s">
        <v>524</v>
      </c>
    </row>
    <row r="1345" spans="1:15" s="41" customFormat="1" ht="21">
      <c r="A1345" s="32">
        <v>1197</v>
      </c>
      <c r="B1345" s="33" t="s">
        <v>523</v>
      </c>
      <c r="C1345" s="42" t="s">
        <v>77</v>
      </c>
      <c r="D1345" s="33" t="s">
        <v>163</v>
      </c>
      <c r="E1345" s="44" t="s">
        <v>15</v>
      </c>
      <c r="F1345" s="35">
        <f t="shared" si="180"/>
        <v>44005</v>
      </c>
      <c r="G1345" s="33" t="str">
        <f>IF(E1345="","",IF((OR(E1345=data_validation!A$1,E1345=data_validation!A$2)),"Indicate Date","N/A"))</f>
        <v>Indicate Date</v>
      </c>
      <c r="H1345" s="35">
        <f t="shared" si="181"/>
        <v>44012</v>
      </c>
      <c r="I1345" s="35">
        <f t="shared" si="182"/>
        <v>44019</v>
      </c>
      <c r="J1345" s="35">
        <v>44027</v>
      </c>
      <c r="K1345" s="36" t="s">
        <v>69</v>
      </c>
      <c r="L1345" s="37">
        <f t="shared" si="183"/>
        <v>10000</v>
      </c>
      <c r="M1345" s="43">
        <v>10000</v>
      </c>
      <c r="N1345" s="39"/>
      <c r="O1345" s="40" t="s">
        <v>524</v>
      </c>
    </row>
    <row r="1346" spans="1:15" s="41" customFormat="1" ht="21">
      <c r="A1346" s="32">
        <v>1201</v>
      </c>
      <c r="B1346" s="33" t="s">
        <v>523</v>
      </c>
      <c r="C1346" s="42" t="s">
        <v>503</v>
      </c>
      <c r="D1346" s="33" t="s">
        <v>163</v>
      </c>
      <c r="E1346" s="44" t="s">
        <v>29</v>
      </c>
      <c r="F1346" s="35">
        <f t="shared" si="180"/>
        <v>44005</v>
      </c>
      <c r="G1346" s="33" t="str">
        <f>IF(E1346="","",IF((OR(E1346=data_validation!A$1,E1346=data_validation!A$2)),"Indicate Date","N/A"))</f>
        <v>N/A</v>
      </c>
      <c r="H1346" s="35">
        <f t="shared" si="181"/>
        <v>44012</v>
      </c>
      <c r="I1346" s="35">
        <f t="shared" si="182"/>
        <v>44019</v>
      </c>
      <c r="J1346" s="35">
        <v>44027</v>
      </c>
      <c r="K1346" s="36" t="s">
        <v>69</v>
      </c>
      <c r="L1346" s="37">
        <f t="shared" si="183"/>
        <v>108000</v>
      </c>
      <c r="M1346" s="43">
        <v>108000</v>
      </c>
      <c r="N1346" s="39"/>
      <c r="O1346" s="40" t="s">
        <v>524</v>
      </c>
    </row>
    <row r="1347" spans="1:15" s="41" customFormat="1" ht="12.75">
      <c r="A1347" s="32">
        <v>1204</v>
      </c>
      <c r="B1347" s="33" t="s">
        <v>525</v>
      </c>
      <c r="C1347" s="42" t="s">
        <v>78</v>
      </c>
      <c r="D1347" s="33" t="s">
        <v>163</v>
      </c>
      <c r="E1347" s="44" t="s">
        <v>15</v>
      </c>
      <c r="F1347" s="35">
        <f t="shared" si="180"/>
        <v>44005</v>
      </c>
      <c r="G1347" s="33" t="str">
        <f>IF(E1347="","",IF((OR(E1347=data_validation!A$1,E1347=data_validation!A$2)),"Indicate Date","N/A"))</f>
        <v>Indicate Date</v>
      </c>
      <c r="H1347" s="35">
        <f t="shared" si="181"/>
        <v>44012</v>
      </c>
      <c r="I1347" s="35">
        <f t="shared" si="182"/>
        <v>44019</v>
      </c>
      <c r="J1347" s="35">
        <v>44027</v>
      </c>
      <c r="K1347" s="36" t="s">
        <v>69</v>
      </c>
      <c r="L1347" s="37">
        <f t="shared" si="183"/>
        <v>1406437.5</v>
      </c>
      <c r="M1347" s="43">
        <v>1406437.5</v>
      </c>
      <c r="N1347" s="39"/>
      <c r="O1347" s="40" t="s">
        <v>526</v>
      </c>
    </row>
    <row r="1348" spans="1:15" s="41" customFormat="1" ht="12.75">
      <c r="A1348" s="32">
        <v>1208</v>
      </c>
      <c r="B1348" s="33" t="s">
        <v>527</v>
      </c>
      <c r="C1348" s="42" t="s">
        <v>164</v>
      </c>
      <c r="D1348" s="33" t="s">
        <v>163</v>
      </c>
      <c r="E1348" s="44" t="s">
        <v>15</v>
      </c>
      <c r="F1348" s="35">
        <f t="shared" si="180"/>
        <v>44005</v>
      </c>
      <c r="G1348" s="33" t="str">
        <f>IF(E1348="","",IF((OR(E1348=data_validation!A$1,E1348=data_validation!A$2)),"Indicate Date","N/A"))</f>
        <v>Indicate Date</v>
      </c>
      <c r="H1348" s="35">
        <f t="shared" si="181"/>
        <v>44012</v>
      </c>
      <c r="I1348" s="35">
        <f t="shared" si="182"/>
        <v>44019</v>
      </c>
      <c r="J1348" s="35">
        <v>44027</v>
      </c>
      <c r="K1348" s="36" t="s">
        <v>69</v>
      </c>
      <c r="L1348" s="37">
        <f t="shared" si="183"/>
        <v>212025</v>
      </c>
      <c r="M1348" s="43">
        <v>212025</v>
      </c>
      <c r="N1348" s="39"/>
      <c r="O1348" s="40" t="s">
        <v>528</v>
      </c>
    </row>
    <row r="1349" spans="1:15" s="41" customFormat="1" ht="12.75">
      <c r="A1349" s="32">
        <v>1212</v>
      </c>
      <c r="B1349" s="33" t="s">
        <v>529</v>
      </c>
      <c r="C1349" s="42" t="s">
        <v>164</v>
      </c>
      <c r="D1349" s="33" t="s">
        <v>163</v>
      </c>
      <c r="E1349" s="44" t="s">
        <v>15</v>
      </c>
      <c r="F1349" s="35">
        <f t="shared" si="180"/>
        <v>44005</v>
      </c>
      <c r="G1349" s="33" t="str">
        <f>IF(E1349="","",IF((OR(E1349=data_validation!A$1,E1349=data_validation!A$2)),"Indicate Date","N/A"))</f>
        <v>Indicate Date</v>
      </c>
      <c r="H1349" s="35">
        <f t="shared" si="181"/>
        <v>44012</v>
      </c>
      <c r="I1349" s="35">
        <f t="shared" si="182"/>
        <v>44019</v>
      </c>
      <c r="J1349" s="35">
        <v>44027</v>
      </c>
      <c r="K1349" s="36" t="s">
        <v>69</v>
      </c>
      <c r="L1349" s="37">
        <f t="shared" si="183"/>
        <v>75100</v>
      </c>
      <c r="M1349" s="43">
        <v>75100</v>
      </c>
      <c r="N1349" s="39"/>
      <c r="O1349" s="40" t="s">
        <v>530</v>
      </c>
    </row>
    <row r="1350" spans="1:15" s="41" customFormat="1" ht="12.75">
      <c r="A1350" s="32">
        <v>1224</v>
      </c>
      <c r="B1350" s="33" t="s">
        <v>541</v>
      </c>
      <c r="C1350" s="42" t="s">
        <v>92</v>
      </c>
      <c r="D1350" s="33" t="s">
        <v>163</v>
      </c>
      <c r="E1350" s="44" t="s">
        <v>15</v>
      </c>
      <c r="F1350" s="35">
        <f t="shared" si="180"/>
        <v>44005</v>
      </c>
      <c r="G1350" s="33" t="str">
        <f>IF(E1350="","",IF((OR(E1350=data_validation!A$1,E1350=data_validation!A$2)),"Indicate Date","N/A"))</f>
        <v>Indicate Date</v>
      </c>
      <c r="H1350" s="35">
        <f t="shared" si="181"/>
        <v>44012</v>
      </c>
      <c r="I1350" s="35">
        <f t="shared" si="182"/>
        <v>44019</v>
      </c>
      <c r="J1350" s="35">
        <v>44027</v>
      </c>
      <c r="K1350" s="36" t="s">
        <v>69</v>
      </c>
      <c r="L1350" s="37">
        <f t="shared" si="183"/>
        <v>29510</v>
      </c>
      <c r="M1350" s="43">
        <f>29450+60</f>
        <v>29510</v>
      </c>
      <c r="N1350" s="39"/>
      <c r="O1350" s="40" t="s">
        <v>542</v>
      </c>
    </row>
    <row r="1351" spans="1:15" s="41" customFormat="1" ht="12.75">
      <c r="A1351" s="32">
        <v>1227</v>
      </c>
      <c r="B1351" s="33" t="s">
        <v>541</v>
      </c>
      <c r="C1351" s="42" t="s">
        <v>164</v>
      </c>
      <c r="D1351" s="33" t="s">
        <v>163</v>
      </c>
      <c r="E1351" s="44" t="s">
        <v>15</v>
      </c>
      <c r="F1351" s="35">
        <f t="shared" si="180"/>
        <v>44005</v>
      </c>
      <c r="G1351" s="33" t="str">
        <f>IF(E1351="","",IF((OR(E1351=data_validation!A$1,E1351=data_validation!A$2)),"Indicate Date","N/A"))</f>
        <v>Indicate Date</v>
      </c>
      <c r="H1351" s="35">
        <f t="shared" si="181"/>
        <v>44012</v>
      </c>
      <c r="I1351" s="35">
        <f t="shared" si="182"/>
        <v>44019</v>
      </c>
      <c r="J1351" s="35">
        <v>44027</v>
      </c>
      <c r="K1351" s="36" t="s">
        <v>69</v>
      </c>
      <c r="L1351" s="37">
        <f t="shared" si="183"/>
        <v>284050</v>
      </c>
      <c r="M1351" s="43">
        <v>284050</v>
      </c>
      <c r="N1351" s="39"/>
      <c r="O1351" s="40" t="s">
        <v>542</v>
      </c>
    </row>
    <row r="1352" spans="1:15" s="41" customFormat="1" ht="24">
      <c r="A1352" s="32">
        <v>1228</v>
      </c>
      <c r="B1352" s="33" t="s">
        <v>541</v>
      </c>
      <c r="C1352" s="42" t="s">
        <v>91</v>
      </c>
      <c r="D1352" s="33" t="s">
        <v>163</v>
      </c>
      <c r="E1352" s="44" t="s">
        <v>28</v>
      </c>
      <c r="F1352" s="35">
        <f t="shared" si="180"/>
        <v>44005</v>
      </c>
      <c r="G1352" s="33" t="str">
        <f>IF(E1352="","",IF((OR(E1352=data_validation!A$1,E1352=data_validation!A$2)),"Indicate Date","N/A"))</f>
        <v>N/A</v>
      </c>
      <c r="H1352" s="35">
        <f t="shared" si="181"/>
        <v>44012</v>
      </c>
      <c r="I1352" s="35">
        <f t="shared" si="182"/>
        <v>44019</v>
      </c>
      <c r="J1352" s="35">
        <v>44027</v>
      </c>
      <c r="K1352" s="36" t="s">
        <v>69</v>
      </c>
      <c r="L1352" s="37">
        <f t="shared" si="183"/>
        <v>50000</v>
      </c>
      <c r="M1352" s="43">
        <v>50000</v>
      </c>
      <c r="N1352" s="39"/>
      <c r="O1352" s="40" t="s">
        <v>542</v>
      </c>
    </row>
    <row r="1353" spans="1:15" s="41" customFormat="1" ht="12.75">
      <c r="A1353" s="32">
        <v>1238</v>
      </c>
      <c r="B1353" s="33" t="s">
        <v>538</v>
      </c>
      <c r="C1353" s="42" t="s">
        <v>89</v>
      </c>
      <c r="D1353" s="33" t="s">
        <v>163</v>
      </c>
      <c r="E1353" s="44" t="s">
        <v>15</v>
      </c>
      <c r="F1353" s="35">
        <f t="shared" si="180"/>
        <v>44005</v>
      </c>
      <c r="G1353" s="33" t="str">
        <f>IF(E1353="","",IF((OR(E1353=data_validation!A$1,E1353=data_validation!A$2)),"Indicate Date","N/A"))</f>
        <v>Indicate Date</v>
      </c>
      <c r="H1353" s="35">
        <f t="shared" si="181"/>
        <v>44012</v>
      </c>
      <c r="I1353" s="35">
        <f t="shared" si="182"/>
        <v>44019</v>
      </c>
      <c r="J1353" s="35">
        <v>44027</v>
      </c>
      <c r="K1353" s="36" t="s">
        <v>69</v>
      </c>
      <c r="L1353" s="37">
        <f t="shared" si="183"/>
        <v>20000</v>
      </c>
      <c r="M1353" s="43">
        <v>20000</v>
      </c>
      <c r="N1353" s="39"/>
      <c r="O1353" s="40" t="s">
        <v>539</v>
      </c>
    </row>
    <row r="1354" spans="1:15" s="41" customFormat="1" ht="21">
      <c r="A1354" s="32">
        <v>1243</v>
      </c>
      <c r="B1354" s="33" t="s">
        <v>435</v>
      </c>
      <c r="C1354" s="34" t="s">
        <v>76</v>
      </c>
      <c r="D1354" s="33" t="s">
        <v>163</v>
      </c>
      <c r="E1354" s="44" t="s">
        <v>24</v>
      </c>
      <c r="F1354" s="33" t="str">
        <f>IF(E1354="","",IF((OR(E1354=data_validation!A$1,E1354=data_validation!A$2,E1354=data_validation!A$5,E1354=data_validation!A$6,E1354=data_validation!A$14,E1354=data_validation!A$16)),"Indicate Date","N/A"))</f>
        <v>N/A</v>
      </c>
      <c r="G1354" s="33" t="str">
        <f>IF(E1354="","",IF((OR(E1354=data_validation!A$1,E1354=data_validation!A$2)),"Indicate Date","N/A"))</f>
        <v>N/A</v>
      </c>
      <c r="H1354" s="35">
        <f t="shared" si="181"/>
        <v>44012</v>
      </c>
      <c r="I1354" s="35">
        <f t="shared" si="182"/>
        <v>44019</v>
      </c>
      <c r="J1354" s="35">
        <v>44027</v>
      </c>
      <c r="K1354" s="36" t="s">
        <v>69</v>
      </c>
      <c r="L1354" s="37">
        <f t="shared" si="183"/>
        <v>377350</v>
      </c>
      <c r="M1354" s="38">
        <v>377350</v>
      </c>
      <c r="N1354" s="39"/>
      <c r="O1354" s="40" t="s">
        <v>208</v>
      </c>
    </row>
    <row r="1355" spans="1:15" s="41" customFormat="1" ht="21">
      <c r="A1355" s="32">
        <v>1244</v>
      </c>
      <c r="B1355" s="33" t="s">
        <v>435</v>
      </c>
      <c r="C1355" s="34" t="s">
        <v>76</v>
      </c>
      <c r="D1355" s="33" t="s">
        <v>163</v>
      </c>
      <c r="E1355" s="44" t="s">
        <v>24</v>
      </c>
      <c r="F1355" s="33" t="str">
        <f>IF(E1355="","",IF((OR(E1355=data_validation!A$1,E1355=data_validation!A$2,E1355=data_validation!A$5,E1355=data_validation!A$6,E1355=data_validation!A$14,E1355=data_validation!A$16)),"Indicate Date","N/A"))</f>
        <v>N/A</v>
      </c>
      <c r="G1355" s="33" t="str">
        <f>IF(E1355="","",IF((OR(E1355=data_validation!A$1,E1355=data_validation!A$2)),"Indicate Date","N/A"))</f>
        <v>N/A</v>
      </c>
      <c r="H1355" s="35">
        <f t="shared" si="181"/>
        <v>44012</v>
      </c>
      <c r="I1355" s="35">
        <f t="shared" si="182"/>
        <v>44019</v>
      </c>
      <c r="J1355" s="35">
        <v>44027</v>
      </c>
      <c r="K1355" s="36" t="s">
        <v>69</v>
      </c>
      <c r="L1355" s="37">
        <f t="shared" si="183"/>
        <v>22650</v>
      </c>
      <c r="M1355" s="38">
        <v>22650</v>
      </c>
      <c r="N1355" s="39"/>
      <c r="O1355" s="40" t="s">
        <v>208</v>
      </c>
    </row>
    <row r="1356" spans="1:15" s="41" customFormat="1" ht="21">
      <c r="A1356" s="32">
        <v>1248</v>
      </c>
      <c r="B1356" s="33" t="s">
        <v>435</v>
      </c>
      <c r="C1356" s="34" t="s">
        <v>77</v>
      </c>
      <c r="D1356" s="33" t="s">
        <v>163</v>
      </c>
      <c r="E1356" s="44" t="s">
        <v>15</v>
      </c>
      <c r="F1356" s="35">
        <f>G1356-21</f>
        <v>43986</v>
      </c>
      <c r="G1356" s="35">
        <f>H1356-7</f>
        <v>44007</v>
      </c>
      <c r="H1356" s="35">
        <f>J1356-13</f>
        <v>44014</v>
      </c>
      <c r="I1356" s="35">
        <f t="shared" si="182"/>
        <v>44021</v>
      </c>
      <c r="J1356" s="35">
        <v>44027</v>
      </c>
      <c r="K1356" s="36" t="s">
        <v>69</v>
      </c>
      <c r="L1356" s="37">
        <f t="shared" si="183"/>
        <v>350000</v>
      </c>
      <c r="M1356" s="38">
        <v>350000</v>
      </c>
      <c r="N1356" s="39"/>
      <c r="O1356" s="40" t="s">
        <v>208</v>
      </c>
    </row>
    <row r="1357" spans="1:15" s="41" customFormat="1" ht="21">
      <c r="A1357" s="32">
        <v>1249</v>
      </c>
      <c r="B1357" s="33" t="s">
        <v>435</v>
      </c>
      <c r="C1357" s="34" t="s">
        <v>78</v>
      </c>
      <c r="D1357" s="33" t="s">
        <v>163</v>
      </c>
      <c r="E1357" s="44" t="s">
        <v>15</v>
      </c>
      <c r="F1357" s="35">
        <f>G1357-21</f>
        <v>43986</v>
      </c>
      <c r="G1357" s="35">
        <f>H1357-7</f>
        <v>44007</v>
      </c>
      <c r="H1357" s="35">
        <f>J1357-13</f>
        <v>44014</v>
      </c>
      <c r="I1357" s="35">
        <f t="shared" si="182"/>
        <v>44021</v>
      </c>
      <c r="J1357" s="35">
        <v>44027</v>
      </c>
      <c r="K1357" s="36" t="s">
        <v>69</v>
      </c>
      <c r="L1357" s="37">
        <f t="shared" si="183"/>
        <v>1143300</v>
      </c>
      <c r="M1357" s="38">
        <v>1143300</v>
      </c>
      <c r="N1357" s="39"/>
      <c r="O1357" s="40" t="s">
        <v>208</v>
      </c>
    </row>
    <row r="1358" spans="1:15" s="41" customFormat="1" ht="21">
      <c r="A1358" s="32">
        <v>1250</v>
      </c>
      <c r="B1358" s="33" t="s">
        <v>435</v>
      </c>
      <c r="C1358" s="34" t="s">
        <v>81</v>
      </c>
      <c r="D1358" s="33" t="s">
        <v>163</v>
      </c>
      <c r="E1358" s="44" t="s">
        <v>15</v>
      </c>
      <c r="F1358" s="35">
        <f>G1358-21</f>
        <v>43984</v>
      </c>
      <c r="G1358" s="35">
        <f>H1358-7</f>
        <v>44005</v>
      </c>
      <c r="H1358" s="35">
        <f t="shared" ref="H1358:H1364" si="184">J1358-15</f>
        <v>44012</v>
      </c>
      <c r="I1358" s="35">
        <f t="shared" si="182"/>
        <v>44019</v>
      </c>
      <c r="J1358" s="35">
        <v>44027</v>
      </c>
      <c r="K1358" s="36" t="s">
        <v>69</v>
      </c>
      <c r="L1358" s="37">
        <f t="shared" si="183"/>
        <v>6700</v>
      </c>
      <c r="M1358" s="38">
        <v>6700</v>
      </c>
      <c r="N1358" s="39"/>
      <c r="O1358" s="40" t="s">
        <v>208</v>
      </c>
    </row>
    <row r="1359" spans="1:15" s="41" customFormat="1" ht="24">
      <c r="A1359" s="32">
        <v>1252</v>
      </c>
      <c r="B1359" s="33" t="s">
        <v>435</v>
      </c>
      <c r="C1359" s="34" t="s">
        <v>83</v>
      </c>
      <c r="D1359" s="33" t="s">
        <v>163</v>
      </c>
      <c r="E1359" s="44" t="s">
        <v>28</v>
      </c>
      <c r="F1359" s="35">
        <f>H1359-7</f>
        <v>44005</v>
      </c>
      <c r="G1359" s="33" t="str">
        <f>IF(E1359="","",IF((OR(E1359=data_validation!A$1,E1359=data_validation!A$2)),"Indicate Date","N/A"))</f>
        <v>N/A</v>
      </c>
      <c r="H1359" s="35">
        <f t="shared" si="184"/>
        <v>44012</v>
      </c>
      <c r="I1359" s="35">
        <f t="shared" si="182"/>
        <v>44019</v>
      </c>
      <c r="J1359" s="35">
        <v>44027</v>
      </c>
      <c r="K1359" s="36" t="s">
        <v>69</v>
      </c>
      <c r="L1359" s="37">
        <f t="shared" si="183"/>
        <v>100000</v>
      </c>
      <c r="M1359" s="38">
        <v>100000</v>
      </c>
      <c r="N1359" s="39"/>
      <c r="O1359" s="40" t="s">
        <v>208</v>
      </c>
    </row>
    <row r="1360" spans="1:15" s="41" customFormat="1" ht="21">
      <c r="A1360" s="32">
        <v>1257</v>
      </c>
      <c r="B1360" s="33" t="s">
        <v>435</v>
      </c>
      <c r="C1360" s="34" t="s">
        <v>409</v>
      </c>
      <c r="D1360" s="33" t="s">
        <v>163</v>
      </c>
      <c r="E1360" s="44" t="s">
        <v>15</v>
      </c>
      <c r="F1360" s="35">
        <f t="shared" ref="F1360:F1382" si="185">G1360-21</f>
        <v>43984</v>
      </c>
      <c r="G1360" s="35">
        <f t="shared" ref="G1360:G1382" si="186">H1360-7</f>
        <v>44005</v>
      </c>
      <c r="H1360" s="35">
        <f t="shared" si="184"/>
        <v>44012</v>
      </c>
      <c r="I1360" s="35">
        <f t="shared" si="182"/>
        <v>44019</v>
      </c>
      <c r="J1360" s="35">
        <v>44027</v>
      </c>
      <c r="K1360" s="36" t="s">
        <v>69</v>
      </c>
      <c r="L1360" s="37">
        <f t="shared" si="183"/>
        <v>90000</v>
      </c>
      <c r="M1360" s="38"/>
      <c r="N1360" s="39">
        <v>90000</v>
      </c>
      <c r="O1360" s="40" t="s">
        <v>416</v>
      </c>
    </row>
    <row r="1361" spans="1:15" s="41" customFormat="1" ht="21">
      <c r="A1361" s="32">
        <v>1258</v>
      </c>
      <c r="B1361" s="33" t="s">
        <v>435</v>
      </c>
      <c r="C1361" s="34" t="s">
        <v>153</v>
      </c>
      <c r="D1361" s="33" t="s">
        <v>163</v>
      </c>
      <c r="E1361" s="44" t="s">
        <v>15</v>
      </c>
      <c r="F1361" s="35">
        <f t="shared" si="185"/>
        <v>43984</v>
      </c>
      <c r="G1361" s="35">
        <f t="shared" si="186"/>
        <v>44005</v>
      </c>
      <c r="H1361" s="35">
        <f t="shared" si="184"/>
        <v>44012</v>
      </c>
      <c r="I1361" s="35">
        <f t="shared" si="182"/>
        <v>44019</v>
      </c>
      <c r="J1361" s="35">
        <v>44027</v>
      </c>
      <c r="K1361" s="36" t="s">
        <v>69</v>
      </c>
      <c r="L1361" s="37">
        <f t="shared" si="183"/>
        <v>345000</v>
      </c>
      <c r="M1361" s="38"/>
      <c r="N1361" s="39">
        <v>345000</v>
      </c>
      <c r="O1361" s="40" t="s">
        <v>416</v>
      </c>
    </row>
    <row r="1362" spans="1:15" s="41" customFormat="1" ht="21">
      <c r="A1362" s="32">
        <v>1261</v>
      </c>
      <c r="B1362" s="33" t="s">
        <v>435</v>
      </c>
      <c r="C1362" s="34" t="s">
        <v>96</v>
      </c>
      <c r="D1362" s="33" t="s">
        <v>163</v>
      </c>
      <c r="E1362" s="44" t="s">
        <v>15</v>
      </c>
      <c r="F1362" s="35">
        <f t="shared" si="185"/>
        <v>43984</v>
      </c>
      <c r="G1362" s="35">
        <f t="shared" si="186"/>
        <v>44005</v>
      </c>
      <c r="H1362" s="35">
        <f t="shared" si="184"/>
        <v>44012</v>
      </c>
      <c r="I1362" s="35">
        <f t="shared" si="182"/>
        <v>44019</v>
      </c>
      <c r="J1362" s="35">
        <v>44027</v>
      </c>
      <c r="K1362" s="36" t="s">
        <v>69</v>
      </c>
      <c r="L1362" s="37">
        <f t="shared" si="183"/>
        <v>128000</v>
      </c>
      <c r="M1362" s="38"/>
      <c r="N1362" s="39">
        <v>128000</v>
      </c>
      <c r="O1362" s="40" t="s">
        <v>416</v>
      </c>
    </row>
    <row r="1363" spans="1:15" s="41" customFormat="1" ht="21">
      <c r="A1363" s="32">
        <v>1262</v>
      </c>
      <c r="B1363" s="33" t="s">
        <v>436</v>
      </c>
      <c r="C1363" s="34" t="s">
        <v>437</v>
      </c>
      <c r="D1363" s="33" t="s">
        <v>163</v>
      </c>
      <c r="E1363" s="44" t="s">
        <v>15</v>
      </c>
      <c r="F1363" s="35">
        <f t="shared" si="185"/>
        <v>43984</v>
      </c>
      <c r="G1363" s="35">
        <f t="shared" si="186"/>
        <v>44005</v>
      </c>
      <c r="H1363" s="35">
        <f t="shared" si="184"/>
        <v>44012</v>
      </c>
      <c r="I1363" s="35">
        <f t="shared" si="182"/>
        <v>44019</v>
      </c>
      <c r="J1363" s="35">
        <v>44027</v>
      </c>
      <c r="K1363" s="36" t="s">
        <v>69</v>
      </c>
      <c r="L1363" s="37">
        <f t="shared" si="183"/>
        <v>380000</v>
      </c>
      <c r="M1363" s="38"/>
      <c r="N1363" s="39">
        <v>380000</v>
      </c>
      <c r="O1363" s="40" t="s">
        <v>416</v>
      </c>
    </row>
    <row r="1364" spans="1:15" s="41" customFormat="1" ht="21">
      <c r="A1364" s="32">
        <v>1266</v>
      </c>
      <c r="B1364" s="33" t="s">
        <v>436</v>
      </c>
      <c r="C1364" s="34" t="s">
        <v>213</v>
      </c>
      <c r="D1364" s="33" t="s">
        <v>163</v>
      </c>
      <c r="E1364" s="44" t="s">
        <v>15</v>
      </c>
      <c r="F1364" s="35">
        <f t="shared" si="185"/>
        <v>43984</v>
      </c>
      <c r="G1364" s="35">
        <f t="shared" si="186"/>
        <v>44005</v>
      </c>
      <c r="H1364" s="35">
        <f t="shared" si="184"/>
        <v>44012</v>
      </c>
      <c r="I1364" s="35">
        <f t="shared" si="182"/>
        <v>44019</v>
      </c>
      <c r="J1364" s="35">
        <v>44027</v>
      </c>
      <c r="K1364" s="36" t="s">
        <v>69</v>
      </c>
      <c r="L1364" s="37">
        <f t="shared" si="183"/>
        <v>150000</v>
      </c>
      <c r="M1364" s="38"/>
      <c r="N1364" s="39">
        <v>150000</v>
      </c>
      <c r="O1364" s="40" t="s">
        <v>416</v>
      </c>
    </row>
    <row r="1365" spans="1:15" s="41" customFormat="1" ht="21">
      <c r="A1365" s="32">
        <v>1272</v>
      </c>
      <c r="B1365" s="33" t="s">
        <v>445</v>
      </c>
      <c r="C1365" s="42" t="s">
        <v>77</v>
      </c>
      <c r="D1365" s="33" t="s">
        <v>446</v>
      </c>
      <c r="E1365" s="44" t="s">
        <v>15</v>
      </c>
      <c r="F1365" s="35">
        <f t="shared" si="185"/>
        <v>43986</v>
      </c>
      <c r="G1365" s="35">
        <f t="shared" si="186"/>
        <v>44007</v>
      </c>
      <c r="H1365" s="35">
        <f t="shared" ref="H1365:H1370" si="187">J1365-13</f>
        <v>44014</v>
      </c>
      <c r="I1365" s="35">
        <f t="shared" si="182"/>
        <v>44021</v>
      </c>
      <c r="J1365" s="35">
        <v>44027</v>
      </c>
      <c r="K1365" s="36" t="s">
        <v>69</v>
      </c>
      <c r="L1365" s="37">
        <f t="shared" si="183"/>
        <v>5000</v>
      </c>
      <c r="M1365" s="45">
        <v>5000</v>
      </c>
      <c r="N1365" s="39"/>
      <c r="O1365" s="40" t="s">
        <v>240</v>
      </c>
    </row>
    <row r="1366" spans="1:15" s="41" customFormat="1" ht="21">
      <c r="A1366" s="32">
        <v>1273</v>
      </c>
      <c r="B1366" s="33" t="s">
        <v>445</v>
      </c>
      <c r="C1366" s="42" t="s">
        <v>78</v>
      </c>
      <c r="D1366" s="33" t="s">
        <v>446</v>
      </c>
      <c r="E1366" s="44" t="s">
        <v>15</v>
      </c>
      <c r="F1366" s="35">
        <f t="shared" si="185"/>
        <v>43986</v>
      </c>
      <c r="G1366" s="35">
        <f t="shared" si="186"/>
        <v>44007</v>
      </c>
      <c r="H1366" s="35">
        <f t="shared" si="187"/>
        <v>44014</v>
      </c>
      <c r="I1366" s="35">
        <f t="shared" si="182"/>
        <v>44021</v>
      </c>
      <c r="J1366" s="35">
        <v>44027</v>
      </c>
      <c r="K1366" s="36" t="s">
        <v>69</v>
      </c>
      <c r="L1366" s="37">
        <f t="shared" si="183"/>
        <v>118050</v>
      </c>
      <c r="M1366" s="45">
        <v>118050</v>
      </c>
      <c r="N1366" s="39"/>
      <c r="O1366" s="40" t="s">
        <v>240</v>
      </c>
    </row>
    <row r="1367" spans="1:15" s="41" customFormat="1" ht="21">
      <c r="A1367" s="32">
        <v>1274</v>
      </c>
      <c r="B1367" s="33" t="s">
        <v>445</v>
      </c>
      <c r="C1367" s="42" t="s">
        <v>81</v>
      </c>
      <c r="D1367" s="33" t="s">
        <v>446</v>
      </c>
      <c r="E1367" s="44" t="s">
        <v>15</v>
      </c>
      <c r="F1367" s="35">
        <f t="shared" si="185"/>
        <v>43986</v>
      </c>
      <c r="G1367" s="35">
        <f t="shared" si="186"/>
        <v>44007</v>
      </c>
      <c r="H1367" s="35">
        <f t="shared" si="187"/>
        <v>44014</v>
      </c>
      <c r="I1367" s="35">
        <f t="shared" si="182"/>
        <v>44021</v>
      </c>
      <c r="J1367" s="35">
        <v>44027</v>
      </c>
      <c r="K1367" s="36" t="s">
        <v>69</v>
      </c>
      <c r="L1367" s="37">
        <f t="shared" si="183"/>
        <v>30800</v>
      </c>
      <c r="M1367" s="45">
        <v>30800</v>
      </c>
      <c r="N1367" s="39"/>
      <c r="O1367" s="40" t="s">
        <v>240</v>
      </c>
    </row>
    <row r="1368" spans="1:15" s="41" customFormat="1" ht="21">
      <c r="A1368" s="32">
        <v>1275</v>
      </c>
      <c r="B1368" s="33" t="s">
        <v>447</v>
      </c>
      <c r="C1368" s="42" t="s">
        <v>77</v>
      </c>
      <c r="D1368" s="33" t="s">
        <v>446</v>
      </c>
      <c r="E1368" s="44" t="s">
        <v>15</v>
      </c>
      <c r="F1368" s="35">
        <f t="shared" si="185"/>
        <v>43986</v>
      </c>
      <c r="G1368" s="35">
        <f t="shared" si="186"/>
        <v>44007</v>
      </c>
      <c r="H1368" s="35">
        <f t="shared" si="187"/>
        <v>44014</v>
      </c>
      <c r="I1368" s="35">
        <f t="shared" si="182"/>
        <v>44021</v>
      </c>
      <c r="J1368" s="35">
        <v>44027</v>
      </c>
      <c r="K1368" s="36" t="s">
        <v>69</v>
      </c>
      <c r="L1368" s="37">
        <f t="shared" si="183"/>
        <v>5000</v>
      </c>
      <c r="M1368" s="45">
        <v>5000</v>
      </c>
      <c r="N1368" s="39"/>
      <c r="O1368" s="40" t="s">
        <v>450</v>
      </c>
    </row>
    <row r="1369" spans="1:15" s="41" customFormat="1" ht="21">
      <c r="A1369" s="32">
        <v>1276</v>
      </c>
      <c r="B1369" s="33" t="s">
        <v>447</v>
      </c>
      <c r="C1369" s="42" t="s">
        <v>78</v>
      </c>
      <c r="D1369" s="33" t="s">
        <v>446</v>
      </c>
      <c r="E1369" s="44" t="s">
        <v>15</v>
      </c>
      <c r="F1369" s="35">
        <f t="shared" si="185"/>
        <v>43986</v>
      </c>
      <c r="G1369" s="35">
        <f t="shared" si="186"/>
        <v>44007</v>
      </c>
      <c r="H1369" s="35">
        <f t="shared" si="187"/>
        <v>44014</v>
      </c>
      <c r="I1369" s="35">
        <f t="shared" si="182"/>
        <v>44021</v>
      </c>
      <c r="J1369" s="35">
        <v>44027</v>
      </c>
      <c r="K1369" s="36" t="s">
        <v>69</v>
      </c>
      <c r="L1369" s="37">
        <f t="shared" si="183"/>
        <v>118050</v>
      </c>
      <c r="M1369" s="45">
        <v>118050</v>
      </c>
      <c r="N1369" s="39"/>
      <c r="O1369" s="40" t="s">
        <v>450</v>
      </c>
    </row>
    <row r="1370" spans="1:15" s="41" customFormat="1" ht="21">
      <c r="A1370" s="32">
        <v>1277</v>
      </c>
      <c r="B1370" s="33" t="s">
        <v>447</v>
      </c>
      <c r="C1370" s="42" t="s">
        <v>81</v>
      </c>
      <c r="D1370" s="33" t="s">
        <v>446</v>
      </c>
      <c r="E1370" s="44" t="s">
        <v>15</v>
      </c>
      <c r="F1370" s="35">
        <f t="shared" si="185"/>
        <v>43986</v>
      </c>
      <c r="G1370" s="35">
        <f t="shared" si="186"/>
        <v>44007</v>
      </c>
      <c r="H1370" s="35">
        <f t="shared" si="187"/>
        <v>44014</v>
      </c>
      <c r="I1370" s="35">
        <f t="shared" si="182"/>
        <v>44021</v>
      </c>
      <c r="J1370" s="35">
        <v>44027</v>
      </c>
      <c r="K1370" s="36" t="s">
        <v>69</v>
      </c>
      <c r="L1370" s="37">
        <f t="shared" si="183"/>
        <v>30800</v>
      </c>
      <c r="M1370" s="45">
        <v>30800</v>
      </c>
      <c r="N1370" s="39"/>
      <c r="O1370" s="40" t="s">
        <v>450</v>
      </c>
    </row>
    <row r="1371" spans="1:15" s="41" customFormat="1" ht="21">
      <c r="A1371" s="32">
        <v>1278</v>
      </c>
      <c r="B1371" s="33" t="s">
        <v>448</v>
      </c>
      <c r="C1371" s="42" t="s">
        <v>77</v>
      </c>
      <c r="D1371" s="33" t="s">
        <v>446</v>
      </c>
      <c r="E1371" s="44" t="s">
        <v>15</v>
      </c>
      <c r="F1371" s="35">
        <f t="shared" si="185"/>
        <v>43984</v>
      </c>
      <c r="G1371" s="35">
        <f t="shared" si="186"/>
        <v>44005</v>
      </c>
      <c r="H1371" s="35">
        <f t="shared" ref="H1371:H1385" si="188">J1371-15</f>
        <v>44012</v>
      </c>
      <c r="I1371" s="35">
        <f t="shared" si="182"/>
        <v>44019</v>
      </c>
      <c r="J1371" s="35">
        <v>44027</v>
      </c>
      <c r="K1371" s="36" t="s">
        <v>69</v>
      </c>
      <c r="L1371" s="37">
        <f t="shared" si="183"/>
        <v>5000</v>
      </c>
      <c r="M1371" s="45">
        <v>5000</v>
      </c>
      <c r="N1371" s="39"/>
      <c r="O1371" s="40" t="s">
        <v>241</v>
      </c>
    </row>
    <row r="1372" spans="1:15" s="41" customFormat="1" ht="21">
      <c r="A1372" s="32">
        <v>1279</v>
      </c>
      <c r="B1372" s="33" t="s">
        <v>448</v>
      </c>
      <c r="C1372" s="42" t="s">
        <v>78</v>
      </c>
      <c r="D1372" s="33" t="s">
        <v>446</v>
      </c>
      <c r="E1372" s="44" t="s">
        <v>15</v>
      </c>
      <c r="F1372" s="35">
        <f t="shared" si="185"/>
        <v>43984</v>
      </c>
      <c r="G1372" s="35">
        <f t="shared" si="186"/>
        <v>44005</v>
      </c>
      <c r="H1372" s="35">
        <f t="shared" si="188"/>
        <v>44012</v>
      </c>
      <c r="I1372" s="35">
        <f t="shared" si="182"/>
        <v>44019</v>
      </c>
      <c r="J1372" s="35">
        <v>44027</v>
      </c>
      <c r="K1372" s="36" t="s">
        <v>69</v>
      </c>
      <c r="L1372" s="37">
        <f t="shared" si="183"/>
        <v>118050</v>
      </c>
      <c r="M1372" s="45">
        <v>118050</v>
      </c>
      <c r="N1372" s="39"/>
      <c r="O1372" s="40" t="s">
        <v>241</v>
      </c>
    </row>
    <row r="1373" spans="1:15" s="41" customFormat="1" ht="21">
      <c r="A1373" s="32">
        <v>1280</v>
      </c>
      <c r="B1373" s="33" t="s">
        <v>448</v>
      </c>
      <c r="C1373" s="42" t="s">
        <v>81</v>
      </c>
      <c r="D1373" s="33" t="s">
        <v>446</v>
      </c>
      <c r="E1373" s="44" t="s">
        <v>15</v>
      </c>
      <c r="F1373" s="35">
        <f t="shared" si="185"/>
        <v>43984</v>
      </c>
      <c r="G1373" s="35">
        <f t="shared" si="186"/>
        <v>44005</v>
      </c>
      <c r="H1373" s="35">
        <f t="shared" si="188"/>
        <v>44012</v>
      </c>
      <c r="I1373" s="35">
        <f t="shared" si="182"/>
        <v>44019</v>
      </c>
      <c r="J1373" s="35">
        <v>44027</v>
      </c>
      <c r="K1373" s="36" t="s">
        <v>69</v>
      </c>
      <c r="L1373" s="37">
        <f t="shared" si="183"/>
        <v>30800</v>
      </c>
      <c r="M1373" s="45">
        <v>30800</v>
      </c>
      <c r="N1373" s="39"/>
      <c r="O1373" s="40" t="s">
        <v>241</v>
      </c>
    </row>
    <row r="1374" spans="1:15" s="41" customFormat="1" ht="21">
      <c r="A1374" s="32">
        <v>1281</v>
      </c>
      <c r="B1374" s="33" t="s">
        <v>449</v>
      </c>
      <c r="C1374" s="42" t="s">
        <v>77</v>
      </c>
      <c r="D1374" s="33" t="s">
        <v>446</v>
      </c>
      <c r="E1374" s="44" t="s">
        <v>15</v>
      </c>
      <c r="F1374" s="35">
        <f t="shared" si="185"/>
        <v>43984</v>
      </c>
      <c r="G1374" s="35">
        <f t="shared" si="186"/>
        <v>44005</v>
      </c>
      <c r="H1374" s="35">
        <f t="shared" si="188"/>
        <v>44012</v>
      </c>
      <c r="I1374" s="35">
        <f t="shared" si="182"/>
        <v>44019</v>
      </c>
      <c r="J1374" s="35">
        <v>44027</v>
      </c>
      <c r="K1374" s="36" t="s">
        <v>69</v>
      </c>
      <c r="L1374" s="37">
        <f t="shared" si="183"/>
        <v>5000</v>
      </c>
      <c r="M1374" s="45">
        <v>5000</v>
      </c>
      <c r="N1374" s="39"/>
      <c r="O1374" s="40" t="s">
        <v>242</v>
      </c>
    </row>
    <row r="1375" spans="1:15" s="41" customFormat="1" ht="21">
      <c r="A1375" s="32">
        <v>1282</v>
      </c>
      <c r="B1375" s="33" t="s">
        <v>449</v>
      </c>
      <c r="C1375" s="42" t="s">
        <v>78</v>
      </c>
      <c r="D1375" s="33" t="s">
        <v>446</v>
      </c>
      <c r="E1375" s="44" t="s">
        <v>15</v>
      </c>
      <c r="F1375" s="35">
        <f t="shared" si="185"/>
        <v>43984</v>
      </c>
      <c r="G1375" s="35">
        <f t="shared" si="186"/>
        <v>44005</v>
      </c>
      <c r="H1375" s="35">
        <f t="shared" si="188"/>
        <v>44012</v>
      </c>
      <c r="I1375" s="35">
        <f t="shared" si="182"/>
        <v>44019</v>
      </c>
      <c r="J1375" s="35">
        <v>44027</v>
      </c>
      <c r="K1375" s="36" t="s">
        <v>69</v>
      </c>
      <c r="L1375" s="37">
        <f t="shared" si="183"/>
        <v>118050</v>
      </c>
      <c r="M1375" s="45">
        <v>118050</v>
      </c>
      <c r="N1375" s="39"/>
      <c r="O1375" s="40" t="s">
        <v>242</v>
      </c>
    </row>
    <row r="1376" spans="1:15" s="41" customFormat="1" ht="21">
      <c r="A1376" s="32">
        <v>1283</v>
      </c>
      <c r="B1376" s="33" t="s">
        <v>449</v>
      </c>
      <c r="C1376" s="42" t="s">
        <v>81</v>
      </c>
      <c r="D1376" s="33" t="s">
        <v>446</v>
      </c>
      <c r="E1376" s="44" t="s">
        <v>15</v>
      </c>
      <c r="F1376" s="35">
        <f t="shared" si="185"/>
        <v>43984</v>
      </c>
      <c r="G1376" s="35">
        <f t="shared" si="186"/>
        <v>44005</v>
      </c>
      <c r="H1376" s="35">
        <f t="shared" si="188"/>
        <v>44012</v>
      </c>
      <c r="I1376" s="35">
        <f t="shared" si="182"/>
        <v>44019</v>
      </c>
      <c r="J1376" s="35">
        <v>44027</v>
      </c>
      <c r="K1376" s="36" t="s">
        <v>69</v>
      </c>
      <c r="L1376" s="37">
        <f t="shared" si="183"/>
        <v>30800</v>
      </c>
      <c r="M1376" s="45">
        <v>30800</v>
      </c>
      <c r="N1376" s="39"/>
      <c r="O1376" s="40" t="s">
        <v>242</v>
      </c>
    </row>
    <row r="1377" spans="1:256" s="41" customFormat="1" ht="21">
      <c r="A1377" s="32">
        <v>1284</v>
      </c>
      <c r="B1377" s="33" t="s">
        <v>451</v>
      </c>
      <c r="C1377" s="42" t="s">
        <v>77</v>
      </c>
      <c r="D1377" s="33" t="s">
        <v>446</v>
      </c>
      <c r="E1377" s="44" t="s">
        <v>15</v>
      </c>
      <c r="F1377" s="35">
        <f t="shared" si="185"/>
        <v>43984</v>
      </c>
      <c r="G1377" s="35">
        <f t="shared" si="186"/>
        <v>44005</v>
      </c>
      <c r="H1377" s="35">
        <f t="shared" si="188"/>
        <v>44012</v>
      </c>
      <c r="I1377" s="35">
        <f t="shared" si="182"/>
        <v>44019</v>
      </c>
      <c r="J1377" s="35">
        <v>44027</v>
      </c>
      <c r="K1377" s="36" t="s">
        <v>69</v>
      </c>
      <c r="L1377" s="37">
        <f t="shared" si="183"/>
        <v>5000</v>
      </c>
      <c r="M1377" s="45">
        <v>5000</v>
      </c>
      <c r="N1377" s="39"/>
      <c r="O1377" s="40" t="s">
        <v>243</v>
      </c>
    </row>
    <row r="1378" spans="1:256" s="41" customFormat="1" ht="21">
      <c r="A1378" s="32">
        <v>1285</v>
      </c>
      <c r="B1378" s="33" t="s">
        <v>451</v>
      </c>
      <c r="C1378" s="42" t="s">
        <v>78</v>
      </c>
      <c r="D1378" s="33" t="s">
        <v>446</v>
      </c>
      <c r="E1378" s="44" t="s">
        <v>15</v>
      </c>
      <c r="F1378" s="35">
        <f t="shared" si="185"/>
        <v>43984</v>
      </c>
      <c r="G1378" s="35">
        <f t="shared" si="186"/>
        <v>44005</v>
      </c>
      <c r="H1378" s="35">
        <f t="shared" si="188"/>
        <v>44012</v>
      </c>
      <c r="I1378" s="35">
        <f t="shared" si="182"/>
        <v>44019</v>
      </c>
      <c r="J1378" s="35">
        <v>44027</v>
      </c>
      <c r="K1378" s="36" t="s">
        <v>69</v>
      </c>
      <c r="L1378" s="37">
        <f t="shared" si="183"/>
        <v>118050</v>
      </c>
      <c r="M1378" s="45">
        <v>118050</v>
      </c>
      <c r="N1378" s="39"/>
      <c r="O1378" s="40" t="s">
        <v>243</v>
      </c>
    </row>
    <row r="1379" spans="1:256" s="41" customFormat="1" ht="21">
      <c r="A1379" s="32">
        <v>1286</v>
      </c>
      <c r="B1379" s="33" t="s">
        <v>451</v>
      </c>
      <c r="C1379" s="42" t="s">
        <v>81</v>
      </c>
      <c r="D1379" s="33" t="s">
        <v>446</v>
      </c>
      <c r="E1379" s="44" t="s">
        <v>15</v>
      </c>
      <c r="F1379" s="35">
        <f t="shared" si="185"/>
        <v>43984</v>
      </c>
      <c r="G1379" s="35">
        <f t="shared" si="186"/>
        <v>44005</v>
      </c>
      <c r="H1379" s="35">
        <f t="shared" si="188"/>
        <v>44012</v>
      </c>
      <c r="I1379" s="35">
        <f t="shared" si="182"/>
        <v>44019</v>
      </c>
      <c r="J1379" s="35">
        <v>44027</v>
      </c>
      <c r="K1379" s="36" t="s">
        <v>69</v>
      </c>
      <c r="L1379" s="37">
        <f t="shared" si="183"/>
        <v>30800</v>
      </c>
      <c r="M1379" s="45">
        <v>30800</v>
      </c>
      <c r="N1379" s="39"/>
      <c r="O1379" s="40" t="s">
        <v>243</v>
      </c>
    </row>
    <row r="1380" spans="1:256" s="41" customFormat="1" ht="31.5">
      <c r="A1380" s="32">
        <v>1287</v>
      </c>
      <c r="B1380" s="33" t="s">
        <v>452</v>
      </c>
      <c r="C1380" s="42" t="s">
        <v>77</v>
      </c>
      <c r="D1380" s="33" t="s">
        <v>446</v>
      </c>
      <c r="E1380" s="44" t="s">
        <v>15</v>
      </c>
      <c r="F1380" s="35">
        <f t="shared" si="185"/>
        <v>43984</v>
      </c>
      <c r="G1380" s="35">
        <f t="shared" si="186"/>
        <v>44005</v>
      </c>
      <c r="H1380" s="35">
        <f t="shared" si="188"/>
        <v>44012</v>
      </c>
      <c r="I1380" s="35">
        <f t="shared" si="182"/>
        <v>44019</v>
      </c>
      <c r="J1380" s="35">
        <v>44027</v>
      </c>
      <c r="K1380" s="36" t="s">
        <v>69</v>
      </c>
      <c r="L1380" s="37">
        <f t="shared" si="183"/>
        <v>5000</v>
      </c>
      <c r="M1380" s="45">
        <v>5000</v>
      </c>
      <c r="N1380" s="39"/>
      <c r="O1380" s="40" t="s">
        <v>244</v>
      </c>
    </row>
    <row r="1381" spans="1:256" s="41" customFormat="1" ht="31.5">
      <c r="A1381" s="32">
        <v>1288</v>
      </c>
      <c r="B1381" s="33" t="s">
        <v>452</v>
      </c>
      <c r="C1381" s="42" t="s">
        <v>78</v>
      </c>
      <c r="D1381" s="33" t="s">
        <v>446</v>
      </c>
      <c r="E1381" s="44" t="s">
        <v>15</v>
      </c>
      <c r="F1381" s="35">
        <f t="shared" si="185"/>
        <v>43984</v>
      </c>
      <c r="G1381" s="35">
        <f t="shared" si="186"/>
        <v>44005</v>
      </c>
      <c r="H1381" s="35">
        <f t="shared" si="188"/>
        <v>44012</v>
      </c>
      <c r="I1381" s="35">
        <f t="shared" si="182"/>
        <v>44019</v>
      </c>
      <c r="J1381" s="35">
        <v>44027</v>
      </c>
      <c r="K1381" s="36" t="s">
        <v>69</v>
      </c>
      <c r="L1381" s="37">
        <f t="shared" si="183"/>
        <v>118050</v>
      </c>
      <c r="M1381" s="45">
        <v>118050</v>
      </c>
      <c r="N1381" s="39"/>
      <c r="O1381" s="40" t="s">
        <v>244</v>
      </c>
    </row>
    <row r="1382" spans="1:256" s="41" customFormat="1" ht="31.5">
      <c r="A1382" s="32">
        <v>1289</v>
      </c>
      <c r="B1382" s="33" t="s">
        <v>452</v>
      </c>
      <c r="C1382" s="42" t="s">
        <v>81</v>
      </c>
      <c r="D1382" s="33" t="s">
        <v>446</v>
      </c>
      <c r="E1382" s="44" t="s">
        <v>15</v>
      </c>
      <c r="F1382" s="35">
        <f t="shared" si="185"/>
        <v>43984</v>
      </c>
      <c r="G1382" s="35">
        <f t="shared" si="186"/>
        <v>44005</v>
      </c>
      <c r="H1382" s="35">
        <f t="shared" si="188"/>
        <v>44012</v>
      </c>
      <c r="I1382" s="35">
        <f t="shared" si="182"/>
        <v>44019</v>
      </c>
      <c r="J1382" s="35">
        <v>44027</v>
      </c>
      <c r="K1382" s="36" t="s">
        <v>69</v>
      </c>
      <c r="L1382" s="37">
        <f t="shared" si="183"/>
        <v>30800</v>
      </c>
      <c r="M1382" s="45">
        <v>30800</v>
      </c>
      <c r="N1382" s="39"/>
      <c r="O1382" s="40" t="s">
        <v>244</v>
      </c>
    </row>
    <row r="1383" spans="1:256" s="41" customFormat="1" ht="12.75">
      <c r="A1383" s="32">
        <v>1291</v>
      </c>
      <c r="B1383" s="88" t="s">
        <v>667</v>
      </c>
      <c r="C1383" s="89" t="s">
        <v>76</v>
      </c>
      <c r="D1383" s="88" t="s">
        <v>645</v>
      </c>
      <c r="E1383" s="90" t="s">
        <v>24</v>
      </c>
      <c r="F1383" s="88" t="str">
        <f>IF(E1383="","",IF((OR(E1383=[1]data_validation!A$1,E1383=[1]data_validation!A$2,E1383=[1]data_validation!A$5,E1383=[1]data_validation!A$6,E1383=[1]data_validation!A$14,E1383=[1]data_validation!A$16)),"Indicate Date","N/A"))</f>
        <v>N/A</v>
      </c>
      <c r="G1383" s="88" t="str">
        <f>IF(E1383="","",IF((OR(E1383=[1]data_validation!A$1,E1383=[1]data_validation!A$2)),"Indicate Date","N/A"))</f>
        <v>N/A</v>
      </c>
      <c r="H1383" s="74">
        <f t="shared" si="188"/>
        <v>44012</v>
      </c>
      <c r="I1383" s="74">
        <f t="shared" si="182"/>
        <v>44019</v>
      </c>
      <c r="J1383" s="74">
        <v>44027</v>
      </c>
      <c r="K1383" s="91" t="s">
        <v>69</v>
      </c>
      <c r="L1383" s="92">
        <f t="shared" si="183"/>
        <v>22050</v>
      </c>
      <c r="M1383" s="77">
        <f>22012+38</f>
        <v>22050</v>
      </c>
      <c r="N1383" s="78"/>
      <c r="O1383" s="93" t="s">
        <v>646</v>
      </c>
      <c r="P1383" s="94"/>
      <c r="Q1383" s="94"/>
      <c r="R1383" s="94"/>
      <c r="S1383" s="94"/>
      <c r="T1383" s="94"/>
      <c r="U1383" s="94"/>
      <c r="V1383" s="94"/>
      <c r="W1383" s="94"/>
      <c r="X1383" s="94"/>
      <c r="Y1383" s="94"/>
      <c r="Z1383" s="94"/>
      <c r="AA1383" s="94"/>
      <c r="AB1383" s="94"/>
      <c r="AC1383" s="94"/>
      <c r="AD1383" s="94"/>
      <c r="AE1383" s="94"/>
      <c r="AF1383" s="94"/>
      <c r="AG1383" s="94"/>
      <c r="AH1383" s="94"/>
      <c r="AI1383" s="94"/>
      <c r="AJ1383" s="94"/>
      <c r="AK1383" s="94"/>
      <c r="AL1383" s="94"/>
      <c r="AM1383" s="94"/>
      <c r="AN1383" s="94"/>
      <c r="AO1383" s="94"/>
      <c r="AP1383" s="94"/>
      <c r="AQ1383" s="94"/>
      <c r="AR1383" s="94"/>
      <c r="AS1383" s="94"/>
      <c r="AT1383" s="94"/>
      <c r="AU1383" s="94"/>
      <c r="AV1383" s="94"/>
      <c r="AW1383" s="94"/>
      <c r="AX1383" s="94"/>
      <c r="AY1383" s="94"/>
      <c r="AZ1383" s="94"/>
      <c r="BA1383" s="94"/>
      <c r="BB1383" s="94"/>
      <c r="BC1383" s="94"/>
      <c r="BD1383" s="94"/>
      <c r="BE1383" s="94"/>
      <c r="BF1383" s="94"/>
      <c r="BG1383" s="94"/>
      <c r="BH1383" s="94"/>
      <c r="BI1383" s="94"/>
      <c r="BJ1383" s="94"/>
      <c r="BK1383" s="94"/>
      <c r="BL1383" s="94"/>
      <c r="BM1383" s="94"/>
      <c r="BN1383" s="94"/>
      <c r="BO1383" s="94"/>
      <c r="BP1383" s="94"/>
      <c r="BQ1383" s="94"/>
      <c r="BR1383" s="94"/>
      <c r="BS1383" s="94"/>
      <c r="BT1383" s="94"/>
      <c r="BU1383" s="94"/>
      <c r="BV1383" s="94"/>
      <c r="BW1383" s="94"/>
      <c r="BX1383" s="94"/>
      <c r="BY1383" s="94"/>
      <c r="BZ1383" s="94"/>
      <c r="CA1383" s="94"/>
      <c r="CB1383" s="94"/>
      <c r="CC1383" s="94"/>
      <c r="CD1383" s="94"/>
      <c r="CE1383" s="94"/>
      <c r="CF1383" s="94"/>
      <c r="CG1383" s="94"/>
      <c r="CH1383" s="94"/>
      <c r="CI1383" s="94"/>
      <c r="CJ1383" s="94"/>
      <c r="CK1383" s="94"/>
      <c r="CL1383" s="94"/>
      <c r="CM1383" s="94"/>
      <c r="CN1383" s="94"/>
      <c r="CO1383" s="94"/>
      <c r="CP1383" s="94"/>
      <c r="CQ1383" s="94"/>
      <c r="CR1383" s="94"/>
      <c r="CS1383" s="94"/>
      <c r="CT1383" s="94"/>
      <c r="CU1383" s="94"/>
      <c r="CV1383" s="94"/>
      <c r="CW1383" s="94"/>
      <c r="CX1383" s="94"/>
      <c r="CY1383" s="94"/>
      <c r="CZ1383" s="94"/>
      <c r="DA1383" s="94"/>
      <c r="DB1383" s="94"/>
      <c r="DC1383" s="94"/>
      <c r="DD1383" s="94"/>
      <c r="DE1383" s="94"/>
      <c r="DF1383" s="94"/>
      <c r="DG1383" s="94"/>
      <c r="DH1383" s="94"/>
      <c r="DI1383" s="94"/>
      <c r="DJ1383" s="94"/>
      <c r="DK1383" s="94"/>
      <c r="DL1383" s="94"/>
      <c r="DM1383" s="94"/>
      <c r="DN1383" s="94"/>
      <c r="DO1383" s="94"/>
      <c r="DP1383" s="94"/>
      <c r="DQ1383" s="94"/>
      <c r="DR1383" s="94"/>
      <c r="DS1383" s="94"/>
      <c r="DT1383" s="94"/>
      <c r="DU1383" s="94"/>
      <c r="DV1383" s="94"/>
      <c r="DW1383" s="94"/>
      <c r="DX1383" s="94"/>
      <c r="DY1383" s="94"/>
      <c r="DZ1383" s="94"/>
      <c r="EA1383" s="94"/>
      <c r="EB1383" s="94"/>
      <c r="EC1383" s="94"/>
      <c r="ED1383" s="94"/>
      <c r="EE1383" s="94"/>
      <c r="EF1383" s="94"/>
      <c r="EG1383" s="94"/>
      <c r="EH1383" s="94"/>
      <c r="EI1383" s="94"/>
      <c r="EJ1383" s="94"/>
      <c r="EK1383" s="94"/>
      <c r="EL1383" s="94"/>
      <c r="EM1383" s="94"/>
      <c r="EN1383" s="94"/>
      <c r="EO1383" s="94"/>
      <c r="EP1383" s="94"/>
      <c r="EQ1383" s="94"/>
      <c r="ER1383" s="94"/>
      <c r="ES1383" s="94"/>
      <c r="ET1383" s="94"/>
      <c r="EU1383" s="94"/>
      <c r="EV1383" s="94"/>
      <c r="EW1383" s="94"/>
      <c r="EX1383" s="94"/>
      <c r="EY1383" s="94"/>
      <c r="EZ1383" s="94"/>
      <c r="FA1383" s="94"/>
      <c r="FB1383" s="94"/>
      <c r="FC1383" s="94"/>
      <c r="FD1383" s="94"/>
      <c r="FE1383" s="94"/>
      <c r="FF1383" s="94"/>
      <c r="FG1383" s="94"/>
      <c r="FH1383" s="94"/>
      <c r="FI1383" s="94"/>
      <c r="FJ1383" s="94"/>
      <c r="FK1383" s="94"/>
      <c r="FL1383" s="94"/>
      <c r="FM1383" s="94"/>
      <c r="FN1383" s="94"/>
      <c r="FO1383" s="94"/>
      <c r="FP1383" s="94"/>
      <c r="FQ1383" s="94"/>
      <c r="FR1383" s="94"/>
      <c r="FS1383" s="94"/>
      <c r="FT1383" s="94"/>
      <c r="FU1383" s="94"/>
      <c r="FV1383" s="94"/>
      <c r="FW1383" s="94"/>
      <c r="FX1383" s="94"/>
      <c r="FY1383" s="94"/>
      <c r="FZ1383" s="94"/>
      <c r="GA1383" s="94"/>
      <c r="GB1383" s="94"/>
      <c r="GC1383" s="94"/>
      <c r="GD1383" s="94"/>
      <c r="GE1383" s="94"/>
      <c r="GF1383" s="94"/>
      <c r="GG1383" s="94"/>
      <c r="GH1383" s="94"/>
      <c r="GI1383" s="94"/>
      <c r="GJ1383" s="94"/>
      <c r="GK1383" s="94"/>
      <c r="GL1383" s="94"/>
      <c r="GM1383" s="94"/>
      <c r="GN1383" s="94"/>
      <c r="GO1383" s="94"/>
      <c r="GP1383" s="94"/>
      <c r="GQ1383" s="94"/>
      <c r="GR1383" s="94"/>
      <c r="GS1383" s="94"/>
      <c r="GT1383" s="94"/>
      <c r="GU1383" s="94"/>
      <c r="GV1383" s="94"/>
      <c r="GW1383" s="94"/>
      <c r="GX1383" s="94"/>
      <c r="GY1383" s="94"/>
      <c r="GZ1383" s="94"/>
      <c r="HA1383" s="94"/>
      <c r="HB1383" s="94"/>
      <c r="HC1383" s="94"/>
      <c r="HD1383" s="94"/>
      <c r="HE1383" s="94"/>
      <c r="HF1383" s="94"/>
      <c r="HG1383" s="94"/>
      <c r="HH1383" s="94"/>
      <c r="HI1383" s="94"/>
      <c r="HJ1383" s="94"/>
      <c r="HK1383" s="94"/>
      <c r="HL1383" s="94"/>
      <c r="HM1383" s="94"/>
      <c r="HN1383" s="94"/>
      <c r="HO1383" s="94"/>
      <c r="HP1383" s="94"/>
      <c r="HQ1383" s="94"/>
      <c r="HR1383" s="94"/>
      <c r="HS1383" s="94"/>
      <c r="HT1383" s="94"/>
      <c r="HU1383" s="94"/>
      <c r="HV1383" s="94"/>
      <c r="HW1383" s="94"/>
      <c r="HX1383" s="94"/>
      <c r="HY1383" s="94"/>
      <c r="HZ1383" s="94"/>
      <c r="IA1383" s="94"/>
      <c r="IB1383" s="94"/>
      <c r="IC1383" s="94"/>
      <c r="ID1383" s="94"/>
      <c r="IE1383" s="94"/>
      <c r="IF1383" s="94"/>
      <c r="IG1383" s="94"/>
      <c r="IH1383" s="94"/>
      <c r="II1383" s="94"/>
      <c r="IJ1383" s="94"/>
      <c r="IK1383" s="94"/>
      <c r="IL1383" s="94"/>
      <c r="IM1383" s="94"/>
      <c r="IN1383" s="94"/>
      <c r="IO1383" s="94"/>
      <c r="IP1383" s="94"/>
      <c r="IQ1383" s="94"/>
      <c r="IR1383" s="94"/>
      <c r="IS1383" s="94"/>
      <c r="IT1383" s="94"/>
      <c r="IU1383" s="94"/>
      <c r="IV1383" s="94"/>
    </row>
    <row r="1384" spans="1:256" s="41" customFormat="1" ht="12.75">
      <c r="A1384" s="32">
        <v>1293</v>
      </c>
      <c r="B1384" s="82" t="s">
        <v>667</v>
      </c>
      <c r="C1384" s="42" t="s">
        <v>77</v>
      </c>
      <c r="D1384" s="82" t="s">
        <v>645</v>
      </c>
      <c r="E1384" s="83" t="s">
        <v>15</v>
      </c>
      <c r="F1384" s="35">
        <f t="shared" ref="F1384:F1401" si="189">G1384-21</f>
        <v>43984</v>
      </c>
      <c r="G1384" s="35">
        <f t="shared" ref="G1384:G1401" si="190">H1384-7</f>
        <v>44005</v>
      </c>
      <c r="H1384" s="35">
        <f t="shared" si="188"/>
        <v>44012</v>
      </c>
      <c r="I1384" s="35">
        <f t="shared" si="182"/>
        <v>44019</v>
      </c>
      <c r="J1384" s="35">
        <v>44027</v>
      </c>
      <c r="K1384" s="84" t="s">
        <v>69</v>
      </c>
      <c r="L1384" s="85">
        <f t="shared" si="183"/>
        <v>125000</v>
      </c>
      <c r="M1384" s="38">
        <v>125000</v>
      </c>
      <c r="N1384" s="39"/>
      <c r="O1384" s="86" t="s">
        <v>646</v>
      </c>
      <c r="P1384" s="87"/>
      <c r="Q1384" s="87"/>
      <c r="R1384" s="87"/>
      <c r="S1384" s="87"/>
      <c r="T1384" s="87"/>
      <c r="U1384" s="87"/>
      <c r="V1384" s="87"/>
      <c r="W1384" s="87"/>
      <c r="X1384" s="87"/>
      <c r="Y1384" s="87"/>
      <c r="Z1384" s="87"/>
      <c r="AA1384" s="87"/>
      <c r="AB1384" s="87"/>
      <c r="AC1384" s="87"/>
      <c r="AD1384" s="87"/>
      <c r="AE1384" s="87"/>
      <c r="AF1384" s="87"/>
      <c r="AG1384" s="87"/>
      <c r="AH1384" s="87"/>
      <c r="AI1384" s="87"/>
      <c r="AJ1384" s="87"/>
      <c r="AK1384" s="87"/>
      <c r="AL1384" s="87"/>
      <c r="AM1384" s="87"/>
      <c r="AN1384" s="87"/>
      <c r="AO1384" s="87"/>
      <c r="AP1384" s="87"/>
      <c r="AQ1384" s="87"/>
      <c r="AR1384" s="87"/>
      <c r="AS1384" s="87"/>
      <c r="AT1384" s="87"/>
      <c r="AU1384" s="87"/>
      <c r="AV1384" s="87"/>
      <c r="AW1384" s="87"/>
      <c r="AX1384" s="87"/>
      <c r="AY1384" s="87"/>
      <c r="AZ1384" s="87"/>
      <c r="BA1384" s="87"/>
      <c r="BB1384" s="87"/>
      <c r="BC1384" s="87"/>
      <c r="BD1384" s="87"/>
      <c r="BE1384" s="87"/>
      <c r="BF1384" s="87"/>
      <c r="BG1384" s="87"/>
      <c r="BH1384" s="87"/>
      <c r="BI1384" s="87"/>
      <c r="BJ1384" s="87"/>
      <c r="BK1384" s="87"/>
      <c r="BL1384" s="87"/>
      <c r="BM1384" s="87"/>
      <c r="BN1384" s="87"/>
      <c r="BO1384" s="87"/>
      <c r="BP1384" s="87"/>
      <c r="BQ1384" s="87"/>
      <c r="BR1384" s="87"/>
      <c r="BS1384" s="87"/>
      <c r="BT1384" s="87"/>
      <c r="BU1384" s="87"/>
      <c r="BV1384" s="87"/>
      <c r="BW1384" s="87"/>
      <c r="BX1384" s="87"/>
      <c r="BY1384" s="87"/>
      <c r="BZ1384" s="87"/>
      <c r="CA1384" s="87"/>
      <c r="CB1384" s="87"/>
      <c r="CC1384" s="87"/>
      <c r="CD1384" s="87"/>
      <c r="CE1384" s="87"/>
      <c r="CF1384" s="87"/>
      <c r="CG1384" s="87"/>
      <c r="CH1384" s="87"/>
      <c r="CI1384" s="87"/>
      <c r="CJ1384" s="87"/>
      <c r="CK1384" s="87"/>
      <c r="CL1384" s="87"/>
      <c r="CM1384" s="87"/>
      <c r="CN1384" s="87"/>
      <c r="CO1384" s="87"/>
      <c r="CP1384" s="87"/>
      <c r="CQ1384" s="87"/>
      <c r="CR1384" s="87"/>
      <c r="CS1384" s="87"/>
      <c r="CT1384" s="87"/>
      <c r="CU1384" s="87"/>
      <c r="CV1384" s="87"/>
      <c r="CW1384" s="87"/>
      <c r="CX1384" s="87"/>
      <c r="CY1384" s="87"/>
      <c r="CZ1384" s="87"/>
      <c r="DA1384" s="87"/>
      <c r="DB1384" s="87"/>
      <c r="DC1384" s="87"/>
      <c r="DD1384" s="87"/>
      <c r="DE1384" s="87"/>
      <c r="DF1384" s="87"/>
      <c r="DG1384" s="87"/>
      <c r="DH1384" s="87"/>
      <c r="DI1384" s="87"/>
      <c r="DJ1384" s="87"/>
      <c r="DK1384" s="87"/>
      <c r="DL1384" s="87"/>
      <c r="DM1384" s="87"/>
      <c r="DN1384" s="87"/>
      <c r="DO1384" s="87"/>
      <c r="DP1384" s="87"/>
      <c r="DQ1384" s="87"/>
      <c r="DR1384" s="87"/>
      <c r="DS1384" s="87"/>
      <c r="DT1384" s="87"/>
      <c r="DU1384" s="87"/>
      <c r="DV1384" s="87"/>
      <c r="DW1384" s="87"/>
      <c r="DX1384" s="87"/>
      <c r="DY1384" s="87"/>
      <c r="DZ1384" s="87"/>
      <c r="EA1384" s="87"/>
      <c r="EB1384" s="87"/>
      <c r="EC1384" s="87"/>
      <c r="ED1384" s="87"/>
      <c r="EE1384" s="87"/>
      <c r="EF1384" s="87"/>
      <c r="EG1384" s="87"/>
      <c r="EH1384" s="87"/>
      <c r="EI1384" s="87"/>
      <c r="EJ1384" s="87"/>
      <c r="EK1384" s="87"/>
      <c r="EL1384" s="87"/>
      <c r="EM1384" s="87"/>
      <c r="EN1384" s="87"/>
      <c r="EO1384" s="87"/>
      <c r="EP1384" s="87"/>
      <c r="EQ1384" s="87"/>
      <c r="ER1384" s="87"/>
      <c r="ES1384" s="87"/>
      <c r="ET1384" s="87"/>
      <c r="EU1384" s="87"/>
      <c r="EV1384" s="87"/>
      <c r="EW1384" s="87"/>
      <c r="EX1384" s="87"/>
      <c r="EY1384" s="87"/>
      <c r="EZ1384" s="87"/>
      <c r="FA1384" s="87"/>
      <c r="FB1384" s="87"/>
      <c r="FC1384" s="87"/>
      <c r="FD1384" s="87"/>
      <c r="FE1384" s="87"/>
      <c r="FF1384" s="87"/>
      <c r="FG1384" s="87"/>
      <c r="FH1384" s="87"/>
      <c r="FI1384" s="87"/>
      <c r="FJ1384" s="87"/>
      <c r="FK1384" s="87"/>
      <c r="FL1384" s="87"/>
      <c r="FM1384" s="87"/>
      <c r="FN1384" s="87"/>
      <c r="FO1384" s="87"/>
      <c r="FP1384" s="87"/>
      <c r="FQ1384" s="87"/>
      <c r="FR1384" s="87"/>
      <c r="FS1384" s="87"/>
      <c r="FT1384" s="87"/>
      <c r="FU1384" s="87"/>
      <c r="FV1384" s="87"/>
      <c r="FW1384" s="87"/>
      <c r="FX1384" s="87"/>
      <c r="FY1384" s="87"/>
      <c r="FZ1384" s="87"/>
      <c r="GA1384" s="87"/>
      <c r="GB1384" s="87"/>
      <c r="GC1384" s="87"/>
      <c r="GD1384" s="87"/>
      <c r="GE1384" s="87"/>
      <c r="GF1384" s="87"/>
      <c r="GG1384" s="87"/>
      <c r="GH1384" s="87"/>
      <c r="GI1384" s="87"/>
      <c r="GJ1384" s="87"/>
      <c r="GK1384" s="87"/>
      <c r="GL1384" s="87"/>
      <c r="GM1384" s="87"/>
      <c r="GN1384" s="87"/>
      <c r="GO1384" s="87"/>
      <c r="GP1384" s="87"/>
      <c r="GQ1384" s="87"/>
      <c r="GR1384" s="87"/>
      <c r="GS1384" s="87"/>
      <c r="GT1384" s="87"/>
      <c r="GU1384" s="87"/>
      <c r="GV1384" s="87"/>
      <c r="GW1384" s="87"/>
      <c r="GX1384" s="87"/>
      <c r="GY1384" s="87"/>
      <c r="GZ1384" s="87"/>
      <c r="HA1384" s="87"/>
      <c r="HB1384" s="87"/>
      <c r="HC1384" s="87"/>
      <c r="HD1384" s="87"/>
      <c r="HE1384" s="87"/>
      <c r="HF1384" s="87"/>
      <c r="HG1384" s="87"/>
      <c r="HH1384" s="87"/>
      <c r="HI1384" s="87"/>
      <c r="HJ1384" s="87"/>
      <c r="HK1384" s="87"/>
      <c r="HL1384" s="87"/>
      <c r="HM1384" s="87"/>
      <c r="HN1384" s="87"/>
      <c r="HO1384" s="87"/>
      <c r="HP1384" s="87"/>
      <c r="HQ1384" s="87"/>
      <c r="HR1384" s="87"/>
      <c r="HS1384" s="87"/>
      <c r="HT1384" s="87"/>
      <c r="HU1384" s="87"/>
      <c r="HV1384" s="87"/>
      <c r="HW1384" s="87"/>
      <c r="HX1384" s="87"/>
      <c r="HY1384" s="87"/>
      <c r="HZ1384" s="87"/>
      <c r="IA1384" s="87"/>
      <c r="IB1384" s="87"/>
      <c r="IC1384" s="87"/>
      <c r="ID1384" s="87"/>
      <c r="IE1384" s="87"/>
      <c r="IF1384" s="87"/>
      <c r="IG1384" s="87"/>
      <c r="IH1384" s="87"/>
      <c r="II1384" s="87"/>
      <c r="IJ1384" s="87"/>
      <c r="IK1384" s="87"/>
      <c r="IL1384" s="87"/>
      <c r="IM1384" s="87"/>
      <c r="IN1384" s="87"/>
      <c r="IO1384" s="87"/>
      <c r="IP1384" s="87"/>
      <c r="IQ1384" s="87"/>
      <c r="IR1384" s="87"/>
      <c r="IS1384" s="87"/>
      <c r="IT1384" s="87"/>
      <c r="IU1384" s="87"/>
      <c r="IV1384" s="87"/>
    </row>
    <row r="1385" spans="1:256" s="41" customFormat="1" ht="12.75">
      <c r="A1385" s="32">
        <v>1296</v>
      </c>
      <c r="B1385" s="82" t="s">
        <v>667</v>
      </c>
      <c r="C1385" s="42" t="s">
        <v>122</v>
      </c>
      <c r="D1385" s="82" t="s">
        <v>645</v>
      </c>
      <c r="E1385" s="83" t="s">
        <v>15</v>
      </c>
      <c r="F1385" s="35">
        <f t="shared" si="189"/>
        <v>43984</v>
      </c>
      <c r="G1385" s="35">
        <f t="shared" si="190"/>
        <v>44005</v>
      </c>
      <c r="H1385" s="35">
        <f t="shared" si="188"/>
        <v>44012</v>
      </c>
      <c r="I1385" s="35">
        <f t="shared" si="182"/>
        <v>44019</v>
      </c>
      <c r="J1385" s="35">
        <v>44027</v>
      </c>
      <c r="K1385" s="84" t="s">
        <v>69</v>
      </c>
      <c r="L1385" s="85">
        <f t="shared" si="183"/>
        <v>197358.5</v>
      </c>
      <c r="M1385" s="38">
        <v>197358.5</v>
      </c>
      <c r="N1385" s="39"/>
      <c r="O1385" s="86" t="s">
        <v>646</v>
      </c>
      <c r="P1385" s="87"/>
      <c r="Q1385" s="87"/>
      <c r="R1385" s="87"/>
      <c r="S1385" s="87"/>
      <c r="T1385" s="87"/>
      <c r="U1385" s="87"/>
      <c r="V1385" s="87"/>
      <c r="W1385" s="87"/>
      <c r="X1385" s="87"/>
      <c r="Y1385" s="87"/>
      <c r="Z1385" s="87"/>
      <c r="AA1385" s="87"/>
      <c r="AB1385" s="87"/>
      <c r="AC1385" s="87"/>
      <c r="AD1385" s="87"/>
      <c r="AE1385" s="87"/>
      <c r="AF1385" s="87"/>
      <c r="AG1385" s="87"/>
      <c r="AH1385" s="87"/>
      <c r="AI1385" s="87"/>
      <c r="AJ1385" s="87"/>
      <c r="AK1385" s="87"/>
      <c r="AL1385" s="87"/>
      <c r="AM1385" s="87"/>
      <c r="AN1385" s="87"/>
      <c r="AO1385" s="87"/>
      <c r="AP1385" s="87"/>
      <c r="AQ1385" s="87"/>
      <c r="AR1385" s="87"/>
      <c r="AS1385" s="87"/>
      <c r="AT1385" s="87"/>
      <c r="AU1385" s="87"/>
      <c r="AV1385" s="87"/>
      <c r="AW1385" s="87"/>
      <c r="AX1385" s="87"/>
      <c r="AY1385" s="87"/>
      <c r="AZ1385" s="87"/>
      <c r="BA1385" s="87"/>
      <c r="BB1385" s="87"/>
      <c r="BC1385" s="87"/>
      <c r="BD1385" s="87"/>
      <c r="BE1385" s="87"/>
      <c r="BF1385" s="87"/>
      <c r="BG1385" s="87"/>
      <c r="BH1385" s="87"/>
      <c r="BI1385" s="87"/>
      <c r="BJ1385" s="87"/>
      <c r="BK1385" s="87"/>
      <c r="BL1385" s="87"/>
      <c r="BM1385" s="87"/>
      <c r="BN1385" s="87"/>
      <c r="BO1385" s="87"/>
      <c r="BP1385" s="87"/>
      <c r="BQ1385" s="87"/>
      <c r="BR1385" s="87"/>
      <c r="BS1385" s="87"/>
      <c r="BT1385" s="87"/>
      <c r="BU1385" s="87"/>
      <c r="BV1385" s="87"/>
      <c r="BW1385" s="87"/>
      <c r="BX1385" s="87"/>
      <c r="BY1385" s="87"/>
      <c r="BZ1385" s="87"/>
      <c r="CA1385" s="87"/>
      <c r="CB1385" s="87"/>
      <c r="CC1385" s="87"/>
      <c r="CD1385" s="87"/>
      <c r="CE1385" s="87"/>
      <c r="CF1385" s="87"/>
      <c r="CG1385" s="87"/>
      <c r="CH1385" s="87"/>
      <c r="CI1385" s="87"/>
      <c r="CJ1385" s="87"/>
      <c r="CK1385" s="87"/>
      <c r="CL1385" s="87"/>
      <c r="CM1385" s="87"/>
      <c r="CN1385" s="87"/>
      <c r="CO1385" s="87"/>
      <c r="CP1385" s="87"/>
      <c r="CQ1385" s="87"/>
      <c r="CR1385" s="87"/>
      <c r="CS1385" s="87"/>
      <c r="CT1385" s="87"/>
      <c r="CU1385" s="87"/>
      <c r="CV1385" s="87"/>
      <c r="CW1385" s="87"/>
      <c r="CX1385" s="87"/>
      <c r="CY1385" s="87"/>
      <c r="CZ1385" s="87"/>
      <c r="DA1385" s="87"/>
      <c r="DB1385" s="87"/>
      <c r="DC1385" s="87"/>
      <c r="DD1385" s="87"/>
      <c r="DE1385" s="87"/>
      <c r="DF1385" s="87"/>
      <c r="DG1385" s="87"/>
      <c r="DH1385" s="87"/>
      <c r="DI1385" s="87"/>
      <c r="DJ1385" s="87"/>
      <c r="DK1385" s="87"/>
      <c r="DL1385" s="87"/>
      <c r="DM1385" s="87"/>
      <c r="DN1385" s="87"/>
      <c r="DO1385" s="87"/>
      <c r="DP1385" s="87"/>
      <c r="DQ1385" s="87"/>
      <c r="DR1385" s="87"/>
      <c r="DS1385" s="87"/>
      <c r="DT1385" s="87"/>
      <c r="DU1385" s="87"/>
      <c r="DV1385" s="87"/>
      <c r="DW1385" s="87"/>
      <c r="DX1385" s="87"/>
      <c r="DY1385" s="87"/>
      <c r="DZ1385" s="87"/>
      <c r="EA1385" s="87"/>
      <c r="EB1385" s="87"/>
      <c r="EC1385" s="87"/>
      <c r="ED1385" s="87"/>
      <c r="EE1385" s="87"/>
      <c r="EF1385" s="87"/>
      <c r="EG1385" s="87"/>
      <c r="EH1385" s="87"/>
      <c r="EI1385" s="87"/>
      <c r="EJ1385" s="87"/>
      <c r="EK1385" s="87"/>
      <c r="EL1385" s="87"/>
      <c r="EM1385" s="87"/>
      <c r="EN1385" s="87"/>
      <c r="EO1385" s="87"/>
      <c r="EP1385" s="87"/>
      <c r="EQ1385" s="87"/>
      <c r="ER1385" s="87"/>
      <c r="ES1385" s="87"/>
      <c r="ET1385" s="87"/>
      <c r="EU1385" s="87"/>
      <c r="EV1385" s="87"/>
      <c r="EW1385" s="87"/>
      <c r="EX1385" s="87"/>
      <c r="EY1385" s="87"/>
      <c r="EZ1385" s="87"/>
      <c r="FA1385" s="87"/>
      <c r="FB1385" s="87"/>
      <c r="FC1385" s="87"/>
      <c r="FD1385" s="87"/>
      <c r="FE1385" s="87"/>
      <c r="FF1385" s="87"/>
      <c r="FG1385" s="87"/>
      <c r="FH1385" s="87"/>
      <c r="FI1385" s="87"/>
      <c r="FJ1385" s="87"/>
      <c r="FK1385" s="87"/>
      <c r="FL1385" s="87"/>
      <c r="FM1385" s="87"/>
      <c r="FN1385" s="87"/>
      <c r="FO1385" s="87"/>
      <c r="FP1385" s="87"/>
      <c r="FQ1385" s="87"/>
      <c r="FR1385" s="87"/>
      <c r="FS1385" s="87"/>
      <c r="FT1385" s="87"/>
      <c r="FU1385" s="87"/>
      <c r="FV1385" s="87"/>
      <c r="FW1385" s="87"/>
      <c r="FX1385" s="87"/>
      <c r="FY1385" s="87"/>
      <c r="FZ1385" s="87"/>
      <c r="GA1385" s="87"/>
      <c r="GB1385" s="87"/>
      <c r="GC1385" s="87"/>
      <c r="GD1385" s="87"/>
      <c r="GE1385" s="87"/>
      <c r="GF1385" s="87"/>
      <c r="GG1385" s="87"/>
      <c r="GH1385" s="87"/>
      <c r="GI1385" s="87"/>
      <c r="GJ1385" s="87"/>
      <c r="GK1385" s="87"/>
      <c r="GL1385" s="87"/>
      <c r="GM1385" s="87"/>
      <c r="GN1385" s="87"/>
      <c r="GO1385" s="87"/>
      <c r="GP1385" s="87"/>
      <c r="GQ1385" s="87"/>
      <c r="GR1385" s="87"/>
      <c r="GS1385" s="87"/>
      <c r="GT1385" s="87"/>
      <c r="GU1385" s="87"/>
      <c r="GV1385" s="87"/>
      <c r="GW1385" s="87"/>
      <c r="GX1385" s="87"/>
      <c r="GY1385" s="87"/>
      <c r="GZ1385" s="87"/>
      <c r="HA1385" s="87"/>
      <c r="HB1385" s="87"/>
      <c r="HC1385" s="87"/>
      <c r="HD1385" s="87"/>
      <c r="HE1385" s="87"/>
      <c r="HF1385" s="87"/>
      <c r="HG1385" s="87"/>
      <c r="HH1385" s="87"/>
      <c r="HI1385" s="87"/>
      <c r="HJ1385" s="87"/>
      <c r="HK1385" s="87"/>
      <c r="HL1385" s="87"/>
      <c r="HM1385" s="87"/>
      <c r="HN1385" s="87"/>
      <c r="HO1385" s="87"/>
      <c r="HP1385" s="87"/>
      <c r="HQ1385" s="87"/>
      <c r="HR1385" s="87"/>
      <c r="HS1385" s="87"/>
      <c r="HT1385" s="87"/>
      <c r="HU1385" s="87"/>
      <c r="HV1385" s="87"/>
      <c r="HW1385" s="87"/>
      <c r="HX1385" s="87"/>
      <c r="HY1385" s="87"/>
      <c r="HZ1385" s="87"/>
      <c r="IA1385" s="87"/>
      <c r="IB1385" s="87"/>
      <c r="IC1385" s="87"/>
      <c r="ID1385" s="87"/>
      <c r="IE1385" s="87"/>
      <c r="IF1385" s="87"/>
      <c r="IG1385" s="87"/>
      <c r="IH1385" s="87"/>
      <c r="II1385" s="87"/>
      <c r="IJ1385" s="87"/>
      <c r="IK1385" s="87"/>
      <c r="IL1385" s="87"/>
      <c r="IM1385" s="87"/>
      <c r="IN1385" s="87"/>
      <c r="IO1385" s="87"/>
      <c r="IP1385" s="87"/>
      <c r="IQ1385" s="87"/>
      <c r="IR1385" s="87"/>
      <c r="IS1385" s="87"/>
      <c r="IT1385" s="87"/>
      <c r="IU1385" s="87"/>
      <c r="IV1385" s="87"/>
    </row>
    <row r="1386" spans="1:256" s="41" customFormat="1" ht="21">
      <c r="A1386" s="32">
        <v>1306</v>
      </c>
      <c r="B1386" s="33" t="s">
        <v>653</v>
      </c>
      <c r="C1386" s="42" t="s">
        <v>114</v>
      </c>
      <c r="D1386" s="33" t="s">
        <v>446</v>
      </c>
      <c r="E1386" s="44" t="s">
        <v>15</v>
      </c>
      <c r="F1386" s="35">
        <f t="shared" si="189"/>
        <v>43986</v>
      </c>
      <c r="G1386" s="35">
        <f t="shared" si="190"/>
        <v>44007</v>
      </c>
      <c r="H1386" s="35">
        <f t="shared" ref="H1386:H1401" si="191">J1386-13</f>
        <v>44014</v>
      </c>
      <c r="I1386" s="35">
        <f t="shared" si="182"/>
        <v>44021</v>
      </c>
      <c r="J1386" s="35">
        <v>44027</v>
      </c>
      <c r="K1386" s="36" t="s">
        <v>69</v>
      </c>
      <c r="L1386" s="37">
        <f t="shared" si="183"/>
        <v>385840.36</v>
      </c>
      <c r="M1386" s="45">
        <v>385840.36</v>
      </c>
      <c r="N1386" s="39"/>
      <c r="O1386" s="40" t="s">
        <v>654</v>
      </c>
    </row>
    <row r="1387" spans="1:256" s="41" customFormat="1" ht="21">
      <c r="A1387" s="32">
        <v>1307</v>
      </c>
      <c r="B1387" s="33" t="s">
        <v>653</v>
      </c>
      <c r="C1387" s="42" t="s">
        <v>77</v>
      </c>
      <c r="D1387" s="33" t="s">
        <v>446</v>
      </c>
      <c r="E1387" s="44" t="s">
        <v>15</v>
      </c>
      <c r="F1387" s="35">
        <f t="shared" si="189"/>
        <v>43986</v>
      </c>
      <c r="G1387" s="35">
        <f t="shared" si="190"/>
        <v>44007</v>
      </c>
      <c r="H1387" s="35">
        <f t="shared" si="191"/>
        <v>44014</v>
      </c>
      <c r="I1387" s="35">
        <f t="shared" si="182"/>
        <v>44021</v>
      </c>
      <c r="J1387" s="35">
        <v>44027</v>
      </c>
      <c r="K1387" s="36" t="s">
        <v>69</v>
      </c>
      <c r="L1387" s="37">
        <f t="shared" si="183"/>
        <v>5000</v>
      </c>
      <c r="M1387" s="45">
        <v>5000</v>
      </c>
      <c r="N1387" s="39"/>
      <c r="O1387" s="40" t="s">
        <v>654</v>
      </c>
    </row>
    <row r="1388" spans="1:256" s="41" customFormat="1" ht="21">
      <c r="A1388" s="32">
        <v>1308</v>
      </c>
      <c r="B1388" s="33" t="s">
        <v>653</v>
      </c>
      <c r="C1388" s="42" t="s">
        <v>78</v>
      </c>
      <c r="D1388" s="33" t="s">
        <v>446</v>
      </c>
      <c r="E1388" s="44" t="s">
        <v>15</v>
      </c>
      <c r="F1388" s="35">
        <f t="shared" si="189"/>
        <v>43986</v>
      </c>
      <c r="G1388" s="35">
        <f t="shared" si="190"/>
        <v>44007</v>
      </c>
      <c r="H1388" s="35">
        <f t="shared" si="191"/>
        <v>44014</v>
      </c>
      <c r="I1388" s="35">
        <f t="shared" si="182"/>
        <v>44021</v>
      </c>
      <c r="J1388" s="35">
        <v>44027</v>
      </c>
      <c r="K1388" s="36" t="s">
        <v>69</v>
      </c>
      <c r="L1388" s="37">
        <f t="shared" si="183"/>
        <v>278200</v>
      </c>
      <c r="M1388" s="45">
        <v>278200</v>
      </c>
      <c r="N1388" s="39"/>
      <c r="O1388" s="40" t="s">
        <v>654</v>
      </c>
    </row>
    <row r="1389" spans="1:256" s="41" customFormat="1" ht="21">
      <c r="A1389" s="32">
        <v>1309</v>
      </c>
      <c r="B1389" s="33" t="s">
        <v>653</v>
      </c>
      <c r="C1389" s="42" t="s">
        <v>81</v>
      </c>
      <c r="D1389" s="33" t="s">
        <v>446</v>
      </c>
      <c r="E1389" s="44" t="s">
        <v>15</v>
      </c>
      <c r="F1389" s="35">
        <f t="shared" si="189"/>
        <v>43986</v>
      </c>
      <c r="G1389" s="35">
        <f t="shared" si="190"/>
        <v>44007</v>
      </c>
      <c r="H1389" s="35">
        <f t="shared" si="191"/>
        <v>44014</v>
      </c>
      <c r="I1389" s="35">
        <f t="shared" si="182"/>
        <v>44021</v>
      </c>
      <c r="J1389" s="35">
        <v>44027</v>
      </c>
      <c r="K1389" s="36" t="s">
        <v>69</v>
      </c>
      <c r="L1389" s="37">
        <f t="shared" si="183"/>
        <v>70800</v>
      </c>
      <c r="M1389" s="45">
        <v>70800</v>
      </c>
      <c r="N1389" s="39"/>
      <c r="O1389" s="40" t="s">
        <v>654</v>
      </c>
    </row>
    <row r="1390" spans="1:256" s="41" customFormat="1" ht="21">
      <c r="A1390" s="32">
        <v>1336</v>
      </c>
      <c r="B1390" s="33" t="s">
        <v>283</v>
      </c>
      <c r="C1390" s="42" t="s">
        <v>114</v>
      </c>
      <c r="D1390" s="33" t="s">
        <v>446</v>
      </c>
      <c r="E1390" s="44" t="s">
        <v>15</v>
      </c>
      <c r="F1390" s="35">
        <f t="shared" si="189"/>
        <v>43986</v>
      </c>
      <c r="G1390" s="35">
        <f t="shared" si="190"/>
        <v>44007</v>
      </c>
      <c r="H1390" s="35">
        <f t="shared" si="191"/>
        <v>44014</v>
      </c>
      <c r="I1390" s="35">
        <f t="shared" si="182"/>
        <v>44021</v>
      </c>
      <c r="J1390" s="35">
        <v>44027</v>
      </c>
      <c r="K1390" s="36" t="s">
        <v>69</v>
      </c>
      <c r="L1390" s="37">
        <f t="shared" si="183"/>
        <v>269949.98</v>
      </c>
      <c r="M1390" s="45">
        <v>269949.98</v>
      </c>
      <c r="N1390" s="39"/>
      <c r="O1390" s="40" t="s">
        <v>465</v>
      </c>
    </row>
    <row r="1391" spans="1:256" s="41" customFormat="1" ht="21">
      <c r="A1391" s="32">
        <v>1337</v>
      </c>
      <c r="B1391" s="33" t="s">
        <v>283</v>
      </c>
      <c r="C1391" s="42" t="s">
        <v>77</v>
      </c>
      <c r="D1391" s="33" t="s">
        <v>446</v>
      </c>
      <c r="E1391" s="44" t="s">
        <v>15</v>
      </c>
      <c r="F1391" s="35">
        <f t="shared" si="189"/>
        <v>43986</v>
      </c>
      <c r="G1391" s="35">
        <f t="shared" si="190"/>
        <v>44007</v>
      </c>
      <c r="H1391" s="35">
        <f t="shared" si="191"/>
        <v>44014</v>
      </c>
      <c r="I1391" s="35">
        <f t="shared" si="182"/>
        <v>44021</v>
      </c>
      <c r="J1391" s="35">
        <v>44027</v>
      </c>
      <c r="K1391" s="36" t="s">
        <v>69</v>
      </c>
      <c r="L1391" s="37">
        <f t="shared" si="183"/>
        <v>3000</v>
      </c>
      <c r="M1391" s="45">
        <v>3000</v>
      </c>
      <c r="N1391" s="39"/>
      <c r="O1391" s="40" t="s">
        <v>465</v>
      </c>
    </row>
    <row r="1392" spans="1:256" s="41" customFormat="1" ht="21">
      <c r="A1392" s="32">
        <v>1338</v>
      </c>
      <c r="B1392" s="33" t="s">
        <v>283</v>
      </c>
      <c r="C1392" s="42" t="s">
        <v>78</v>
      </c>
      <c r="D1392" s="33" t="s">
        <v>446</v>
      </c>
      <c r="E1392" s="44" t="s">
        <v>15</v>
      </c>
      <c r="F1392" s="35">
        <f t="shared" si="189"/>
        <v>43986</v>
      </c>
      <c r="G1392" s="35">
        <f t="shared" si="190"/>
        <v>44007</v>
      </c>
      <c r="H1392" s="35">
        <f t="shared" si="191"/>
        <v>44014</v>
      </c>
      <c r="I1392" s="35">
        <f t="shared" si="182"/>
        <v>44021</v>
      </c>
      <c r="J1392" s="35">
        <v>44027</v>
      </c>
      <c r="K1392" s="36" t="s">
        <v>69</v>
      </c>
      <c r="L1392" s="37">
        <f t="shared" si="183"/>
        <v>29682</v>
      </c>
      <c r="M1392" s="45">
        <v>29682</v>
      </c>
      <c r="N1392" s="39"/>
      <c r="O1392" s="40" t="s">
        <v>465</v>
      </c>
    </row>
    <row r="1393" spans="1:15" s="41" customFormat="1" ht="21">
      <c r="A1393" s="32">
        <v>1339</v>
      </c>
      <c r="B1393" s="33" t="s">
        <v>283</v>
      </c>
      <c r="C1393" s="42" t="s">
        <v>81</v>
      </c>
      <c r="D1393" s="33" t="s">
        <v>446</v>
      </c>
      <c r="E1393" s="44" t="s">
        <v>15</v>
      </c>
      <c r="F1393" s="35">
        <f t="shared" si="189"/>
        <v>43986</v>
      </c>
      <c r="G1393" s="35">
        <f t="shared" si="190"/>
        <v>44007</v>
      </c>
      <c r="H1393" s="35">
        <f t="shared" si="191"/>
        <v>44014</v>
      </c>
      <c r="I1393" s="35">
        <f t="shared" si="182"/>
        <v>44021</v>
      </c>
      <c r="J1393" s="35">
        <v>44027</v>
      </c>
      <c r="K1393" s="36" t="s">
        <v>69</v>
      </c>
      <c r="L1393" s="37">
        <f t="shared" si="183"/>
        <v>8000</v>
      </c>
      <c r="M1393" s="45">
        <v>8000</v>
      </c>
      <c r="N1393" s="39"/>
      <c r="O1393" s="40" t="s">
        <v>464</v>
      </c>
    </row>
    <row r="1394" spans="1:15" s="41" customFormat="1" ht="21">
      <c r="A1394" s="32">
        <v>1340</v>
      </c>
      <c r="B1394" s="33" t="s">
        <v>466</v>
      </c>
      <c r="C1394" s="42" t="s">
        <v>114</v>
      </c>
      <c r="D1394" s="33" t="s">
        <v>446</v>
      </c>
      <c r="E1394" s="44" t="s">
        <v>15</v>
      </c>
      <c r="F1394" s="35">
        <f t="shared" si="189"/>
        <v>43986</v>
      </c>
      <c r="G1394" s="35">
        <f t="shared" si="190"/>
        <v>44007</v>
      </c>
      <c r="H1394" s="35">
        <f t="shared" si="191"/>
        <v>44014</v>
      </c>
      <c r="I1394" s="35">
        <f t="shared" si="182"/>
        <v>44021</v>
      </c>
      <c r="J1394" s="35">
        <v>44027</v>
      </c>
      <c r="K1394" s="36" t="s">
        <v>69</v>
      </c>
      <c r="L1394" s="37">
        <f t="shared" si="183"/>
        <v>307141.90000000002</v>
      </c>
      <c r="M1394" s="45">
        <v>307141.90000000002</v>
      </c>
      <c r="N1394" s="39"/>
      <c r="O1394" s="40" t="s">
        <v>467</v>
      </c>
    </row>
    <row r="1395" spans="1:15" s="41" customFormat="1" ht="21">
      <c r="A1395" s="32">
        <v>1341</v>
      </c>
      <c r="B1395" s="33" t="s">
        <v>466</v>
      </c>
      <c r="C1395" s="42" t="s">
        <v>77</v>
      </c>
      <c r="D1395" s="33" t="s">
        <v>446</v>
      </c>
      <c r="E1395" s="44" t="s">
        <v>15</v>
      </c>
      <c r="F1395" s="35">
        <f t="shared" si="189"/>
        <v>43986</v>
      </c>
      <c r="G1395" s="35">
        <f t="shared" si="190"/>
        <v>44007</v>
      </c>
      <c r="H1395" s="35">
        <f t="shared" si="191"/>
        <v>44014</v>
      </c>
      <c r="I1395" s="35">
        <f t="shared" si="182"/>
        <v>44021</v>
      </c>
      <c r="J1395" s="35">
        <v>44027</v>
      </c>
      <c r="K1395" s="36" t="s">
        <v>69</v>
      </c>
      <c r="L1395" s="37">
        <f t="shared" si="183"/>
        <v>3000</v>
      </c>
      <c r="M1395" s="45">
        <v>3000</v>
      </c>
      <c r="N1395" s="39"/>
      <c r="O1395" s="40" t="s">
        <v>467</v>
      </c>
    </row>
    <row r="1396" spans="1:15" s="41" customFormat="1" ht="21">
      <c r="A1396" s="32">
        <v>1342</v>
      </c>
      <c r="B1396" s="33" t="s">
        <v>466</v>
      </c>
      <c r="C1396" s="42" t="s">
        <v>78</v>
      </c>
      <c r="D1396" s="33" t="s">
        <v>446</v>
      </c>
      <c r="E1396" s="44" t="s">
        <v>15</v>
      </c>
      <c r="F1396" s="35">
        <f t="shared" si="189"/>
        <v>43986</v>
      </c>
      <c r="G1396" s="35">
        <f t="shared" si="190"/>
        <v>44007</v>
      </c>
      <c r="H1396" s="35">
        <f t="shared" si="191"/>
        <v>44014</v>
      </c>
      <c r="I1396" s="35">
        <f t="shared" si="182"/>
        <v>44021</v>
      </c>
      <c r="J1396" s="35">
        <v>44027</v>
      </c>
      <c r="K1396" s="36" t="s">
        <v>69</v>
      </c>
      <c r="L1396" s="37">
        <f t="shared" si="183"/>
        <v>44166</v>
      </c>
      <c r="M1396" s="45">
        <v>44166</v>
      </c>
      <c r="N1396" s="39"/>
      <c r="O1396" s="40" t="s">
        <v>467</v>
      </c>
    </row>
    <row r="1397" spans="1:15" s="41" customFormat="1" ht="21">
      <c r="A1397" s="32">
        <v>1343</v>
      </c>
      <c r="B1397" s="33" t="s">
        <v>466</v>
      </c>
      <c r="C1397" s="42" t="s">
        <v>81</v>
      </c>
      <c r="D1397" s="33" t="s">
        <v>446</v>
      </c>
      <c r="E1397" s="44" t="s">
        <v>15</v>
      </c>
      <c r="F1397" s="35">
        <f t="shared" si="189"/>
        <v>43986</v>
      </c>
      <c r="G1397" s="35">
        <f t="shared" si="190"/>
        <v>44007</v>
      </c>
      <c r="H1397" s="35">
        <f t="shared" si="191"/>
        <v>44014</v>
      </c>
      <c r="I1397" s="35">
        <f t="shared" si="182"/>
        <v>44021</v>
      </c>
      <c r="J1397" s="35">
        <v>44027</v>
      </c>
      <c r="K1397" s="36" t="s">
        <v>69</v>
      </c>
      <c r="L1397" s="37">
        <f t="shared" si="183"/>
        <v>11630</v>
      </c>
      <c r="M1397" s="45">
        <v>11630</v>
      </c>
      <c r="N1397" s="39"/>
      <c r="O1397" s="40" t="s">
        <v>467</v>
      </c>
    </row>
    <row r="1398" spans="1:15" s="41" customFormat="1" ht="31.5">
      <c r="A1398" s="32">
        <v>1344</v>
      </c>
      <c r="B1398" s="33" t="s">
        <v>468</v>
      </c>
      <c r="C1398" s="42" t="s">
        <v>114</v>
      </c>
      <c r="D1398" s="33" t="s">
        <v>446</v>
      </c>
      <c r="E1398" s="44" t="s">
        <v>15</v>
      </c>
      <c r="F1398" s="35">
        <f t="shared" si="189"/>
        <v>43986</v>
      </c>
      <c r="G1398" s="35">
        <f t="shared" si="190"/>
        <v>44007</v>
      </c>
      <c r="H1398" s="35">
        <f t="shared" si="191"/>
        <v>44014</v>
      </c>
      <c r="I1398" s="35">
        <f t="shared" si="182"/>
        <v>44021</v>
      </c>
      <c r="J1398" s="35">
        <v>44027</v>
      </c>
      <c r="K1398" s="36" t="s">
        <v>69</v>
      </c>
      <c r="L1398" s="37">
        <f t="shared" si="183"/>
        <v>256899.98</v>
      </c>
      <c r="M1398" s="45">
        <v>256899.98</v>
      </c>
      <c r="N1398" s="39"/>
      <c r="O1398" s="40" t="s">
        <v>469</v>
      </c>
    </row>
    <row r="1399" spans="1:15" s="41" customFormat="1" ht="31.5">
      <c r="A1399" s="32">
        <v>1345</v>
      </c>
      <c r="B1399" s="33" t="s">
        <v>468</v>
      </c>
      <c r="C1399" s="42" t="s">
        <v>77</v>
      </c>
      <c r="D1399" s="33" t="s">
        <v>446</v>
      </c>
      <c r="E1399" s="44" t="s">
        <v>15</v>
      </c>
      <c r="F1399" s="35">
        <f t="shared" si="189"/>
        <v>43986</v>
      </c>
      <c r="G1399" s="35">
        <f t="shared" si="190"/>
        <v>44007</v>
      </c>
      <c r="H1399" s="35">
        <f t="shared" si="191"/>
        <v>44014</v>
      </c>
      <c r="I1399" s="35">
        <f t="shared" si="182"/>
        <v>44021</v>
      </c>
      <c r="J1399" s="35">
        <v>44027</v>
      </c>
      <c r="K1399" s="36" t="s">
        <v>69</v>
      </c>
      <c r="L1399" s="37">
        <f t="shared" si="183"/>
        <v>3000</v>
      </c>
      <c r="M1399" s="45">
        <v>3000</v>
      </c>
      <c r="N1399" s="39"/>
      <c r="O1399" s="40" t="s">
        <v>469</v>
      </c>
    </row>
    <row r="1400" spans="1:15" s="41" customFormat="1" ht="31.5">
      <c r="A1400" s="32">
        <v>1346</v>
      </c>
      <c r="B1400" s="33" t="s">
        <v>468</v>
      </c>
      <c r="C1400" s="42" t="s">
        <v>78</v>
      </c>
      <c r="D1400" s="33" t="s">
        <v>446</v>
      </c>
      <c r="E1400" s="44" t="s">
        <v>15</v>
      </c>
      <c r="F1400" s="35">
        <f t="shared" si="189"/>
        <v>43986</v>
      </c>
      <c r="G1400" s="35">
        <f t="shared" si="190"/>
        <v>44007</v>
      </c>
      <c r="H1400" s="35">
        <f t="shared" si="191"/>
        <v>44014</v>
      </c>
      <c r="I1400" s="35">
        <f t="shared" si="182"/>
        <v>44021</v>
      </c>
      <c r="J1400" s="35">
        <v>44027</v>
      </c>
      <c r="K1400" s="36" t="s">
        <v>69</v>
      </c>
      <c r="L1400" s="37">
        <f t="shared" si="183"/>
        <v>31666</v>
      </c>
      <c r="M1400" s="45">
        <v>31666</v>
      </c>
      <c r="N1400" s="39"/>
      <c r="O1400" s="40" t="s">
        <v>469</v>
      </c>
    </row>
    <row r="1401" spans="1:15" s="41" customFormat="1" ht="31.5">
      <c r="A1401" s="32">
        <v>1347</v>
      </c>
      <c r="B1401" s="33" t="s">
        <v>468</v>
      </c>
      <c r="C1401" s="42" t="s">
        <v>81</v>
      </c>
      <c r="D1401" s="33" t="s">
        <v>446</v>
      </c>
      <c r="E1401" s="44" t="s">
        <v>15</v>
      </c>
      <c r="F1401" s="35">
        <f t="shared" si="189"/>
        <v>43986</v>
      </c>
      <c r="G1401" s="35">
        <f t="shared" si="190"/>
        <v>44007</v>
      </c>
      <c r="H1401" s="35">
        <f t="shared" si="191"/>
        <v>44014</v>
      </c>
      <c r="I1401" s="35">
        <f t="shared" si="182"/>
        <v>44021</v>
      </c>
      <c r="J1401" s="35">
        <v>44027</v>
      </c>
      <c r="K1401" s="36" t="s">
        <v>69</v>
      </c>
      <c r="L1401" s="37">
        <f t="shared" si="183"/>
        <v>8630</v>
      </c>
      <c r="M1401" s="45">
        <v>8630</v>
      </c>
      <c r="N1401" s="39"/>
      <c r="O1401" s="40" t="s">
        <v>469</v>
      </c>
    </row>
    <row r="1402" spans="1:15" s="41" customFormat="1" ht="12.75">
      <c r="A1402" s="32">
        <v>1349</v>
      </c>
      <c r="B1402" s="33" t="s">
        <v>470</v>
      </c>
      <c r="C1402" s="34" t="s">
        <v>76</v>
      </c>
      <c r="D1402" s="33" t="s">
        <v>192</v>
      </c>
      <c r="E1402" s="44" t="s">
        <v>24</v>
      </c>
      <c r="F1402" s="33" t="str">
        <f>IF(E1402="","",IF((OR(E1402=data_validation!A$1,E1402=data_validation!A$2,E1402=data_validation!A$5,E1402=data_validation!A$6,E1402=data_validation!A$14,E1402=data_validation!A$16)),"Indicate Date","N/A"))</f>
        <v>N/A</v>
      </c>
      <c r="G1402" s="33" t="str">
        <f>IF(E1402="","",IF((OR(E1402=data_validation!A$1,E1402=data_validation!A$2)),"Indicate Date","N/A"))</f>
        <v>N/A</v>
      </c>
      <c r="H1402" s="35">
        <f>J1402-15</f>
        <v>44012</v>
      </c>
      <c r="I1402" s="35">
        <f t="shared" si="182"/>
        <v>44019</v>
      </c>
      <c r="J1402" s="35">
        <v>44027</v>
      </c>
      <c r="K1402" s="36" t="s">
        <v>69</v>
      </c>
      <c r="L1402" s="37">
        <f t="shared" si="183"/>
        <v>299576</v>
      </c>
      <c r="M1402" s="38">
        <v>299576</v>
      </c>
      <c r="N1402" s="39"/>
      <c r="O1402" s="40" t="s">
        <v>208</v>
      </c>
    </row>
    <row r="1403" spans="1:15" s="41" customFormat="1" ht="12.75">
      <c r="A1403" s="32">
        <v>1351</v>
      </c>
      <c r="B1403" s="33" t="s">
        <v>470</v>
      </c>
      <c r="C1403" s="34" t="s">
        <v>76</v>
      </c>
      <c r="D1403" s="33" t="s">
        <v>192</v>
      </c>
      <c r="E1403" s="44" t="s">
        <v>24</v>
      </c>
      <c r="F1403" s="33" t="str">
        <f>IF(E1403="","",IF((OR(E1403=data_validation!A$1,E1403=data_validation!A$2,E1403=data_validation!A$5,E1403=data_validation!A$6,E1403=data_validation!A$14,E1403=data_validation!A$16)),"Indicate Date","N/A"))</f>
        <v>N/A</v>
      </c>
      <c r="G1403" s="33" t="str">
        <f>IF(E1403="","",IF((OR(E1403=data_validation!A$1,E1403=data_validation!A$2)),"Indicate Date","N/A"))</f>
        <v>N/A</v>
      </c>
      <c r="H1403" s="35">
        <f>J1403-15</f>
        <v>44012</v>
      </c>
      <c r="I1403" s="35">
        <f t="shared" si="182"/>
        <v>44019</v>
      </c>
      <c r="J1403" s="35">
        <v>44027</v>
      </c>
      <c r="K1403" s="36" t="s">
        <v>69</v>
      </c>
      <c r="L1403" s="37">
        <f t="shared" si="183"/>
        <v>42332</v>
      </c>
      <c r="M1403" s="38">
        <v>42332</v>
      </c>
      <c r="N1403" s="39"/>
      <c r="O1403" s="40" t="s">
        <v>208</v>
      </c>
    </row>
    <row r="1404" spans="1:15" s="41" customFormat="1" ht="12.75">
      <c r="A1404" s="32">
        <v>1355</v>
      </c>
      <c r="B1404" s="33" t="s">
        <v>470</v>
      </c>
      <c r="C1404" s="34" t="s">
        <v>78</v>
      </c>
      <c r="D1404" s="33" t="s">
        <v>192</v>
      </c>
      <c r="E1404" s="44" t="s">
        <v>15</v>
      </c>
      <c r="F1404" s="35">
        <f>G1404-21</f>
        <v>43984</v>
      </c>
      <c r="G1404" s="35">
        <f>H1404-7</f>
        <v>44005</v>
      </c>
      <c r="H1404" s="35">
        <f>J1404-15</f>
        <v>44012</v>
      </c>
      <c r="I1404" s="35">
        <f t="shared" si="182"/>
        <v>44019</v>
      </c>
      <c r="J1404" s="35">
        <v>44027</v>
      </c>
      <c r="K1404" s="36" t="s">
        <v>69</v>
      </c>
      <c r="L1404" s="37">
        <f t="shared" si="183"/>
        <v>400000</v>
      </c>
      <c r="M1404" s="38">
        <v>400000</v>
      </c>
      <c r="N1404" s="39"/>
      <c r="O1404" s="40" t="s">
        <v>208</v>
      </c>
    </row>
    <row r="1405" spans="1:15" s="41" customFormat="1" ht="12.75">
      <c r="A1405" s="32">
        <v>1356</v>
      </c>
      <c r="B1405" s="33" t="s">
        <v>470</v>
      </c>
      <c r="C1405" s="34" t="s">
        <v>77</v>
      </c>
      <c r="D1405" s="33" t="s">
        <v>192</v>
      </c>
      <c r="E1405" s="44" t="s">
        <v>15</v>
      </c>
      <c r="F1405" s="35">
        <f>G1405-21</f>
        <v>43984</v>
      </c>
      <c r="G1405" s="35">
        <f>H1405-7</f>
        <v>44005</v>
      </c>
      <c r="H1405" s="35">
        <f>J1405-15</f>
        <v>44012</v>
      </c>
      <c r="I1405" s="35">
        <f t="shared" ref="I1405:I1468" si="192">H1405+7</f>
        <v>44019</v>
      </c>
      <c r="J1405" s="35">
        <v>44027</v>
      </c>
      <c r="K1405" s="36" t="s">
        <v>69</v>
      </c>
      <c r="L1405" s="37">
        <f t="shared" ref="L1405:L1468" si="193">SUM(M1405:N1405)</f>
        <v>100000</v>
      </c>
      <c r="M1405" s="38">
        <v>100000</v>
      </c>
      <c r="N1405" s="39"/>
      <c r="O1405" s="40" t="s">
        <v>208</v>
      </c>
    </row>
    <row r="1406" spans="1:15" s="41" customFormat="1" ht="12.75">
      <c r="A1406" s="32">
        <v>1358</v>
      </c>
      <c r="B1406" s="33" t="s">
        <v>470</v>
      </c>
      <c r="C1406" s="34" t="s">
        <v>92</v>
      </c>
      <c r="D1406" s="33" t="s">
        <v>192</v>
      </c>
      <c r="E1406" s="44" t="s">
        <v>15</v>
      </c>
      <c r="F1406" s="35">
        <f>G1406-21</f>
        <v>43986</v>
      </c>
      <c r="G1406" s="35">
        <f>H1406-7</f>
        <v>44007</v>
      </c>
      <c r="H1406" s="35">
        <f>J1406-13</f>
        <v>44014</v>
      </c>
      <c r="I1406" s="35">
        <f t="shared" si="192"/>
        <v>44021</v>
      </c>
      <c r="J1406" s="35">
        <v>44027</v>
      </c>
      <c r="K1406" s="36" t="s">
        <v>69</v>
      </c>
      <c r="L1406" s="37">
        <f t="shared" si="193"/>
        <v>2400</v>
      </c>
      <c r="M1406" s="38">
        <v>2400</v>
      </c>
      <c r="N1406" s="39"/>
      <c r="O1406" s="40" t="s">
        <v>208</v>
      </c>
    </row>
    <row r="1407" spans="1:15" s="41" customFormat="1" ht="24">
      <c r="A1407" s="32">
        <v>1361</v>
      </c>
      <c r="B1407" s="33" t="s">
        <v>470</v>
      </c>
      <c r="C1407" s="42" t="s">
        <v>83</v>
      </c>
      <c r="D1407" s="33" t="s">
        <v>192</v>
      </c>
      <c r="E1407" s="44" t="s">
        <v>28</v>
      </c>
      <c r="F1407" s="35">
        <f>H1407-7</f>
        <v>44007</v>
      </c>
      <c r="G1407" s="33" t="str">
        <f>IF(E1407="","",IF((OR(E1407=data_validation!A$1,E1407=data_validation!A$2)),"Indicate Date","N/A"))</f>
        <v>N/A</v>
      </c>
      <c r="H1407" s="35">
        <f>J1407-13</f>
        <v>44014</v>
      </c>
      <c r="I1407" s="35">
        <f t="shared" si="192"/>
        <v>44021</v>
      </c>
      <c r="J1407" s="35">
        <v>44027</v>
      </c>
      <c r="K1407" s="36" t="s">
        <v>69</v>
      </c>
      <c r="L1407" s="37">
        <f t="shared" si="193"/>
        <v>30000</v>
      </c>
      <c r="M1407" s="43">
        <v>30000</v>
      </c>
      <c r="N1407" s="39"/>
      <c r="O1407" s="40" t="s">
        <v>208</v>
      </c>
    </row>
    <row r="1408" spans="1:15" s="41" customFormat="1" ht="24">
      <c r="A1408" s="32">
        <v>1366</v>
      </c>
      <c r="B1408" s="33" t="s">
        <v>470</v>
      </c>
      <c r="C1408" s="42" t="s">
        <v>118</v>
      </c>
      <c r="D1408" s="33" t="s">
        <v>192</v>
      </c>
      <c r="E1408" s="44" t="s">
        <v>28</v>
      </c>
      <c r="F1408" s="35">
        <f>H1408-7</f>
        <v>44005</v>
      </c>
      <c r="G1408" s="33" t="str">
        <f>IF(E1408="","",IF((OR(E1408=data_validation!A$1,E1408=data_validation!A$2)),"Indicate Date","N/A"))</f>
        <v>N/A</v>
      </c>
      <c r="H1408" s="35">
        <f>J1408-15</f>
        <v>44012</v>
      </c>
      <c r="I1408" s="35">
        <f t="shared" si="192"/>
        <v>44019</v>
      </c>
      <c r="J1408" s="35">
        <v>44027</v>
      </c>
      <c r="K1408" s="36" t="s">
        <v>69</v>
      </c>
      <c r="L1408" s="37">
        <f t="shared" si="193"/>
        <v>162500</v>
      </c>
      <c r="M1408" s="43">
        <v>162500</v>
      </c>
      <c r="N1408" s="39"/>
      <c r="O1408" s="40" t="s">
        <v>208</v>
      </c>
    </row>
    <row r="1409" spans="1:15" s="41" customFormat="1" ht="36">
      <c r="A1409" s="32">
        <v>1370</v>
      </c>
      <c r="B1409" s="33" t="s">
        <v>470</v>
      </c>
      <c r="C1409" s="42" t="s">
        <v>101</v>
      </c>
      <c r="D1409" s="33" t="s">
        <v>192</v>
      </c>
      <c r="E1409" s="44" t="s">
        <v>25</v>
      </c>
      <c r="F1409" s="46" t="e">
        <v>#REF!</v>
      </c>
      <c r="G1409" s="46" t="s">
        <v>822</v>
      </c>
      <c r="H1409" s="35">
        <f>J1409-13</f>
        <v>44014</v>
      </c>
      <c r="I1409" s="35">
        <f t="shared" si="192"/>
        <v>44021</v>
      </c>
      <c r="J1409" s="35">
        <v>44027</v>
      </c>
      <c r="K1409" s="36" t="s">
        <v>69</v>
      </c>
      <c r="L1409" s="37">
        <f t="shared" si="193"/>
        <v>12500</v>
      </c>
      <c r="M1409" s="43">
        <v>12500</v>
      </c>
      <c r="N1409" s="39"/>
      <c r="O1409" s="40" t="s">
        <v>208</v>
      </c>
    </row>
    <row r="1410" spans="1:15" s="41" customFormat="1" ht="18">
      <c r="A1410" s="32">
        <v>1376</v>
      </c>
      <c r="B1410" s="33" t="s">
        <v>470</v>
      </c>
      <c r="C1410" s="42" t="s">
        <v>146</v>
      </c>
      <c r="D1410" s="33" t="s">
        <v>192</v>
      </c>
      <c r="E1410" s="44" t="s">
        <v>26</v>
      </c>
      <c r="F1410" s="46" t="e">
        <v>#REF!</v>
      </c>
      <c r="G1410" s="33" t="str">
        <f>IF(E1410="","",IF((OR(E1410=data_validation!A$1,E1410=data_validation!A$2)),"Indicate Date","N/A"))</f>
        <v>N/A</v>
      </c>
      <c r="H1410" s="35">
        <f>J1410-15</f>
        <v>44012</v>
      </c>
      <c r="I1410" s="35">
        <f t="shared" si="192"/>
        <v>44019</v>
      </c>
      <c r="J1410" s="35">
        <v>44027</v>
      </c>
      <c r="K1410" s="36" t="s">
        <v>69</v>
      </c>
      <c r="L1410" s="37">
        <f t="shared" si="193"/>
        <v>200000</v>
      </c>
      <c r="M1410" s="43">
        <v>200000</v>
      </c>
      <c r="N1410" s="39"/>
      <c r="O1410" s="40" t="s">
        <v>208</v>
      </c>
    </row>
    <row r="1411" spans="1:15" s="41" customFormat="1" ht="36">
      <c r="A1411" s="32">
        <v>1380</v>
      </c>
      <c r="B1411" s="33" t="s">
        <v>470</v>
      </c>
      <c r="C1411" s="42" t="s">
        <v>401</v>
      </c>
      <c r="D1411" s="33" t="s">
        <v>192</v>
      </c>
      <c r="E1411" s="44" t="s">
        <v>25</v>
      </c>
      <c r="F1411" s="46" t="e">
        <v>#REF!</v>
      </c>
      <c r="G1411" s="46" t="s">
        <v>822</v>
      </c>
      <c r="H1411" s="35">
        <f>J1411-13</f>
        <v>44014</v>
      </c>
      <c r="I1411" s="35">
        <f t="shared" si="192"/>
        <v>44021</v>
      </c>
      <c r="J1411" s="35">
        <v>44027</v>
      </c>
      <c r="K1411" s="36" t="s">
        <v>69</v>
      </c>
      <c r="L1411" s="37">
        <f t="shared" si="193"/>
        <v>250000</v>
      </c>
      <c r="M1411" s="43">
        <v>250000</v>
      </c>
      <c r="N1411" s="39"/>
      <c r="O1411" s="40" t="s">
        <v>208</v>
      </c>
    </row>
    <row r="1412" spans="1:15" s="41" customFormat="1" ht="36">
      <c r="A1412" s="32">
        <v>1384</v>
      </c>
      <c r="B1412" s="33" t="s">
        <v>471</v>
      </c>
      <c r="C1412" s="34" t="s">
        <v>101</v>
      </c>
      <c r="D1412" s="33" t="s">
        <v>192</v>
      </c>
      <c r="E1412" s="44" t="s">
        <v>25</v>
      </c>
      <c r="F1412" s="46" t="e">
        <v>#REF!</v>
      </c>
      <c r="G1412" s="46" t="s">
        <v>822</v>
      </c>
      <c r="H1412" s="35">
        <f t="shared" ref="H1412:H1423" si="194">J1412-15</f>
        <v>44012</v>
      </c>
      <c r="I1412" s="35">
        <f t="shared" si="192"/>
        <v>44019</v>
      </c>
      <c r="J1412" s="35">
        <v>44027</v>
      </c>
      <c r="K1412" s="36" t="s">
        <v>69</v>
      </c>
      <c r="L1412" s="37">
        <f t="shared" si="193"/>
        <v>474400</v>
      </c>
      <c r="M1412" s="38">
        <v>474400</v>
      </c>
      <c r="N1412" s="39"/>
      <c r="O1412" s="40" t="s">
        <v>272</v>
      </c>
    </row>
    <row r="1413" spans="1:15" s="41" customFormat="1" ht="12.75">
      <c r="A1413" s="32">
        <v>1394</v>
      </c>
      <c r="B1413" s="33" t="s">
        <v>474</v>
      </c>
      <c r="C1413" s="34" t="s">
        <v>89</v>
      </c>
      <c r="D1413" s="33" t="s">
        <v>192</v>
      </c>
      <c r="E1413" s="44" t="s">
        <v>15</v>
      </c>
      <c r="F1413" s="35">
        <f>G1413-21</f>
        <v>43984</v>
      </c>
      <c r="G1413" s="35">
        <f>H1413-7</f>
        <v>44005</v>
      </c>
      <c r="H1413" s="35">
        <f t="shared" si="194"/>
        <v>44012</v>
      </c>
      <c r="I1413" s="35">
        <f t="shared" si="192"/>
        <v>44019</v>
      </c>
      <c r="J1413" s="35">
        <v>44027</v>
      </c>
      <c r="K1413" s="36" t="s">
        <v>69</v>
      </c>
      <c r="L1413" s="37">
        <f t="shared" si="193"/>
        <v>44800</v>
      </c>
      <c r="M1413" s="38">
        <v>44800</v>
      </c>
      <c r="N1413" s="39"/>
      <c r="O1413" s="40" t="s">
        <v>194</v>
      </c>
    </row>
    <row r="1414" spans="1:15" s="41" customFormat="1" ht="18">
      <c r="A1414" s="32">
        <v>1398</v>
      </c>
      <c r="B1414" s="33" t="s">
        <v>474</v>
      </c>
      <c r="C1414" s="42" t="s">
        <v>110</v>
      </c>
      <c r="D1414" s="33" t="s">
        <v>192</v>
      </c>
      <c r="E1414" s="44" t="s">
        <v>29</v>
      </c>
      <c r="F1414" s="35">
        <f>H1414-7</f>
        <v>44005</v>
      </c>
      <c r="G1414" s="33" t="str">
        <f>IF(E1414="","",IF((OR(E1414=data_validation!A$1,E1414=data_validation!A$2)),"Indicate Date","N/A"))</f>
        <v>N/A</v>
      </c>
      <c r="H1414" s="35">
        <f t="shared" si="194"/>
        <v>44012</v>
      </c>
      <c r="I1414" s="35">
        <f t="shared" si="192"/>
        <v>44019</v>
      </c>
      <c r="J1414" s="35">
        <v>44027</v>
      </c>
      <c r="K1414" s="36" t="s">
        <v>69</v>
      </c>
      <c r="L1414" s="37">
        <f t="shared" si="193"/>
        <v>32000</v>
      </c>
      <c r="M1414" s="43">
        <v>32000</v>
      </c>
      <c r="N1414" s="39"/>
      <c r="O1414" s="40" t="s">
        <v>194</v>
      </c>
    </row>
    <row r="1415" spans="1:15" s="41" customFormat="1" ht="36">
      <c r="A1415" s="32">
        <v>1402</v>
      </c>
      <c r="B1415" s="33" t="s">
        <v>474</v>
      </c>
      <c r="C1415" s="42" t="s">
        <v>101</v>
      </c>
      <c r="D1415" s="33" t="s">
        <v>192</v>
      </c>
      <c r="E1415" s="44" t="s">
        <v>25</v>
      </c>
      <c r="F1415" s="46" t="e">
        <v>#REF!</v>
      </c>
      <c r="G1415" s="46" t="s">
        <v>822</v>
      </c>
      <c r="H1415" s="35">
        <f t="shared" si="194"/>
        <v>44012</v>
      </c>
      <c r="I1415" s="35">
        <f t="shared" si="192"/>
        <v>44019</v>
      </c>
      <c r="J1415" s="35">
        <v>44027</v>
      </c>
      <c r="K1415" s="36" t="s">
        <v>69</v>
      </c>
      <c r="L1415" s="37">
        <f t="shared" si="193"/>
        <v>26250</v>
      </c>
      <c r="M1415" s="43">
        <v>26250</v>
      </c>
      <c r="N1415" s="39"/>
      <c r="O1415" s="40" t="s">
        <v>194</v>
      </c>
    </row>
    <row r="1416" spans="1:15" s="41" customFormat="1" ht="18">
      <c r="A1416" s="32">
        <v>1413</v>
      </c>
      <c r="B1416" s="33" t="s">
        <v>475</v>
      </c>
      <c r="C1416" s="42" t="s">
        <v>146</v>
      </c>
      <c r="D1416" s="33" t="s">
        <v>192</v>
      </c>
      <c r="E1416" s="44" t="s">
        <v>26</v>
      </c>
      <c r="F1416" s="46" t="e">
        <v>#REF!</v>
      </c>
      <c r="G1416" s="33" t="str">
        <f>IF(E1416="","",IF((OR(E1416=data_validation!A$1,E1416=data_validation!A$2)),"Indicate Date","N/A"))</f>
        <v>N/A</v>
      </c>
      <c r="H1416" s="35">
        <f t="shared" si="194"/>
        <v>44012</v>
      </c>
      <c r="I1416" s="35">
        <f t="shared" si="192"/>
        <v>44019</v>
      </c>
      <c r="J1416" s="35">
        <v>44027</v>
      </c>
      <c r="K1416" s="36" t="s">
        <v>69</v>
      </c>
      <c r="L1416" s="37">
        <f t="shared" si="193"/>
        <v>60000</v>
      </c>
      <c r="M1416" s="43">
        <v>60000</v>
      </c>
      <c r="N1416" s="39"/>
      <c r="O1416" s="40" t="s">
        <v>196</v>
      </c>
    </row>
    <row r="1417" spans="1:15" s="41" customFormat="1" ht="12.75">
      <c r="A1417" s="32">
        <v>1417</v>
      </c>
      <c r="B1417" s="33" t="s">
        <v>475</v>
      </c>
      <c r="C1417" s="34" t="s">
        <v>89</v>
      </c>
      <c r="D1417" s="33" t="s">
        <v>192</v>
      </c>
      <c r="E1417" s="44" t="s">
        <v>15</v>
      </c>
      <c r="F1417" s="35">
        <f>G1417-21</f>
        <v>43984</v>
      </c>
      <c r="G1417" s="35">
        <f>H1417-7</f>
        <v>44005</v>
      </c>
      <c r="H1417" s="35">
        <f t="shared" si="194"/>
        <v>44012</v>
      </c>
      <c r="I1417" s="35">
        <f t="shared" si="192"/>
        <v>44019</v>
      </c>
      <c r="J1417" s="35">
        <v>44027</v>
      </c>
      <c r="K1417" s="36" t="s">
        <v>69</v>
      </c>
      <c r="L1417" s="37">
        <f t="shared" si="193"/>
        <v>12000</v>
      </c>
      <c r="M1417" s="38">
        <v>12000</v>
      </c>
      <c r="N1417" s="39"/>
      <c r="O1417" s="40" t="s">
        <v>196</v>
      </c>
    </row>
    <row r="1418" spans="1:15" s="41" customFormat="1" ht="12.75">
      <c r="A1418" s="32">
        <v>1427</v>
      </c>
      <c r="B1418" s="33" t="s">
        <v>476</v>
      </c>
      <c r="C1418" s="42" t="s">
        <v>89</v>
      </c>
      <c r="D1418" s="33" t="s">
        <v>192</v>
      </c>
      <c r="E1418" s="44" t="s">
        <v>15</v>
      </c>
      <c r="F1418" s="35">
        <f>G1418-21</f>
        <v>43984</v>
      </c>
      <c r="G1418" s="35">
        <f>H1418-7</f>
        <v>44005</v>
      </c>
      <c r="H1418" s="35">
        <f t="shared" si="194"/>
        <v>44012</v>
      </c>
      <c r="I1418" s="35">
        <f t="shared" si="192"/>
        <v>44019</v>
      </c>
      <c r="J1418" s="35">
        <v>44027</v>
      </c>
      <c r="K1418" s="36" t="s">
        <v>69</v>
      </c>
      <c r="L1418" s="37">
        <f t="shared" si="193"/>
        <v>20000</v>
      </c>
      <c r="M1418" s="43">
        <v>20000</v>
      </c>
      <c r="N1418" s="39"/>
      <c r="O1418" s="40" t="s">
        <v>195</v>
      </c>
    </row>
    <row r="1419" spans="1:15" s="41" customFormat="1" ht="18">
      <c r="A1419" s="32">
        <v>1429</v>
      </c>
      <c r="B1419" s="33" t="s">
        <v>476</v>
      </c>
      <c r="C1419" s="42" t="s">
        <v>110</v>
      </c>
      <c r="D1419" s="33" t="s">
        <v>192</v>
      </c>
      <c r="E1419" s="44" t="s">
        <v>29</v>
      </c>
      <c r="F1419" s="46" t="e">
        <v>#REF!</v>
      </c>
      <c r="G1419" s="33" t="str">
        <f>IF(E1419="","",IF((OR(E1419=data_validation!A$1,E1419=data_validation!A$2)),"Indicate Date","N/A"))</f>
        <v>N/A</v>
      </c>
      <c r="H1419" s="35">
        <f t="shared" si="194"/>
        <v>44012</v>
      </c>
      <c r="I1419" s="35">
        <f t="shared" si="192"/>
        <v>44019</v>
      </c>
      <c r="J1419" s="35">
        <v>44027</v>
      </c>
      <c r="K1419" s="36" t="s">
        <v>69</v>
      </c>
      <c r="L1419" s="37">
        <f t="shared" si="193"/>
        <v>5000</v>
      </c>
      <c r="M1419" s="43">
        <v>5000</v>
      </c>
      <c r="N1419" s="39"/>
      <c r="O1419" s="40" t="s">
        <v>195</v>
      </c>
    </row>
    <row r="1420" spans="1:15" s="41" customFormat="1" ht="18">
      <c r="A1420" s="32">
        <v>1437</v>
      </c>
      <c r="B1420" s="33" t="s">
        <v>481</v>
      </c>
      <c r="C1420" s="42" t="s">
        <v>155</v>
      </c>
      <c r="D1420" s="33" t="s">
        <v>192</v>
      </c>
      <c r="E1420" s="44" t="s">
        <v>28</v>
      </c>
      <c r="F1420" s="35">
        <f>H1420-7</f>
        <v>44005</v>
      </c>
      <c r="G1420" s="33" t="str">
        <f>IF(E1420="","",IF((OR(E1420=data_validation!A$1,E1420=data_validation!A$2)),"Indicate Date","N/A"))</f>
        <v>N/A</v>
      </c>
      <c r="H1420" s="35">
        <f t="shared" si="194"/>
        <v>44012</v>
      </c>
      <c r="I1420" s="35">
        <f t="shared" si="192"/>
        <v>44019</v>
      </c>
      <c r="J1420" s="35">
        <v>44027</v>
      </c>
      <c r="K1420" s="36" t="s">
        <v>69</v>
      </c>
      <c r="L1420" s="37">
        <f t="shared" si="193"/>
        <v>15500</v>
      </c>
      <c r="M1420" s="43">
        <v>15500</v>
      </c>
      <c r="N1420" s="39"/>
      <c r="O1420" s="40" t="s">
        <v>480</v>
      </c>
    </row>
    <row r="1421" spans="1:15" s="41" customFormat="1" ht="12.75">
      <c r="A1421" s="32">
        <v>1442</v>
      </c>
      <c r="B1421" s="33" t="s">
        <v>481</v>
      </c>
      <c r="C1421" s="34" t="s">
        <v>77</v>
      </c>
      <c r="D1421" s="33" t="s">
        <v>192</v>
      </c>
      <c r="E1421" s="44" t="s">
        <v>15</v>
      </c>
      <c r="F1421" s="35">
        <f>G1421-21</f>
        <v>43984</v>
      </c>
      <c r="G1421" s="35">
        <f>H1421-7</f>
        <v>44005</v>
      </c>
      <c r="H1421" s="35">
        <f t="shared" si="194"/>
        <v>44012</v>
      </c>
      <c r="I1421" s="35">
        <f t="shared" si="192"/>
        <v>44019</v>
      </c>
      <c r="J1421" s="35">
        <v>44027</v>
      </c>
      <c r="K1421" s="36" t="s">
        <v>69</v>
      </c>
      <c r="L1421" s="37">
        <f t="shared" si="193"/>
        <v>2500</v>
      </c>
      <c r="M1421" s="38">
        <v>2500</v>
      </c>
      <c r="N1421" s="39"/>
      <c r="O1421" s="40" t="s">
        <v>480</v>
      </c>
    </row>
    <row r="1422" spans="1:15" s="41" customFormat="1" ht="12.75">
      <c r="A1422" s="32">
        <v>1443</v>
      </c>
      <c r="B1422" s="33" t="s">
        <v>481</v>
      </c>
      <c r="C1422" s="34" t="s">
        <v>78</v>
      </c>
      <c r="D1422" s="33" t="s">
        <v>192</v>
      </c>
      <c r="E1422" s="44" t="s">
        <v>15</v>
      </c>
      <c r="F1422" s="35">
        <f>G1422-21</f>
        <v>43984</v>
      </c>
      <c r="G1422" s="35">
        <f>H1422-7</f>
        <v>44005</v>
      </c>
      <c r="H1422" s="35">
        <f t="shared" si="194"/>
        <v>44012</v>
      </c>
      <c r="I1422" s="35">
        <f t="shared" si="192"/>
        <v>44019</v>
      </c>
      <c r="J1422" s="35">
        <v>44027</v>
      </c>
      <c r="K1422" s="36" t="s">
        <v>69</v>
      </c>
      <c r="L1422" s="37">
        <f t="shared" si="193"/>
        <v>13500</v>
      </c>
      <c r="M1422" s="38">
        <v>13500</v>
      </c>
      <c r="N1422" s="39"/>
      <c r="O1422" s="40" t="s">
        <v>480</v>
      </c>
    </row>
    <row r="1423" spans="1:15" s="41" customFormat="1" ht="12.75">
      <c r="A1423" s="32">
        <v>1444</v>
      </c>
      <c r="B1423" s="33" t="s">
        <v>481</v>
      </c>
      <c r="C1423" s="34" t="s">
        <v>81</v>
      </c>
      <c r="D1423" s="33" t="s">
        <v>192</v>
      </c>
      <c r="E1423" s="44" t="s">
        <v>15</v>
      </c>
      <c r="F1423" s="35">
        <f>G1423-21</f>
        <v>43984</v>
      </c>
      <c r="G1423" s="35">
        <f>H1423-7</f>
        <v>44005</v>
      </c>
      <c r="H1423" s="35">
        <f t="shared" si="194"/>
        <v>44012</v>
      </c>
      <c r="I1423" s="35">
        <f t="shared" si="192"/>
        <v>44019</v>
      </c>
      <c r="J1423" s="35">
        <v>44027</v>
      </c>
      <c r="K1423" s="36" t="s">
        <v>69</v>
      </c>
      <c r="L1423" s="37">
        <f t="shared" si="193"/>
        <v>2000</v>
      </c>
      <c r="M1423" s="38">
        <v>2000</v>
      </c>
      <c r="N1423" s="39"/>
      <c r="O1423" s="40" t="s">
        <v>480</v>
      </c>
    </row>
    <row r="1424" spans="1:15" s="41" customFormat="1" ht="24">
      <c r="A1424" s="32">
        <v>1446</v>
      </c>
      <c r="B1424" s="33" t="s">
        <v>481</v>
      </c>
      <c r="C1424" s="42" t="s">
        <v>118</v>
      </c>
      <c r="D1424" s="33" t="s">
        <v>192</v>
      </c>
      <c r="E1424" s="44" t="s">
        <v>28</v>
      </c>
      <c r="F1424" s="35">
        <f>H1424-7</f>
        <v>44007</v>
      </c>
      <c r="G1424" s="33" t="str">
        <f>IF(E1424="","",IF((OR(E1424=data_validation!A$1,E1424=data_validation!A$2)),"Indicate Date","N/A"))</f>
        <v>N/A</v>
      </c>
      <c r="H1424" s="35">
        <f>J1424-13</f>
        <v>44014</v>
      </c>
      <c r="I1424" s="35">
        <f t="shared" si="192"/>
        <v>44021</v>
      </c>
      <c r="J1424" s="35">
        <v>44027</v>
      </c>
      <c r="K1424" s="36" t="s">
        <v>69</v>
      </c>
      <c r="L1424" s="37">
        <f t="shared" si="193"/>
        <v>10000</v>
      </c>
      <c r="M1424" s="43">
        <v>10000</v>
      </c>
      <c r="N1424" s="39"/>
      <c r="O1424" s="40" t="s">
        <v>480</v>
      </c>
    </row>
    <row r="1425" spans="1:256" s="41" customFormat="1" ht="18">
      <c r="A1425" s="32">
        <v>1448</v>
      </c>
      <c r="B1425" s="33" t="s">
        <v>481</v>
      </c>
      <c r="C1425" s="42" t="s">
        <v>116</v>
      </c>
      <c r="D1425" s="33" t="s">
        <v>192</v>
      </c>
      <c r="E1425" s="44" t="s">
        <v>28</v>
      </c>
      <c r="F1425" s="35">
        <f>H1425-7</f>
        <v>44005</v>
      </c>
      <c r="G1425" s="33" t="str">
        <f>IF(E1425="","",IF((OR(E1425=data_validation!A$1,E1425=data_validation!A$2)),"Indicate Date","N/A"))</f>
        <v>N/A</v>
      </c>
      <c r="H1425" s="35">
        <f t="shared" ref="H1425:H1430" si="195">J1425-15</f>
        <v>44012</v>
      </c>
      <c r="I1425" s="35">
        <f t="shared" si="192"/>
        <v>44019</v>
      </c>
      <c r="J1425" s="35">
        <v>44027</v>
      </c>
      <c r="K1425" s="36" t="s">
        <v>69</v>
      </c>
      <c r="L1425" s="37">
        <f t="shared" si="193"/>
        <v>12000</v>
      </c>
      <c r="M1425" s="43">
        <v>12000</v>
      </c>
      <c r="N1425" s="39"/>
      <c r="O1425" s="40" t="s">
        <v>480</v>
      </c>
    </row>
    <row r="1426" spans="1:256" s="41" customFormat="1" ht="18">
      <c r="A1426" s="32">
        <v>1451</v>
      </c>
      <c r="B1426" s="33" t="s">
        <v>481</v>
      </c>
      <c r="C1426" s="42" t="s">
        <v>110</v>
      </c>
      <c r="D1426" s="33" t="s">
        <v>192</v>
      </c>
      <c r="E1426" s="44" t="s">
        <v>28</v>
      </c>
      <c r="F1426" s="35">
        <f>H1426-7</f>
        <v>44005</v>
      </c>
      <c r="G1426" s="33" t="str">
        <f>IF(E1426="","",IF((OR(E1426=data_validation!A$1,E1426=data_validation!A$2)),"Indicate Date","N/A"))</f>
        <v>N/A</v>
      </c>
      <c r="H1426" s="35">
        <f t="shared" si="195"/>
        <v>44012</v>
      </c>
      <c r="I1426" s="35">
        <f t="shared" si="192"/>
        <v>44019</v>
      </c>
      <c r="J1426" s="35">
        <v>44027</v>
      </c>
      <c r="K1426" s="36" t="s">
        <v>69</v>
      </c>
      <c r="L1426" s="37">
        <f t="shared" si="193"/>
        <v>70000</v>
      </c>
      <c r="M1426" s="43">
        <v>70000</v>
      </c>
      <c r="N1426" s="39"/>
      <c r="O1426" s="40" t="s">
        <v>480</v>
      </c>
    </row>
    <row r="1427" spans="1:256" s="41" customFormat="1" ht="12.75">
      <c r="A1427" s="32">
        <v>1453</v>
      </c>
      <c r="B1427" s="33" t="s">
        <v>481</v>
      </c>
      <c r="C1427" s="42" t="s">
        <v>89</v>
      </c>
      <c r="D1427" s="33" t="s">
        <v>192</v>
      </c>
      <c r="E1427" s="44" t="s">
        <v>15</v>
      </c>
      <c r="F1427" s="35">
        <f>G1427-21</f>
        <v>43984</v>
      </c>
      <c r="G1427" s="35">
        <f>H1427-7</f>
        <v>44005</v>
      </c>
      <c r="H1427" s="35">
        <f t="shared" si="195"/>
        <v>44012</v>
      </c>
      <c r="I1427" s="35">
        <f t="shared" si="192"/>
        <v>44019</v>
      </c>
      <c r="J1427" s="35">
        <v>44027</v>
      </c>
      <c r="K1427" s="36" t="s">
        <v>69</v>
      </c>
      <c r="L1427" s="37">
        <f t="shared" si="193"/>
        <v>48800</v>
      </c>
      <c r="M1427" s="43">
        <f>34800+14000</f>
        <v>48800</v>
      </c>
      <c r="N1427" s="39"/>
      <c r="O1427" s="40" t="s">
        <v>480</v>
      </c>
    </row>
    <row r="1428" spans="1:256" s="41" customFormat="1" ht="12.75">
      <c r="A1428" s="32">
        <v>1462</v>
      </c>
      <c r="B1428" s="33" t="s">
        <v>482</v>
      </c>
      <c r="C1428" s="34" t="s">
        <v>77</v>
      </c>
      <c r="D1428" s="33" t="s">
        <v>192</v>
      </c>
      <c r="E1428" s="44" t="s">
        <v>15</v>
      </c>
      <c r="F1428" s="35">
        <f>G1428-21</f>
        <v>43984</v>
      </c>
      <c r="G1428" s="35">
        <f>H1428-7</f>
        <v>44005</v>
      </c>
      <c r="H1428" s="35">
        <f t="shared" si="195"/>
        <v>44012</v>
      </c>
      <c r="I1428" s="35">
        <f t="shared" si="192"/>
        <v>44019</v>
      </c>
      <c r="J1428" s="35">
        <v>44027</v>
      </c>
      <c r="K1428" s="36" t="s">
        <v>69</v>
      </c>
      <c r="L1428" s="37">
        <f t="shared" si="193"/>
        <v>9200</v>
      </c>
      <c r="M1428" s="38">
        <v>9200</v>
      </c>
      <c r="N1428" s="39"/>
      <c r="O1428" s="40" t="s">
        <v>275</v>
      </c>
    </row>
    <row r="1429" spans="1:256" s="41" customFormat="1" ht="12.75">
      <c r="A1429" s="32">
        <v>1463</v>
      </c>
      <c r="B1429" s="33" t="s">
        <v>482</v>
      </c>
      <c r="C1429" s="34" t="s">
        <v>78</v>
      </c>
      <c r="D1429" s="33" t="s">
        <v>192</v>
      </c>
      <c r="E1429" s="44" t="s">
        <v>15</v>
      </c>
      <c r="F1429" s="35">
        <f>G1429-21</f>
        <v>43984</v>
      </c>
      <c r="G1429" s="35">
        <f>H1429-7</f>
        <v>44005</v>
      </c>
      <c r="H1429" s="35">
        <f t="shared" si="195"/>
        <v>44012</v>
      </c>
      <c r="I1429" s="35">
        <f t="shared" si="192"/>
        <v>44019</v>
      </c>
      <c r="J1429" s="35">
        <v>44027</v>
      </c>
      <c r="K1429" s="36" t="s">
        <v>69</v>
      </c>
      <c r="L1429" s="37">
        <f t="shared" si="193"/>
        <v>3300</v>
      </c>
      <c r="M1429" s="38">
        <v>3300</v>
      </c>
      <c r="N1429" s="39"/>
      <c r="O1429" s="40" t="s">
        <v>275</v>
      </c>
    </row>
    <row r="1430" spans="1:256" s="41" customFormat="1" ht="18">
      <c r="A1430" s="32">
        <v>1467</v>
      </c>
      <c r="B1430" s="33" t="s">
        <v>482</v>
      </c>
      <c r="C1430" s="42" t="s">
        <v>110</v>
      </c>
      <c r="D1430" s="33" t="s">
        <v>192</v>
      </c>
      <c r="E1430" s="44" t="s">
        <v>28</v>
      </c>
      <c r="F1430" s="35">
        <f>H1430-7</f>
        <v>44005</v>
      </c>
      <c r="G1430" s="33" t="str">
        <f>IF(E1430="","",IF((OR(E1430=data_validation!A$1,E1430=data_validation!A$2)),"Indicate Date","N/A"))</f>
        <v>N/A</v>
      </c>
      <c r="H1430" s="35">
        <f t="shared" si="195"/>
        <v>44012</v>
      </c>
      <c r="I1430" s="35">
        <f t="shared" si="192"/>
        <v>44019</v>
      </c>
      <c r="J1430" s="35">
        <v>44027</v>
      </c>
      <c r="K1430" s="36" t="s">
        <v>69</v>
      </c>
      <c r="L1430" s="37">
        <f t="shared" si="193"/>
        <v>18700</v>
      </c>
      <c r="M1430" s="43">
        <f>18700</f>
        <v>18700</v>
      </c>
      <c r="N1430" s="39"/>
      <c r="O1430" s="40" t="s">
        <v>275</v>
      </c>
    </row>
    <row r="1431" spans="1:256" s="41" customFormat="1" ht="12.75">
      <c r="A1431" s="32">
        <v>1473</v>
      </c>
      <c r="B1431" s="33" t="s">
        <v>482</v>
      </c>
      <c r="C1431" s="42" t="s">
        <v>89</v>
      </c>
      <c r="D1431" s="33" t="s">
        <v>192</v>
      </c>
      <c r="E1431" s="44" t="s">
        <v>15</v>
      </c>
      <c r="F1431" s="35">
        <f t="shared" ref="F1431:F1436" si="196">G1431-21</f>
        <v>43986</v>
      </c>
      <c r="G1431" s="35">
        <f t="shared" ref="G1431:G1436" si="197">H1431-7</f>
        <v>44007</v>
      </c>
      <c r="H1431" s="35">
        <f>J1431-13</f>
        <v>44014</v>
      </c>
      <c r="I1431" s="35">
        <f t="shared" si="192"/>
        <v>44021</v>
      </c>
      <c r="J1431" s="35">
        <v>44027</v>
      </c>
      <c r="K1431" s="36" t="s">
        <v>69</v>
      </c>
      <c r="L1431" s="37">
        <f t="shared" si="193"/>
        <v>47160</v>
      </c>
      <c r="M1431" s="43">
        <v>47160</v>
      </c>
      <c r="N1431" s="39"/>
      <c r="O1431" s="40" t="s">
        <v>275</v>
      </c>
    </row>
    <row r="1432" spans="1:256" s="41" customFormat="1" ht="31.5">
      <c r="A1432" s="32">
        <v>1482</v>
      </c>
      <c r="B1432" s="33" t="s">
        <v>485</v>
      </c>
      <c r="C1432" s="42" t="s">
        <v>78</v>
      </c>
      <c r="D1432" s="33" t="s">
        <v>192</v>
      </c>
      <c r="E1432" s="44" t="s">
        <v>15</v>
      </c>
      <c r="F1432" s="35">
        <f t="shared" si="196"/>
        <v>43984</v>
      </c>
      <c r="G1432" s="35">
        <f t="shared" si="197"/>
        <v>44005</v>
      </c>
      <c r="H1432" s="35">
        <f>J1432-15</f>
        <v>44012</v>
      </c>
      <c r="I1432" s="35">
        <f t="shared" si="192"/>
        <v>44019</v>
      </c>
      <c r="J1432" s="35">
        <v>44027</v>
      </c>
      <c r="K1432" s="36" t="s">
        <v>69</v>
      </c>
      <c r="L1432" s="37">
        <f t="shared" si="193"/>
        <v>550000</v>
      </c>
      <c r="M1432" s="45">
        <v>550000</v>
      </c>
      <c r="N1432" s="39"/>
      <c r="O1432" s="40" t="s">
        <v>271</v>
      </c>
    </row>
    <row r="1433" spans="1:256" s="41" customFormat="1" ht="31.5">
      <c r="A1433" s="32">
        <v>1483</v>
      </c>
      <c r="B1433" s="33" t="s">
        <v>485</v>
      </c>
      <c r="C1433" s="42" t="s">
        <v>77</v>
      </c>
      <c r="D1433" s="33" t="s">
        <v>192</v>
      </c>
      <c r="E1433" s="44" t="s">
        <v>15</v>
      </c>
      <c r="F1433" s="35">
        <f t="shared" si="196"/>
        <v>43984</v>
      </c>
      <c r="G1433" s="35">
        <f t="shared" si="197"/>
        <v>44005</v>
      </c>
      <c r="H1433" s="35">
        <f>J1433-15</f>
        <v>44012</v>
      </c>
      <c r="I1433" s="35">
        <f t="shared" si="192"/>
        <v>44019</v>
      </c>
      <c r="J1433" s="35">
        <v>44027</v>
      </c>
      <c r="K1433" s="36" t="s">
        <v>69</v>
      </c>
      <c r="L1433" s="37">
        <f t="shared" si="193"/>
        <v>200000</v>
      </c>
      <c r="M1433" s="45">
        <v>200000</v>
      </c>
      <c r="N1433" s="39"/>
      <c r="O1433" s="40" t="s">
        <v>271</v>
      </c>
    </row>
    <row r="1434" spans="1:256" s="41" customFormat="1" ht="21">
      <c r="A1434" s="32">
        <v>1486</v>
      </c>
      <c r="B1434" s="33" t="s">
        <v>486</v>
      </c>
      <c r="C1434" s="42" t="s">
        <v>78</v>
      </c>
      <c r="D1434" s="33" t="s">
        <v>192</v>
      </c>
      <c r="E1434" s="44" t="s">
        <v>15</v>
      </c>
      <c r="F1434" s="35">
        <f t="shared" si="196"/>
        <v>43984</v>
      </c>
      <c r="G1434" s="35">
        <f t="shared" si="197"/>
        <v>44005</v>
      </c>
      <c r="H1434" s="35">
        <f>J1434-15</f>
        <v>44012</v>
      </c>
      <c r="I1434" s="35">
        <f t="shared" si="192"/>
        <v>44019</v>
      </c>
      <c r="J1434" s="35">
        <v>44027</v>
      </c>
      <c r="K1434" s="36" t="s">
        <v>69</v>
      </c>
      <c r="L1434" s="37">
        <f t="shared" si="193"/>
        <v>70000</v>
      </c>
      <c r="M1434" s="45">
        <v>70000</v>
      </c>
      <c r="N1434" s="39"/>
      <c r="O1434" s="40" t="s">
        <v>487</v>
      </c>
    </row>
    <row r="1435" spans="1:256" s="41" customFormat="1" ht="21">
      <c r="A1435" s="32">
        <v>1487</v>
      </c>
      <c r="B1435" s="33" t="s">
        <v>486</v>
      </c>
      <c r="C1435" s="42" t="s">
        <v>77</v>
      </c>
      <c r="D1435" s="33" t="s">
        <v>192</v>
      </c>
      <c r="E1435" s="44" t="s">
        <v>15</v>
      </c>
      <c r="F1435" s="35">
        <f t="shared" si="196"/>
        <v>43984</v>
      </c>
      <c r="G1435" s="35">
        <f t="shared" si="197"/>
        <v>44005</v>
      </c>
      <c r="H1435" s="35">
        <f>J1435-15</f>
        <v>44012</v>
      </c>
      <c r="I1435" s="35">
        <f t="shared" si="192"/>
        <v>44019</v>
      </c>
      <c r="J1435" s="35">
        <v>44027</v>
      </c>
      <c r="K1435" s="36" t="s">
        <v>69</v>
      </c>
      <c r="L1435" s="37">
        <f t="shared" si="193"/>
        <v>35000</v>
      </c>
      <c r="M1435" s="45">
        <v>35000</v>
      </c>
      <c r="N1435" s="39"/>
      <c r="O1435" s="40" t="s">
        <v>487</v>
      </c>
    </row>
    <row r="1436" spans="1:256" s="41" customFormat="1" ht="21">
      <c r="A1436" s="32">
        <v>1492</v>
      </c>
      <c r="B1436" s="33" t="s">
        <v>486</v>
      </c>
      <c r="C1436" s="42" t="s">
        <v>89</v>
      </c>
      <c r="D1436" s="33" t="s">
        <v>192</v>
      </c>
      <c r="E1436" s="44" t="s">
        <v>15</v>
      </c>
      <c r="F1436" s="35">
        <f t="shared" si="196"/>
        <v>43984</v>
      </c>
      <c r="G1436" s="35">
        <f t="shared" si="197"/>
        <v>44005</v>
      </c>
      <c r="H1436" s="35">
        <f>J1436-15</f>
        <v>44012</v>
      </c>
      <c r="I1436" s="35">
        <f t="shared" si="192"/>
        <v>44019</v>
      </c>
      <c r="J1436" s="35">
        <v>44027</v>
      </c>
      <c r="K1436" s="36" t="s">
        <v>69</v>
      </c>
      <c r="L1436" s="37">
        <f t="shared" si="193"/>
        <v>100000</v>
      </c>
      <c r="M1436" s="45">
        <v>100000</v>
      </c>
      <c r="N1436" s="39"/>
      <c r="O1436" s="40" t="s">
        <v>487</v>
      </c>
    </row>
    <row r="1437" spans="1:256" s="41" customFormat="1" ht="21">
      <c r="A1437" s="32">
        <v>1496</v>
      </c>
      <c r="B1437" s="33" t="s">
        <v>486</v>
      </c>
      <c r="C1437" s="42" t="s">
        <v>110</v>
      </c>
      <c r="D1437" s="33" t="s">
        <v>192</v>
      </c>
      <c r="E1437" s="44" t="s">
        <v>29</v>
      </c>
      <c r="F1437" s="35">
        <f>H1437-7</f>
        <v>44007</v>
      </c>
      <c r="G1437" s="33" t="str">
        <f>IF(E1437="","",IF((OR(E1437=data_validation!A$1,E1437=data_validation!A$2)),"Indicate Date","N/A"))</f>
        <v>N/A</v>
      </c>
      <c r="H1437" s="35">
        <f>J1437-13</f>
        <v>44014</v>
      </c>
      <c r="I1437" s="35">
        <f t="shared" si="192"/>
        <v>44021</v>
      </c>
      <c r="J1437" s="35">
        <v>44027</v>
      </c>
      <c r="K1437" s="36" t="s">
        <v>69</v>
      </c>
      <c r="L1437" s="37">
        <f t="shared" si="193"/>
        <v>50000</v>
      </c>
      <c r="M1437" s="43">
        <v>50000</v>
      </c>
      <c r="N1437" s="39"/>
      <c r="O1437" s="40" t="s">
        <v>487</v>
      </c>
    </row>
    <row r="1438" spans="1:256" s="41" customFormat="1" ht="21">
      <c r="A1438" s="32">
        <v>1514</v>
      </c>
      <c r="B1438" s="71" t="s">
        <v>502</v>
      </c>
      <c r="C1438" s="72" t="s">
        <v>76</v>
      </c>
      <c r="D1438" s="71" t="s">
        <v>446</v>
      </c>
      <c r="E1438" s="73" t="s">
        <v>24</v>
      </c>
      <c r="F1438" s="71" t="str">
        <f>IF(E1438="","",IF((OR(E1438=data_validation!A$1,E1438=data_validation!A$2,E1438=data_validation!A$5,E1438=data_validation!A$6,E1438=data_validation!A$14,E1438=data_validation!A$16)),"Indicate Date","N/A"))</f>
        <v>N/A</v>
      </c>
      <c r="G1438" s="71" t="str">
        <f>IF(E1438="","",IF((OR(E1438=data_validation!A$1,E1438=data_validation!A$2)),"Indicate Date","N/A"))</f>
        <v>N/A</v>
      </c>
      <c r="H1438" s="74">
        <f t="shared" ref="H1438:H1445" si="198">J1438-15</f>
        <v>44012</v>
      </c>
      <c r="I1438" s="74">
        <f t="shared" si="192"/>
        <v>44019</v>
      </c>
      <c r="J1438" s="74">
        <v>44027</v>
      </c>
      <c r="K1438" s="75" t="s">
        <v>69</v>
      </c>
      <c r="L1438" s="76">
        <f t="shared" si="193"/>
        <v>223943.5</v>
      </c>
      <c r="M1438" s="81">
        <f>203361+20582.5</f>
        <v>223943.5</v>
      </c>
      <c r="N1438" s="78"/>
      <c r="O1438" s="79" t="s">
        <v>208</v>
      </c>
      <c r="P1438" s="80"/>
      <c r="Q1438" s="80"/>
      <c r="R1438" s="80"/>
      <c r="S1438" s="80"/>
      <c r="T1438" s="80"/>
      <c r="U1438" s="80"/>
      <c r="V1438" s="80"/>
      <c r="W1438" s="80"/>
      <c r="X1438" s="80"/>
      <c r="Y1438" s="80"/>
      <c r="Z1438" s="80"/>
      <c r="AA1438" s="80"/>
      <c r="AB1438" s="80"/>
      <c r="AC1438" s="80"/>
      <c r="AD1438" s="80"/>
      <c r="AE1438" s="80"/>
      <c r="AF1438" s="80"/>
      <c r="AG1438" s="80"/>
      <c r="AH1438" s="80"/>
      <c r="AI1438" s="80"/>
      <c r="AJ1438" s="80"/>
      <c r="AK1438" s="80"/>
      <c r="AL1438" s="80"/>
      <c r="AM1438" s="80"/>
      <c r="AN1438" s="80"/>
      <c r="AO1438" s="80"/>
      <c r="AP1438" s="80"/>
      <c r="AQ1438" s="80"/>
      <c r="AR1438" s="80"/>
      <c r="AS1438" s="80"/>
      <c r="AT1438" s="80"/>
      <c r="AU1438" s="80"/>
      <c r="AV1438" s="80"/>
      <c r="AW1438" s="80"/>
      <c r="AX1438" s="80"/>
      <c r="AY1438" s="80"/>
      <c r="AZ1438" s="80"/>
      <c r="BA1438" s="80"/>
      <c r="BB1438" s="80"/>
      <c r="BC1438" s="80"/>
      <c r="BD1438" s="80"/>
      <c r="BE1438" s="80"/>
      <c r="BF1438" s="80"/>
      <c r="BG1438" s="80"/>
      <c r="BH1438" s="80"/>
      <c r="BI1438" s="80"/>
      <c r="BJ1438" s="80"/>
      <c r="BK1438" s="80"/>
      <c r="BL1438" s="80"/>
      <c r="BM1438" s="80"/>
      <c r="BN1438" s="80"/>
      <c r="BO1438" s="80"/>
      <c r="BP1438" s="80"/>
      <c r="BQ1438" s="80"/>
      <c r="BR1438" s="80"/>
      <c r="BS1438" s="80"/>
      <c r="BT1438" s="80"/>
      <c r="BU1438" s="80"/>
      <c r="BV1438" s="80"/>
      <c r="BW1438" s="80"/>
      <c r="BX1438" s="80"/>
      <c r="BY1438" s="80"/>
      <c r="BZ1438" s="80"/>
      <c r="CA1438" s="80"/>
      <c r="CB1438" s="80"/>
      <c r="CC1438" s="80"/>
      <c r="CD1438" s="80"/>
      <c r="CE1438" s="80"/>
      <c r="CF1438" s="80"/>
      <c r="CG1438" s="80"/>
      <c r="CH1438" s="80"/>
      <c r="CI1438" s="80"/>
      <c r="CJ1438" s="80"/>
      <c r="CK1438" s="80"/>
      <c r="CL1438" s="80"/>
      <c r="CM1438" s="80"/>
      <c r="CN1438" s="80"/>
      <c r="CO1438" s="80"/>
      <c r="CP1438" s="80"/>
      <c r="CQ1438" s="80"/>
      <c r="CR1438" s="80"/>
      <c r="CS1438" s="80"/>
      <c r="CT1438" s="80"/>
      <c r="CU1438" s="80"/>
      <c r="CV1438" s="80"/>
      <c r="CW1438" s="80"/>
      <c r="CX1438" s="80"/>
      <c r="CY1438" s="80"/>
      <c r="CZ1438" s="80"/>
      <c r="DA1438" s="80"/>
      <c r="DB1438" s="80"/>
      <c r="DC1438" s="80"/>
      <c r="DD1438" s="80"/>
      <c r="DE1438" s="80"/>
      <c r="DF1438" s="80"/>
      <c r="DG1438" s="80"/>
      <c r="DH1438" s="80"/>
      <c r="DI1438" s="80"/>
      <c r="DJ1438" s="80"/>
      <c r="DK1438" s="80"/>
      <c r="DL1438" s="80"/>
      <c r="DM1438" s="80"/>
      <c r="DN1438" s="80"/>
      <c r="DO1438" s="80"/>
      <c r="DP1438" s="80"/>
      <c r="DQ1438" s="80"/>
      <c r="DR1438" s="80"/>
      <c r="DS1438" s="80"/>
      <c r="DT1438" s="80"/>
      <c r="DU1438" s="80"/>
      <c r="DV1438" s="80"/>
      <c r="DW1438" s="80"/>
      <c r="DX1438" s="80"/>
      <c r="DY1438" s="80"/>
      <c r="DZ1438" s="80"/>
      <c r="EA1438" s="80"/>
      <c r="EB1438" s="80"/>
      <c r="EC1438" s="80"/>
      <c r="ED1438" s="80"/>
      <c r="EE1438" s="80"/>
      <c r="EF1438" s="80"/>
      <c r="EG1438" s="80"/>
      <c r="EH1438" s="80"/>
      <c r="EI1438" s="80"/>
      <c r="EJ1438" s="80"/>
      <c r="EK1438" s="80"/>
      <c r="EL1438" s="80"/>
      <c r="EM1438" s="80"/>
      <c r="EN1438" s="80"/>
      <c r="EO1438" s="80"/>
      <c r="EP1438" s="80"/>
      <c r="EQ1438" s="80"/>
      <c r="ER1438" s="80"/>
      <c r="ES1438" s="80"/>
      <c r="ET1438" s="80"/>
      <c r="EU1438" s="80"/>
      <c r="EV1438" s="80"/>
      <c r="EW1438" s="80"/>
      <c r="EX1438" s="80"/>
      <c r="EY1438" s="80"/>
      <c r="EZ1438" s="80"/>
      <c r="FA1438" s="80"/>
      <c r="FB1438" s="80"/>
      <c r="FC1438" s="80"/>
      <c r="FD1438" s="80"/>
      <c r="FE1438" s="80"/>
      <c r="FF1438" s="80"/>
      <c r="FG1438" s="80"/>
      <c r="FH1438" s="80"/>
      <c r="FI1438" s="80"/>
      <c r="FJ1438" s="80"/>
      <c r="FK1438" s="80"/>
      <c r="FL1438" s="80"/>
      <c r="FM1438" s="80"/>
      <c r="FN1438" s="80"/>
      <c r="FO1438" s="80"/>
      <c r="FP1438" s="80"/>
      <c r="FQ1438" s="80"/>
      <c r="FR1438" s="80"/>
      <c r="FS1438" s="80"/>
      <c r="FT1438" s="80"/>
      <c r="FU1438" s="80"/>
      <c r="FV1438" s="80"/>
      <c r="FW1438" s="80"/>
      <c r="FX1438" s="80"/>
      <c r="FY1438" s="80"/>
      <c r="FZ1438" s="80"/>
      <c r="GA1438" s="80"/>
      <c r="GB1438" s="80"/>
      <c r="GC1438" s="80"/>
      <c r="GD1438" s="80"/>
      <c r="GE1438" s="80"/>
      <c r="GF1438" s="80"/>
      <c r="GG1438" s="80"/>
      <c r="GH1438" s="80"/>
      <c r="GI1438" s="80"/>
      <c r="GJ1438" s="80"/>
      <c r="GK1438" s="80"/>
      <c r="GL1438" s="80"/>
      <c r="GM1438" s="80"/>
      <c r="GN1438" s="80"/>
      <c r="GO1438" s="80"/>
      <c r="GP1438" s="80"/>
      <c r="GQ1438" s="80"/>
      <c r="GR1438" s="80"/>
      <c r="GS1438" s="80"/>
      <c r="GT1438" s="80"/>
      <c r="GU1438" s="80"/>
      <c r="GV1438" s="80"/>
      <c r="GW1438" s="80"/>
      <c r="GX1438" s="80"/>
      <c r="GY1438" s="80"/>
      <c r="GZ1438" s="80"/>
      <c r="HA1438" s="80"/>
      <c r="HB1438" s="80"/>
      <c r="HC1438" s="80"/>
      <c r="HD1438" s="80"/>
      <c r="HE1438" s="80"/>
      <c r="HF1438" s="80"/>
      <c r="HG1438" s="80"/>
      <c r="HH1438" s="80"/>
      <c r="HI1438" s="80"/>
      <c r="HJ1438" s="80"/>
      <c r="HK1438" s="80"/>
      <c r="HL1438" s="80"/>
      <c r="HM1438" s="80"/>
      <c r="HN1438" s="80"/>
      <c r="HO1438" s="80"/>
      <c r="HP1438" s="80"/>
      <c r="HQ1438" s="80"/>
      <c r="HR1438" s="80"/>
      <c r="HS1438" s="80"/>
      <c r="HT1438" s="80"/>
      <c r="HU1438" s="80"/>
      <c r="HV1438" s="80"/>
      <c r="HW1438" s="80"/>
      <c r="HX1438" s="80"/>
      <c r="HY1438" s="80"/>
      <c r="HZ1438" s="80"/>
      <c r="IA1438" s="80"/>
      <c r="IB1438" s="80"/>
      <c r="IC1438" s="80"/>
      <c r="ID1438" s="80"/>
      <c r="IE1438" s="80"/>
      <c r="IF1438" s="80"/>
      <c r="IG1438" s="80"/>
      <c r="IH1438" s="80"/>
      <c r="II1438" s="80"/>
      <c r="IJ1438" s="80"/>
      <c r="IK1438" s="80"/>
      <c r="IL1438" s="80"/>
      <c r="IM1438" s="80"/>
      <c r="IN1438" s="80"/>
      <c r="IO1438" s="80"/>
      <c r="IP1438" s="80"/>
      <c r="IQ1438" s="80"/>
      <c r="IR1438" s="80"/>
      <c r="IS1438" s="80"/>
      <c r="IT1438" s="80"/>
      <c r="IU1438" s="80"/>
      <c r="IV1438" s="80"/>
    </row>
    <row r="1439" spans="1:256" s="41" customFormat="1" ht="21">
      <c r="A1439" s="32">
        <v>1518</v>
      </c>
      <c r="B1439" s="33" t="s">
        <v>502</v>
      </c>
      <c r="C1439" s="34" t="s">
        <v>77</v>
      </c>
      <c r="D1439" s="33" t="s">
        <v>446</v>
      </c>
      <c r="E1439" s="44" t="s">
        <v>15</v>
      </c>
      <c r="F1439" s="35">
        <f>G1439-21</f>
        <v>43984</v>
      </c>
      <c r="G1439" s="35">
        <f>H1439-7</f>
        <v>44005</v>
      </c>
      <c r="H1439" s="35">
        <f t="shared" si="198"/>
        <v>44012</v>
      </c>
      <c r="I1439" s="35">
        <f t="shared" si="192"/>
        <v>44019</v>
      </c>
      <c r="J1439" s="35">
        <v>44027</v>
      </c>
      <c r="K1439" s="36" t="s">
        <v>69</v>
      </c>
      <c r="L1439" s="37">
        <f t="shared" si="193"/>
        <v>95000</v>
      </c>
      <c r="M1439" s="38">
        <v>95000</v>
      </c>
      <c r="N1439" s="39"/>
      <c r="O1439" s="40" t="s">
        <v>208</v>
      </c>
    </row>
    <row r="1440" spans="1:256" s="41" customFormat="1" ht="21">
      <c r="A1440" s="32">
        <v>1519</v>
      </c>
      <c r="B1440" s="33" t="s">
        <v>502</v>
      </c>
      <c r="C1440" s="34" t="s">
        <v>78</v>
      </c>
      <c r="D1440" s="33" t="s">
        <v>446</v>
      </c>
      <c r="E1440" s="44" t="s">
        <v>15</v>
      </c>
      <c r="F1440" s="35">
        <f>G1440-21</f>
        <v>43984</v>
      </c>
      <c r="G1440" s="35">
        <f>H1440-7</f>
        <v>44005</v>
      </c>
      <c r="H1440" s="35">
        <f t="shared" si="198"/>
        <v>44012</v>
      </c>
      <c r="I1440" s="35">
        <f t="shared" si="192"/>
        <v>44019</v>
      </c>
      <c r="J1440" s="35">
        <v>44027</v>
      </c>
      <c r="K1440" s="36" t="s">
        <v>69</v>
      </c>
      <c r="L1440" s="37">
        <f t="shared" si="193"/>
        <v>304900</v>
      </c>
      <c r="M1440" s="38">
        <v>304900</v>
      </c>
      <c r="N1440" s="39"/>
      <c r="O1440" s="40" t="s">
        <v>208</v>
      </c>
    </row>
    <row r="1441" spans="1:15" s="41" customFormat="1" ht="21">
      <c r="A1441" s="32">
        <v>1520</v>
      </c>
      <c r="B1441" s="33" t="s">
        <v>502</v>
      </c>
      <c r="C1441" s="34" t="s">
        <v>81</v>
      </c>
      <c r="D1441" s="33" t="s">
        <v>446</v>
      </c>
      <c r="E1441" s="44" t="s">
        <v>15</v>
      </c>
      <c r="F1441" s="35">
        <f>G1441-21</f>
        <v>43984</v>
      </c>
      <c r="G1441" s="35">
        <f>H1441-7</f>
        <v>44005</v>
      </c>
      <c r="H1441" s="35">
        <f t="shared" si="198"/>
        <v>44012</v>
      </c>
      <c r="I1441" s="35">
        <f t="shared" si="192"/>
        <v>44019</v>
      </c>
      <c r="J1441" s="35">
        <v>44027</v>
      </c>
      <c r="K1441" s="36" t="s">
        <v>69</v>
      </c>
      <c r="L1441" s="37">
        <f t="shared" si="193"/>
        <v>64100</v>
      </c>
      <c r="M1441" s="38">
        <f>36000+12000+10500+5600</f>
        <v>64100</v>
      </c>
      <c r="N1441" s="39"/>
      <c r="O1441" s="40" t="s">
        <v>208</v>
      </c>
    </row>
    <row r="1442" spans="1:15" s="41" customFormat="1" ht="24">
      <c r="A1442" s="32">
        <v>1524</v>
      </c>
      <c r="B1442" s="33" t="s">
        <v>502</v>
      </c>
      <c r="C1442" s="42" t="s">
        <v>83</v>
      </c>
      <c r="D1442" s="33" t="s">
        <v>446</v>
      </c>
      <c r="E1442" s="44" t="s">
        <v>28</v>
      </c>
      <c r="F1442" s="35">
        <f>H1442-7</f>
        <v>44005</v>
      </c>
      <c r="G1442" s="33" t="str">
        <f>IF(E1442="","",IF((OR(E1442=data_validation!A$1,E1442=data_validation!A$2)),"Indicate Date","N/A"))</f>
        <v>N/A</v>
      </c>
      <c r="H1442" s="35">
        <f t="shared" si="198"/>
        <v>44012</v>
      </c>
      <c r="I1442" s="35">
        <f t="shared" si="192"/>
        <v>44019</v>
      </c>
      <c r="J1442" s="35">
        <v>44027</v>
      </c>
      <c r="K1442" s="36" t="s">
        <v>69</v>
      </c>
      <c r="L1442" s="37">
        <f t="shared" si="193"/>
        <v>90000</v>
      </c>
      <c r="M1442" s="43">
        <v>90000</v>
      </c>
      <c r="N1442" s="39"/>
      <c r="O1442" s="40" t="s">
        <v>208</v>
      </c>
    </row>
    <row r="1443" spans="1:15" s="41" customFormat="1" ht="24">
      <c r="A1443" s="32">
        <v>1528</v>
      </c>
      <c r="B1443" s="33" t="s">
        <v>502</v>
      </c>
      <c r="C1443" s="42" t="s">
        <v>87</v>
      </c>
      <c r="D1443" s="33" t="s">
        <v>446</v>
      </c>
      <c r="E1443" s="44" t="s">
        <v>28</v>
      </c>
      <c r="F1443" s="35">
        <f>H1443-7</f>
        <v>44005</v>
      </c>
      <c r="G1443" s="33" t="str">
        <f>IF(E1443="","",IF((OR(E1443=data_validation!A$1,E1443=data_validation!A$2)),"Indicate Date","N/A"))</f>
        <v>N/A</v>
      </c>
      <c r="H1443" s="35">
        <f t="shared" si="198"/>
        <v>44012</v>
      </c>
      <c r="I1443" s="35">
        <f t="shared" si="192"/>
        <v>44019</v>
      </c>
      <c r="J1443" s="35">
        <v>44027</v>
      </c>
      <c r="K1443" s="36" t="s">
        <v>69</v>
      </c>
      <c r="L1443" s="37">
        <f t="shared" si="193"/>
        <v>4500</v>
      </c>
      <c r="M1443" s="43">
        <v>4500</v>
      </c>
      <c r="N1443" s="39"/>
      <c r="O1443" s="40" t="s">
        <v>208</v>
      </c>
    </row>
    <row r="1444" spans="1:15" s="41" customFormat="1" ht="24">
      <c r="A1444" s="32">
        <v>1532</v>
      </c>
      <c r="B1444" s="33" t="s">
        <v>502</v>
      </c>
      <c r="C1444" s="42" t="s">
        <v>118</v>
      </c>
      <c r="D1444" s="33" t="s">
        <v>446</v>
      </c>
      <c r="E1444" s="44" t="s">
        <v>28</v>
      </c>
      <c r="F1444" s="35">
        <f>H1444-7</f>
        <v>44005</v>
      </c>
      <c r="G1444" s="33" t="str">
        <f>IF(E1444="","",IF((OR(E1444=data_validation!A$1,E1444=data_validation!A$2)),"Indicate Date","N/A"))</f>
        <v>N/A</v>
      </c>
      <c r="H1444" s="35">
        <f t="shared" si="198"/>
        <v>44012</v>
      </c>
      <c r="I1444" s="35">
        <f t="shared" si="192"/>
        <v>44019</v>
      </c>
      <c r="J1444" s="35">
        <v>44027</v>
      </c>
      <c r="K1444" s="36" t="s">
        <v>69</v>
      </c>
      <c r="L1444" s="37">
        <f t="shared" si="193"/>
        <v>105000</v>
      </c>
      <c r="M1444" s="43">
        <v>105000</v>
      </c>
      <c r="N1444" s="39"/>
      <c r="O1444" s="40" t="s">
        <v>208</v>
      </c>
    </row>
    <row r="1445" spans="1:15" s="41" customFormat="1" ht="24">
      <c r="A1445" s="32">
        <v>1536</v>
      </c>
      <c r="B1445" s="33" t="s">
        <v>502</v>
      </c>
      <c r="C1445" s="42" t="s">
        <v>104</v>
      </c>
      <c r="D1445" s="33" t="s">
        <v>446</v>
      </c>
      <c r="E1445" s="44" t="s">
        <v>28</v>
      </c>
      <c r="F1445" s="35">
        <f>H1445-7</f>
        <v>44005</v>
      </c>
      <c r="G1445" s="33" t="str">
        <f>IF(E1445="","",IF((OR(E1445=data_validation!A$1,E1445=data_validation!A$2)),"Indicate Date","N/A"))</f>
        <v>N/A</v>
      </c>
      <c r="H1445" s="35">
        <f t="shared" si="198"/>
        <v>44012</v>
      </c>
      <c r="I1445" s="35">
        <f t="shared" si="192"/>
        <v>44019</v>
      </c>
      <c r="J1445" s="35">
        <v>44027</v>
      </c>
      <c r="K1445" s="36" t="s">
        <v>69</v>
      </c>
      <c r="L1445" s="37">
        <f t="shared" si="193"/>
        <v>6000</v>
      </c>
      <c r="M1445" s="43">
        <v>6000</v>
      </c>
      <c r="N1445" s="39"/>
      <c r="O1445" s="40" t="s">
        <v>208</v>
      </c>
    </row>
    <row r="1446" spans="1:15" s="41" customFormat="1" ht="21">
      <c r="A1446" s="32">
        <v>1540</v>
      </c>
      <c r="B1446" s="33" t="s">
        <v>502</v>
      </c>
      <c r="C1446" s="42" t="s">
        <v>503</v>
      </c>
      <c r="D1446" s="33" t="s">
        <v>446</v>
      </c>
      <c r="E1446" s="44" t="s">
        <v>29</v>
      </c>
      <c r="F1446" s="35">
        <f>H1446-7</f>
        <v>44007</v>
      </c>
      <c r="G1446" s="33" t="str">
        <f>IF(E1446="","",IF((OR(E1446=data_validation!A$1,E1446=data_validation!A$2)),"Indicate Date","N/A"))</f>
        <v>N/A</v>
      </c>
      <c r="H1446" s="35">
        <f>J1446-13</f>
        <v>44014</v>
      </c>
      <c r="I1446" s="35">
        <f t="shared" si="192"/>
        <v>44021</v>
      </c>
      <c r="J1446" s="35">
        <v>44027</v>
      </c>
      <c r="K1446" s="36" t="s">
        <v>69</v>
      </c>
      <c r="L1446" s="37">
        <f t="shared" si="193"/>
        <v>39600</v>
      </c>
      <c r="M1446" s="43">
        <v>39600</v>
      </c>
      <c r="N1446" s="39"/>
      <c r="O1446" s="40" t="s">
        <v>208</v>
      </c>
    </row>
    <row r="1447" spans="1:15" s="41" customFormat="1" ht="24">
      <c r="A1447" s="32">
        <v>1557</v>
      </c>
      <c r="B1447" s="33" t="s">
        <v>492</v>
      </c>
      <c r="C1447" s="42" t="s">
        <v>95</v>
      </c>
      <c r="D1447" s="33" t="s">
        <v>192</v>
      </c>
      <c r="E1447" s="44" t="s">
        <v>15</v>
      </c>
      <c r="F1447" s="35">
        <f>G1447-21</f>
        <v>43984</v>
      </c>
      <c r="G1447" s="35">
        <f>H1447-7</f>
        <v>44005</v>
      </c>
      <c r="H1447" s="35">
        <f t="shared" ref="H1447:H1478" si="199">J1447-15</f>
        <v>44012</v>
      </c>
      <c r="I1447" s="35">
        <f t="shared" si="192"/>
        <v>44019</v>
      </c>
      <c r="J1447" s="35">
        <v>44027</v>
      </c>
      <c r="K1447" s="36" t="s">
        <v>69</v>
      </c>
      <c r="L1447" s="37">
        <f t="shared" si="193"/>
        <v>1200000</v>
      </c>
      <c r="M1447" s="45"/>
      <c r="N1447" s="39">
        <v>1200000</v>
      </c>
      <c r="O1447" s="40" t="s">
        <v>491</v>
      </c>
    </row>
    <row r="1448" spans="1:15" s="41" customFormat="1" ht="21">
      <c r="A1448" s="32">
        <v>1565</v>
      </c>
      <c r="B1448" s="33" t="s">
        <v>493</v>
      </c>
      <c r="C1448" s="42" t="s">
        <v>129</v>
      </c>
      <c r="D1448" s="33" t="s">
        <v>192</v>
      </c>
      <c r="E1448" s="44" t="s">
        <v>15</v>
      </c>
      <c r="F1448" s="35">
        <f>G1448-21</f>
        <v>43984</v>
      </c>
      <c r="G1448" s="35">
        <f>H1448-7</f>
        <v>44005</v>
      </c>
      <c r="H1448" s="35">
        <f t="shared" si="199"/>
        <v>44012</v>
      </c>
      <c r="I1448" s="35">
        <f t="shared" si="192"/>
        <v>44019</v>
      </c>
      <c r="J1448" s="35">
        <v>44027</v>
      </c>
      <c r="K1448" s="36" t="s">
        <v>69</v>
      </c>
      <c r="L1448" s="37">
        <f t="shared" si="193"/>
        <v>14000</v>
      </c>
      <c r="M1448" s="45"/>
      <c r="N1448" s="39">
        <v>14000</v>
      </c>
      <c r="O1448" s="40" t="s">
        <v>491</v>
      </c>
    </row>
    <row r="1449" spans="1:15" s="41" customFormat="1" ht="24">
      <c r="A1449" s="32">
        <v>1571</v>
      </c>
      <c r="B1449" s="33" t="s">
        <v>493</v>
      </c>
      <c r="C1449" s="42" t="s">
        <v>95</v>
      </c>
      <c r="D1449" s="33" t="s">
        <v>192</v>
      </c>
      <c r="E1449" s="44" t="s">
        <v>15</v>
      </c>
      <c r="F1449" s="35">
        <f>G1449-21</f>
        <v>43984</v>
      </c>
      <c r="G1449" s="35">
        <f>H1449-7</f>
        <v>44005</v>
      </c>
      <c r="H1449" s="35">
        <f t="shared" si="199"/>
        <v>44012</v>
      </c>
      <c r="I1449" s="35">
        <f t="shared" si="192"/>
        <v>44019</v>
      </c>
      <c r="J1449" s="35">
        <v>44027</v>
      </c>
      <c r="K1449" s="36" t="s">
        <v>69</v>
      </c>
      <c r="L1449" s="37">
        <f t="shared" si="193"/>
        <v>160000</v>
      </c>
      <c r="M1449" s="45"/>
      <c r="N1449" s="39">
        <v>160000</v>
      </c>
      <c r="O1449" s="40" t="s">
        <v>494</v>
      </c>
    </row>
    <row r="1450" spans="1:15" s="41" customFormat="1" ht="21">
      <c r="A1450" s="32">
        <v>1583</v>
      </c>
      <c r="B1450" s="33" t="s">
        <v>499</v>
      </c>
      <c r="C1450" s="34" t="s">
        <v>76</v>
      </c>
      <c r="D1450" s="33" t="s">
        <v>88</v>
      </c>
      <c r="E1450" s="44" t="s">
        <v>24</v>
      </c>
      <c r="F1450" s="33" t="str">
        <f>IF(E1450="","",IF((OR(E1450=data_validation!A$1,E1450=data_validation!A$2,E1450=data_validation!A$5,E1450=data_validation!A$6,E1450=data_validation!A$14,E1450=data_validation!A$16)),"Indicate Date","N/A"))</f>
        <v>N/A</v>
      </c>
      <c r="G1450" s="33" t="str">
        <f>IF(E1450="","",IF((OR(E1450=data_validation!A$1,E1450=data_validation!A$2)),"Indicate Date","N/A"))</f>
        <v>N/A</v>
      </c>
      <c r="H1450" s="35">
        <f t="shared" si="199"/>
        <v>44012</v>
      </c>
      <c r="I1450" s="35">
        <f t="shared" si="192"/>
        <v>44019</v>
      </c>
      <c r="J1450" s="35">
        <v>44027</v>
      </c>
      <c r="K1450" s="36" t="s">
        <v>69</v>
      </c>
      <c r="L1450" s="37">
        <f t="shared" si="193"/>
        <v>6500</v>
      </c>
      <c r="M1450" s="38">
        <v>6500</v>
      </c>
      <c r="N1450" s="39"/>
      <c r="O1450" s="40" t="s">
        <v>253</v>
      </c>
    </row>
    <row r="1451" spans="1:15" s="41" customFormat="1" ht="21">
      <c r="A1451" s="32">
        <v>1585</v>
      </c>
      <c r="B1451" s="33" t="s">
        <v>499</v>
      </c>
      <c r="C1451" s="34" t="s">
        <v>89</v>
      </c>
      <c r="D1451" s="33" t="s">
        <v>88</v>
      </c>
      <c r="E1451" s="44" t="s">
        <v>15</v>
      </c>
      <c r="F1451" s="35">
        <f t="shared" ref="F1451:F1475" si="200">G1451-21</f>
        <v>43984</v>
      </c>
      <c r="G1451" s="35">
        <f t="shared" ref="G1451:G1475" si="201">H1451-7</f>
        <v>44005</v>
      </c>
      <c r="H1451" s="35">
        <f t="shared" si="199"/>
        <v>44012</v>
      </c>
      <c r="I1451" s="35">
        <f t="shared" si="192"/>
        <v>44019</v>
      </c>
      <c r="J1451" s="35">
        <v>44027</v>
      </c>
      <c r="K1451" s="36" t="s">
        <v>69</v>
      </c>
      <c r="L1451" s="37">
        <f t="shared" si="193"/>
        <v>25400</v>
      </c>
      <c r="M1451" s="38">
        <f>11000+14400</f>
        <v>25400</v>
      </c>
      <c r="N1451" s="39"/>
      <c r="O1451" s="40" t="s">
        <v>253</v>
      </c>
    </row>
    <row r="1452" spans="1:15" s="41" customFormat="1" ht="24">
      <c r="A1452" s="32">
        <v>1589</v>
      </c>
      <c r="B1452" s="33" t="s">
        <v>696</v>
      </c>
      <c r="C1452" s="42" t="s">
        <v>698</v>
      </c>
      <c r="D1452" s="33" t="s">
        <v>446</v>
      </c>
      <c r="E1452" s="44" t="s">
        <v>15</v>
      </c>
      <c r="F1452" s="35">
        <f t="shared" si="200"/>
        <v>43984</v>
      </c>
      <c r="G1452" s="35">
        <f t="shared" si="201"/>
        <v>44005</v>
      </c>
      <c r="H1452" s="35">
        <f t="shared" si="199"/>
        <v>44012</v>
      </c>
      <c r="I1452" s="35">
        <f t="shared" si="192"/>
        <v>44019</v>
      </c>
      <c r="J1452" s="35">
        <v>44027</v>
      </c>
      <c r="K1452" s="36" t="s">
        <v>69</v>
      </c>
      <c r="L1452" s="37">
        <f t="shared" si="193"/>
        <v>6500</v>
      </c>
      <c r="M1452" s="45">
        <v>6500</v>
      </c>
      <c r="N1452" s="45"/>
      <c r="O1452" s="40" t="s">
        <v>697</v>
      </c>
    </row>
    <row r="1453" spans="1:15" s="41" customFormat="1" ht="24">
      <c r="A1453" s="32">
        <v>1593</v>
      </c>
      <c r="B1453" s="33" t="s">
        <v>696</v>
      </c>
      <c r="C1453" s="42" t="s">
        <v>699</v>
      </c>
      <c r="D1453" s="33" t="s">
        <v>446</v>
      </c>
      <c r="E1453" s="44" t="s">
        <v>15</v>
      </c>
      <c r="F1453" s="35">
        <f t="shared" si="200"/>
        <v>43984</v>
      </c>
      <c r="G1453" s="35">
        <f t="shared" si="201"/>
        <v>44005</v>
      </c>
      <c r="H1453" s="35">
        <f t="shared" si="199"/>
        <v>44012</v>
      </c>
      <c r="I1453" s="35">
        <f t="shared" si="192"/>
        <v>44019</v>
      </c>
      <c r="J1453" s="35">
        <v>44027</v>
      </c>
      <c r="K1453" s="36" t="s">
        <v>69</v>
      </c>
      <c r="L1453" s="37">
        <f t="shared" si="193"/>
        <v>208820</v>
      </c>
      <c r="M1453" s="45">
        <v>208820</v>
      </c>
      <c r="N1453" s="45"/>
      <c r="O1453" s="40" t="s">
        <v>697</v>
      </c>
    </row>
    <row r="1454" spans="1:15" s="41" customFormat="1" ht="21">
      <c r="A1454" s="32">
        <v>1601</v>
      </c>
      <c r="B1454" s="33" t="s">
        <v>696</v>
      </c>
      <c r="C1454" s="42" t="s">
        <v>78</v>
      </c>
      <c r="D1454" s="33" t="s">
        <v>446</v>
      </c>
      <c r="E1454" s="44" t="s">
        <v>15</v>
      </c>
      <c r="F1454" s="35">
        <f t="shared" si="200"/>
        <v>43984</v>
      </c>
      <c r="G1454" s="35">
        <f t="shared" si="201"/>
        <v>44005</v>
      </c>
      <c r="H1454" s="35">
        <f t="shared" si="199"/>
        <v>44012</v>
      </c>
      <c r="I1454" s="35">
        <f t="shared" si="192"/>
        <v>44019</v>
      </c>
      <c r="J1454" s="35">
        <v>44027</v>
      </c>
      <c r="K1454" s="36" t="s">
        <v>69</v>
      </c>
      <c r="L1454" s="37">
        <f t="shared" si="193"/>
        <v>62500</v>
      </c>
      <c r="M1454" s="45">
        <v>62500</v>
      </c>
      <c r="N1454" s="45"/>
      <c r="O1454" s="40" t="s">
        <v>697</v>
      </c>
    </row>
    <row r="1455" spans="1:15" s="41" customFormat="1" ht="21">
      <c r="A1455" s="32">
        <v>1602</v>
      </c>
      <c r="B1455" s="33" t="s">
        <v>696</v>
      </c>
      <c r="C1455" s="42" t="s">
        <v>77</v>
      </c>
      <c r="D1455" s="33" t="s">
        <v>446</v>
      </c>
      <c r="E1455" s="44" t="s">
        <v>15</v>
      </c>
      <c r="F1455" s="35">
        <f t="shared" si="200"/>
        <v>43984</v>
      </c>
      <c r="G1455" s="35">
        <f t="shared" si="201"/>
        <v>44005</v>
      </c>
      <c r="H1455" s="35">
        <f t="shared" si="199"/>
        <v>44012</v>
      </c>
      <c r="I1455" s="35">
        <f t="shared" si="192"/>
        <v>44019</v>
      </c>
      <c r="J1455" s="35">
        <v>44027</v>
      </c>
      <c r="K1455" s="36" t="s">
        <v>69</v>
      </c>
      <c r="L1455" s="37">
        <f t="shared" si="193"/>
        <v>28125</v>
      </c>
      <c r="M1455" s="45">
        <v>28125</v>
      </c>
      <c r="N1455" s="45"/>
      <c r="O1455" s="40" t="s">
        <v>697</v>
      </c>
    </row>
    <row r="1456" spans="1:15" s="41" customFormat="1" ht="21">
      <c r="A1456" s="32">
        <v>1603</v>
      </c>
      <c r="B1456" s="33" t="s">
        <v>696</v>
      </c>
      <c r="C1456" s="42" t="s">
        <v>81</v>
      </c>
      <c r="D1456" s="33" t="s">
        <v>446</v>
      </c>
      <c r="E1456" s="44" t="s">
        <v>15</v>
      </c>
      <c r="F1456" s="35">
        <f t="shared" si="200"/>
        <v>43984</v>
      </c>
      <c r="G1456" s="35">
        <f t="shared" si="201"/>
        <v>44005</v>
      </c>
      <c r="H1456" s="35">
        <f t="shared" si="199"/>
        <v>44012</v>
      </c>
      <c r="I1456" s="35">
        <f t="shared" si="192"/>
        <v>44019</v>
      </c>
      <c r="J1456" s="35">
        <v>44027</v>
      </c>
      <c r="K1456" s="36" t="s">
        <v>69</v>
      </c>
      <c r="L1456" s="37">
        <f t="shared" si="193"/>
        <v>3500</v>
      </c>
      <c r="M1456" s="45">
        <v>3500</v>
      </c>
      <c r="N1456" s="45"/>
      <c r="O1456" s="40" t="s">
        <v>697</v>
      </c>
    </row>
    <row r="1457" spans="1:15" s="41" customFormat="1" ht="24">
      <c r="A1457" s="32">
        <v>1607</v>
      </c>
      <c r="B1457" s="33" t="s">
        <v>696</v>
      </c>
      <c r="C1457" s="42" t="s">
        <v>700</v>
      </c>
      <c r="D1457" s="33" t="s">
        <v>446</v>
      </c>
      <c r="E1457" s="44" t="s">
        <v>15</v>
      </c>
      <c r="F1457" s="35">
        <f t="shared" si="200"/>
        <v>43984</v>
      </c>
      <c r="G1457" s="35">
        <f t="shared" si="201"/>
        <v>44005</v>
      </c>
      <c r="H1457" s="35">
        <f t="shared" si="199"/>
        <v>44012</v>
      </c>
      <c r="I1457" s="35">
        <f t="shared" si="192"/>
        <v>44019</v>
      </c>
      <c r="J1457" s="35">
        <v>44027</v>
      </c>
      <c r="K1457" s="36" t="s">
        <v>69</v>
      </c>
      <c r="L1457" s="37">
        <f t="shared" si="193"/>
        <v>75000</v>
      </c>
      <c r="M1457" s="45">
        <v>75000</v>
      </c>
      <c r="N1457" s="45"/>
      <c r="O1457" s="40" t="s">
        <v>697</v>
      </c>
    </row>
    <row r="1458" spans="1:15" s="41" customFormat="1" ht="31.5">
      <c r="A1458" s="32">
        <v>1616</v>
      </c>
      <c r="B1458" s="33" t="s">
        <v>701</v>
      </c>
      <c r="C1458" s="42" t="s">
        <v>698</v>
      </c>
      <c r="D1458" s="33" t="s">
        <v>446</v>
      </c>
      <c r="E1458" s="44" t="s">
        <v>15</v>
      </c>
      <c r="F1458" s="35">
        <f t="shared" si="200"/>
        <v>43984</v>
      </c>
      <c r="G1458" s="35">
        <f t="shared" si="201"/>
        <v>44005</v>
      </c>
      <c r="H1458" s="35">
        <f t="shared" si="199"/>
        <v>44012</v>
      </c>
      <c r="I1458" s="35">
        <f t="shared" si="192"/>
        <v>44019</v>
      </c>
      <c r="J1458" s="35">
        <v>44027</v>
      </c>
      <c r="K1458" s="36" t="s">
        <v>69</v>
      </c>
      <c r="L1458" s="37">
        <f t="shared" si="193"/>
        <v>3184604</v>
      </c>
      <c r="M1458" s="45">
        <v>3184604</v>
      </c>
      <c r="N1458" s="45"/>
      <c r="O1458" s="40" t="s">
        <v>702</v>
      </c>
    </row>
    <row r="1459" spans="1:15" s="41" customFormat="1" ht="31.5">
      <c r="A1459" s="32">
        <v>1620</v>
      </c>
      <c r="B1459" s="33" t="s">
        <v>701</v>
      </c>
      <c r="C1459" s="42" t="s">
        <v>81</v>
      </c>
      <c r="D1459" s="33" t="s">
        <v>446</v>
      </c>
      <c r="E1459" s="44" t="s">
        <v>15</v>
      </c>
      <c r="F1459" s="35">
        <f t="shared" si="200"/>
        <v>43984</v>
      </c>
      <c r="G1459" s="35">
        <f t="shared" si="201"/>
        <v>44005</v>
      </c>
      <c r="H1459" s="35">
        <f t="shared" si="199"/>
        <v>44012</v>
      </c>
      <c r="I1459" s="35">
        <f t="shared" si="192"/>
        <v>44019</v>
      </c>
      <c r="J1459" s="35">
        <v>44027</v>
      </c>
      <c r="K1459" s="36" t="s">
        <v>69</v>
      </c>
      <c r="L1459" s="37">
        <f t="shared" si="193"/>
        <v>500000</v>
      </c>
      <c r="M1459" s="45">
        <v>500000</v>
      </c>
      <c r="N1459" s="45"/>
      <c r="O1459" s="40" t="s">
        <v>702</v>
      </c>
    </row>
    <row r="1460" spans="1:15" s="41" customFormat="1" ht="31.5">
      <c r="A1460" s="32">
        <v>1623</v>
      </c>
      <c r="B1460" s="33" t="s">
        <v>701</v>
      </c>
      <c r="C1460" s="42" t="s">
        <v>700</v>
      </c>
      <c r="D1460" s="33" t="s">
        <v>446</v>
      </c>
      <c r="E1460" s="44" t="s">
        <v>15</v>
      </c>
      <c r="F1460" s="35">
        <f t="shared" si="200"/>
        <v>43984</v>
      </c>
      <c r="G1460" s="35">
        <f t="shared" si="201"/>
        <v>44005</v>
      </c>
      <c r="H1460" s="35">
        <f t="shared" si="199"/>
        <v>44012</v>
      </c>
      <c r="I1460" s="35">
        <f t="shared" si="192"/>
        <v>44019</v>
      </c>
      <c r="J1460" s="35">
        <v>44027</v>
      </c>
      <c r="K1460" s="36" t="s">
        <v>69</v>
      </c>
      <c r="L1460" s="37">
        <f t="shared" si="193"/>
        <v>500000</v>
      </c>
      <c r="M1460" s="45">
        <v>500000</v>
      </c>
      <c r="N1460" s="45"/>
      <c r="O1460" s="40" t="s">
        <v>702</v>
      </c>
    </row>
    <row r="1461" spans="1:15" s="41" customFormat="1" ht="31.5">
      <c r="A1461" s="32">
        <v>1627</v>
      </c>
      <c r="B1461" s="33" t="s">
        <v>701</v>
      </c>
      <c r="C1461" s="42" t="s">
        <v>699</v>
      </c>
      <c r="D1461" s="33" t="s">
        <v>446</v>
      </c>
      <c r="E1461" s="44" t="s">
        <v>15</v>
      </c>
      <c r="F1461" s="35">
        <f t="shared" si="200"/>
        <v>43984</v>
      </c>
      <c r="G1461" s="35">
        <f t="shared" si="201"/>
        <v>44005</v>
      </c>
      <c r="H1461" s="35">
        <f t="shared" si="199"/>
        <v>44012</v>
      </c>
      <c r="I1461" s="35">
        <f t="shared" si="192"/>
        <v>44019</v>
      </c>
      <c r="J1461" s="35">
        <v>44027</v>
      </c>
      <c r="K1461" s="36" t="s">
        <v>69</v>
      </c>
      <c r="L1461" s="37">
        <f t="shared" si="193"/>
        <v>4734059.8</v>
      </c>
      <c r="M1461" s="45">
        <v>4734059.8</v>
      </c>
      <c r="N1461" s="45"/>
      <c r="O1461" s="40" t="s">
        <v>702</v>
      </c>
    </row>
    <row r="1462" spans="1:15" s="41" customFormat="1" ht="21">
      <c r="A1462" s="32">
        <v>1629</v>
      </c>
      <c r="B1462" s="33" t="s">
        <v>504</v>
      </c>
      <c r="C1462" s="42" t="s">
        <v>114</v>
      </c>
      <c r="D1462" s="33" t="s">
        <v>446</v>
      </c>
      <c r="E1462" s="44" t="s">
        <v>15</v>
      </c>
      <c r="F1462" s="35">
        <f t="shared" si="200"/>
        <v>43984</v>
      </c>
      <c r="G1462" s="35">
        <f t="shared" si="201"/>
        <v>44005</v>
      </c>
      <c r="H1462" s="35">
        <f t="shared" si="199"/>
        <v>44012</v>
      </c>
      <c r="I1462" s="35">
        <f t="shared" si="192"/>
        <v>44019</v>
      </c>
      <c r="J1462" s="35">
        <v>44027</v>
      </c>
      <c r="K1462" s="36" t="s">
        <v>69</v>
      </c>
      <c r="L1462" s="37">
        <f t="shared" si="193"/>
        <v>1020351.42</v>
      </c>
      <c r="M1462" s="45"/>
      <c r="N1462" s="45">
        <v>1020351.42</v>
      </c>
      <c r="O1462" s="40" t="s">
        <v>505</v>
      </c>
    </row>
    <row r="1463" spans="1:15" s="41" customFormat="1" ht="21">
      <c r="A1463" s="32">
        <v>1630</v>
      </c>
      <c r="B1463" s="33" t="s">
        <v>504</v>
      </c>
      <c r="C1463" s="42" t="s">
        <v>77</v>
      </c>
      <c r="D1463" s="33" t="s">
        <v>446</v>
      </c>
      <c r="E1463" s="44" t="s">
        <v>15</v>
      </c>
      <c r="F1463" s="35">
        <f t="shared" si="200"/>
        <v>43984</v>
      </c>
      <c r="G1463" s="35">
        <f t="shared" si="201"/>
        <v>44005</v>
      </c>
      <c r="H1463" s="35">
        <f t="shared" si="199"/>
        <v>44012</v>
      </c>
      <c r="I1463" s="35">
        <f t="shared" si="192"/>
        <v>44019</v>
      </c>
      <c r="J1463" s="35">
        <v>44027</v>
      </c>
      <c r="K1463" s="36" t="s">
        <v>69</v>
      </c>
      <c r="L1463" s="37">
        <f t="shared" si="193"/>
        <v>3000</v>
      </c>
      <c r="M1463" s="45"/>
      <c r="N1463" s="45">
        <v>3000</v>
      </c>
      <c r="O1463" s="40" t="s">
        <v>505</v>
      </c>
    </row>
    <row r="1464" spans="1:15" s="41" customFormat="1" ht="21">
      <c r="A1464" s="32">
        <v>1631</v>
      </c>
      <c r="B1464" s="33" t="s">
        <v>504</v>
      </c>
      <c r="C1464" s="42" t="s">
        <v>78</v>
      </c>
      <c r="D1464" s="33" t="s">
        <v>446</v>
      </c>
      <c r="E1464" s="44" t="s">
        <v>15</v>
      </c>
      <c r="F1464" s="35">
        <f t="shared" si="200"/>
        <v>43984</v>
      </c>
      <c r="G1464" s="35">
        <f t="shared" si="201"/>
        <v>44005</v>
      </c>
      <c r="H1464" s="35">
        <f t="shared" si="199"/>
        <v>44012</v>
      </c>
      <c r="I1464" s="35">
        <f t="shared" si="192"/>
        <v>44019</v>
      </c>
      <c r="J1464" s="35">
        <v>44027</v>
      </c>
      <c r="K1464" s="36" t="s">
        <v>69</v>
      </c>
      <c r="L1464" s="37">
        <f t="shared" si="193"/>
        <v>10540.61</v>
      </c>
      <c r="M1464" s="45"/>
      <c r="N1464" s="45">
        <v>10540.61</v>
      </c>
      <c r="O1464" s="40" t="s">
        <v>505</v>
      </c>
    </row>
    <row r="1465" spans="1:15" s="41" customFormat="1" ht="21">
      <c r="A1465" s="32">
        <v>1632</v>
      </c>
      <c r="B1465" s="33" t="s">
        <v>661</v>
      </c>
      <c r="C1465" s="42" t="s">
        <v>114</v>
      </c>
      <c r="D1465" s="33" t="s">
        <v>446</v>
      </c>
      <c r="E1465" s="44" t="s">
        <v>15</v>
      </c>
      <c r="F1465" s="35">
        <f t="shared" si="200"/>
        <v>43984</v>
      </c>
      <c r="G1465" s="35">
        <f t="shared" si="201"/>
        <v>44005</v>
      </c>
      <c r="H1465" s="35">
        <f t="shared" si="199"/>
        <v>44012</v>
      </c>
      <c r="I1465" s="35">
        <f t="shared" si="192"/>
        <v>44019</v>
      </c>
      <c r="J1465" s="35">
        <v>44027</v>
      </c>
      <c r="K1465" s="36" t="s">
        <v>69</v>
      </c>
      <c r="L1465" s="37">
        <f t="shared" si="193"/>
        <v>287878.36</v>
      </c>
      <c r="M1465" s="45">
        <v>287878.36</v>
      </c>
      <c r="N1465" s="45"/>
      <c r="O1465" s="40" t="s">
        <v>662</v>
      </c>
    </row>
    <row r="1466" spans="1:15" s="41" customFormat="1" ht="21">
      <c r="A1466" s="32">
        <v>1633</v>
      </c>
      <c r="B1466" s="33" t="s">
        <v>661</v>
      </c>
      <c r="C1466" s="42" t="s">
        <v>78</v>
      </c>
      <c r="D1466" s="33" t="s">
        <v>446</v>
      </c>
      <c r="E1466" s="44" t="s">
        <v>15</v>
      </c>
      <c r="F1466" s="35">
        <f t="shared" si="200"/>
        <v>43984</v>
      </c>
      <c r="G1466" s="35">
        <f t="shared" si="201"/>
        <v>44005</v>
      </c>
      <c r="H1466" s="35">
        <f t="shared" si="199"/>
        <v>44012</v>
      </c>
      <c r="I1466" s="35">
        <f t="shared" si="192"/>
        <v>44019</v>
      </c>
      <c r="J1466" s="35">
        <v>44027</v>
      </c>
      <c r="K1466" s="36" t="s">
        <v>69</v>
      </c>
      <c r="L1466" s="37">
        <f t="shared" si="193"/>
        <v>4318.18</v>
      </c>
      <c r="M1466" s="45">
        <v>4318.18</v>
      </c>
      <c r="N1466" s="45"/>
      <c r="O1466" s="40" t="s">
        <v>662</v>
      </c>
    </row>
    <row r="1467" spans="1:15" s="41" customFormat="1" ht="21">
      <c r="A1467" s="32">
        <v>1638</v>
      </c>
      <c r="B1467" s="33" t="s">
        <v>647</v>
      </c>
      <c r="C1467" s="42" t="s">
        <v>114</v>
      </c>
      <c r="D1467" s="33" t="s">
        <v>446</v>
      </c>
      <c r="E1467" s="44" t="s">
        <v>15</v>
      </c>
      <c r="F1467" s="35">
        <f t="shared" si="200"/>
        <v>43984</v>
      </c>
      <c r="G1467" s="35">
        <f t="shared" si="201"/>
        <v>44005</v>
      </c>
      <c r="H1467" s="35">
        <f t="shared" si="199"/>
        <v>44012</v>
      </c>
      <c r="I1467" s="35">
        <f t="shared" si="192"/>
        <v>44019</v>
      </c>
      <c r="J1467" s="35">
        <v>44027</v>
      </c>
      <c r="K1467" s="36" t="s">
        <v>69</v>
      </c>
      <c r="L1467" s="37">
        <f t="shared" si="193"/>
        <v>1078571.43</v>
      </c>
      <c r="M1467" s="45"/>
      <c r="N1467" s="45">
        <v>1078571.43</v>
      </c>
      <c r="O1467" s="40" t="s">
        <v>648</v>
      </c>
    </row>
    <row r="1468" spans="1:15" s="41" customFormat="1" ht="21">
      <c r="A1468" s="32">
        <v>1639</v>
      </c>
      <c r="B1468" s="33" t="s">
        <v>647</v>
      </c>
      <c r="C1468" s="42" t="s">
        <v>77</v>
      </c>
      <c r="D1468" s="33" t="s">
        <v>446</v>
      </c>
      <c r="E1468" s="44" t="s">
        <v>15</v>
      </c>
      <c r="F1468" s="35">
        <f t="shared" si="200"/>
        <v>43984</v>
      </c>
      <c r="G1468" s="35">
        <f t="shared" si="201"/>
        <v>44005</v>
      </c>
      <c r="H1468" s="35">
        <f t="shared" si="199"/>
        <v>44012</v>
      </c>
      <c r="I1468" s="35">
        <f t="shared" si="192"/>
        <v>44019</v>
      </c>
      <c r="J1468" s="35">
        <v>44027</v>
      </c>
      <c r="K1468" s="36" t="s">
        <v>69</v>
      </c>
      <c r="L1468" s="37">
        <f t="shared" si="193"/>
        <v>5000</v>
      </c>
      <c r="M1468" s="45"/>
      <c r="N1468" s="45">
        <v>5000</v>
      </c>
      <c r="O1468" s="40" t="s">
        <v>648</v>
      </c>
    </row>
    <row r="1469" spans="1:15" s="41" customFormat="1" ht="21">
      <c r="A1469" s="32">
        <v>1640</v>
      </c>
      <c r="B1469" s="33" t="s">
        <v>647</v>
      </c>
      <c r="C1469" s="42" t="s">
        <v>78</v>
      </c>
      <c r="D1469" s="33" t="s">
        <v>446</v>
      </c>
      <c r="E1469" s="44" t="s">
        <v>15</v>
      </c>
      <c r="F1469" s="35">
        <f t="shared" si="200"/>
        <v>43984</v>
      </c>
      <c r="G1469" s="35">
        <f t="shared" si="201"/>
        <v>44005</v>
      </c>
      <c r="H1469" s="35">
        <f t="shared" si="199"/>
        <v>44012</v>
      </c>
      <c r="I1469" s="35">
        <f t="shared" ref="I1469:I1532" si="202">H1469+7</f>
        <v>44019</v>
      </c>
      <c r="J1469" s="35">
        <v>44027</v>
      </c>
      <c r="K1469" s="36" t="s">
        <v>69</v>
      </c>
      <c r="L1469" s="37">
        <f t="shared" ref="L1469:L1532" si="203">SUM(M1469:N1469)</f>
        <v>443467.62</v>
      </c>
      <c r="M1469" s="45"/>
      <c r="N1469" s="45">
        <v>443467.62</v>
      </c>
      <c r="O1469" s="40" t="s">
        <v>648</v>
      </c>
    </row>
    <row r="1470" spans="1:15" s="41" customFormat="1" ht="21">
      <c r="A1470" s="32">
        <v>1641</v>
      </c>
      <c r="B1470" s="33" t="s">
        <v>647</v>
      </c>
      <c r="C1470" s="42" t="s">
        <v>81</v>
      </c>
      <c r="D1470" s="33" t="s">
        <v>446</v>
      </c>
      <c r="E1470" s="44" t="s">
        <v>15</v>
      </c>
      <c r="F1470" s="35">
        <f t="shared" si="200"/>
        <v>43984</v>
      </c>
      <c r="G1470" s="35">
        <f t="shared" si="201"/>
        <v>44005</v>
      </c>
      <c r="H1470" s="35">
        <f t="shared" si="199"/>
        <v>44012</v>
      </c>
      <c r="I1470" s="35">
        <f t="shared" si="202"/>
        <v>44019</v>
      </c>
      <c r="J1470" s="35">
        <v>44027</v>
      </c>
      <c r="K1470" s="36" t="s">
        <v>69</v>
      </c>
      <c r="L1470" s="37">
        <f t="shared" si="203"/>
        <v>52200</v>
      </c>
      <c r="M1470" s="45"/>
      <c r="N1470" s="45">
        <f>1200+3000+4500+4500+4000+35000</f>
        <v>52200</v>
      </c>
      <c r="O1470" s="40" t="s">
        <v>648</v>
      </c>
    </row>
    <row r="1471" spans="1:15" s="41" customFormat="1" ht="21">
      <c r="A1471" s="32">
        <v>1650</v>
      </c>
      <c r="B1471" s="33" t="s">
        <v>549</v>
      </c>
      <c r="C1471" s="42" t="s">
        <v>114</v>
      </c>
      <c r="D1471" s="33" t="s">
        <v>446</v>
      </c>
      <c r="E1471" s="44" t="s">
        <v>15</v>
      </c>
      <c r="F1471" s="35">
        <f t="shared" si="200"/>
        <v>43984</v>
      </c>
      <c r="G1471" s="35">
        <f t="shared" si="201"/>
        <v>44005</v>
      </c>
      <c r="H1471" s="35">
        <f t="shared" si="199"/>
        <v>44012</v>
      </c>
      <c r="I1471" s="35">
        <f t="shared" si="202"/>
        <v>44019</v>
      </c>
      <c r="J1471" s="35">
        <v>44027</v>
      </c>
      <c r="K1471" s="36" t="s">
        <v>69</v>
      </c>
      <c r="L1471" s="37">
        <f t="shared" si="203"/>
        <v>276542.26</v>
      </c>
      <c r="M1471" s="45">
        <v>276542.26</v>
      </c>
      <c r="N1471" s="45"/>
      <c r="O1471" s="40" t="s">
        <v>550</v>
      </c>
    </row>
    <row r="1472" spans="1:15" s="41" customFormat="1" ht="21">
      <c r="A1472" s="32">
        <v>1651</v>
      </c>
      <c r="B1472" s="33" t="s">
        <v>549</v>
      </c>
      <c r="C1472" s="42" t="s">
        <v>77</v>
      </c>
      <c r="D1472" s="33" t="s">
        <v>446</v>
      </c>
      <c r="E1472" s="44" t="s">
        <v>15</v>
      </c>
      <c r="F1472" s="35">
        <f t="shared" si="200"/>
        <v>43984</v>
      </c>
      <c r="G1472" s="35">
        <f t="shared" si="201"/>
        <v>44005</v>
      </c>
      <c r="H1472" s="35">
        <f t="shared" si="199"/>
        <v>44012</v>
      </c>
      <c r="I1472" s="35">
        <f t="shared" si="202"/>
        <v>44019</v>
      </c>
      <c r="J1472" s="35">
        <v>44027</v>
      </c>
      <c r="K1472" s="36" t="s">
        <v>69</v>
      </c>
      <c r="L1472" s="37">
        <f t="shared" si="203"/>
        <v>3000</v>
      </c>
      <c r="M1472" s="45">
        <v>3000</v>
      </c>
      <c r="N1472" s="45"/>
      <c r="O1472" s="40" t="s">
        <v>550</v>
      </c>
    </row>
    <row r="1473" spans="1:15" s="41" customFormat="1" ht="21">
      <c r="A1473" s="32">
        <v>1652</v>
      </c>
      <c r="B1473" s="33" t="s">
        <v>549</v>
      </c>
      <c r="C1473" s="42" t="s">
        <v>78</v>
      </c>
      <c r="D1473" s="33" t="s">
        <v>446</v>
      </c>
      <c r="E1473" s="44" t="s">
        <v>15</v>
      </c>
      <c r="F1473" s="35">
        <f t="shared" si="200"/>
        <v>43984</v>
      </c>
      <c r="G1473" s="35">
        <f t="shared" si="201"/>
        <v>44005</v>
      </c>
      <c r="H1473" s="35">
        <f t="shared" si="199"/>
        <v>44012</v>
      </c>
      <c r="I1473" s="35">
        <f t="shared" si="202"/>
        <v>44019</v>
      </c>
      <c r="J1473" s="35">
        <v>44027</v>
      </c>
      <c r="K1473" s="36" t="s">
        <v>69</v>
      </c>
      <c r="L1473" s="37">
        <f t="shared" si="203"/>
        <v>10524</v>
      </c>
      <c r="M1473" s="45">
        <v>10524</v>
      </c>
      <c r="N1473" s="45"/>
      <c r="O1473" s="40" t="s">
        <v>550</v>
      </c>
    </row>
    <row r="1474" spans="1:15" s="41" customFormat="1" ht="21">
      <c r="A1474" s="32">
        <v>1653</v>
      </c>
      <c r="B1474" s="33" t="s">
        <v>549</v>
      </c>
      <c r="C1474" s="42" t="s">
        <v>81</v>
      </c>
      <c r="D1474" s="33" t="s">
        <v>446</v>
      </c>
      <c r="E1474" s="44" t="s">
        <v>15</v>
      </c>
      <c r="F1474" s="35">
        <f t="shared" si="200"/>
        <v>43984</v>
      </c>
      <c r="G1474" s="35">
        <f t="shared" si="201"/>
        <v>44005</v>
      </c>
      <c r="H1474" s="35">
        <f t="shared" si="199"/>
        <v>44012</v>
      </c>
      <c r="I1474" s="35">
        <f t="shared" si="202"/>
        <v>44019</v>
      </c>
      <c r="J1474" s="35">
        <v>44027</v>
      </c>
      <c r="K1474" s="36" t="s">
        <v>69</v>
      </c>
      <c r="L1474" s="37">
        <f t="shared" si="203"/>
        <v>3380</v>
      </c>
      <c r="M1474" s="45">
        <v>3380</v>
      </c>
      <c r="N1474" s="45"/>
      <c r="O1474" s="40" t="s">
        <v>550</v>
      </c>
    </row>
    <row r="1475" spans="1:15" s="41" customFormat="1" ht="21">
      <c r="A1475" s="32">
        <v>1656</v>
      </c>
      <c r="B1475" s="33" t="s">
        <v>665</v>
      </c>
      <c r="C1475" s="42" t="s">
        <v>81</v>
      </c>
      <c r="D1475" s="33" t="s">
        <v>446</v>
      </c>
      <c r="E1475" s="44" t="s">
        <v>15</v>
      </c>
      <c r="F1475" s="35">
        <f t="shared" si="200"/>
        <v>43984</v>
      </c>
      <c r="G1475" s="35">
        <f t="shared" si="201"/>
        <v>44005</v>
      </c>
      <c r="H1475" s="35">
        <f t="shared" si="199"/>
        <v>44012</v>
      </c>
      <c r="I1475" s="35">
        <f t="shared" si="202"/>
        <v>44019</v>
      </c>
      <c r="J1475" s="35">
        <v>44027</v>
      </c>
      <c r="K1475" s="36" t="s">
        <v>69</v>
      </c>
      <c r="L1475" s="37">
        <f t="shared" si="203"/>
        <v>3380</v>
      </c>
      <c r="M1475" s="45">
        <v>3380</v>
      </c>
      <c r="N1475" s="45"/>
      <c r="O1475" s="40" t="s">
        <v>666</v>
      </c>
    </row>
    <row r="1476" spans="1:15" s="41" customFormat="1" ht="12.75">
      <c r="A1476" s="32">
        <v>1658</v>
      </c>
      <c r="B1476" s="33" t="s">
        <v>587</v>
      </c>
      <c r="C1476" s="34" t="s">
        <v>76</v>
      </c>
      <c r="D1476" s="33" t="s">
        <v>123</v>
      </c>
      <c r="E1476" s="44" t="s">
        <v>24</v>
      </c>
      <c r="F1476" s="33" t="str">
        <f>IF(E1476="","",IF((OR(E1476=data_validation!A$1,E1476=data_validation!A$2,E1476=data_validation!A$5,E1476=data_validation!A$6,E1476=data_validation!A$14,E1476=data_validation!A$16)),"Indicate Date","N/A"))</f>
        <v>N/A</v>
      </c>
      <c r="G1476" s="33" t="str">
        <f>IF(E1476="","",IF((OR(E1476=data_validation!A$1,E1476=data_validation!A$2)),"Indicate Date","N/A"))</f>
        <v>N/A</v>
      </c>
      <c r="H1476" s="35">
        <f t="shared" si="199"/>
        <v>44012</v>
      </c>
      <c r="I1476" s="35">
        <f t="shared" si="202"/>
        <v>44019</v>
      </c>
      <c r="J1476" s="35">
        <v>44027</v>
      </c>
      <c r="K1476" s="36" t="s">
        <v>69</v>
      </c>
      <c r="L1476" s="37">
        <f t="shared" si="203"/>
        <v>19522</v>
      </c>
      <c r="M1476" s="38">
        <v>19522</v>
      </c>
      <c r="N1476" s="39"/>
      <c r="O1476" s="40" t="s">
        <v>586</v>
      </c>
    </row>
    <row r="1477" spans="1:15" s="41" customFormat="1" ht="21">
      <c r="A1477" s="32">
        <v>1662</v>
      </c>
      <c r="B1477" s="33" t="s">
        <v>583</v>
      </c>
      <c r="C1477" s="34" t="s">
        <v>78</v>
      </c>
      <c r="D1477" s="33" t="s">
        <v>584</v>
      </c>
      <c r="E1477" s="44" t="s">
        <v>15</v>
      </c>
      <c r="F1477" s="35">
        <f t="shared" ref="F1477:F1519" si="204">G1477-21</f>
        <v>43984</v>
      </c>
      <c r="G1477" s="35">
        <f t="shared" ref="G1477:G1519" si="205">H1477-7</f>
        <v>44005</v>
      </c>
      <c r="H1477" s="35">
        <f t="shared" si="199"/>
        <v>44012</v>
      </c>
      <c r="I1477" s="35">
        <f t="shared" si="202"/>
        <v>44019</v>
      </c>
      <c r="J1477" s="35">
        <v>44027</v>
      </c>
      <c r="K1477" s="36" t="s">
        <v>69</v>
      </c>
      <c r="L1477" s="37">
        <f t="shared" si="203"/>
        <v>40000</v>
      </c>
      <c r="M1477" s="38">
        <v>40000</v>
      </c>
      <c r="N1477" s="39"/>
      <c r="O1477" s="40" t="s">
        <v>585</v>
      </c>
    </row>
    <row r="1478" spans="1:15" s="41" customFormat="1" ht="21">
      <c r="A1478" s="32">
        <v>1668</v>
      </c>
      <c r="B1478" s="33" t="s">
        <v>636</v>
      </c>
      <c r="C1478" s="42" t="s">
        <v>77</v>
      </c>
      <c r="D1478" s="33" t="s">
        <v>446</v>
      </c>
      <c r="E1478" s="44" t="s">
        <v>15</v>
      </c>
      <c r="F1478" s="35">
        <f t="shared" si="204"/>
        <v>43984</v>
      </c>
      <c r="G1478" s="35">
        <f t="shared" si="205"/>
        <v>44005</v>
      </c>
      <c r="H1478" s="35">
        <f t="shared" si="199"/>
        <v>44012</v>
      </c>
      <c r="I1478" s="35">
        <f t="shared" si="202"/>
        <v>44019</v>
      </c>
      <c r="J1478" s="35">
        <v>44027</v>
      </c>
      <c r="K1478" s="36" t="s">
        <v>69</v>
      </c>
      <c r="L1478" s="37">
        <f t="shared" si="203"/>
        <v>1500</v>
      </c>
      <c r="M1478" s="45">
        <v>1500</v>
      </c>
      <c r="N1478" s="45"/>
      <c r="O1478" s="40" t="s">
        <v>637</v>
      </c>
    </row>
    <row r="1479" spans="1:15" s="41" customFormat="1" ht="21">
      <c r="A1479" s="32">
        <v>1669</v>
      </c>
      <c r="B1479" s="33" t="s">
        <v>636</v>
      </c>
      <c r="C1479" s="42" t="s">
        <v>78</v>
      </c>
      <c r="D1479" s="33" t="s">
        <v>446</v>
      </c>
      <c r="E1479" s="44" t="s">
        <v>15</v>
      </c>
      <c r="F1479" s="35">
        <f t="shared" si="204"/>
        <v>43984</v>
      </c>
      <c r="G1479" s="35">
        <f t="shared" si="205"/>
        <v>44005</v>
      </c>
      <c r="H1479" s="35">
        <f t="shared" ref="H1479:H1510" si="206">J1479-15</f>
        <v>44012</v>
      </c>
      <c r="I1479" s="35">
        <f t="shared" si="202"/>
        <v>44019</v>
      </c>
      <c r="J1479" s="35">
        <v>44027</v>
      </c>
      <c r="K1479" s="36" t="s">
        <v>69</v>
      </c>
      <c r="L1479" s="37">
        <f t="shared" si="203"/>
        <v>13800</v>
      </c>
      <c r="M1479" s="45">
        <v>13800</v>
      </c>
      <c r="N1479" s="45"/>
      <c r="O1479" s="40" t="s">
        <v>637</v>
      </c>
    </row>
    <row r="1480" spans="1:15" s="41" customFormat="1" ht="21">
      <c r="A1480" s="32">
        <v>1670</v>
      </c>
      <c r="B1480" s="33" t="s">
        <v>636</v>
      </c>
      <c r="C1480" s="42" t="s">
        <v>78</v>
      </c>
      <c r="D1480" s="33" t="s">
        <v>446</v>
      </c>
      <c r="E1480" s="44" t="s">
        <v>15</v>
      </c>
      <c r="F1480" s="35">
        <f t="shared" si="204"/>
        <v>43984</v>
      </c>
      <c r="G1480" s="35">
        <f t="shared" si="205"/>
        <v>44005</v>
      </c>
      <c r="H1480" s="35">
        <f t="shared" si="206"/>
        <v>44012</v>
      </c>
      <c r="I1480" s="35">
        <f t="shared" si="202"/>
        <v>44019</v>
      </c>
      <c r="J1480" s="35">
        <v>44027</v>
      </c>
      <c r="K1480" s="36" t="s">
        <v>69</v>
      </c>
      <c r="L1480" s="37">
        <f t="shared" si="203"/>
        <v>4100</v>
      </c>
      <c r="M1480" s="45">
        <v>4100</v>
      </c>
      <c r="N1480" s="45"/>
      <c r="O1480" s="40" t="s">
        <v>637</v>
      </c>
    </row>
    <row r="1481" spans="1:15" s="41" customFormat="1" ht="21">
      <c r="A1481" s="32">
        <v>1671</v>
      </c>
      <c r="B1481" s="33" t="s">
        <v>601</v>
      </c>
      <c r="C1481" s="42" t="s">
        <v>114</v>
      </c>
      <c r="D1481" s="33" t="s">
        <v>446</v>
      </c>
      <c r="E1481" s="44" t="s">
        <v>15</v>
      </c>
      <c r="F1481" s="35">
        <f t="shared" si="204"/>
        <v>43984</v>
      </c>
      <c r="G1481" s="35">
        <f t="shared" si="205"/>
        <v>44005</v>
      </c>
      <c r="H1481" s="35">
        <f t="shared" si="206"/>
        <v>44012</v>
      </c>
      <c r="I1481" s="35">
        <f t="shared" si="202"/>
        <v>44019</v>
      </c>
      <c r="J1481" s="35">
        <v>44027</v>
      </c>
      <c r="K1481" s="36" t="s">
        <v>69</v>
      </c>
      <c r="L1481" s="37">
        <f t="shared" si="203"/>
        <v>274299.40000000002</v>
      </c>
      <c r="M1481" s="45">
        <v>274299.40000000002</v>
      </c>
      <c r="N1481" s="45"/>
      <c r="O1481" s="40" t="s">
        <v>602</v>
      </c>
    </row>
    <row r="1482" spans="1:15" s="41" customFormat="1" ht="21">
      <c r="A1482" s="32">
        <v>1672</v>
      </c>
      <c r="B1482" s="33" t="s">
        <v>601</v>
      </c>
      <c r="C1482" s="42" t="s">
        <v>77</v>
      </c>
      <c r="D1482" s="33" t="s">
        <v>446</v>
      </c>
      <c r="E1482" s="44" t="s">
        <v>15</v>
      </c>
      <c r="F1482" s="35">
        <f t="shared" si="204"/>
        <v>43984</v>
      </c>
      <c r="G1482" s="35">
        <f t="shared" si="205"/>
        <v>44005</v>
      </c>
      <c r="H1482" s="35">
        <f t="shared" si="206"/>
        <v>44012</v>
      </c>
      <c r="I1482" s="35">
        <f t="shared" si="202"/>
        <v>44019</v>
      </c>
      <c r="J1482" s="35">
        <v>44027</v>
      </c>
      <c r="K1482" s="36" t="s">
        <v>69</v>
      </c>
      <c r="L1482" s="37">
        <f t="shared" si="203"/>
        <v>1500</v>
      </c>
      <c r="M1482" s="45">
        <v>1500</v>
      </c>
      <c r="N1482" s="45"/>
      <c r="O1482" s="40" t="s">
        <v>602</v>
      </c>
    </row>
    <row r="1483" spans="1:15" s="41" customFormat="1" ht="21">
      <c r="A1483" s="32">
        <v>1673</v>
      </c>
      <c r="B1483" s="33" t="s">
        <v>601</v>
      </c>
      <c r="C1483" s="42" t="s">
        <v>78</v>
      </c>
      <c r="D1483" s="33" t="s">
        <v>446</v>
      </c>
      <c r="E1483" s="44" t="s">
        <v>15</v>
      </c>
      <c r="F1483" s="35">
        <f t="shared" si="204"/>
        <v>43984</v>
      </c>
      <c r="G1483" s="35">
        <f t="shared" si="205"/>
        <v>44005</v>
      </c>
      <c r="H1483" s="35">
        <f t="shared" si="206"/>
        <v>44012</v>
      </c>
      <c r="I1483" s="35">
        <f t="shared" si="202"/>
        <v>44019</v>
      </c>
      <c r="J1483" s="35">
        <v>44027</v>
      </c>
      <c r="K1483" s="36" t="s">
        <v>69</v>
      </c>
      <c r="L1483" s="37">
        <f t="shared" si="203"/>
        <v>3500</v>
      </c>
      <c r="M1483" s="45">
        <v>3500</v>
      </c>
      <c r="N1483" s="45"/>
      <c r="O1483" s="40" t="s">
        <v>602</v>
      </c>
    </row>
    <row r="1484" spans="1:15" s="41" customFormat="1" ht="21">
      <c r="A1484" s="32">
        <v>1674</v>
      </c>
      <c r="B1484" s="33" t="s">
        <v>603</v>
      </c>
      <c r="C1484" s="42" t="s">
        <v>114</v>
      </c>
      <c r="D1484" s="33" t="s">
        <v>446</v>
      </c>
      <c r="E1484" s="44" t="s">
        <v>15</v>
      </c>
      <c r="F1484" s="35">
        <f t="shared" si="204"/>
        <v>43984</v>
      </c>
      <c r="G1484" s="35">
        <f t="shared" si="205"/>
        <v>44005</v>
      </c>
      <c r="H1484" s="35">
        <f t="shared" si="206"/>
        <v>44012</v>
      </c>
      <c r="I1484" s="35">
        <f t="shared" si="202"/>
        <v>44019</v>
      </c>
      <c r="J1484" s="35">
        <v>44027</v>
      </c>
      <c r="K1484" s="36" t="s">
        <v>69</v>
      </c>
      <c r="L1484" s="37">
        <f t="shared" si="203"/>
        <v>310148.03999999998</v>
      </c>
      <c r="M1484" s="45"/>
      <c r="N1484" s="45">
        <v>310148.03999999998</v>
      </c>
      <c r="O1484" s="40" t="s">
        <v>604</v>
      </c>
    </row>
    <row r="1485" spans="1:15" s="41" customFormat="1" ht="21">
      <c r="A1485" s="32">
        <v>1675</v>
      </c>
      <c r="B1485" s="33" t="s">
        <v>603</v>
      </c>
      <c r="C1485" s="42" t="s">
        <v>77</v>
      </c>
      <c r="D1485" s="33" t="s">
        <v>446</v>
      </c>
      <c r="E1485" s="44" t="s">
        <v>15</v>
      </c>
      <c r="F1485" s="35">
        <f t="shared" si="204"/>
        <v>43984</v>
      </c>
      <c r="G1485" s="35">
        <f t="shared" si="205"/>
        <v>44005</v>
      </c>
      <c r="H1485" s="35">
        <f t="shared" si="206"/>
        <v>44012</v>
      </c>
      <c r="I1485" s="35">
        <f t="shared" si="202"/>
        <v>44019</v>
      </c>
      <c r="J1485" s="35">
        <v>44027</v>
      </c>
      <c r="K1485" s="36" t="s">
        <v>69</v>
      </c>
      <c r="L1485" s="37">
        <f t="shared" si="203"/>
        <v>1500</v>
      </c>
      <c r="M1485" s="45"/>
      <c r="N1485" s="45">
        <v>1500</v>
      </c>
      <c r="O1485" s="40" t="s">
        <v>604</v>
      </c>
    </row>
    <row r="1486" spans="1:15" s="41" customFormat="1" ht="21">
      <c r="A1486" s="32">
        <v>1676</v>
      </c>
      <c r="B1486" s="33" t="s">
        <v>603</v>
      </c>
      <c r="C1486" s="42" t="s">
        <v>78</v>
      </c>
      <c r="D1486" s="33" t="s">
        <v>446</v>
      </c>
      <c r="E1486" s="44" t="s">
        <v>15</v>
      </c>
      <c r="F1486" s="35">
        <f t="shared" si="204"/>
        <v>43984</v>
      </c>
      <c r="G1486" s="35">
        <f t="shared" si="205"/>
        <v>44005</v>
      </c>
      <c r="H1486" s="35">
        <f t="shared" si="206"/>
        <v>44012</v>
      </c>
      <c r="I1486" s="35">
        <f t="shared" si="202"/>
        <v>44019</v>
      </c>
      <c r="J1486" s="35">
        <v>44027</v>
      </c>
      <c r="K1486" s="36" t="s">
        <v>69</v>
      </c>
      <c r="L1486" s="37">
        <f t="shared" si="203"/>
        <v>3600</v>
      </c>
      <c r="M1486" s="45"/>
      <c r="N1486" s="45">
        <v>3600</v>
      </c>
      <c r="O1486" s="40" t="s">
        <v>604</v>
      </c>
    </row>
    <row r="1487" spans="1:15" s="41" customFormat="1" ht="21">
      <c r="A1487" s="32">
        <v>1677</v>
      </c>
      <c r="B1487" s="33" t="s">
        <v>599</v>
      </c>
      <c r="C1487" s="42" t="s">
        <v>114</v>
      </c>
      <c r="D1487" s="33" t="s">
        <v>446</v>
      </c>
      <c r="E1487" s="44" t="s">
        <v>15</v>
      </c>
      <c r="F1487" s="35">
        <f t="shared" si="204"/>
        <v>43984</v>
      </c>
      <c r="G1487" s="35">
        <f t="shared" si="205"/>
        <v>44005</v>
      </c>
      <c r="H1487" s="35">
        <f t="shared" si="206"/>
        <v>44012</v>
      </c>
      <c r="I1487" s="35">
        <f t="shared" si="202"/>
        <v>44019</v>
      </c>
      <c r="J1487" s="35">
        <v>44027</v>
      </c>
      <c r="K1487" s="36" t="s">
        <v>69</v>
      </c>
      <c r="L1487" s="37">
        <f t="shared" si="203"/>
        <v>638551</v>
      </c>
      <c r="M1487" s="45">
        <v>638551</v>
      </c>
      <c r="N1487" s="45"/>
      <c r="O1487" s="40" t="s">
        <v>600</v>
      </c>
    </row>
    <row r="1488" spans="1:15" s="41" customFormat="1" ht="21">
      <c r="A1488" s="32">
        <v>1678</v>
      </c>
      <c r="B1488" s="33" t="s">
        <v>599</v>
      </c>
      <c r="C1488" s="42" t="s">
        <v>77</v>
      </c>
      <c r="D1488" s="33" t="s">
        <v>446</v>
      </c>
      <c r="E1488" s="44" t="s">
        <v>15</v>
      </c>
      <c r="F1488" s="35">
        <f t="shared" si="204"/>
        <v>43984</v>
      </c>
      <c r="G1488" s="35">
        <f t="shared" si="205"/>
        <v>44005</v>
      </c>
      <c r="H1488" s="35">
        <f t="shared" si="206"/>
        <v>44012</v>
      </c>
      <c r="I1488" s="35">
        <f t="shared" si="202"/>
        <v>44019</v>
      </c>
      <c r="J1488" s="35">
        <v>44027</v>
      </c>
      <c r="K1488" s="36" t="s">
        <v>69</v>
      </c>
      <c r="L1488" s="37">
        <f t="shared" si="203"/>
        <v>3000</v>
      </c>
      <c r="M1488" s="45">
        <v>3000</v>
      </c>
      <c r="N1488" s="45"/>
      <c r="O1488" s="40" t="s">
        <v>600</v>
      </c>
    </row>
    <row r="1489" spans="1:15" s="41" customFormat="1" ht="21">
      <c r="A1489" s="32">
        <v>1679</v>
      </c>
      <c r="B1489" s="33" t="s">
        <v>599</v>
      </c>
      <c r="C1489" s="42" t="s">
        <v>78</v>
      </c>
      <c r="D1489" s="33" t="s">
        <v>446</v>
      </c>
      <c r="E1489" s="44" t="s">
        <v>15</v>
      </c>
      <c r="F1489" s="35">
        <f t="shared" si="204"/>
        <v>43984</v>
      </c>
      <c r="G1489" s="35">
        <f t="shared" si="205"/>
        <v>44005</v>
      </c>
      <c r="H1489" s="35">
        <f t="shared" si="206"/>
        <v>44012</v>
      </c>
      <c r="I1489" s="35">
        <f t="shared" si="202"/>
        <v>44019</v>
      </c>
      <c r="J1489" s="35">
        <v>44027</v>
      </c>
      <c r="K1489" s="36" t="s">
        <v>69</v>
      </c>
      <c r="L1489" s="37">
        <f t="shared" si="203"/>
        <v>7000</v>
      </c>
      <c r="M1489" s="45">
        <v>7000</v>
      </c>
      <c r="N1489" s="45"/>
      <c r="O1489" s="40" t="s">
        <v>600</v>
      </c>
    </row>
    <row r="1490" spans="1:15" s="41" customFormat="1" ht="21">
      <c r="A1490" s="32">
        <v>1680</v>
      </c>
      <c r="B1490" s="33" t="s">
        <v>285</v>
      </c>
      <c r="C1490" s="42" t="s">
        <v>114</v>
      </c>
      <c r="D1490" s="33" t="s">
        <v>446</v>
      </c>
      <c r="E1490" s="44" t="s">
        <v>15</v>
      </c>
      <c r="F1490" s="35">
        <f t="shared" si="204"/>
        <v>43984</v>
      </c>
      <c r="G1490" s="35">
        <f t="shared" si="205"/>
        <v>44005</v>
      </c>
      <c r="H1490" s="35">
        <f t="shared" si="206"/>
        <v>44012</v>
      </c>
      <c r="I1490" s="35">
        <f t="shared" si="202"/>
        <v>44019</v>
      </c>
      <c r="J1490" s="35">
        <v>44027</v>
      </c>
      <c r="K1490" s="36" t="s">
        <v>69</v>
      </c>
      <c r="L1490" s="37">
        <f t="shared" si="203"/>
        <v>452607.64</v>
      </c>
      <c r="M1490" s="45"/>
      <c r="N1490" s="45">
        <v>452607.64</v>
      </c>
      <c r="O1490" s="40" t="s">
        <v>598</v>
      </c>
    </row>
    <row r="1491" spans="1:15" s="41" customFormat="1" ht="21">
      <c r="A1491" s="32">
        <v>1681</v>
      </c>
      <c r="B1491" s="33" t="s">
        <v>285</v>
      </c>
      <c r="C1491" s="42" t="s">
        <v>77</v>
      </c>
      <c r="D1491" s="33" t="s">
        <v>446</v>
      </c>
      <c r="E1491" s="44" t="s">
        <v>15</v>
      </c>
      <c r="F1491" s="35">
        <f t="shared" si="204"/>
        <v>43984</v>
      </c>
      <c r="G1491" s="35">
        <f t="shared" si="205"/>
        <v>44005</v>
      </c>
      <c r="H1491" s="35">
        <f t="shared" si="206"/>
        <v>44012</v>
      </c>
      <c r="I1491" s="35">
        <f t="shared" si="202"/>
        <v>44019</v>
      </c>
      <c r="J1491" s="35">
        <v>44027</v>
      </c>
      <c r="K1491" s="36" t="s">
        <v>69</v>
      </c>
      <c r="L1491" s="37">
        <f t="shared" si="203"/>
        <v>3000</v>
      </c>
      <c r="M1491" s="45"/>
      <c r="N1491" s="45">
        <v>3000</v>
      </c>
      <c r="O1491" s="40" t="s">
        <v>598</v>
      </c>
    </row>
    <row r="1492" spans="1:15" s="41" customFormat="1" ht="21">
      <c r="A1492" s="32">
        <v>1682</v>
      </c>
      <c r="B1492" s="33" t="s">
        <v>285</v>
      </c>
      <c r="C1492" s="42" t="s">
        <v>78</v>
      </c>
      <c r="D1492" s="33" t="s">
        <v>446</v>
      </c>
      <c r="E1492" s="44" t="s">
        <v>15</v>
      </c>
      <c r="F1492" s="35">
        <f t="shared" si="204"/>
        <v>43984</v>
      </c>
      <c r="G1492" s="35">
        <f t="shared" si="205"/>
        <v>44005</v>
      </c>
      <c r="H1492" s="35">
        <f t="shared" si="206"/>
        <v>44012</v>
      </c>
      <c r="I1492" s="35">
        <f t="shared" si="202"/>
        <v>44019</v>
      </c>
      <c r="J1492" s="35">
        <v>44027</v>
      </c>
      <c r="K1492" s="36" t="s">
        <v>69</v>
      </c>
      <c r="L1492" s="37">
        <f t="shared" si="203"/>
        <v>4000</v>
      </c>
      <c r="M1492" s="45"/>
      <c r="N1492" s="45">
        <v>4000</v>
      </c>
      <c r="O1492" s="40" t="s">
        <v>598</v>
      </c>
    </row>
    <row r="1493" spans="1:15" s="41" customFormat="1" ht="21">
      <c r="A1493" s="32">
        <v>1715</v>
      </c>
      <c r="B1493" s="33" t="s">
        <v>633</v>
      </c>
      <c r="C1493" s="42" t="s">
        <v>114</v>
      </c>
      <c r="D1493" s="33" t="s">
        <v>446</v>
      </c>
      <c r="E1493" s="44" t="s">
        <v>15</v>
      </c>
      <c r="F1493" s="35">
        <f t="shared" si="204"/>
        <v>43984</v>
      </c>
      <c r="G1493" s="35">
        <f t="shared" si="205"/>
        <v>44005</v>
      </c>
      <c r="H1493" s="35">
        <f t="shared" si="206"/>
        <v>44012</v>
      </c>
      <c r="I1493" s="35">
        <f t="shared" si="202"/>
        <v>44019</v>
      </c>
      <c r="J1493" s="35">
        <v>44027</v>
      </c>
      <c r="K1493" s="36" t="s">
        <v>69</v>
      </c>
      <c r="L1493" s="37">
        <f t="shared" si="203"/>
        <v>287818.09999999998</v>
      </c>
      <c r="M1493" s="45"/>
      <c r="N1493" s="45">
        <v>287818.09999999998</v>
      </c>
      <c r="O1493" s="40" t="s">
        <v>634</v>
      </c>
    </row>
    <row r="1494" spans="1:15" s="41" customFormat="1" ht="21">
      <c r="A1494" s="32">
        <v>1716</v>
      </c>
      <c r="B1494" s="33" t="s">
        <v>633</v>
      </c>
      <c r="C1494" s="42" t="s">
        <v>77</v>
      </c>
      <c r="D1494" s="33" t="s">
        <v>446</v>
      </c>
      <c r="E1494" s="44" t="s">
        <v>15</v>
      </c>
      <c r="F1494" s="35">
        <f t="shared" si="204"/>
        <v>43984</v>
      </c>
      <c r="G1494" s="35">
        <f t="shared" si="205"/>
        <v>44005</v>
      </c>
      <c r="H1494" s="35">
        <f t="shared" si="206"/>
        <v>44012</v>
      </c>
      <c r="I1494" s="35">
        <f t="shared" si="202"/>
        <v>44019</v>
      </c>
      <c r="J1494" s="35">
        <v>44027</v>
      </c>
      <c r="K1494" s="36" t="s">
        <v>69</v>
      </c>
      <c r="L1494" s="37">
        <f t="shared" si="203"/>
        <v>2400</v>
      </c>
      <c r="M1494" s="45"/>
      <c r="N1494" s="45">
        <v>2400</v>
      </c>
      <c r="O1494" s="40" t="s">
        <v>634</v>
      </c>
    </row>
    <row r="1495" spans="1:15" s="41" customFormat="1" ht="21">
      <c r="A1495" s="32">
        <v>1717</v>
      </c>
      <c r="B1495" s="33" t="s">
        <v>633</v>
      </c>
      <c r="C1495" s="42" t="s">
        <v>78</v>
      </c>
      <c r="D1495" s="33" t="s">
        <v>446</v>
      </c>
      <c r="E1495" s="44" t="s">
        <v>15</v>
      </c>
      <c r="F1495" s="35">
        <f t="shared" si="204"/>
        <v>43984</v>
      </c>
      <c r="G1495" s="35">
        <f t="shared" si="205"/>
        <v>44005</v>
      </c>
      <c r="H1495" s="35">
        <f t="shared" si="206"/>
        <v>44012</v>
      </c>
      <c r="I1495" s="35">
        <f t="shared" si="202"/>
        <v>44019</v>
      </c>
      <c r="J1495" s="35">
        <v>44027</v>
      </c>
      <c r="K1495" s="36" t="s">
        <v>69</v>
      </c>
      <c r="L1495" s="37">
        <f t="shared" si="203"/>
        <v>5600</v>
      </c>
      <c r="M1495" s="45"/>
      <c r="N1495" s="45">
        <v>5600</v>
      </c>
      <c r="O1495" s="40" t="s">
        <v>634</v>
      </c>
    </row>
    <row r="1496" spans="1:15" s="41" customFormat="1" ht="24">
      <c r="A1496" s="32">
        <v>1737</v>
      </c>
      <c r="B1496" s="33" t="s">
        <v>618</v>
      </c>
      <c r="C1496" s="42" t="s">
        <v>592</v>
      </c>
      <c r="D1496" s="33" t="s">
        <v>446</v>
      </c>
      <c r="E1496" s="44" t="s">
        <v>15</v>
      </c>
      <c r="F1496" s="35">
        <f t="shared" si="204"/>
        <v>43984</v>
      </c>
      <c r="G1496" s="35">
        <f t="shared" si="205"/>
        <v>44005</v>
      </c>
      <c r="H1496" s="35">
        <f t="shared" si="206"/>
        <v>44012</v>
      </c>
      <c r="I1496" s="35">
        <f t="shared" si="202"/>
        <v>44019</v>
      </c>
      <c r="J1496" s="35">
        <v>44027</v>
      </c>
      <c r="K1496" s="36" t="s">
        <v>69</v>
      </c>
      <c r="L1496" s="37">
        <f t="shared" si="203"/>
        <v>858571.43</v>
      </c>
      <c r="M1496" s="45"/>
      <c r="N1496" s="45">
        <v>858571.43</v>
      </c>
      <c r="O1496" s="40" t="s">
        <v>593</v>
      </c>
    </row>
    <row r="1497" spans="1:15" s="41" customFormat="1" ht="21">
      <c r="A1497" s="32">
        <v>1742</v>
      </c>
      <c r="B1497" s="33" t="s">
        <v>617</v>
      </c>
      <c r="C1497" s="42" t="s">
        <v>114</v>
      </c>
      <c r="D1497" s="33" t="s">
        <v>446</v>
      </c>
      <c r="E1497" s="44" t="s">
        <v>15</v>
      </c>
      <c r="F1497" s="35">
        <f t="shared" si="204"/>
        <v>43984</v>
      </c>
      <c r="G1497" s="35">
        <f t="shared" si="205"/>
        <v>44005</v>
      </c>
      <c r="H1497" s="35">
        <f t="shared" si="206"/>
        <v>44012</v>
      </c>
      <c r="I1497" s="35">
        <f t="shared" si="202"/>
        <v>44019</v>
      </c>
      <c r="J1497" s="35">
        <v>44027</v>
      </c>
      <c r="K1497" s="36" t="s">
        <v>69</v>
      </c>
      <c r="L1497" s="37">
        <f t="shared" si="203"/>
        <v>306864</v>
      </c>
      <c r="M1497" s="45">
        <v>306864</v>
      </c>
      <c r="N1497" s="45"/>
      <c r="O1497" s="40" t="s">
        <v>620</v>
      </c>
    </row>
    <row r="1498" spans="1:15" s="41" customFormat="1" ht="21">
      <c r="A1498" s="32">
        <v>1743</v>
      </c>
      <c r="B1498" s="33" t="s">
        <v>617</v>
      </c>
      <c r="C1498" s="42" t="s">
        <v>77</v>
      </c>
      <c r="D1498" s="33" t="s">
        <v>446</v>
      </c>
      <c r="E1498" s="44" t="s">
        <v>15</v>
      </c>
      <c r="F1498" s="35">
        <f t="shared" si="204"/>
        <v>43984</v>
      </c>
      <c r="G1498" s="35">
        <f t="shared" si="205"/>
        <v>44005</v>
      </c>
      <c r="H1498" s="35">
        <f t="shared" si="206"/>
        <v>44012</v>
      </c>
      <c r="I1498" s="35">
        <f t="shared" si="202"/>
        <v>44019</v>
      </c>
      <c r="J1498" s="35">
        <v>44027</v>
      </c>
      <c r="K1498" s="36" t="s">
        <v>69</v>
      </c>
      <c r="L1498" s="37">
        <f t="shared" si="203"/>
        <v>1500</v>
      </c>
      <c r="M1498" s="45">
        <v>1500</v>
      </c>
      <c r="N1498" s="45"/>
      <c r="O1498" s="40" t="s">
        <v>620</v>
      </c>
    </row>
    <row r="1499" spans="1:15" s="41" customFormat="1" ht="21">
      <c r="A1499" s="32">
        <v>1744</v>
      </c>
      <c r="B1499" s="33" t="s">
        <v>617</v>
      </c>
      <c r="C1499" s="42" t="s">
        <v>78</v>
      </c>
      <c r="D1499" s="33" t="s">
        <v>446</v>
      </c>
      <c r="E1499" s="44" t="s">
        <v>15</v>
      </c>
      <c r="F1499" s="35">
        <f t="shared" si="204"/>
        <v>43984</v>
      </c>
      <c r="G1499" s="35">
        <f t="shared" si="205"/>
        <v>44005</v>
      </c>
      <c r="H1499" s="35">
        <f t="shared" si="206"/>
        <v>44012</v>
      </c>
      <c r="I1499" s="35">
        <f t="shared" si="202"/>
        <v>44019</v>
      </c>
      <c r="J1499" s="35">
        <v>44027</v>
      </c>
      <c r="K1499" s="36" t="s">
        <v>69</v>
      </c>
      <c r="L1499" s="37">
        <f t="shared" si="203"/>
        <v>13500</v>
      </c>
      <c r="M1499" s="45">
        <v>13500</v>
      </c>
      <c r="N1499" s="45"/>
      <c r="O1499" s="40" t="s">
        <v>620</v>
      </c>
    </row>
    <row r="1500" spans="1:15" s="41" customFormat="1" ht="31.5">
      <c r="A1500" s="32">
        <v>1749</v>
      </c>
      <c r="B1500" s="33" t="s">
        <v>621</v>
      </c>
      <c r="C1500" s="42" t="s">
        <v>114</v>
      </c>
      <c r="D1500" s="33" t="s">
        <v>446</v>
      </c>
      <c r="E1500" s="44" t="s">
        <v>15</v>
      </c>
      <c r="F1500" s="35">
        <f t="shared" si="204"/>
        <v>43984</v>
      </c>
      <c r="G1500" s="35">
        <f t="shared" si="205"/>
        <v>44005</v>
      </c>
      <c r="H1500" s="35">
        <f t="shared" si="206"/>
        <v>44012</v>
      </c>
      <c r="I1500" s="35">
        <f t="shared" si="202"/>
        <v>44019</v>
      </c>
      <c r="J1500" s="35">
        <v>44027</v>
      </c>
      <c r="K1500" s="36" t="s">
        <v>69</v>
      </c>
      <c r="L1500" s="37">
        <f t="shared" si="203"/>
        <v>1035450.7</v>
      </c>
      <c r="M1500" s="45"/>
      <c r="N1500" s="45">
        <v>1035450.7</v>
      </c>
      <c r="O1500" s="40" t="s">
        <v>622</v>
      </c>
    </row>
    <row r="1501" spans="1:15" s="41" customFormat="1" ht="31.5">
      <c r="A1501" s="32">
        <v>1750</v>
      </c>
      <c r="B1501" s="33" t="s">
        <v>621</v>
      </c>
      <c r="C1501" s="42" t="s">
        <v>77</v>
      </c>
      <c r="D1501" s="33" t="s">
        <v>446</v>
      </c>
      <c r="E1501" s="44" t="s">
        <v>15</v>
      </c>
      <c r="F1501" s="35">
        <f t="shared" si="204"/>
        <v>43984</v>
      </c>
      <c r="G1501" s="35">
        <f t="shared" si="205"/>
        <v>44005</v>
      </c>
      <c r="H1501" s="35">
        <f t="shared" si="206"/>
        <v>44012</v>
      </c>
      <c r="I1501" s="35">
        <f t="shared" si="202"/>
        <v>44019</v>
      </c>
      <c r="J1501" s="35">
        <v>44027</v>
      </c>
      <c r="K1501" s="36" t="s">
        <v>69</v>
      </c>
      <c r="L1501" s="37">
        <f t="shared" si="203"/>
        <v>4800</v>
      </c>
      <c r="M1501" s="45"/>
      <c r="N1501" s="45">
        <v>4800</v>
      </c>
      <c r="O1501" s="40" t="s">
        <v>622</v>
      </c>
    </row>
    <row r="1502" spans="1:15" s="41" customFormat="1" ht="31.5">
      <c r="A1502" s="32">
        <v>1751</v>
      </c>
      <c r="B1502" s="33" t="s">
        <v>621</v>
      </c>
      <c r="C1502" s="42" t="s">
        <v>78</v>
      </c>
      <c r="D1502" s="33" t="s">
        <v>446</v>
      </c>
      <c r="E1502" s="44" t="s">
        <v>15</v>
      </c>
      <c r="F1502" s="35">
        <f t="shared" si="204"/>
        <v>43984</v>
      </c>
      <c r="G1502" s="35">
        <f t="shared" si="205"/>
        <v>44005</v>
      </c>
      <c r="H1502" s="35">
        <f t="shared" si="206"/>
        <v>44012</v>
      </c>
      <c r="I1502" s="35">
        <f t="shared" si="202"/>
        <v>44019</v>
      </c>
      <c r="J1502" s="35">
        <v>44027</v>
      </c>
      <c r="K1502" s="36" t="s">
        <v>69</v>
      </c>
      <c r="L1502" s="37">
        <f t="shared" si="203"/>
        <v>115200</v>
      </c>
      <c r="M1502" s="45"/>
      <c r="N1502" s="45">
        <v>115200</v>
      </c>
      <c r="O1502" s="40" t="s">
        <v>622</v>
      </c>
    </row>
    <row r="1503" spans="1:15" s="41" customFormat="1" ht="31.5">
      <c r="A1503" s="32">
        <v>1752</v>
      </c>
      <c r="B1503" s="33" t="s">
        <v>621</v>
      </c>
      <c r="C1503" s="42" t="s">
        <v>81</v>
      </c>
      <c r="D1503" s="33" t="s">
        <v>446</v>
      </c>
      <c r="E1503" s="44" t="s">
        <v>15</v>
      </c>
      <c r="F1503" s="35">
        <f t="shared" si="204"/>
        <v>43984</v>
      </c>
      <c r="G1503" s="35">
        <f t="shared" si="205"/>
        <v>44005</v>
      </c>
      <c r="H1503" s="35">
        <f t="shared" si="206"/>
        <v>44012</v>
      </c>
      <c r="I1503" s="35">
        <f t="shared" si="202"/>
        <v>44019</v>
      </c>
      <c r="J1503" s="35">
        <v>44027</v>
      </c>
      <c r="K1503" s="36" t="s">
        <v>69</v>
      </c>
      <c r="L1503" s="37">
        <f t="shared" si="203"/>
        <v>30000</v>
      </c>
      <c r="M1503" s="45"/>
      <c r="N1503" s="45">
        <v>30000</v>
      </c>
      <c r="O1503" s="40" t="s">
        <v>622</v>
      </c>
    </row>
    <row r="1504" spans="1:15" s="41" customFormat="1" ht="31.5">
      <c r="A1504" s="32">
        <v>1753</v>
      </c>
      <c r="B1504" s="33" t="s">
        <v>613</v>
      </c>
      <c r="C1504" s="42" t="s">
        <v>114</v>
      </c>
      <c r="D1504" s="33" t="s">
        <v>446</v>
      </c>
      <c r="E1504" s="44" t="s">
        <v>15</v>
      </c>
      <c r="F1504" s="35">
        <f t="shared" si="204"/>
        <v>43984</v>
      </c>
      <c r="G1504" s="35">
        <f t="shared" si="205"/>
        <v>44005</v>
      </c>
      <c r="H1504" s="35">
        <f t="shared" si="206"/>
        <v>44012</v>
      </c>
      <c r="I1504" s="35">
        <f t="shared" si="202"/>
        <v>44019</v>
      </c>
      <c r="J1504" s="35">
        <v>44027</v>
      </c>
      <c r="K1504" s="36" t="s">
        <v>69</v>
      </c>
      <c r="L1504" s="37">
        <f t="shared" si="203"/>
        <v>1020351.42</v>
      </c>
      <c r="M1504" s="45">
        <v>1020351.42</v>
      </c>
      <c r="N1504" s="45"/>
      <c r="O1504" s="40" t="s">
        <v>614</v>
      </c>
    </row>
    <row r="1505" spans="1:256" s="41" customFormat="1" ht="31.5">
      <c r="A1505" s="32">
        <v>1754</v>
      </c>
      <c r="B1505" s="33" t="s">
        <v>613</v>
      </c>
      <c r="C1505" s="42" t="s">
        <v>77</v>
      </c>
      <c r="D1505" s="33" t="s">
        <v>446</v>
      </c>
      <c r="E1505" s="44" t="s">
        <v>15</v>
      </c>
      <c r="F1505" s="35">
        <f t="shared" si="204"/>
        <v>43984</v>
      </c>
      <c r="G1505" s="35">
        <f t="shared" si="205"/>
        <v>44005</v>
      </c>
      <c r="H1505" s="35">
        <f t="shared" si="206"/>
        <v>44012</v>
      </c>
      <c r="I1505" s="35">
        <f t="shared" si="202"/>
        <v>44019</v>
      </c>
      <c r="J1505" s="35">
        <v>44027</v>
      </c>
      <c r="K1505" s="36" t="s">
        <v>69</v>
      </c>
      <c r="L1505" s="37">
        <f t="shared" si="203"/>
        <v>3500</v>
      </c>
      <c r="M1505" s="45">
        <v>3500</v>
      </c>
      <c r="N1505" s="45"/>
      <c r="O1505" s="40" t="s">
        <v>614</v>
      </c>
    </row>
    <row r="1506" spans="1:256" s="41" customFormat="1" ht="31.5">
      <c r="A1506" s="32">
        <v>1755</v>
      </c>
      <c r="B1506" s="33" t="s">
        <v>613</v>
      </c>
      <c r="C1506" s="42" t="s">
        <v>78</v>
      </c>
      <c r="D1506" s="33" t="s">
        <v>446</v>
      </c>
      <c r="E1506" s="44" t="s">
        <v>15</v>
      </c>
      <c r="F1506" s="35">
        <f t="shared" si="204"/>
        <v>43984</v>
      </c>
      <c r="G1506" s="35">
        <f t="shared" si="205"/>
        <v>44005</v>
      </c>
      <c r="H1506" s="35">
        <f t="shared" si="206"/>
        <v>44012</v>
      </c>
      <c r="I1506" s="35">
        <f t="shared" si="202"/>
        <v>44019</v>
      </c>
      <c r="J1506" s="35">
        <v>44027</v>
      </c>
      <c r="K1506" s="36" t="s">
        <v>69</v>
      </c>
      <c r="L1506" s="37">
        <f t="shared" si="203"/>
        <v>10040.61</v>
      </c>
      <c r="M1506" s="45">
        <v>10040.61</v>
      </c>
      <c r="N1506" s="45"/>
      <c r="O1506" s="40" t="s">
        <v>614</v>
      </c>
    </row>
    <row r="1507" spans="1:256" s="41" customFormat="1" ht="31.5">
      <c r="A1507" s="32">
        <v>1756</v>
      </c>
      <c r="B1507" s="33" t="s">
        <v>690</v>
      </c>
      <c r="C1507" s="42" t="s">
        <v>114</v>
      </c>
      <c r="D1507" s="33" t="s">
        <v>446</v>
      </c>
      <c r="E1507" s="44" t="s">
        <v>15</v>
      </c>
      <c r="F1507" s="35">
        <f t="shared" si="204"/>
        <v>43984</v>
      </c>
      <c r="G1507" s="35">
        <f t="shared" si="205"/>
        <v>44005</v>
      </c>
      <c r="H1507" s="35">
        <f t="shared" si="206"/>
        <v>44012</v>
      </c>
      <c r="I1507" s="35">
        <f t="shared" si="202"/>
        <v>44019</v>
      </c>
      <c r="J1507" s="35">
        <v>44027</v>
      </c>
      <c r="K1507" s="36" t="s">
        <v>69</v>
      </c>
      <c r="L1507" s="37">
        <f t="shared" si="203"/>
        <v>202689.66</v>
      </c>
      <c r="M1507" s="45"/>
      <c r="N1507" s="45">
        <v>202689.66</v>
      </c>
      <c r="O1507" s="40" t="s">
        <v>691</v>
      </c>
    </row>
    <row r="1508" spans="1:256" s="41" customFormat="1" ht="31.5">
      <c r="A1508" s="32">
        <v>1757</v>
      </c>
      <c r="B1508" s="33" t="s">
        <v>690</v>
      </c>
      <c r="C1508" s="42" t="s">
        <v>77</v>
      </c>
      <c r="D1508" s="33" t="s">
        <v>446</v>
      </c>
      <c r="E1508" s="44" t="s">
        <v>15</v>
      </c>
      <c r="F1508" s="35">
        <f t="shared" si="204"/>
        <v>43984</v>
      </c>
      <c r="G1508" s="35">
        <f t="shared" si="205"/>
        <v>44005</v>
      </c>
      <c r="H1508" s="35">
        <f t="shared" si="206"/>
        <v>44012</v>
      </c>
      <c r="I1508" s="35">
        <f t="shared" si="202"/>
        <v>44019</v>
      </c>
      <c r="J1508" s="35">
        <v>44027</v>
      </c>
      <c r="K1508" s="36" t="s">
        <v>69</v>
      </c>
      <c r="L1508" s="37">
        <f t="shared" si="203"/>
        <v>2400</v>
      </c>
      <c r="M1508" s="45"/>
      <c r="N1508" s="45">
        <v>2400</v>
      </c>
      <c r="O1508" s="40" t="s">
        <v>691</v>
      </c>
    </row>
    <row r="1509" spans="1:256" s="41" customFormat="1" ht="31.5">
      <c r="A1509" s="32">
        <v>1758</v>
      </c>
      <c r="B1509" s="33" t="s">
        <v>690</v>
      </c>
      <c r="C1509" s="42" t="s">
        <v>78</v>
      </c>
      <c r="D1509" s="33" t="s">
        <v>446</v>
      </c>
      <c r="E1509" s="44" t="s">
        <v>15</v>
      </c>
      <c r="F1509" s="35">
        <f t="shared" si="204"/>
        <v>43984</v>
      </c>
      <c r="G1509" s="35">
        <f t="shared" si="205"/>
        <v>44005</v>
      </c>
      <c r="H1509" s="35">
        <f t="shared" si="206"/>
        <v>44012</v>
      </c>
      <c r="I1509" s="35">
        <f t="shared" si="202"/>
        <v>44019</v>
      </c>
      <c r="J1509" s="35">
        <v>44027</v>
      </c>
      <c r="K1509" s="36" t="s">
        <v>69</v>
      </c>
      <c r="L1509" s="37">
        <f t="shared" si="203"/>
        <v>21600</v>
      </c>
      <c r="M1509" s="45"/>
      <c r="N1509" s="45">
        <v>21600</v>
      </c>
      <c r="O1509" s="40" t="s">
        <v>691</v>
      </c>
    </row>
    <row r="1510" spans="1:256" s="41" customFormat="1" ht="31.5">
      <c r="A1510" s="32">
        <v>1759</v>
      </c>
      <c r="B1510" s="33" t="s">
        <v>690</v>
      </c>
      <c r="C1510" s="42" t="s">
        <v>81</v>
      </c>
      <c r="D1510" s="33" t="s">
        <v>446</v>
      </c>
      <c r="E1510" s="44" t="s">
        <v>15</v>
      </c>
      <c r="F1510" s="35">
        <f t="shared" si="204"/>
        <v>43984</v>
      </c>
      <c r="G1510" s="35">
        <f t="shared" si="205"/>
        <v>44005</v>
      </c>
      <c r="H1510" s="35">
        <f t="shared" si="206"/>
        <v>44012</v>
      </c>
      <c r="I1510" s="35">
        <f t="shared" si="202"/>
        <v>44019</v>
      </c>
      <c r="J1510" s="35">
        <v>44027</v>
      </c>
      <c r="K1510" s="36" t="s">
        <v>69</v>
      </c>
      <c r="L1510" s="37">
        <f t="shared" si="203"/>
        <v>6000</v>
      </c>
      <c r="M1510" s="45"/>
      <c r="N1510" s="45">
        <v>6000</v>
      </c>
      <c r="O1510" s="40" t="s">
        <v>691</v>
      </c>
    </row>
    <row r="1511" spans="1:256" s="41" customFormat="1" ht="21">
      <c r="A1511" s="32">
        <v>1789</v>
      </c>
      <c r="B1511" s="33" t="s">
        <v>694</v>
      </c>
      <c r="C1511" s="42" t="s">
        <v>114</v>
      </c>
      <c r="D1511" s="33" t="s">
        <v>446</v>
      </c>
      <c r="E1511" s="44" t="s">
        <v>15</v>
      </c>
      <c r="F1511" s="35">
        <f t="shared" si="204"/>
        <v>43984</v>
      </c>
      <c r="G1511" s="35">
        <f t="shared" si="205"/>
        <v>44005</v>
      </c>
      <c r="H1511" s="35">
        <f t="shared" ref="H1511:H1516" si="207">J1511-15</f>
        <v>44012</v>
      </c>
      <c r="I1511" s="35">
        <f t="shared" si="202"/>
        <v>44019</v>
      </c>
      <c r="J1511" s="35">
        <v>44027</v>
      </c>
      <c r="K1511" s="36" t="s">
        <v>69</v>
      </c>
      <c r="L1511" s="37">
        <f t="shared" si="203"/>
        <v>158701.18</v>
      </c>
      <c r="M1511" s="45">
        <v>158701.18</v>
      </c>
      <c r="N1511" s="45"/>
      <c r="O1511" s="40" t="s">
        <v>695</v>
      </c>
    </row>
    <row r="1512" spans="1:256" s="41" customFormat="1" ht="21">
      <c r="A1512" s="32">
        <v>1790</v>
      </c>
      <c r="B1512" s="33" t="s">
        <v>694</v>
      </c>
      <c r="C1512" s="42" t="s">
        <v>77</v>
      </c>
      <c r="D1512" s="33" t="s">
        <v>446</v>
      </c>
      <c r="E1512" s="44" t="s">
        <v>15</v>
      </c>
      <c r="F1512" s="35">
        <f t="shared" si="204"/>
        <v>43984</v>
      </c>
      <c r="G1512" s="35">
        <f t="shared" si="205"/>
        <v>44005</v>
      </c>
      <c r="H1512" s="35">
        <f t="shared" si="207"/>
        <v>44012</v>
      </c>
      <c r="I1512" s="35">
        <f t="shared" si="202"/>
        <v>44019</v>
      </c>
      <c r="J1512" s="35">
        <v>44027</v>
      </c>
      <c r="K1512" s="36" t="s">
        <v>69</v>
      </c>
      <c r="L1512" s="37">
        <f t="shared" si="203"/>
        <v>4800</v>
      </c>
      <c r="M1512" s="45">
        <v>4800</v>
      </c>
      <c r="N1512" s="45"/>
      <c r="O1512" s="40" t="s">
        <v>695</v>
      </c>
    </row>
    <row r="1513" spans="1:256" s="41" customFormat="1" ht="21">
      <c r="A1513" s="32">
        <v>1791</v>
      </c>
      <c r="B1513" s="33" t="s">
        <v>694</v>
      </c>
      <c r="C1513" s="42" t="s">
        <v>78</v>
      </c>
      <c r="D1513" s="33" t="s">
        <v>446</v>
      </c>
      <c r="E1513" s="44" t="s">
        <v>15</v>
      </c>
      <c r="F1513" s="35">
        <f t="shared" si="204"/>
        <v>43984</v>
      </c>
      <c r="G1513" s="35">
        <f t="shared" si="205"/>
        <v>44005</v>
      </c>
      <c r="H1513" s="35">
        <f t="shared" si="207"/>
        <v>44012</v>
      </c>
      <c r="I1513" s="35">
        <f t="shared" si="202"/>
        <v>44019</v>
      </c>
      <c r="J1513" s="35">
        <v>44027</v>
      </c>
      <c r="K1513" s="36" t="s">
        <v>69</v>
      </c>
      <c r="L1513" s="37">
        <f t="shared" si="203"/>
        <v>95399.6</v>
      </c>
      <c r="M1513" s="45">
        <v>95399.6</v>
      </c>
      <c r="N1513" s="45"/>
      <c r="O1513" s="40" t="s">
        <v>695</v>
      </c>
    </row>
    <row r="1514" spans="1:256" s="41" customFormat="1" ht="21">
      <c r="A1514" s="32">
        <v>1792</v>
      </c>
      <c r="B1514" s="33" t="s">
        <v>694</v>
      </c>
      <c r="C1514" s="42" t="s">
        <v>81</v>
      </c>
      <c r="D1514" s="33" t="s">
        <v>446</v>
      </c>
      <c r="E1514" s="44" t="s">
        <v>15</v>
      </c>
      <c r="F1514" s="35">
        <f t="shared" si="204"/>
        <v>43984</v>
      </c>
      <c r="G1514" s="35">
        <f t="shared" si="205"/>
        <v>44005</v>
      </c>
      <c r="H1514" s="35">
        <f t="shared" si="207"/>
        <v>44012</v>
      </c>
      <c r="I1514" s="35">
        <f t="shared" si="202"/>
        <v>44019</v>
      </c>
      <c r="J1514" s="35">
        <v>44027</v>
      </c>
      <c r="K1514" s="36" t="s">
        <v>69</v>
      </c>
      <c r="L1514" s="37">
        <f t="shared" si="203"/>
        <v>24800</v>
      </c>
      <c r="M1514" s="45">
        <v>24800</v>
      </c>
      <c r="N1514" s="45"/>
      <c r="O1514" s="40" t="s">
        <v>695</v>
      </c>
    </row>
    <row r="1515" spans="1:256" s="41" customFormat="1" ht="12.75">
      <c r="A1515" s="32">
        <v>357</v>
      </c>
      <c r="B1515" s="33" t="s">
        <v>421</v>
      </c>
      <c r="C1515" s="42" t="s">
        <v>89</v>
      </c>
      <c r="D1515" s="33" t="s">
        <v>105</v>
      </c>
      <c r="E1515" s="44" t="s">
        <v>15</v>
      </c>
      <c r="F1515" s="35">
        <f t="shared" si="204"/>
        <v>44015</v>
      </c>
      <c r="G1515" s="35">
        <f t="shared" si="205"/>
        <v>44036</v>
      </c>
      <c r="H1515" s="35">
        <f t="shared" si="207"/>
        <v>44043</v>
      </c>
      <c r="I1515" s="35">
        <f t="shared" si="202"/>
        <v>44050</v>
      </c>
      <c r="J1515" s="35">
        <v>44058</v>
      </c>
      <c r="K1515" s="36" t="s">
        <v>69</v>
      </c>
      <c r="L1515" s="37">
        <f t="shared" si="203"/>
        <v>10000</v>
      </c>
      <c r="M1515" s="43">
        <v>10000</v>
      </c>
      <c r="N1515" s="39"/>
      <c r="O1515" s="40" t="s">
        <v>113</v>
      </c>
    </row>
    <row r="1516" spans="1:256" s="41" customFormat="1" ht="21">
      <c r="A1516" s="32">
        <v>375</v>
      </c>
      <c r="B1516" s="33" t="s">
        <v>423</v>
      </c>
      <c r="C1516" s="42" t="s">
        <v>89</v>
      </c>
      <c r="D1516" s="33" t="s">
        <v>105</v>
      </c>
      <c r="E1516" s="44" t="s">
        <v>15</v>
      </c>
      <c r="F1516" s="35">
        <f t="shared" si="204"/>
        <v>44015</v>
      </c>
      <c r="G1516" s="35">
        <f t="shared" si="205"/>
        <v>44036</v>
      </c>
      <c r="H1516" s="35">
        <f t="shared" si="207"/>
        <v>44043</v>
      </c>
      <c r="I1516" s="35">
        <f t="shared" si="202"/>
        <v>44050</v>
      </c>
      <c r="J1516" s="35">
        <v>44058</v>
      </c>
      <c r="K1516" s="36" t="s">
        <v>69</v>
      </c>
      <c r="L1516" s="37">
        <f t="shared" si="203"/>
        <v>4000</v>
      </c>
      <c r="M1516" s="43">
        <v>4000</v>
      </c>
      <c r="N1516" s="39"/>
      <c r="O1516" s="40" t="s">
        <v>111</v>
      </c>
    </row>
    <row r="1517" spans="1:256" s="41" customFormat="1" ht="12.75">
      <c r="A1517" s="32">
        <v>1107</v>
      </c>
      <c r="B1517" s="33" t="s">
        <v>543</v>
      </c>
      <c r="C1517" s="42" t="s">
        <v>92</v>
      </c>
      <c r="D1517" s="33" t="s">
        <v>163</v>
      </c>
      <c r="E1517" s="44" t="s">
        <v>15</v>
      </c>
      <c r="F1517" s="35">
        <f t="shared" si="204"/>
        <v>44017</v>
      </c>
      <c r="G1517" s="35">
        <f t="shared" si="205"/>
        <v>44038</v>
      </c>
      <c r="H1517" s="35">
        <f>J1517-13</f>
        <v>44045</v>
      </c>
      <c r="I1517" s="35">
        <f t="shared" si="202"/>
        <v>44052</v>
      </c>
      <c r="J1517" s="35">
        <v>44058</v>
      </c>
      <c r="K1517" s="36" t="s">
        <v>69</v>
      </c>
      <c r="L1517" s="37">
        <f t="shared" si="203"/>
        <v>24024.55</v>
      </c>
      <c r="M1517" s="45">
        <v>24024.55</v>
      </c>
      <c r="N1517" s="45"/>
      <c r="O1517" s="40" t="s">
        <v>544</v>
      </c>
    </row>
    <row r="1518" spans="1:256" s="41" customFormat="1" ht="12.75">
      <c r="A1518" s="32">
        <v>1109</v>
      </c>
      <c r="B1518" s="33" t="s">
        <v>543</v>
      </c>
      <c r="C1518" s="42" t="s">
        <v>89</v>
      </c>
      <c r="D1518" s="33" t="s">
        <v>163</v>
      </c>
      <c r="E1518" s="44" t="s">
        <v>15</v>
      </c>
      <c r="F1518" s="35">
        <f t="shared" si="204"/>
        <v>44017</v>
      </c>
      <c r="G1518" s="35">
        <f t="shared" si="205"/>
        <v>44038</v>
      </c>
      <c r="H1518" s="35">
        <f>J1518-13</f>
        <v>44045</v>
      </c>
      <c r="I1518" s="35">
        <f t="shared" si="202"/>
        <v>44052</v>
      </c>
      <c r="J1518" s="35">
        <v>44058</v>
      </c>
      <c r="K1518" s="36" t="s">
        <v>69</v>
      </c>
      <c r="L1518" s="37">
        <f t="shared" si="203"/>
        <v>48000</v>
      </c>
      <c r="M1518" s="45">
        <v>48000</v>
      </c>
      <c r="N1518" s="45"/>
      <c r="O1518" s="40" t="s">
        <v>544</v>
      </c>
    </row>
    <row r="1519" spans="1:256" s="80" customFormat="1" ht="18">
      <c r="A1519" s="32">
        <v>1111</v>
      </c>
      <c r="B1519" s="33" t="s">
        <v>543</v>
      </c>
      <c r="C1519" s="42" t="s">
        <v>152</v>
      </c>
      <c r="D1519" s="33" t="s">
        <v>163</v>
      </c>
      <c r="E1519" s="44" t="s">
        <v>28</v>
      </c>
      <c r="F1519" s="35">
        <f t="shared" si="204"/>
        <v>44017</v>
      </c>
      <c r="G1519" s="35">
        <f t="shared" si="205"/>
        <v>44038</v>
      </c>
      <c r="H1519" s="35">
        <f>J1519-13</f>
        <v>44045</v>
      </c>
      <c r="I1519" s="35">
        <f t="shared" si="202"/>
        <v>44052</v>
      </c>
      <c r="J1519" s="35">
        <v>44058</v>
      </c>
      <c r="K1519" s="36" t="s">
        <v>69</v>
      </c>
      <c r="L1519" s="37">
        <f t="shared" si="203"/>
        <v>30000</v>
      </c>
      <c r="M1519" s="45">
        <v>30000</v>
      </c>
      <c r="N1519" s="45"/>
      <c r="O1519" s="40" t="s">
        <v>544</v>
      </c>
      <c r="P1519" s="41"/>
      <c r="Q1519" s="41"/>
      <c r="R1519" s="41"/>
      <c r="S1519" s="41"/>
      <c r="T1519" s="41"/>
      <c r="U1519" s="41"/>
      <c r="V1519" s="41"/>
      <c r="W1519" s="41"/>
      <c r="X1519" s="41"/>
      <c r="Y1519" s="41"/>
      <c r="Z1519" s="41"/>
      <c r="AA1519" s="41"/>
      <c r="AB1519" s="41"/>
      <c r="AC1519" s="41"/>
      <c r="AD1519" s="41"/>
      <c r="AE1519" s="41"/>
      <c r="AF1519" s="41"/>
      <c r="AG1519" s="41"/>
      <c r="AH1519" s="41"/>
      <c r="AI1519" s="41"/>
      <c r="AJ1519" s="41"/>
      <c r="AK1519" s="41"/>
      <c r="AL1519" s="41"/>
      <c r="AM1519" s="41"/>
      <c r="AN1519" s="41"/>
      <c r="AO1519" s="41"/>
      <c r="AP1519" s="41"/>
      <c r="AQ1519" s="41"/>
      <c r="AR1519" s="41"/>
      <c r="AS1519" s="41"/>
      <c r="AT1519" s="41"/>
      <c r="AU1519" s="41"/>
      <c r="AV1519" s="41"/>
      <c r="AW1519" s="41"/>
      <c r="AX1519" s="41"/>
      <c r="AY1519" s="41"/>
      <c r="AZ1519" s="41"/>
      <c r="BA1519" s="41"/>
      <c r="BB1519" s="41"/>
      <c r="BC1519" s="41"/>
      <c r="BD1519" s="41"/>
      <c r="BE1519" s="41"/>
      <c r="BF1519" s="41"/>
      <c r="BG1519" s="41"/>
      <c r="BH1519" s="41"/>
      <c r="BI1519" s="41"/>
      <c r="BJ1519" s="41"/>
      <c r="BK1519" s="41"/>
      <c r="BL1519" s="41"/>
      <c r="BM1519" s="41"/>
      <c r="BN1519" s="41"/>
      <c r="BO1519" s="41"/>
      <c r="BP1519" s="41"/>
      <c r="BQ1519" s="41"/>
      <c r="BR1519" s="41"/>
      <c r="BS1519" s="41"/>
      <c r="BT1519" s="41"/>
      <c r="BU1519" s="41"/>
      <c r="BV1519" s="41"/>
      <c r="BW1519" s="41"/>
      <c r="BX1519" s="41"/>
      <c r="BY1519" s="41"/>
      <c r="BZ1519" s="41"/>
      <c r="CA1519" s="41"/>
      <c r="CB1519" s="41"/>
      <c r="CC1519" s="41"/>
      <c r="CD1519" s="41"/>
      <c r="CE1519" s="41"/>
      <c r="CF1519" s="41"/>
      <c r="CG1519" s="41"/>
      <c r="CH1519" s="41"/>
      <c r="CI1519" s="41"/>
      <c r="CJ1519" s="41"/>
      <c r="CK1519" s="41"/>
      <c r="CL1519" s="41"/>
      <c r="CM1519" s="41"/>
      <c r="CN1519" s="41"/>
      <c r="CO1519" s="41"/>
      <c r="CP1519" s="41"/>
      <c r="CQ1519" s="41"/>
      <c r="CR1519" s="41"/>
      <c r="CS1519" s="41"/>
      <c r="CT1519" s="41"/>
      <c r="CU1519" s="41"/>
      <c r="CV1519" s="41"/>
      <c r="CW1519" s="41"/>
      <c r="CX1519" s="41"/>
      <c r="CY1519" s="41"/>
      <c r="CZ1519" s="41"/>
      <c r="DA1519" s="41"/>
      <c r="DB1519" s="41"/>
      <c r="DC1519" s="41"/>
      <c r="DD1519" s="41"/>
      <c r="DE1519" s="41"/>
      <c r="DF1519" s="41"/>
      <c r="DG1519" s="41"/>
      <c r="DH1519" s="41"/>
      <c r="DI1519" s="41"/>
      <c r="DJ1519" s="41"/>
      <c r="DK1519" s="41"/>
      <c r="DL1519" s="41"/>
      <c r="DM1519" s="41"/>
      <c r="DN1519" s="41"/>
      <c r="DO1519" s="41"/>
      <c r="DP1519" s="41"/>
      <c r="DQ1519" s="41"/>
      <c r="DR1519" s="41"/>
      <c r="DS1519" s="41"/>
      <c r="DT1519" s="41"/>
      <c r="DU1519" s="41"/>
      <c r="DV1519" s="41"/>
      <c r="DW1519" s="41"/>
      <c r="DX1519" s="41"/>
      <c r="DY1519" s="41"/>
      <c r="DZ1519" s="41"/>
      <c r="EA1519" s="41"/>
      <c r="EB1519" s="41"/>
      <c r="EC1519" s="41"/>
      <c r="ED1519" s="41"/>
      <c r="EE1519" s="41"/>
      <c r="EF1519" s="41"/>
      <c r="EG1519" s="41"/>
      <c r="EH1519" s="41"/>
      <c r="EI1519" s="41"/>
      <c r="EJ1519" s="41"/>
      <c r="EK1519" s="41"/>
      <c r="EL1519" s="41"/>
      <c r="EM1519" s="41"/>
      <c r="EN1519" s="41"/>
      <c r="EO1519" s="41"/>
      <c r="EP1519" s="41"/>
      <c r="EQ1519" s="41"/>
      <c r="ER1519" s="41"/>
      <c r="ES1519" s="41"/>
      <c r="ET1519" s="41"/>
      <c r="EU1519" s="41"/>
      <c r="EV1519" s="41"/>
      <c r="EW1519" s="41"/>
      <c r="EX1519" s="41"/>
      <c r="EY1519" s="41"/>
      <c r="EZ1519" s="41"/>
      <c r="FA1519" s="41"/>
      <c r="FB1519" s="41"/>
      <c r="FC1519" s="41"/>
      <c r="FD1519" s="41"/>
      <c r="FE1519" s="41"/>
      <c r="FF1519" s="41"/>
      <c r="FG1519" s="41"/>
      <c r="FH1519" s="41"/>
      <c r="FI1519" s="41"/>
      <c r="FJ1519" s="41"/>
      <c r="FK1519" s="41"/>
      <c r="FL1519" s="41"/>
      <c r="FM1519" s="41"/>
      <c r="FN1519" s="41"/>
      <c r="FO1519" s="41"/>
      <c r="FP1519" s="41"/>
      <c r="FQ1519" s="41"/>
      <c r="FR1519" s="41"/>
      <c r="FS1519" s="41"/>
      <c r="FT1519" s="41"/>
      <c r="FU1519" s="41"/>
      <c r="FV1519" s="41"/>
      <c r="FW1519" s="41"/>
      <c r="FX1519" s="41"/>
      <c r="FY1519" s="41"/>
      <c r="FZ1519" s="41"/>
      <c r="GA1519" s="41"/>
      <c r="GB1519" s="41"/>
      <c r="GC1519" s="41"/>
      <c r="GD1519" s="41"/>
      <c r="GE1519" s="41"/>
      <c r="GF1519" s="41"/>
      <c r="GG1519" s="41"/>
      <c r="GH1519" s="41"/>
      <c r="GI1519" s="41"/>
      <c r="GJ1519" s="41"/>
      <c r="GK1519" s="41"/>
      <c r="GL1519" s="41"/>
      <c r="GM1519" s="41"/>
      <c r="GN1519" s="41"/>
      <c r="GO1519" s="41"/>
      <c r="GP1519" s="41"/>
      <c r="GQ1519" s="41"/>
      <c r="GR1519" s="41"/>
      <c r="GS1519" s="41"/>
      <c r="GT1519" s="41"/>
      <c r="GU1519" s="41"/>
      <c r="GV1519" s="41"/>
      <c r="GW1519" s="41"/>
      <c r="GX1519" s="41"/>
      <c r="GY1519" s="41"/>
      <c r="GZ1519" s="41"/>
      <c r="HA1519" s="41"/>
      <c r="HB1519" s="41"/>
      <c r="HC1519" s="41"/>
      <c r="HD1519" s="41"/>
      <c r="HE1519" s="41"/>
      <c r="HF1519" s="41"/>
      <c r="HG1519" s="41"/>
      <c r="HH1519" s="41"/>
      <c r="HI1519" s="41"/>
      <c r="HJ1519" s="41"/>
      <c r="HK1519" s="41"/>
      <c r="HL1519" s="41"/>
      <c r="HM1519" s="41"/>
      <c r="HN1519" s="41"/>
      <c r="HO1519" s="41"/>
      <c r="HP1519" s="41"/>
      <c r="HQ1519" s="41"/>
      <c r="HR1519" s="41"/>
      <c r="HS1519" s="41"/>
      <c r="HT1519" s="41"/>
      <c r="HU1519" s="41"/>
      <c r="HV1519" s="41"/>
      <c r="HW1519" s="41"/>
      <c r="HX1519" s="41"/>
      <c r="HY1519" s="41"/>
      <c r="HZ1519" s="41"/>
      <c r="IA1519" s="41"/>
      <c r="IB1519" s="41"/>
      <c r="IC1519" s="41"/>
      <c r="ID1519" s="41"/>
      <c r="IE1519" s="41"/>
      <c r="IF1519" s="41"/>
      <c r="IG1519" s="41"/>
      <c r="IH1519" s="41"/>
      <c r="II1519" s="41"/>
      <c r="IJ1519" s="41"/>
      <c r="IK1519" s="41"/>
      <c r="IL1519" s="41"/>
      <c r="IM1519" s="41"/>
      <c r="IN1519" s="41"/>
      <c r="IO1519" s="41"/>
      <c r="IP1519" s="41"/>
      <c r="IQ1519" s="41"/>
      <c r="IR1519" s="41"/>
      <c r="IS1519" s="41"/>
      <c r="IT1519" s="41"/>
      <c r="IU1519" s="41"/>
      <c r="IV1519" s="41"/>
    </row>
    <row r="1520" spans="1:256" s="80" customFormat="1" ht="18">
      <c r="A1520" s="32">
        <v>1229</v>
      </c>
      <c r="B1520" s="33" t="s">
        <v>541</v>
      </c>
      <c r="C1520" s="42" t="s">
        <v>116</v>
      </c>
      <c r="D1520" s="33" t="s">
        <v>163</v>
      </c>
      <c r="E1520" s="44" t="s">
        <v>28</v>
      </c>
      <c r="F1520" s="35">
        <f>H1520-7</f>
        <v>44036</v>
      </c>
      <c r="G1520" s="33" t="str">
        <f>IF(E1520="","",IF((OR(E1520=data_validation!A$1,E1520=data_validation!A$2)),"Indicate Date","N/A"))</f>
        <v>N/A</v>
      </c>
      <c r="H1520" s="35">
        <f>J1520-15</f>
        <v>44043</v>
      </c>
      <c r="I1520" s="35">
        <f t="shared" si="202"/>
        <v>44050</v>
      </c>
      <c r="J1520" s="35">
        <v>44058</v>
      </c>
      <c r="K1520" s="36" t="s">
        <v>69</v>
      </c>
      <c r="L1520" s="37">
        <f t="shared" si="203"/>
        <v>10000</v>
      </c>
      <c r="M1520" s="43">
        <v>10000</v>
      </c>
      <c r="N1520" s="39"/>
      <c r="O1520" s="40" t="s">
        <v>542</v>
      </c>
      <c r="P1520" s="41"/>
      <c r="Q1520" s="41"/>
      <c r="R1520" s="41"/>
      <c r="S1520" s="41"/>
      <c r="T1520" s="41"/>
      <c r="U1520" s="41"/>
      <c r="V1520" s="41"/>
      <c r="W1520" s="41"/>
      <c r="X1520" s="41"/>
      <c r="Y1520" s="41"/>
      <c r="Z1520" s="41"/>
      <c r="AA1520" s="41"/>
      <c r="AB1520" s="41"/>
      <c r="AC1520" s="41"/>
      <c r="AD1520" s="41"/>
      <c r="AE1520" s="41"/>
      <c r="AF1520" s="41"/>
      <c r="AG1520" s="41"/>
      <c r="AH1520" s="41"/>
      <c r="AI1520" s="41"/>
      <c r="AJ1520" s="41"/>
      <c r="AK1520" s="41"/>
      <c r="AL1520" s="41"/>
      <c r="AM1520" s="41"/>
      <c r="AN1520" s="41"/>
      <c r="AO1520" s="41"/>
      <c r="AP1520" s="41"/>
      <c r="AQ1520" s="41"/>
      <c r="AR1520" s="41"/>
      <c r="AS1520" s="41"/>
      <c r="AT1520" s="41"/>
      <c r="AU1520" s="41"/>
      <c r="AV1520" s="41"/>
      <c r="AW1520" s="41"/>
      <c r="AX1520" s="41"/>
      <c r="AY1520" s="41"/>
      <c r="AZ1520" s="41"/>
      <c r="BA1520" s="41"/>
      <c r="BB1520" s="41"/>
      <c r="BC1520" s="41"/>
      <c r="BD1520" s="41"/>
      <c r="BE1520" s="41"/>
      <c r="BF1520" s="41"/>
      <c r="BG1520" s="41"/>
      <c r="BH1520" s="41"/>
      <c r="BI1520" s="41"/>
      <c r="BJ1520" s="41"/>
      <c r="BK1520" s="41"/>
      <c r="BL1520" s="41"/>
      <c r="BM1520" s="41"/>
      <c r="BN1520" s="41"/>
      <c r="BO1520" s="41"/>
      <c r="BP1520" s="41"/>
      <c r="BQ1520" s="41"/>
      <c r="BR1520" s="41"/>
      <c r="BS1520" s="41"/>
      <c r="BT1520" s="41"/>
      <c r="BU1520" s="41"/>
      <c r="BV1520" s="41"/>
      <c r="BW1520" s="41"/>
      <c r="BX1520" s="41"/>
      <c r="BY1520" s="41"/>
      <c r="BZ1520" s="41"/>
      <c r="CA1520" s="41"/>
      <c r="CB1520" s="41"/>
      <c r="CC1520" s="41"/>
      <c r="CD1520" s="41"/>
      <c r="CE1520" s="41"/>
      <c r="CF1520" s="41"/>
      <c r="CG1520" s="41"/>
      <c r="CH1520" s="41"/>
      <c r="CI1520" s="41"/>
      <c r="CJ1520" s="41"/>
      <c r="CK1520" s="41"/>
      <c r="CL1520" s="41"/>
      <c r="CM1520" s="41"/>
      <c r="CN1520" s="41"/>
      <c r="CO1520" s="41"/>
      <c r="CP1520" s="41"/>
      <c r="CQ1520" s="41"/>
      <c r="CR1520" s="41"/>
      <c r="CS1520" s="41"/>
      <c r="CT1520" s="41"/>
      <c r="CU1520" s="41"/>
      <c r="CV1520" s="41"/>
      <c r="CW1520" s="41"/>
      <c r="CX1520" s="41"/>
      <c r="CY1520" s="41"/>
      <c r="CZ1520" s="41"/>
      <c r="DA1520" s="41"/>
      <c r="DB1520" s="41"/>
      <c r="DC1520" s="41"/>
      <c r="DD1520" s="41"/>
      <c r="DE1520" s="41"/>
      <c r="DF1520" s="41"/>
      <c r="DG1520" s="41"/>
      <c r="DH1520" s="41"/>
      <c r="DI1520" s="41"/>
      <c r="DJ1520" s="41"/>
      <c r="DK1520" s="41"/>
      <c r="DL1520" s="41"/>
      <c r="DM1520" s="41"/>
      <c r="DN1520" s="41"/>
      <c r="DO1520" s="41"/>
      <c r="DP1520" s="41"/>
      <c r="DQ1520" s="41"/>
      <c r="DR1520" s="41"/>
      <c r="DS1520" s="41"/>
      <c r="DT1520" s="41"/>
      <c r="DU1520" s="41"/>
      <c r="DV1520" s="41"/>
      <c r="DW1520" s="41"/>
      <c r="DX1520" s="41"/>
      <c r="DY1520" s="41"/>
      <c r="DZ1520" s="41"/>
      <c r="EA1520" s="41"/>
      <c r="EB1520" s="41"/>
      <c r="EC1520" s="41"/>
      <c r="ED1520" s="41"/>
      <c r="EE1520" s="41"/>
      <c r="EF1520" s="41"/>
      <c r="EG1520" s="41"/>
      <c r="EH1520" s="41"/>
      <c r="EI1520" s="41"/>
      <c r="EJ1520" s="41"/>
      <c r="EK1520" s="41"/>
      <c r="EL1520" s="41"/>
      <c r="EM1520" s="41"/>
      <c r="EN1520" s="41"/>
      <c r="EO1520" s="41"/>
      <c r="EP1520" s="41"/>
      <c r="EQ1520" s="41"/>
      <c r="ER1520" s="41"/>
      <c r="ES1520" s="41"/>
      <c r="ET1520" s="41"/>
      <c r="EU1520" s="41"/>
      <c r="EV1520" s="41"/>
      <c r="EW1520" s="41"/>
      <c r="EX1520" s="41"/>
      <c r="EY1520" s="41"/>
      <c r="EZ1520" s="41"/>
      <c r="FA1520" s="41"/>
      <c r="FB1520" s="41"/>
      <c r="FC1520" s="41"/>
      <c r="FD1520" s="41"/>
      <c r="FE1520" s="41"/>
      <c r="FF1520" s="41"/>
      <c r="FG1520" s="41"/>
      <c r="FH1520" s="41"/>
      <c r="FI1520" s="41"/>
      <c r="FJ1520" s="41"/>
      <c r="FK1520" s="41"/>
      <c r="FL1520" s="41"/>
      <c r="FM1520" s="41"/>
      <c r="FN1520" s="41"/>
      <c r="FO1520" s="41"/>
      <c r="FP1520" s="41"/>
      <c r="FQ1520" s="41"/>
      <c r="FR1520" s="41"/>
      <c r="FS1520" s="41"/>
      <c r="FT1520" s="41"/>
      <c r="FU1520" s="41"/>
      <c r="FV1520" s="41"/>
      <c r="FW1520" s="41"/>
      <c r="FX1520" s="41"/>
      <c r="FY1520" s="41"/>
      <c r="FZ1520" s="41"/>
      <c r="GA1520" s="41"/>
      <c r="GB1520" s="41"/>
      <c r="GC1520" s="41"/>
      <c r="GD1520" s="41"/>
      <c r="GE1520" s="41"/>
      <c r="GF1520" s="41"/>
      <c r="GG1520" s="41"/>
      <c r="GH1520" s="41"/>
      <c r="GI1520" s="41"/>
      <c r="GJ1520" s="41"/>
      <c r="GK1520" s="41"/>
      <c r="GL1520" s="41"/>
      <c r="GM1520" s="41"/>
      <c r="GN1520" s="41"/>
      <c r="GO1520" s="41"/>
      <c r="GP1520" s="41"/>
      <c r="GQ1520" s="41"/>
      <c r="GR1520" s="41"/>
      <c r="GS1520" s="41"/>
      <c r="GT1520" s="41"/>
      <c r="GU1520" s="41"/>
      <c r="GV1520" s="41"/>
      <c r="GW1520" s="41"/>
      <c r="GX1520" s="41"/>
      <c r="GY1520" s="41"/>
      <c r="GZ1520" s="41"/>
      <c r="HA1520" s="41"/>
      <c r="HB1520" s="41"/>
      <c r="HC1520" s="41"/>
      <c r="HD1520" s="41"/>
      <c r="HE1520" s="41"/>
      <c r="HF1520" s="41"/>
      <c r="HG1520" s="41"/>
      <c r="HH1520" s="41"/>
      <c r="HI1520" s="41"/>
      <c r="HJ1520" s="41"/>
      <c r="HK1520" s="41"/>
      <c r="HL1520" s="41"/>
      <c r="HM1520" s="41"/>
      <c r="HN1520" s="41"/>
      <c r="HO1520" s="41"/>
      <c r="HP1520" s="41"/>
      <c r="HQ1520" s="41"/>
      <c r="HR1520" s="41"/>
      <c r="HS1520" s="41"/>
      <c r="HT1520" s="41"/>
      <c r="HU1520" s="41"/>
      <c r="HV1520" s="41"/>
      <c r="HW1520" s="41"/>
      <c r="HX1520" s="41"/>
      <c r="HY1520" s="41"/>
      <c r="HZ1520" s="41"/>
      <c r="IA1520" s="41"/>
      <c r="IB1520" s="41"/>
      <c r="IC1520" s="41"/>
      <c r="ID1520" s="41"/>
      <c r="IE1520" s="41"/>
      <c r="IF1520" s="41"/>
      <c r="IG1520" s="41"/>
      <c r="IH1520" s="41"/>
      <c r="II1520" s="41"/>
      <c r="IJ1520" s="41"/>
      <c r="IK1520" s="41"/>
      <c r="IL1520" s="41"/>
      <c r="IM1520" s="41"/>
      <c r="IN1520" s="41"/>
      <c r="IO1520" s="41"/>
      <c r="IP1520" s="41"/>
      <c r="IQ1520" s="41"/>
      <c r="IR1520" s="41"/>
      <c r="IS1520" s="41"/>
      <c r="IT1520" s="41"/>
      <c r="IU1520" s="41"/>
      <c r="IV1520" s="41"/>
    </row>
    <row r="1521" spans="1:15" s="41" customFormat="1" ht="21">
      <c r="A1521" s="32">
        <v>895</v>
      </c>
      <c r="B1521" s="33" t="s">
        <v>343</v>
      </c>
      <c r="C1521" s="42" t="s">
        <v>344</v>
      </c>
      <c r="D1521" s="33" t="s">
        <v>147</v>
      </c>
      <c r="E1521" s="44" t="s">
        <v>28</v>
      </c>
      <c r="F1521" s="35">
        <f>H1521-7</f>
        <v>44053</v>
      </c>
      <c r="G1521" s="33" t="str">
        <f>IF(E1521="","",IF((OR(E1521=data_validation!A$1,E1521=data_validation!A$2)),"Indicate Date","N/A"))</f>
        <v>N/A</v>
      </c>
      <c r="H1521" s="35">
        <f>J1521-15</f>
        <v>44060</v>
      </c>
      <c r="I1521" s="35">
        <f t="shared" si="202"/>
        <v>44067</v>
      </c>
      <c r="J1521" s="35">
        <v>44075</v>
      </c>
      <c r="K1521" s="36" t="s">
        <v>69</v>
      </c>
      <c r="L1521" s="37">
        <f t="shared" si="203"/>
        <v>40000</v>
      </c>
      <c r="M1521" s="43">
        <v>40000</v>
      </c>
      <c r="N1521" s="39"/>
      <c r="O1521" s="40" t="s">
        <v>230</v>
      </c>
    </row>
    <row r="1522" spans="1:15" s="41" customFormat="1" ht="21">
      <c r="A1522" s="32">
        <v>896</v>
      </c>
      <c r="B1522" s="33" t="s">
        <v>343</v>
      </c>
      <c r="C1522" s="42" t="s">
        <v>92</v>
      </c>
      <c r="D1522" s="33" t="s">
        <v>147</v>
      </c>
      <c r="E1522" s="44" t="s">
        <v>15</v>
      </c>
      <c r="F1522" s="35">
        <f>G1522-21</f>
        <v>44034</v>
      </c>
      <c r="G1522" s="35">
        <f>H1522-7</f>
        <v>44055</v>
      </c>
      <c r="H1522" s="35">
        <f>J1522-13</f>
        <v>44062</v>
      </c>
      <c r="I1522" s="35">
        <f t="shared" si="202"/>
        <v>44069</v>
      </c>
      <c r="J1522" s="35">
        <v>44075</v>
      </c>
      <c r="K1522" s="36" t="s">
        <v>69</v>
      </c>
      <c r="L1522" s="37">
        <f t="shared" si="203"/>
        <v>13250</v>
      </c>
      <c r="M1522" s="43">
        <v>13250</v>
      </c>
      <c r="N1522" s="39"/>
      <c r="O1522" s="40" t="s">
        <v>230</v>
      </c>
    </row>
    <row r="1523" spans="1:15" s="41" customFormat="1" ht="21">
      <c r="A1523" s="32">
        <v>897</v>
      </c>
      <c r="B1523" s="33" t="s">
        <v>343</v>
      </c>
      <c r="C1523" s="42" t="s">
        <v>344</v>
      </c>
      <c r="D1523" s="33" t="s">
        <v>147</v>
      </c>
      <c r="E1523" s="44" t="s">
        <v>28</v>
      </c>
      <c r="F1523" s="35">
        <f>H1523-7</f>
        <v>44053</v>
      </c>
      <c r="G1523" s="33" t="str">
        <f>IF(E1523="","",IF((OR(E1523=data_validation!A$1,E1523=data_validation!A$2)),"Indicate Date","N/A"))</f>
        <v>N/A</v>
      </c>
      <c r="H1523" s="35">
        <f t="shared" ref="H1523:H1529" si="208">J1523-15</f>
        <v>44060</v>
      </c>
      <c r="I1523" s="35">
        <f t="shared" si="202"/>
        <v>44067</v>
      </c>
      <c r="J1523" s="35">
        <v>44075</v>
      </c>
      <c r="K1523" s="36" t="s">
        <v>69</v>
      </c>
      <c r="L1523" s="37">
        <f t="shared" si="203"/>
        <v>40000</v>
      </c>
      <c r="M1523" s="43">
        <v>40000</v>
      </c>
      <c r="N1523" s="39"/>
      <c r="O1523" s="40" t="s">
        <v>230</v>
      </c>
    </row>
    <row r="1524" spans="1:15" s="41" customFormat="1" ht="21">
      <c r="A1524" s="32">
        <v>898</v>
      </c>
      <c r="B1524" s="33" t="s">
        <v>345</v>
      </c>
      <c r="C1524" s="42" t="s">
        <v>92</v>
      </c>
      <c r="D1524" s="33" t="s">
        <v>147</v>
      </c>
      <c r="E1524" s="44" t="s">
        <v>28</v>
      </c>
      <c r="F1524" s="35">
        <f>H1524-7</f>
        <v>44053</v>
      </c>
      <c r="G1524" s="33" t="str">
        <f>IF(E1524="","",IF((OR(E1524=data_validation!A$1,E1524=data_validation!A$2)),"Indicate Date","N/A"))</f>
        <v>N/A</v>
      </c>
      <c r="H1524" s="35">
        <f t="shared" si="208"/>
        <v>44060</v>
      </c>
      <c r="I1524" s="35">
        <f t="shared" si="202"/>
        <v>44067</v>
      </c>
      <c r="J1524" s="35">
        <v>44075</v>
      </c>
      <c r="K1524" s="36" t="s">
        <v>69</v>
      </c>
      <c r="L1524" s="37">
        <f t="shared" si="203"/>
        <v>43800</v>
      </c>
      <c r="M1524" s="43">
        <v>43800</v>
      </c>
      <c r="N1524" s="39"/>
      <c r="O1524" s="40" t="s">
        <v>148</v>
      </c>
    </row>
    <row r="1525" spans="1:15" s="41" customFormat="1" ht="21">
      <c r="A1525" s="32">
        <v>899</v>
      </c>
      <c r="B1525" s="33" t="s">
        <v>345</v>
      </c>
      <c r="C1525" s="42" t="s">
        <v>344</v>
      </c>
      <c r="D1525" s="33" t="s">
        <v>147</v>
      </c>
      <c r="E1525" s="44" t="s">
        <v>28</v>
      </c>
      <c r="F1525" s="35">
        <f>H1525-7</f>
        <v>44053</v>
      </c>
      <c r="G1525" s="33" t="str">
        <f>IF(E1525="","",IF((OR(E1525=data_validation!A$1,E1525=data_validation!A$2)),"Indicate Date","N/A"))</f>
        <v>N/A</v>
      </c>
      <c r="H1525" s="35">
        <f t="shared" si="208"/>
        <v>44060</v>
      </c>
      <c r="I1525" s="35">
        <f t="shared" si="202"/>
        <v>44067</v>
      </c>
      <c r="J1525" s="35">
        <v>44075</v>
      </c>
      <c r="K1525" s="36" t="s">
        <v>69</v>
      </c>
      <c r="L1525" s="37">
        <f t="shared" si="203"/>
        <v>12060</v>
      </c>
      <c r="M1525" s="43">
        <v>12060</v>
      </c>
      <c r="N1525" s="39"/>
      <c r="O1525" s="40" t="s">
        <v>148</v>
      </c>
    </row>
    <row r="1526" spans="1:15" s="41" customFormat="1" ht="21">
      <c r="A1526" s="32">
        <v>900</v>
      </c>
      <c r="B1526" s="33" t="s">
        <v>345</v>
      </c>
      <c r="C1526" s="34" t="s">
        <v>78</v>
      </c>
      <c r="D1526" s="33" t="s">
        <v>147</v>
      </c>
      <c r="E1526" s="44" t="s">
        <v>15</v>
      </c>
      <c r="F1526" s="35">
        <f>G1526-21</f>
        <v>44032</v>
      </c>
      <c r="G1526" s="35">
        <f>H1526-7</f>
        <v>44053</v>
      </c>
      <c r="H1526" s="35">
        <f t="shared" si="208"/>
        <v>44060</v>
      </c>
      <c r="I1526" s="35">
        <f t="shared" si="202"/>
        <v>44067</v>
      </c>
      <c r="J1526" s="35">
        <v>44075</v>
      </c>
      <c r="K1526" s="36" t="s">
        <v>69</v>
      </c>
      <c r="L1526" s="37">
        <f t="shared" si="203"/>
        <v>1000</v>
      </c>
      <c r="M1526" s="38">
        <v>1000</v>
      </c>
      <c r="N1526" s="39"/>
      <c r="O1526" s="40" t="s">
        <v>148</v>
      </c>
    </row>
    <row r="1527" spans="1:15" s="41" customFormat="1" ht="21">
      <c r="A1527" s="32">
        <v>901</v>
      </c>
      <c r="B1527" s="33" t="s">
        <v>345</v>
      </c>
      <c r="C1527" s="34" t="s">
        <v>77</v>
      </c>
      <c r="D1527" s="33" t="s">
        <v>147</v>
      </c>
      <c r="E1527" s="44" t="s">
        <v>15</v>
      </c>
      <c r="F1527" s="35">
        <f>G1527-21</f>
        <v>44032</v>
      </c>
      <c r="G1527" s="35">
        <f>H1527-7</f>
        <v>44053</v>
      </c>
      <c r="H1527" s="35">
        <f t="shared" si="208"/>
        <v>44060</v>
      </c>
      <c r="I1527" s="35">
        <f t="shared" si="202"/>
        <v>44067</v>
      </c>
      <c r="J1527" s="35">
        <v>44075</v>
      </c>
      <c r="K1527" s="36" t="s">
        <v>69</v>
      </c>
      <c r="L1527" s="37">
        <f t="shared" si="203"/>
        <v>1000</v>
      </c>
      <c r="M1527" s="38">
        <v>1000</v>
      </c>
      <c r="N1527" s="39"/>
      <c r="O1527" s="40" t="s">
        <v>148</v>
      </c>
    </row>
    <row r="1528" spans="1:15" s="41" customFormat="1" ht="21">
      <c r="A1528" s="32">
        <v>902</v>
      </c>
      <c r="B1528" s="33" t="s">
        <v>345</v>
      </c>
      <c r="C1528" s="34" t="s">
        <v>89</v>
      </c>
      <c r="D1528" s="33" t="s">
        <v>147</v>
      </c>
      <c r="E1528" s="44" t="s">
        <v>15</v>
      </c>
      <c r="F1528" s="35">
        <f>G1528-21</f>
        <v>44032</v>
      </c>
      <c r="G1528" s="35">
        <f>H1528-7</f>
        <v>44053</v>
      </c>
      <c r="H1528" s="35">
        <f t="shared" si="208"/>
        <v>44060</v>
      </c>
      <c r="I1528" s="35">
        <f t="shared" si="202"/>
        <v>44067</v>
      </c>
      <c r="J1528" s="35">
        <v>44075</v>
      </c>
      <c r="K1528" s="36" t="s">
        <v>69</v>
      </c>
      <c r="L1528" s="37">
        <f t="shared" si="203"/>
        <v>23200</v>
      </c>
      <c r="M1528" s="38">
        <v>23200</v>
      </c>
      <c r="N1528" s="39"/>
      <c r="O1528" s="40" t="s">
        <v>148</v>
      </c>
    </row>
    <row r="1529" spans="1:15" s="41" customFormat="1" ht="21">
      <c r="A1529" s="32">
        <v>903</v>
      </c>
      <c r="B1529" s="33" t="s">
        <v>345</v>
      </c>
      <c r="C1529" s="42" t="s">
        <v>124</v>
      </c>
      <c r="D1529" s="33" t="s">
        <v>147</v>
      </c>
      <c r="E1529" s="44" t="s">
        <v>28</v>
      </c>
      <c r="F1529" s="35">
        <f>H1529-7</f>
        <v>44053</v>
      </c>
      <c r="G1529" s="33" t="str">
        <f>IF(E1529="","",IF((OR(E1529=data_validation!A$1,E1529=data_validation!A$2)),"Indicate Date","N/A"))</f>
        <v>N/A</v>
      </c>
      <c r="H1529" s="35">
        <f t="shared" si="208"/>
        <v>44060</v>
      </c>
      <c r="I1529" s="35">
        <f t="shared" si="202"/>
        <v>44067</v>
      </c>
      <c r="J1529" s="35">
        <v>44075</v>
      </c>
      <c r="K1529" s="36" t="s">
        <v>69</v>
      </c>
      <c r="L1529" s="37">
        <f t="shared" si="203"/>
        <v>175500</v>
      </c>
      <c r="M1529" s="43">
        <f>45000+65500+65000</f>
        <v>175500</v>
      </c>
      <c r="N1529" s="39"/>
      <c r="O1529" s="40" t="s">
        <v>148</v>
      </c>
    </row>
    <row r="1530" spans="1:15" s="41" customFormat="1" ht="21">
      <c r="A1530" s="32">
        <v>904</v>
      </c>
      <c r="B1530" s="33" t="s">
        <v>345</v>
      </c>
      <c r="C1530" s="42" t="s">
        <v>116</v>
      </c>
      <c r="D1530" s="33" t="s">
        <v>147</v>
      </c>
      <c r="E1530" s="44" t="s">
        <v>28</v>
      </c>
      <c r="F1530" s="35">
        <f>H1530-7</f>
        <v>44055</v>
      </c>
      <c r="G1530" s="33" t="str">
        <f>IF(E1530="","",IF((OR(E1530=data_validation!A$1,E1530=data_validation!A$2)),"Indicate Date","N/A"))</f>
        <v>N/A</v>
      </c>
      <c r="H1530" s="35">
        <f>J1530-13</f>
        <v>44062</v>
      </c>
      <c r="I1530" s="35">
        <f t="shared" si="202"/>
        <v>44069</v>
      </c>
      <c r="J1530" s="35">
        <v>44075</v>
      </c>
      <c r="K1530" s="36" t="s">
        <v>69</v>
      </c>
      <c r="L1530" s="37">
        <f t="shared" si="203"/>
        <v>12320</v>
      </c>
      <c r="M1530" s="43">
        <v>12320</v>
      </c>
      <c r="N1530" s="39"/>
      <c r="O1530" s="40" t="s">
        <v>148</v>
      </c>
    </row>
    <row r="1531" spans="1:15" s="41" customFormat="1" ht="21">
      <c r="A1531" s="32">
        <v>17</v>
      </c>
      <c r="B1531" s="33" t="s">
        <v>356</v>
      </c>
      <c r="C1531" s="42" t="s">
        <v>84</v>
      </c>
      <c r="D1531" s="33" t="s">
        <v>115</v>
      </c>
      <c r="E1531" s="44" t="s">
        <v>15</v>
      </c>
      <c r="F1531" s="35">
        <f>G1531-21</f>
        <v>44048</v>
      </c>
      <c r="G1531" s="35">
        <f>H1531-7</f>
        <v>44069</v>
      </c>
      <c r="H1531" s="35">
        <f>J1531-13</f>
        <v>44076</v>
      </c>
      <c r="I1531" s="35">
        <f t="shared" si="202"/>
        <v>44083</v>
      </c>
      <c r="J1531" s="35">
        <v>44089</v>
      </c>
      <c r="K1531" s="36" t="s">
        <v>69</v>
      </c>
      <c r="L1531" s="37">
        <f t="shared" si="203"/>
        <v>600000</v>
      </c>
      <c r="M1531" s="43"/>
      <c r="N1531" s="39">
        <v>600000</v>
      </c>
      <c r="O1531" s="40" t="s">
        <v>208</v>
      </c>
    </row>
    <row r="1532" spans="1:15" s="41" customFormat="1" ht="18">
      <c r="A1532" s="32">
        <v>345</v>
      </c>
      <c r="B1532" s="33" t="s">
        <v>420</v>
      </c>
      <c r="C1532" s="42" t="s">
        <v>92</v>
      </c>
      <c r="D1532" s="33" t="s">
        <v>105</v>
      </c>
      <c r="E1532" s="44" t="s">
        <v>28</v>
      </c>
      <c r="F1532" s="35">
        <f>H1532-7</f>
        <v>44067</v>
      </c>
      <c r="G1532" s="33" t="str">
        <f>IF(E1532="","",IF((OR(E1532=data_validation!A$1,E1532=data_validation!A$2)),"Indicate Date","N/A"))</f>
        <v>N/A</v>
      </c>
      <c r="H1532" s="35">
        <f t="shared" ref="H1532:H1550" si="209">J1532-15</f>
        <v>44074</v>
      </c>
      <c r="I1532" s="35">
        <f t="shared" si="202"/>
        <v>44081</v>
      </c>
      <c r="J1532" s="35">
        <v>44089</v>
      </c>
      <c r="K1532" s="36" t="s">
        <v>69</v>
      </c>
      <c r="L1532" s="37">
        <f t="shared" si="203"/>
        <v>30400</v>
      </c>
      <c r="M1532" s="43">
        <f>29210+1190</f>
        <v>30400</v>
      </c>
      <c r="N1532" s="39"/>
      <c r="O1532" s="40" t="s">
        <v>214</v>
      </c>
    </row>
    <row r="1533" spans="1:15" s="41" customFormat="1" ht="18">
      <c r="A1533" s="32">
        <v>354</v>
      </c>
      <c r="B1533" s="33" t="s">
        <v>421</v>
      </c>
      <c r="C1533" s="42" t="s">
        <v>92</v>
      </c>
      <c r="D1533" s="33" t="s">
        <v>105</v>
      </c>
      <c r="E1533" s="44" t="s">
        <v>28</v>
      </c>
      <c r="F1533" s="35">
        <f>H1533-7</f>
        <v>44067</v>
      </c>
      <c r="G1533" s="33" t="str">
        <f>IF(E1533="","",IF((OR(E1533=data_validation!A$1,E1533=data_validation!A$2)),"Indicate Date","N/A"))</f>
        <v>N/A</v>
      </c>
      <c r="H1533" s="35">
        <f t="shared" si="209"/>
        <v>44074</v>
      </c>
      <c r="I1533" s="35">
        <f t="shared" ref="I1533:I1596" si="210">H1533+7</f>
        <v>44081</v>
      </c>
      <c r="J1533" s="35">
        <v>44089</v>
      </c>
      <c r="K1533" s="36" t="s">
        <v>69</v>
      </c>
      <c r="L1533" s="37">
        <f t="shared" ref="L1533:L1596" si="211">SUM(M1533:N1533)</f>
        <v>15000</v>
      </c>
      <c r="M1533" s="43">
        <v>15000</v>
      </c>
      <c r="N1533" s="39"/>
      <c r="O1533" s="40" t="s">
        <v>113</v>
      </c>
    </row>
    <row r="1534" spans="1:15" s="41" customFormat="1" ht="12.75">
      <c r="A1534" s="32">
        <v>355</v>
      </c>
      <c r="B1534" s="33" t="s">
        <v>421</v>
      </c>
      <c r="C1534" s="42" t="s">
        <v>122</v>
      </c>
      <c r="D1534" s="33" t="s">
        <v>105</v>
      </c>
      <c r="E1534" s="44" t="s">
        <v>15</v>
      </c>
      <c r="F1534" s="35">
        <f>G1534-21</f>
        <v>44046</v>
      </c>
      <c r="G1534" s="35">
        <f>H1534-7</f>
        <v>44067</v>
      </c>
      <c r="H1534" s="35">
        <f t="shared" si="209"/>
        <v>44074</v>
      </c>
      <c r="I1534" s="35">
        <f t="shared" si="210"/>
        <v>44081</v>
      </c>
      <c r="J1534" s="35">
        <v>44089</v>
      </c>
      <c r="K1534" s="36" t="s">
        <v>69</v>
      </c>
      <c r="L1534" s="37">
        <f t="shared" si="211"/>
        <v>1500</v>
      </c>
      <c r="M1534" s="43">
        <v>1500</v>
      </c>
      <c r="N1534" s="39"/>
      <c r="O1534" s="40" t="s">
        <v>113</v>
      </c>
    </row>
    <row r="1535" spans="1:15" s="41" customFormat="1" ht="18">
      <c r="A1535" s="32">
        <v>360</v>
      </c>
      <c r="B1535" s="33" t="s">
        <v>421</v>
      </c>
      <c r="C1535" s="42" t="s">
        <v>116</v>
      </c>
      <c r="D1535" s="33" t="s">
        <v>105</v>
      </c>
      <c r="E1535" s="44" t="s">
        <v>28</v>
      </c>
      <c r="F1535" s="35">
        <f>H1535-7</f>
        <v>44067</v>
      </c>
      <c r="G1535" s="33" t="str">
        <f>IF(E1535="","",IF((OR(E1535=data_validation!A$1,E1535=data_validation!A$2)),"Indicate Date","N/A"))</f>
        <v>N/A</v>
      </c>
      <c r="H1535" s="35">
        <f t="shared" si="209"/>
        <v>44074</v>
      </c>
      <c r="I1535" s="35">
        <f t="shared" si="210"/>
        <v>44081</v>
      </c>
      <c r="J1535" s="35">
        <v>44089</v>
      </c>
      <c r="K1535" s="36" t="s">
        <v>69</v>
      </c>
      <c r="L1535" s="37">
        <f t="shared" si="211"/>
        <v>2000</v>
      </c>
      <c r="M1535" s="43">
        <v>2000</v>
      </c>
      <c r="N1535" s="39"/>
      <c r="O1535" s="40" t="s">
        <v>113</v>
      </c>
    </row>
    <row r="1536" spans="1:15" s="41" customFormat="1" ht="12.75">
      <c r="A1536" s="32">
        <v>367</v>
      </c>
      <c r="B1536" s="33" t="s">
        <v>422</v>
      </c>
      <c r="C1536" s="42" t="s">
        <v>89</v>
      </c>
      <c r="D1536" s="33" t="s">
        <v>105</v>
      </c>
      <c r="E1536" s="44" t="s">
        <v>15</v>
      </c>
      <c r="F1536" s="35">
        <f>G1536-21</f>
        <v>44046</v>
      </c>
      <c r="G1536" s="35">
        <f>H1536-7</f>
        <v>44067</v>
      </c>
      <c r="H1536" s="35">
        <f t="shared" si="209"/>
        <v>44074</v>
      </c>
      <c r="I1536" s="35">
        <f t="shared" si="210"/>
        <v>44081</v>
      </c>
      <c r="J1536" s="35">
        <v>44089</v>
      </c>
      <c r="K1536" s="36" t="s">
        <v>69</v>
      </c>
      <c r="L1536" s="37">
        <f t="shared" si="211"/>
        <v>8000</v>
      </c>
      <c r="M1536" s="43">
        <v>8000</v>
      </c>
      <c r="N1536" s="39"/>
      <c r="O1536" s="40" t="s">
        <v>112</v>
      </c>
    </row>
    <row r="1537" spans="1:15" s="41" customFormat="1" ht="21">
      <c r="A1537" s="32">
        <v>379</v>
      </c>
      <c r="B1537" s="33" t="s">
        <v>424</v>
      </c>
      <c r="C1537" s="42" t="s">
        <v>89</v>
      </c>
      <c r="D1537" s="33" t="s">
        <v>105</v>
      </c>
      <c r="E1537" s="44" t="s">
        <v>15</v>
      </c>
      <c r="F1537" s="35">
        <f>G1537-21</f>
        <v>44046</v>
      </c>
      <c r="G1537" s="35">
        <f>H1537-7</f>
        <v>44067</v>
      </c>
      <c r="H1537" s="35">
        <f t="shared" si="209"/>
        <v>44074</v>
      </c>
      <c r="I1537" s="35">
        <f t="shared" si="210"/>
        <v>44081</v>
      </c>
      <c r="J1537" s="35">
        <v>44089</v>
      </c>
      <c r="K1537" s="36" t="s">
        <v>69</v>
      </c>
      <c r="L1537" s="37">
        <f t="shared" si="211"/>
        <v>8000</v>
      </c>
      <c r="M1537" s="43">
        <v>8000</v>
      </c>
      <c r="N1537" s="39"/>
      <c r="O1537" s="40" t="s">
        <v>215</v>
      </c>
    </row>
    <row r="1538" spans="1:15" s="41" customFormat="1" ht="21">
      <c r="A1538" s="32">
        <v>383</v>
      </c>
      <c r="B1538" s="33" t="s">
        <v>425</v>
      </c>
      <c r="C1538" s="42" t="s">
        <v>92</v>
      </c>
      <c r="D1538" s="33" t="s">
        <v>105</v>
      </c>
      <c r="E1538" s="44" t="s">
        <v>28</v>
      </c>
      <c r="F1538" s="35">
        <f>H1538-7</f>
        <v>44067</v>
      </c>
      <c r="G1538" s="33" t="str">
        <f>IF(E1538="","",IF((OR(E1538=data_validation!A$1,E1538=data_validation!A$2)),"Indicate Date","N/A"))</f>
        <v>N/A</v>
      </c>
      <c r="H1538" s="35">
        <f t="shared" si="209"/>
        <v>44074</v>
      </c>
      <c r="I1538" s="35">
        <f t="shared" si="210"/>
        <v>44081</v>
      </c>
      <c r="J1538" s="35">
        <v>44089</v>
      </c>
      <c r="K1538" s="36" t="s">
        <v>69</v>
      </c>
      <c r="L1538" s="37">
        <f t="shared" si="211"/>
        <v>6000</v>
      </c>
      <c r="M1538" s="43">
        <v>6000</v>
      </c>
      <c r="N1538" s="39"/>
      <c r="O1538" s="40" t="s">
        <v>109</v>
      </c>
    </row>
    <row r="1539" spans="1:15" s="41" customFormat="1" ht="21">
      <c r="A1539" s="32">
        <v>386</v>
      </c>
      <c r="B1539" s="33" t="s">
        <v>425</v>
      </c>
      <c r="C1539" s="42" t="s">
        <v>89</v>
      </c>
      <c r="D1539" s="33" t="s">
        <v>105</v>
      </c>
      <c r="E1539" s="44" t="s">
        <v>15</v>
      </c>
      <c r="F1539" s="35">
        <f>G1539-21</f>
        <v>44046</v>
      </c>
      <c r="G1539" s="35">
        <f>H1539-7</f>
        <v>44067</v>
      </c>
      <c r="H1539" s="35">
        <f t="shared" si="209"/>
        <v>44074</v>
      </c>
      <c r="I1539" s="35">
        <f t="shared" si="210"/>
        <v>44081</v>
      </c>
      <c r="J1539" s="35">
        <v>44089</v>
      </c>
      <c r="K1539" s="36" t="s">
        <v>69</v>
      </c>
      <c r="L1539" s="37">
        <f t="shared" si="211"/>
        <v>11200</v>
      </c>
      <c r="M1539" s="43">
        <v>11200</v>
      </c>
      <c r="N1539" s="39"/>
      <c r="O1539" s="40" t="s">
        <v>109</v>
      </c>
    </row>
    <row r="1540" spans="1:15" s="41" customFormat="1" ht="21">
      <c r="A1540" s="32">
        <v>392</v>
      </c>
      <c r="B1540" s="33" t="s">
        <v>557</v>
      </c>
      <c r="C1540" s="42" t="s">
        <v>89</v>
      </c>
      <c r="D1540" s="33" t="s">
        <v>105</v>
      </c>
      <c r="E1540" s="44" t="s">
        <v>15</v>
      </c>
      <c r="F1540" s="35">
        <f>G1540-21</f>
        <v>44046</v>
      </c>
      <c r="G1540" s="35">
        <f>H1540-7</f>
        <v>44067</v>
      </c>
      <c r="H1540" s="35">
        <f t="shared" si="209"/>
        <v>44074</v>
      </c>
      <c r="I1540" s="35">
        <f t="shared" si="210"/>
        <v>44081</v>
      </c>
      <c r="J1540" s="35">
        <v>44089</v>
      </c>
      <c r="K1540" s="36" t="s">
        <v>69</v>
      </c>
      <c r="L1540" s="37">
        <f t="shared" si="211"/>
        <v>8800</v>
      </c>
      <c r="M1540" s="43">
        <v>8800</v>
      </c>
      <c r="N1540" s="39"/>
      <c r="O1540" s="40" t="s">
        <v>108</v>
      </c>
    </row>
    <row r="1541" spans="1:15" s="41" customFormat="1" ht="24">
      <c r="A1541" s="32">
        <v>1665</v>
      </c>
      <c r="B1541" s="33" t="s">
        <v>583</v>
      </c>
      <c r="C1541" s="42" t="s">
        <v>118</v>
      </c>
      <c r="D1541" s="33" t="s">
        <v>584</v>
      </c>
      <c r="E1541" s="44" t="s">
        <v>28</v>
      </c>
      <c r="F1541" s="35">
        <f>H1541-7</f>
        <v>44067</v>
      </c>
      <c r="G1541" s="33" t="str">
        <f>IF(E1541="","",IF((OR(E1541=data_validation!A$1,E1541=data_validation!A$2)),"Indicate Date","N/A"))</f>
        <v>N/A</v>
      </c>
      <c r="H1541" s="35">
        <f t="shared" si="209"/>
        <v>44074</v>
      </c>
      <c r="I1541" s="35">
        <f t="shared" si="210"/>
        <v>44081</v>
      </c>
      <c r="J1541" s="35">
        <v>44089</v>
      </c>
      <c r="K1541" s="36" t="s">
        <v>69</v>
      </c>
      <c r="L1541" s="37">
        <f t="shared" si="211"/>
        <v>10000</v>
      </c>
      <c r="M1541" s="43">
        <v>10000</v>
      </c>
      <c r="N1541" s="39"/>
      <c r="O1541" s="40" t="s">
        <v>585</v>
      </c>
    </row>
    <row r="1542" spans="1:15" s="41" customFormat="1" ht="21">
      <c r="A1542" s="32">
        <v>15</v>
      </c>
      <c r="B1542" s="33" t="s">
        <v>356</v>
      </c>
      <c r="C1542" s="42" t="s">
        <v>116</v>
      </c>
      <c r="D1542" s="33" t="s">
        <v>115</v>
      </c>
      <c r="E1542" s="44" t="s">
        <v>28</v>
      </c>
      <c r="F1542" s="35">
        <f>H1542-7</f>
        <v>44097</v>
      </c>
      <c r="G1542" s="33" t="str">
        <f>IF(E1542="","",IF((OR(E1542=data_validation!A$1,E1542=data_validation!A$2)),"Indicate Date","N/A"))</f>
        <v>N/A</v>
      </c>
      <c r="H1542" s="35">
        <f t="shared" si="209"/>
        <v>44104</v>
      </c>
      <c r="I1542" s="35">
        <f t="shared" si="210"/>
        <v>44111</v>
      </c>
      <c r="J1542" s="35">
        <v>44119</v>
      </c>
      <c r="K1542" s="36" t="s">
        <v>69</v>
      </c>
      <c r="L1542" s="37">
        <f t="shared" si="211"/>
        <v>2500</v>
      </c>
      <c r="M1542" s="43">
        <v>2500</v>
      </c>
      <c r="N1542" s="39"/>
      <c r="O1542" s="40" t="s">
        <v>208</v>
      </c>
    </row>
    <row r="1543" spans="1:15" s="41" customFormat="1" ht="24">
      <c r="A1543" s="32">
        <v>39</v>
      </c>
      <c r="B1543" s="33" t="s">
        <v>349</v>
      </c>
      <c r="C1543" s="42" t="s">
        <v>118</v>
      </c>
      <c r="D1543" s="33" t="s">
        <v>98</v>
      </c>
      <c r="E1543" s="44" t="s">
        <v>28</v>
      </c>
      <c r="F1543" s="35">
        <f>H1543-7</f>
        <v>44097</v>
      </c>
      <c r="G1543" s="33" t="str">
        <f>IF(E1543="","",IF((OR(E1543=data_validation!A$1,E1543=data_validation!A$2)),"Indicate Date","N/A"))</f>
        <v>N/A</v>
      </c>
      <c r="H1543" s="35">
        <f t="shared" si="209"/>
        <v>44104</v>
      </c>
      <c r="I1543" s="35">
        <f t="shared" si="210"/>
        <v>44111</v>
      </c>
      <c r="J1543" s="35">
        <v>44119</v>
      </c>
      <c r="K1543" s="36" t="s">
        <v>69</v>
      </c>
      <c r="L1543" s="37">
        <f t="shared" si="211"/>
        <v>25000</v>
      </c>
      <c r="M1543" s="43">
        <v>25000</v>
      </c>
      <c r="N1543" s="39"/>
      <c r="O1543" s="40" t="s">
        <v>208</v>
      </c>
    </row>
    <row r="1544" spans="1:15" s="41" customFormat="1" ht="21">
      <c r="A1544" s="32">
        <v>44</v>
      </c>
      <c r="B1544" s="33" t="s">
        <v>349</v>
      </c>
      <c r="C1544" s="42" t="s">
        <v>116</v>
      </c>
      <c r="D1544" s="33" t="s">
        <v>98</v>
      </c>
      <c r="E1544" s="44" t="s">
        <v>28</v>
      </c>
      <c r="F1544" s="35">
        <f>H1544-7</f>
        <v>44097</v>
      </c>
      <c r="G1544" s="33" t="str">
        <f>IF(E1544="","",IF((OR(E1544=data_validation!A$1,E1544=data_validation!A$2)),"Indicate Date","N/A"))</f>
        <v>N/A</v>
      </c>
      <c r="H1544" s="35">
        <f t="shared" si="209"/>
        <v>44104</v>
      </c>
      <c r="I1544" s="35">
        <f t="shared" si="210"/>
        <v>44111</v>
      </c>
      <c r="J1544" s="35">
        <v>44119</v>
      </c>
      <c r="K1544" s="36" t="s">
        <v>69</v>
      </c>
      <c r="L1544" s="37">
        <f t="shared" si="211"/>
        <v>112500</v>
      </c>
      <c r="M1544" s="43">
        <v>112500</v>
      </c>
      <c r="N1544" s="39"/>
      <c r="O1544" s="40" t="s">
        <v>208</v>
      </c>
    </row>
    <row r="1545" spans="1:15" s="41" customFormat="1" ht="21">
      <c r="A1545" s="32">
        <v>45</v>
      </c>
      <c r="B1545" s="33" t="s">
        <v>350</v>
      </c>
      <c r="C1545" s="34" t="s">
        <v>153</v>
      </c>
      <c r="D1545" s="33" t="s">
        <v>98</v>
      </c>
      <c r="E1545" s="44" t="s">
        <v>15</v>
      </c>
      <c r="F1545" s="35">
        <f>G1545-21</f>
        <v>44076</v>
      </c>
      <c r="G1545" s="35">
        <f>H1545-7</f>
        <v>44097</v>
      </c>
      <c r="H1545" s="35">
        <f t="shared" si="209"/>
        <v>44104</v>
      </c>
      <c r="I1545" s="35">
        <f t="shared" si="210"/>
        <v>44111</v>
      </c>
      <c r="J1545" s="35">
        <v>44119</v>
      </c>
      <c r="K1545" s="36" t="s">
        <v>69</v>
      </c>
      <c r="L1545" s="37">
        <f t="shared" si="211"/>
        <v>11000</v>
      </c>
      <c r="M1545" s="38"/>
      <c r="N1545" s="39">
        <v>11000</v>
      </c>
      <c r="O1545" s="40" t="s">
        <v>208</v>
      </c>
    </row>
    <row r="1546" spans="1:15" s="41" customFormat="1" ht="21">
      <c r="A1546" s="32">
        <v>50</v>
      </c>
      <c r="B1546" s="33" t="s">
        <v>350</v>
      </c>
      <c r="C1546" s="34" t="s">
        <v>84</v>
      </c>
      <c r="D1546" s="33" t="s">
        <v>98</v>
      </c>
      <c r="E1546" s="44" t="s">
        <v>15</v>
      </c>
      <c r="F1546" s="35">
        <f>G1546-21</f>
        <v>44076</v>
      </c>
      <c r="G1546" s="35">
        <f>H1546-7</f>
        <v>44097</v>
      </c>
      <c r="H1546" s="35">
        <f t="shared" si="209"/>
        <v>44104</v>
      </c>
      <c r="I1546" s="35">
        <f t="shared" si="210"/>
        <v>44111</v>
      </c>
      <c r="J1546" s="35">
        <v>44119</v>
      </c>
      <c r="K1546" s="36" t="s">
        <v>69</v>
      </c>
      <c r="L1546" s="37">
        <f t="shared" si="211"/>
        <v>118400</v>
      </c>
      <c r="M1546" s="38"/>
      <c r="N1546" s="39">
        <v>118400</v>
      </c>
      <c r="O1546" s="40" t="s">
        <v>208</v>
      </c>
    </row>
    <row r="1547" spans="1:15" s="41" customFormat="1" ht="12.75">
      <c r="A1547" s="32">
        <v>62</v>
      </c>
      <c r="B1547" s="33" t="s">
        <v>410</v>
      </c>
      <c r="C1547" s="34" t="s">
        <v>76</v>
      </c>
      <c r="D1547" s="33" t="s">
        <v>82</v>
      </c>
      <c r="E1547" s="44" t="s">
        <v>24</v>
      </c>
      <c r="F1547" s="33" t="str">
        <f>IF(E1547="","",IF((OR(E1547=data_validation!A$1,E1547=data_validation!A$2,E1547=data_validation!A$5,E1547=data_validation!A$6,E1547=data_validation!A$14,E1547=data_validation!A$16)),"Indicate Date","N/A"))</f>
        <v>N/A</v>
      </c>
      <c r="G1547" s="33" t="str">
        <f>IF(E1547="","",IF((OR(E1547=data_validation!A$1,E1547=data_validation!A$2)),"Indicate Date","N/A"))</f>
        <v>N/A</v>
      </c>
      <c r="H1547" s="35">
        <f t="shared" si="209"/>
        <v>44104</v>
      </c>
      <c r="I1547" s="35">
        <f t="shared" si="210"/>
        <v>44111</v>
      </c>
      <c r="J1547" s="35">
        <v>44119</v>
      </c>
      <c r="K1547" s="36" t="s">
        <v>69</v>
      </c>
      <c r="L1547" s="37">
        <f t="shared" si="211"/>
        <v>8417</v>
      </c>
      <c r="M1547" s="38">
        <v>8417</v>
      </c>
      <c r="N1547" s="39"/>
      <c r="O1547" s="40" t="s">
        <v>260</v>
      </c>
    </row>
    <row r="1548" spans="1:15" s="41" customFormat="1" ht="24">
      <c r="A1548" s="32">
        <v>69</v>
      </c>
      <c r="B1548" s="33" t="s">
        <v>410</v>
      </c>
      <c r="C1548" s="42" t="s">
        <v>83</v>
      </c>
      <c r="D1548" s="33" t="s">
        <v>82</v>
      </c>
      <c r="E1548" s="44" t="s">
        <v>28</v>
      </c>
      <c r="F1548" s="35">
        <f>H1548-7</f>
        <v>44097</v>
      </c>
      <c r="G1548" s="33" t="str">
        <f>IF(E1548="","",IF((OR(E1548=data_validation!A$1,E1548=data_validation!A$2)),"Indicate Date","N/A"))</f>
        <v>N/A</v>
      </c>
      <c r="H1548" s="35">
        <f t="shared" si="209"/>
        <v>44104</v>
      </c>
      <c r="I1548" s="35">
        <f t="shared" si="210"/>
        <v>44111</v>
      </c>
      <c r="J1548" s="35">
        <v>44119</v>
      </c>
      <c r="K1548" s="36" t="s">
        <v>69</v>
      </c>
      <c r="L1548" s="37">
        <f t="shared" si="211"/>
        <v>5500</v>
      </c>
      <c r="M1548" s="43">
        <v>5500</v>
      </c>
      <c r="N1548" s="39"/>
      <c r="O1548" s="40" t="s">
        <v>208</v>
      </c>
    </row>
    <row r="1549" spans="1:15" s="41" customFormat="1" ht="24">
      <c r="A1549" s="32">
        <v>94</v>
      </c>
      <c r="B1549" s="33" t="s">
        <v>417</v>
      </c>
      <c r="C1549" s="42" t="s">
        <v>118</v>
      </c>
      <c r="D1549" s="33" t="s">
        <v>86</v>
      </c>
      <c r="E1549" s="44" t="s">
        <v>28</v>
      </c>
      <c r="F1549" s="35">
        <f>H1549-7</f>
        <v>44097</v>
      </c>
      <c r="G1549" s="33" t="str">
        <f>IF(E1549="","",IF((OR(E1549=data_validation!A$1,E1549=data_validation!A$2)),"Indicate Date","N/A"))</f>
        <v>N/A</v>
      </c>
      <c r="H1549" s="35">
        <f t="shared" si="209"/>
        <v>44104</v>
      </c>
      <c r="I1549" s="35">
        <f t="shared" si="210"/>
        <v>44111</v>
      </c>
      <c r="J1549" s="35">
        <v>44119</v>
      </c>
      <c r="K1549" s="36" t="s">
        <v>69</v>
      </c>
      <c r="L1549" s="37">
        <f t="shared" si="211"/>
        <v>5000</v>
      </c>
      <c r="M1549" s="43">
        <v>5000</v>
      </c>
      <c r="N1549" s="39"/>
      <c r="O1549" s="40" t="s">
        <v>208</v>
      </c>
    </row>
    <row r="1550" spans="1:15" s="41" customFormat="1" ht="24">
      <c r="A1550" s="32">
        <v>100</v>
      </c>
      <c r="B1550" s="33" t="s">
        <v>417</v>
      </c>
      <c r="C1550" s="34" t="s">
        <v>85</v>
      </c>
      <c r="D1550" s="33" t="s">
        <v>86</v>
      </c>
      <c r="E1550" s="44" t="s">
        <v>15</v>
      </c>
      <c r="F1550" s="35">
        <f t="shared" ref="F1550:F1555" si="212">G1550-21</f>
        <v>44076</v>
      </c>
      <c r="G1550" s="35">
        <f t="shared" ref="G1550:G1555" si="213">H1550-7</f>
        <v>44097</v>
      </c>
      <c r="H1550" s="35">
        <f t="shared" si="209"/>
        <v>44104</v>
      </c>
      <c r="I1550" s="35">
        <f t="shared" si="210"/>
        <v>44111</v>
      </c>
      <c r="J1550" s="35">
        <v>44119</v>
      </c>
      <c r="K1550" s="36" t="s">
        <v>69</v>
      </c>
      <c r="L1550" s="37">
        <f t="shared" si="211"/>
        <v>12400</v>
      </c>
      <c r="M1550" s="38"/>
      <c r="N1550" s="39">
        <v>12400</v>
      </c>
      <c r="O1550" s="40" t="s">
        <v>416</v>
      </c>
    </row>
    <row r="1551" spans="1:15" s="41" customFormat="1" ht="12.75">
      <c r="A1551" s="32">
        <v>121</v>
      </c>
      <c r="B1551" s="33" t="s">
        <v>290</v>
      </c>
      <c r="C1551" s="34" t="s">
        <v>84</v>
      </c>
      <c r="D1551" s="33" t="s">
        <v>117</v>
      </c>
      <c r="E1551" s="44" t="s">
        <v>15</v>
      </c>
      <c r="F1551" s="35">
        <f t="shared" si="212"/>
        <v>44078</v>
      </c>
      <c r="G1551" s="35">
        <f t="shared" si="213"/>
        <v>44099</v>
      </c>
      <c r="H1551" s="35">
        <f>J1551-13</f>
        <v>44106</v>
      </c>
      <c r="I1551" s="35">
        <f t="shared" si="210"/>
        <v>44113</v>
      </c>
      <c r="J1551" s="35">
        <v>44119</v>
      </c>
      <c r="K1551" s="36" t="s">
        <v>69</v>
      </c>
      <c r="L1551" s="37">
        <f t="shared" si="211"/>
        <v>40000</v>
      </c>
      <c r="M1551" s="38"/>
      <c r="N1551" s="39">
        <v>40000</v>
      </c>
      <c r="O1551" s="40" t="s">
        <v>416</v>
      </c>
    </row>
    <row r="1552" spans="1:15" s="41" customFormat="1" ht="21">
      <c r="A1552" s="32">
        <v>141</v>
      </c>
      <c r="B1552" s="33" t="s">
        <v>374</v>
      </c>
      <c r="C1552" s="34" t="s">
        <v>89</v>
      </c>
      <c r="D1552" s="33" t="s">
        <v>144</v>
      </c>
      <c r="E1552" s="44" t="s">
        <v>15</v>
      </c>
      <c r="F1552" s="35">
        <f t="shared" si="212"/>
        <v>44076</v>
      </c>
      <c r="G1552" s="35">
        <f t="shared" si="213"/>
        <v>44097</v>
      </c>
      <c r="H1552" s="35">
        <f>J1552-15</f>
        <v>44104</v>
      </c>
      <c r="I1552" s="35">
        <f t="shared" si="210"/>
        <v>44111</v>
      </c>
      <c r="J1552" s="35">
        <v>44119</v>
      </c>
      <c r="K1552" s="36" t="s">
        <v>69</v>
      </c>
      <c r="L1552" s="37">
        <f t="shared" si="211"/>
        <v>18400</v>
      </c>
      <c r="M1552" s="38">
        <v>18400</v>
      </c>
      <c r="N1552" s="39"/>
      <c r="O1552" s="40" t="s">
        <v>245</v>
      </c>
    </row>
    <row r="1553" spans="1:15" s="41" customFormat="1" ht="21">
      <c r="A1553" s="32">
        <v>151</v>
      </c>
      <c r="B1553" s="33" t="s">
        <v>375</v>
      </c>
      <c r="C1553" s="34" t="s">
        <v>89</v>
      </c>
      <c r="D1553" s="33" t="s">
        <v>144</v>
      </c>
      <c r="E1553" s="44" t="s">
        <v>15</v>
      </c>
      <c r="F1553" s="35">
        <f t="shared" si="212"/>
        <v>44076</v>
      </c>
      <c r="G1553" s="35">
        <f t="shared" si="213"/>
        <v>44097</v>
      </c>
      <c r="H1553" s="35">
        <f>J1553-15</f>
        <v>44104</v>
      </c>
      <c r="I1553" s="35">
        <f t="shared" si="210"/>
        <v>44111</v>
      </c>
      <c r="J1553" s="35">
        <v>44119</v>
      </c>
      <c r="K1553" s="36" t="s">
        <v>69</v>
      </c>
      <c r="L1553" s="37">
        <f t="shared" si="211"/>
        <v>8320</v>
      </c>
      <c r="M1553" s="38">
        <v>8320</v>
      </c>
      <c r="N1553" s="39"/>
      <c r="O1553" s="40" t="s">
        <v>246</v>
      </c>
    </row>
    <row r="1554" spans="1:15" s="41" customFormat="1" ht="12.75">
      <c r="A1554" s="32">
        <v>155</v>
      </c>
      <c r="B1554" s="33" t="s">
        <v>376</v>
      </c>
      <c r="C1554" s="34" t="s">
        <v>89</v>
      </c>
      <c r="D1554" s="33" t="s">
        <v>144</v>
      </c>
      <c r="E1554" s="44" t="s">
        <v>15</v>
      </c>
      <c r="F1554" s="35">
        <f t="shared" si="212"/>
        <v>44076</v>
      </c>
      <c r="G1554" s="35">
        <f t="shared" si="213"/>
        <v>44097</v>
      </c>
      <c r="H1554" s="35">
        <f>J1554-15</f>
        <v>44104</v>
      </c>
      <c r="I1554" s="35">
        <f t="shared" si="210"/>
        <v>44111</v>
      </c>
      <c r="J1554" s="35">
        <v>44119</v>
      </c>
      <c r="K1554" s="36" t="s">
        <v>69</v>
      </c>
      <c r="L1554" s="37">
        <f t="shared" si="211"/>
        <v>28400</v>
      </c>
      <c r="M1554" s="38">
        <v>28400</v>
      </c>
      <c r="N1554" s="39"/>
      <c r="O1554" s="40" t="s">
        <v>247</v>
      </c>
    </row>
    <row r="1555" spans="1:15" s="41" customFormat="1" ht="21">
      <c r="A1555" s="32">
        <v>164</v>
      </c>
      <c r="B1555" s="33" t="s">
        <v>377</v>
      </c>
      <c r="C1555" s="34" t="s">
        <v>89</v>
      </c>
      <c r="D1555" s="33" t="s">
        <v>144</v>
      </c>
      <c r="E1555" s="44" t="s">
        <v>15</v>
      </c>
      <c r="F1555" s="35">
        <f t="shared" si="212"/>
        <v>44076</v>
      </c>
      <c r="G1555" s="35">
        <f t="shared" si="213"/>
        <v>44097</v>
      </c>
      <c r="H1555" s="35">
        <f>J1555-15</f>
        <v>44104</v>
      </c>
      <c r="I1555" s="35">
        <f t="shared" si="210"/>
        <v>44111</v>
      </c>
      <c r="J1555" s="35">
        <v>44119</v>
      </c>
      <c r="K1555" s="36" t="s">
        <v>69</v>
      </c>
      <c r="L1555" s="37">
        <f t="shared" si="211"/>
        <v>26000</v>
      </c>
      <c r="M1555" s="38">
        <v>26000</v>
      </c>
      <c r="N1555" s="39"/>
      <c r="O1555" s="40" t="s">
        <v>248</v>
      </c>
    </row>
    <row r="1556" spans="1:15" s="41" customFormat="1" ht="21">
      <c r="A1556" s="32">
        <v>168</v>
      </c>
      <c r="B1556" s="33" t="s">
        <v>377</v>
      </c>
      <c r="C1556" s="42" t="s">
        <v>110</v>
      </c>
      <c r="D1556" s="33" t="s">
        <v>144</v>
      </c>
      <c r="E1556" s="44" t="s">
        <v>29</v>
      </c>
      <c r="F1556" s="46" t="e">
        <v>#REF!</v>
      </c>
      <c r="G1556" s="33" t="str">
        <f>IF(E1556="","",IF((OR(E1556=data_validation!A$1,E1556=data_validation!A$2)),"Indicate Date","N/A"))</f>
        <v>N/A</v>
      </c>
      <c r="H1556" s="35">
        <f>J1556-15</f>
        <v>44104</v>
      </c>
      <c r="I1556" s="35">
        <f t="shared" si="210"/>
        <v>44111</v>
      </c>
      <c r="J1556" s="35">
        <v>44119</v>
      </c>
      <c r="K1556" s="36" t="s">
        <v>69</v>
      </c>
      <c r="L1556" s="37">
        <f t="shared" si="211"/>
        <v>10000</v>
      </c>
      <c r="M1556" s="45">
        <v>10000</v>
      </c>
      <c r="N1556" s="39"/>
      <c r="O1556" s="40" t="s">
        <v>248</v>
      </c>
    </row>
    <row r="1557" spans="1:15" s="41" customFormat="1" ht="18">
      <c r="A1557" s="32">
        <v>177</v>
      </c>
      <c r="B1557" s="33" t="s">
        <v>378</v>
      </c>
      <c r="C1557" s="34" t="s">
        <v>116</v>
      </c>
      <c r="D1557" s="33" t="s">
        <v>144</v>
      </c>
      <c r="E1557" s="44" t="s">
        <v>28</v>
      </c>
      <c r="F1557" s="35">
        <f>H1557-7</f>
        <v>44099</v>
      </c>
      <c r="G1557" s="33" t="str">
        <f>IF(E1557="","",IF((OR(E1557=data_validation!A$1,E1557=data_validation!A$2)),"Indicate Date","N/A"))</f>
        <v>N/A</v>
      </c>
      <c r="H1557" s="35">
        <f>J1557-13</f>
        <v>44106</v>
      </c>
      <c r="I1557" s="35">
        <f t="shared" si="210"/>
        <v>44113</v>
      </c>
      <c r="J1557" s="35">
        <v>44119</v>
      </c>
      <c r="K1557" s="36" t="s">
        <v>69</v>
      </c>
      <c r="L1557" s="37">
        <f t="shared" si="211"/>
        <v>96000</v>
      </c>
      <c r="M1557" s="38">
        <v>96000</v>
      </c>
      <c r="N1557" s="39"/>
      <c r="O1557" s="40" t="s">
        <v>249</v>
      </c>
    </row>
    <row r="1558" spans="1:15" s="41" customFormat="1" ht="12.75">
      <c r="A1558" s="32">
        <v>186</v>
      </c>
      <c r="B1558" s="33" t="s">
        <v>288</v>
      </c>
      <c r="C1558" s="34" t="s">
        <v>76</v>
      </c>
      <c r="D1558" s="33" t="s">
        <v>93</v>
      </c>
      <c r="E1558" s="44" t="s">
        <v>24</v>
      </c>
      <c r="F1558" s="33" t="str">
        <f>IF(E1558="","",IF((OR(E1558=data_validation!A$1,E1558=data_validation!A$2,E1558=data_validation!A$5,E1558=data_validation!A$6,E1558=data_validation!A$14,E1558=data_validation!A$16)),"Indicate Date","N/A"))</f>
        <v>N/A</v>
      </c>
      <c r="G1558" s="33" t="str">
        <f>IF(E1558="","",IF((OR(E1558=data_validation!A$1,E1558=data_validation!A$2)),"Indicate Date","N/A"))</f>
        <v>N/A</v>
      </c>
      <c r="H1558" s="35">
        <f t="shared" ref="H1558:H1569" si="214">J1558-15</f>
        <v>44104</v>
      </c>
      <c r="I1558" s="35">
        <f t="shared" si="210"/>
        <v>44111</v>
      </c>
      <c r="J1558" s="35">
        <v>44119</v>
      </c>
      <c r="K1558" s="36" t="s">
        <v>69</v>
      </c>
      <c r="L1558" s="37">
        <f t="shared" si="211"/>
        <v>4920</v>
      </c>
      <c r="M1558" s="38">
        <v>4920</v>
      </c>
      <c r="N1558" s="39"/>
      <c r="O1558" s="40" t="s">
        <v>260</v>
      </c>
    </row>
    <row r="1559" spans="1:15" s="41" customFormat="1" ht="24">
      <c r="A1559" s="32">
        <v>194</v>
      </c>
      <c r="B1559" s="33" t="s">
        <v>288</v>
      </c>
      <c r="C1559" s="42" t="s">
        <v>83</v>
      </c>
      <c r="D1559" s="33" t="s">
        <v>93</v>
      </c>
      <c r="E1559" s="44" t="s">
        <v>28</v>
      </c>
      <c r="F1559" s="35">
        <f>H1559-7</f>
        <v>44097</v>
      </c>
      <c r="G1559" s="33" t="str">
        <f>IF(E1559="","",IF((OR(E1559=data_validation!A$1,E1559=data_validation!A$2)),"Indicate Date","N/A"))</f>
        <v>N/A</v>
      </c>
      <c r="H1559" s="35">
        <f t="shared" si="214"/>
        <v>44104</v>
      </c>
      <c r="I1559" s="35">
        <f t="shared" si="210"/>
        <v>44111</v>
      </c>
      <c r="J1559" s="35">
        <v>44119</v>
      </c>
      <c r="K1559" s="36" t="s">
        <v>69</v>
      </c>
      <c r="L1559" s="37">
        <f t="shared" si="211"/>
        <v>1000</v>
      </c>
      <c r="M1559" s="43">
        <v>1000</v>
      </c>
      <c r="N1559" s="39"/>
      <c r="O1559" s="40" t="s">
        <v>266</v>
      </c>
    </row>
    <row r="1560" spans="1:15" s="41" customFormat="1" ht="24">
      <c r="A1560" s="32">
        <v>198</v>
      </c>
      <c r="B1560" s="33" t="s">
        <v>288</v>
      </c>
      <c r="C1560" s="42" t="s">
        <v>87</v>
      </c>
      <c r="D1560" s="33" t="s">
        <v>93</v>
      </c>
      <c r="E1560" s="44" t="s">
        <v>28</v>
      </c>
      <c r="F1560" s="35">
        <f>H1560-7</f>
        <v>44097</v>
      </c>
      <c r="G1560" s="33" t="str">
        <f>IF(E1560="","",IF((OR(E1560=data_validation!A$1,E1560=data_validation!A$2)),"Indicate Date","N/A"))</f>
        <v>N/A</v>
      </c>
      <c r="H1560" s="35">
        <f t="shared" si="214"/>
        <v>44104</v>
      </c>
      <c r="I1560" s="35">
        <f t="shared" si="210"/>
        <v>44111</v>
      </c>
      <c r="J1560" s="35">
        <v>44119</v>
      </c>
      <c r="K1560" s="36" t="s">
        <v>69</v>
      </c>
      <c r="L1560" s="37">
        <f t="shared" si="211"/>
        <v>600</v>
      </c>
      <c r="M1560" s="43">
        <v>600</v>
      </c>
      <c r="N1560" s="39"/>
      <c r="O1560" s="40" t="s">
        <v>266</v>
      </c>
    </row>
    <row r="1561" spans="1:15" s="41" customFormat="1" ht="12.75">
      <c r="A1561" s="32">
        <v>201</v>
      </c>
      <c r="B1561" s="33" t="s">
        <v>289</v>
      </c>
      <c r="C1561" s="34" t="s">
        <v>76</v>
      </c>
      <c r="D1561" s="33" t="s">
        <v>135</v>
      </c>
      <c r="E1561" s="44" t="s">
        <v>24</v>
      </c>
      <c r="F1561" s="33" t="str">
        <f>IF(E1561="","",IF((OR(E1561=data_validation!A$1,E1561=data_validation!A$2,E1561=data_validation!A$5,E1561=data_validation!A$6,E1561=data_validation!A$14,E1561=data_validation!A$16)),"Indicate Date","N/A"))</f>
        <v>N/A</v>
      </c>
      <c r="G1561" s="33" t="str">
        <f>IF(E1561="","",IF((OR(E1561=data_validation!A$1,E1561=data_validation!A$2)),"Indicate Date","N/A"))</f>
        <v>N/A</v>
      </c>
      <c r="H1561" s="35">
        <f t="shared" si="214"/>
        <v>44104</v>
      </c>
      <c r="I1561" s="35">
        <f t="shared" si="210"/>
        <v>44111</v>
      </c>
      <c r="J1561" s="35">
        <v>44119</v>
      </c>
      <c r="K1561" s="36" t="s">
        <v>69</v>
      </c>
      <c r="L1561" s="37">
        <f t="shared" si="211"/>
        <v>8470</v>
      </c>
      <c r="M1561" s="38">
        <v>8470</v>
      </c>
      <c r="N1561" s="39"/>
      <c r="O1561" s="40" t="s">
        <v>260</v>
      </c>
    </row>
    <row r="1562" spans="1:15" s="41" customFormat="1" ht="24">
      <c r="A1562" s="32">
        <v>209</v>
      </c>
      <c r="B1562" s="33" t="s">
        <v>289</v>
      </c>
      <c r="C1562" s="42" t="s">
        <v>83</v>
      </c>
      <c r="D1562" s="33" t="s">
        <v>135</v>
      </c>
      <c r="E1562" s="44" t="s">
        <v>28</v>
      </c>
      <c r="F1562" s="35">
        <f>H1562-7</f>
        <v>44097</v>
      </c>
      <c r="G1562" s="33" t="str">
        <f>IF(E1562="","",IF((OR(E1562=data_validation!A$1,E1562=data_validation!A$2)),"Indicate Date","N/A"))</f>
        <v>N/A</v>
      </c>
      <c r="H1562" s="35">
        <f t="shared" si="214"/>
        <v>44104</v>
      </c>
      <c r="I1562" s="35">
        <f t="shared" si="210"/>
        <v>44111</v>
      </c>
      <c r="J1562" s="35">
        <v>44119</v>
      </c>
      <c r="K1562" s="36" t="s">
        <v>69</v>
      </c>
      <c r="L1562" s="37">
        <f t="shared" si="211"/>
        <v>3500</v>
      </c>
      <c r="M1562" s="43">
        <v>3500</v>
      </c>
      <c r="N1562" s="39"/>
      <c r="O1562" s="40" t="s">
        <v>266</v>
      </c>
    </row>
    <row r="1563" spans="1:15" s="41" customFormat="1" ht="24">
      <c r="A1563" s="32">
        <v>213</v>
      </c>
      <c r="B1563" s="33" t="s">
        <v>289</v>
      </c>
      <c r="C1563" s="42" t="s">
        <v>118</v>
      </c>
      <c r="D1563" s="33" t="s">
        <v>135</v>
      </c>
      <c r="E1563" s="44" t="s">
        <v>28</v>
      </c>
      <c r="F1563" s="35">
        <f>H1563-7</f>
        <v>44097</v>
      </c>
      <c r="G1563" s="33" t="str">
        <f>IF(E1563="","",IF((OR(E1563=data_validation!A$1,E1563=data_validation!A$2)),"Indicate Date","N/A"))</f>
        <v>N/A</v>
      </c>
      <c r="H1563" s="35">
        <f t="shared" si="214"/>
        <v>44104</v>
      </c>
      <c r="I1563" s="35">
        <f t="shared" si="210"/>
        <v>44111</v>
      </c>
      <c r="J1563" s="35">
        <v>44119</v>
      </c>
      <c r="K1563" s="36" t="s">
        <v>69</v>
      </c>
      <c r="L1563" s="37">
        <f t="shared" si="211"/>
        <v>10000</v>
      </c>
      <c r="M1563" s="43">
        <v>10000</v>
      </c>
      <c r="N1563" s="39"/>
      <c r="O1563" s="40" t="s">
        <v>266</v>
      </c>
    </row>
    <row r="1564" spans="1:15" s="41" customFormat="1" ht="12.75">
      <c r="A1564" s="32">
        <v>245</v>
      </c>
      <c r="B1564" s="33" t="s">
        <v>279</v>
      </c>
      <c r="C1564" s="34" t="s">
        <v>122</v>
      </c>
      <c r="D1564" s="33" t="s">
        <v>158</v>
      </c>
      <c r="E1564" s="44" t="s">
        <v>15</v>
      </c>
      <c r="F1564" s="35">
        <f>G1564-21</f>
        <v>44076</v>
      </c>
      <c r="G1564" s="35">
        <f>H1564-7</f>
        <v>44097</v>
      </c>
      <c r="H1564" s="35">
        <f t="shared" si="214"/>
        <v>44104</v>
      </c>
      <c r="I1564" s="35">
        <f t="shared" si="210"/>
        <v>44111</v>
      </c>
      <c r="J1564" s="35">
        <v>44119</v>
      </c>
      <c r="K1564" s="36" t="s">
        <v>69</v>
      </c>
      <c r="L1564" s="37">
        <f t="shared" si="211"/>
        <v>499840</v>
      </c>
      <c r="M1564" s="38">
        <f>499760+80</f>
        <v>499840</v>
      </c>
      <c r="N1564" s="39"/>
      <c r="O1564" s="40" t="s">
        <v>160</v>
      </c>
    </row>
    <row r="1565" spans="1:15" s="41" customFormat="1" ht="12.75">
      <c r="A1565" s="32">
        <v>248</v>
      </c>
      <c r="B1565" s="33" t="s">
        <v>279</v>
      </c>
      <c r="C1565" s="34" t="s">
        <v>92</v>
      </c>
      <c r="D1565" s="33" t="s">
        <v>158</v>
      </c>
      <c r="E1565" s="44" t="s">
        <v>15</v>
      </c>
      <c r="F1565" s="35">
        <f>G1565-21</f>
        <v>44076</v>
      </c>
      <c r="G1565" s="35">
        <f>H1565-7</f>
        <v>44097</v>
      </c>
      <c r="H1565" s="35">
        <f t="shared" si="214"/>
        <v>44104</v>
      </c>
      <c r="I1565" s="35">
        <f t="shared" si="210"/>
        <v>44111</v>
      </c>
      <c r="J1565" s="35">
        <v>44119</v>
      </c>
      <c r="K1565" s="36" t="s">
        <v>69</v>
      </c>
      <c r="L1565" s="37">
        <f t="shared" si="211"/>
        <v>98700</v>
      </c>
      <c r="M1565" s="38">
        <v>98700</v>
      </c>
      <c r="N1565" s="39"/>
      <c r="O1565" s="40" t="s">
        <v>160</v>
      </c>
    </row>
    <row r="1566" spans="1:15" s="41" customFormat="1" ht="24">
      <c r="A1566" s="32">
        <v>252</v>
      </c>
      <c r="B1566" s="33" t="s">
        <v>279</v>
      </c>
      <c r="C1566" s="34" t="s">
        <v>291</v>
      </c>
      <c r="D1566" s="33" t="s">
        <v>158</v>
      </c>
      <c r="E1566" s="44" t="s">
        <v>15</v>
      </c>
      <c r="F1566" s="35">
        <f>G1566-21</f>
        <v>44076</v>
      </c>
      <c r="G1566" s="35">
        <f>H1566-7</f>
        <v>44097</v>
      </c>
      <c r="H1566" s="35">
        <f t="shared" si="214"/>
        <v>44104</v>
      </c>
      <c r="I1566" s="35">
        <f t="shared" si="210"/>
        <v>44111</v>
      </c>
      <c r="J1566" s="35">
        <v>44119</v>
      </c>
      <c r="K1566" s="36" t="s">
        <v>69</v>
      </c>
      <c r="L1566" s="37">
        <f t="shared" si="211"/>
        <v>25000</v>
      </c>
      <c r="M1566" s="38">
        <v>25000</v>
      </c>
      <c r="N1566" s="39"/>
      <c r="O1566" s="40" t="s">
        <v>160</v>
      </c>
    </row>
    <row r="1567" spans="1:15" s="41" customFormat="1" ht="24">
      <c r="A1567" s="32">
        <v>256</v>
      </c>
      <c r="B1567" s="33" t="s">
        <v>279</v>
      </c>
      <c r="C1567" s="42" t="s">
        <v>91</v>
      </c>
      <c r="D1567" s="33" t="s">
        <v>158</v>
      </c>
      <c r="E1567" s="44" t="s">
        <v>28</v>
      </c>
      <c r="F1567" s="35">
        <f>H1567-7</f>
        <v>44097</v>
      </c>
      <c r="G1567" s="33" t="str">
        <f>IF(E1567="","",IF((OR(E1567=data_validation!A$1,E1567=data_validation!A$2)),"Indicate Date","N/A"))</f>
        <v>N/A</v>
      </c>
      <c r="H1567" s="35">
        <f t="shared" si="214"/>
        <v>44104</v>
      </c>
      <c r="I1567" s="35">
        <f t="shared" si="210"/>
        <v>44111</v>
      </c>
      <c r="J1567" s="35">
        <v>44119</v>
      </c>
      <c r="K1567" s="36" t="s">
        <v>69</v>
      </c>
      <c r="L1567" s="37">
        <f t="shared" si="211"/>
        <v>20000</v>
      </c>
      <c r="M1567" s="43">
        <v>20000</v>
      </c>
      <c r="N1567" s="39"/>
      <c r="O1567" s="40" t="s">
        <v>160</v>
      </c>
    </row>
    <row r="1568" spans="1:15" s="41" customFormat="1" ht="12.75">
      <c r="A1568" s="32">
        <v>259</v>
      </c>
      <c r="B1568" s="33" t="s">
        <v>280</v>
      </c>
      <c r="C1568" s="42" t="s">
        <v>92</v>
      </c>
      <c r="D1568" s="33" t="s">
        <v>158</v>
      </c>
      <c r="E1568" s="44" t="s">
        <v>15</v>
      </c>
      <c r="F1568" s="35">
        <f>G1568-21</f>
        <v>44076</v>
      </c>
      <c r="G1568" s="35">
        <f>H1568-7</f>
        <v>44097</v>
      </c>
      <c r="H1568" s="35">
        <f t="shared" si="214"/>
        <v>44104</v>
      </c>
      <c r="I1568" s="35">
        <f t="shared" si="210"/>
        <v>44111</v>
      </c>
      <c r="J1568" s="35">
        <v>44119</v>
      </c>
      <c r="K1568" s="36" t="s">
        <v>69</v>
      </c>
      <c r="L1568" s="37">
        <f t="shared" si="211"/>
        <v>50120</v>
      </c>
      <c r="M1568" s="43">
        <v>50120</v>
      </c>
      <c r="N1568" s="39"/>
      <c r="O1568" s="40" t="s">
        <v>159</v>
      </c>
    </row>
    <row r="1569" spans="1:15" s="41" customFormat="1" ht="12.75">
      <c r="A1569" s="32">
        <v>263</v>
      </c>
      <c r="B1569" s="33" t="s">
        <v>281</v>
      </c>
      <c r="C1569" s="34" t="s">
        <v>122</v>
      </c>
      <c r="D1569" s="33" t="s">
        <v>158</v>
      </c>
      <c r="E1569" s="44" t="s">
        <v>15</v>
      </c>
      <c r="F1569" s="35">
        <f>G1569-21</f>
        <v>44076</v>
      </c>
      <c r="G1569" s="35">
        <f>H1569-7</f>
        <v>44097</v>
      </c>
      <c r="H1569" s="35">
        <f t="shared" si="214"/>
        <v>44104</v>
      </c>
      <c r="I1569" s="35">
        <f t="shared" si="210"/>
        <v>44111</v>
      </c>
      <c r="J1569" s="35">
        <v>44119</v>
      </c>
      <c r="K1569" s="36" t="s">
        <v>69</v>
      </c>
      <c r="L1569" s="37">
        <f t="shared" si="211"/>
        <v>287500</v>
      </c>
      <c r="M1569" s="38">
        <v>287500</v>
      </c>
      <c r="N1569" s="39"/>
      <c r="O1569" s="40" t="s">
        <v>161</v>
      </c>
    </row>
    <row r="1570" spans="1:15" s="41" customFormat="1" ht="12.75">
      <c r="A1570" s="32">
        <v>267</v>
      </c>
      <c r="B1570" s="33" t="s">
        <v>281</v>
      </c>
      <c r="C1570" s="34" t="s">
        <v>92</v>
      </c>
      <c r="D1570" s="33" t="s">
        <v>158</v>
      </c>
      <c r="E1570" s="44" t="s">
        <v>15</v>
      </c>
      <c r="F1570" s="35">
        <f>G1570-21</f>
        <v>44078</v>
      </c>
      <c r="G1570" s="35">
        <f>H1570-7</f>
        <v>44099</v>
      </c>
      <c r="H1570" s="35">
        <f>J1570-13</f>
        <v>44106</v>
      </c>
      <c r="I1570" s="35">
        <f t="shared" si="210"/>
        <v>44113</v>
      </c>
      <c r="J1570" s="35">
        <v>44119</v>
      </c>
      <c r="K1570" s="36" t="s">
        <v>69</v>
      </c>
      <c r="L1570" s="37">
        <f t="shared" si="211"/>
        <v>75200</v>
      </c>
      <c r="M1570" s="38">
        <v>75200</v>
      </c>
      <c r="N1570" s="39"/>
      <c r="O1570" s="40" t="s">
        <v>161</v>
      </c>
    </row>
    <row r="1571" spans="1:15" s="41" customFormat="1" ht="18">
      <c r="A1571" s="32">
        <v>274</v>
      </c>
      <c r="B1571" s="33" t="s">
        <v>282</v>
      </c>
      <c r="C1571" s="42" t="s">
        <v>92</v>
      </c>
      <c r="D1571" s="33" t="s">
        <v>158</v>
      </c>
      <c r="E1571" s="44" t="s">
        <v>28</v>
      </c>
      <c r="F1571" s="35">
        <f>H1571-7</f>
        <v>44097</v>
      </c>
      <c r="G1571" s="33" t="str">
        <f>IF(E1571="","",IF((OR(E1571=data_validation!A$1,E1571=data_validation!A$2)),"Indicate Date","N/A"))</f>
        <v>N/A</v>
      </c>
      <c r="H1571" s="35">
        <f t="shared" ref="H1571:H1579" si="215">J1571-15</f>
        <v>44104</v>
      </c>
      <c r="I1571" s="35">
        <f t="shared" si="210"/>
        <v>44111</v>
      </c>
      <c r="J1571" s="35">
        <v>44119</v>
      </c>
      <c r="K1571" s="36" t="s">
        <v>69</v>
      </c>
      <c r="L1571" s="37">
        <f t="shared" si="211"/>
        <v>10000</v>
      </c>
      <c r="M1571" s="43">
        <v>10000</v>
      </c>
      <c r="N1571" s="39"/>
      <c r="O1571" s="40" t="s">
        <v>162</v>
      </c>
    </row>
    <row r="1572" spans="1:15" s="41" customFormat="1" ht="12.75">
      <c r="A1572" s="32">
        <v>278</v>
      </c>
      <c r="B1572" s="33" t="s">
        <v>282</v>
      </c>
      <c r="C1572" s="34" t="s">
        <v>89</v>
      </c>
      <c r="D1572" s="33" t="s">
        <v>158</v>
      </c>
      <c r="E1572" s="44" t="s">
        <v>15</v>
      </c>
      <c r="F1572" s="35">
        <f>G1572-21</f>
        <v>44076</v>
      </c>
      <c r="G1572" s="35">
        <f>H1572-7</f>
        <v>44097</v>
      </c>
      <c r="H1572" s="35">
        <f t="shared" si="215"/>
        <v>44104</v>
      </c>
      <c r="I1572" s="35">
        <f t="shared" si="210"/>
        <v>44111</v>
      </c>
      <c r="J1572" s="35">
        <v>44119</v>
      </c>
      <c r="K1572" s="36" t="s">
        <v>69</v>
      </c>
      <c r="L1572" s="37">
        <f t="shared" si="211"/>
        <v>20000</v>
      </c>
      <c r="M1572" s="38">
        <v>20000</v>
      </c>
      <c r="N1572" s="39"/>
      <c r="O1572" s="40" t="s">
        <v>162</v>
      </c>
    </row>
    <row r="1573" spans="1:15" s="41" customFormat="1" ht="21">
      <c r="A1573" s="32">
        <v>285</v>
      </c>
      <c r="B1573" s="33" t="s">
        <v>362</v>
      </c>
      <c r="C1573" s="42" t="s">
        <v>92</v>
      </c>
      <c r="D1573" s="33" t="s">
        <v>158</v>
      </c>
      <c r="E1573" s="44" t="s">
        <v>28</v>
      </c>
      <c r="F1573" s="35">
        <f>H1573-7</f>
        <v>44097</v>
      </c>
      <c r="G1573" s="33" t="str">
        <f>IF(E1573="","",IF((OR(E1573=data_validation!A$1,E1573=data_validation!A$2)),"Indicate Date","N/A"))</f>
        <v>N/A</v>
      </c>
      <c r="H1573" s="35">
        <f t="shared" si="215"/>
        <v>44104</v>
      </c>
      <c r="I1573" s="35">
        <f t="shared" si="210"/>
        <v>44111</v>
      </c>
      <c r="J1573" s="35">
        <v>44119</v>
      </c>
      <c r="K1573" s="36" t="s">
        <v>69</v>
      </c>
      <c r="L1573" s="37">
        <f t="shared" si="211"/>
        <v>7200</v>
      </c>
      <c r="M1573" s="43">
        <v>7200</v>
      </c>
      <c r="N1573" s="39"/>
      <c r="O1573" s="40" t="s">
        <v>265</v>
      </c>
    </row>
    <row r="1574" spans="1:15" s="41" customFormat="1" ht="12.75">
      <c r="A1574" s="32">
        <v>288</v>
      </c>
      <c r="B1574" s="33" t="s">
        <v>433</v>
      </c>
      <c r="C1574" s="34" t="s">
        <v>76</v>
      </c>
      <c r="D1574" s="33" t="s">
        <v>434</v>
      </c>
      <c r="E1574" s="44" t="s">
        <v>24</v>
      </c>
      <c r="F1574" s="33" t="str">
        <f>IF(E1574="","",IF((OR(E1574=data_validation!A$1,E1574=data_validation!A$2,E1574=data_validation!A$5,E1574=data_validation!A$6,E1574=data_validation!A$14,E1574=data_validation!A$16)),"Indicate Date","N/A"))</f>
        <v>N/A</v>
      </c>
      <c r="G1574" s="33" t="str">
        <f>IF(E1574="","",IF((OR(E1574=data_validation!A$1,E1574=data_validation!A$2)),"Indicate Date","N/A"))</f>
        <v>N/A</v>
      </c>
      <c r="H1574" s="35">
        <f t="shared" si="215"/>
        <v>44104</v>
      </c>
      <c r="I1574" s="35">
        <f t="shared" si="210"/>
        <v>44111</v>
      </c>
      <c r="J1574" s="35">
        <v>44119</v>
      </c>
      <c r="K1574" s="36" t="s">
        <v>69</v>
      </c>
      <c r="L1574" s="37">
        <f t="shared" si="211"/>
        <v>42311</v>
      </c>
      <c r="M1574" s="38">
        <v>42311</v>
      </c>
      <c r="N1574" s="39"/>
      <c r="O1574" s="40" t="s">
        <v>260</v>
      </c>
    </row>
    <row r="1575" spans="1:15" s="41" customFormat="1" ht="24">
      <c r="A1575" s="32">
        <v>296</v>
      </c>
      <c r="B1575" s="33" t="s">
        <v>433</v>
      </c>
      <c r="C1575" s="42" t="s">
        <v>83</v>
      </c>
      <c r="D1575" s="33" t="s">
        <v>434</v>
      </c>
      <c r="E1575" s="44" t="s">
        <v>28</v>
      </c>
      <c r="F1575" s="35">
        <f>H1575-7</f>
        <v>44097</v>
      </c>
      <c r="G1575" s="33" t="str">
        <f>IF(E1575="","",IF((OR(E1575=data_validation!A$1,E1575=data_validation!A$2)),"Indicate Date","N/A"))</f>
        <v>N/A</v>
      </c>
      <c r="H1575" s="35">
        <f t="shared" si="215"/>
        <v>44104</v>
      </c>
      <c r="I1575" s="35">
        <f t="shared" si="210"/>
        <v>44111</v>
      </c>
      <c r="J1575" s="35">
        <v>44119</v>
      </c>
      <c r="K1575" s="36" t="s">
        <v>69</v>
      </c>
      <c r="L1575" s="37">
        <f t="shared" si="211"/>
        <v>5000</v>
      </c>
      <c r="M1575" s="43">
        <v>5000</v>
      </c>
      <c r="N1575" s="39"/>
      <c r="O1575" s="40" t="s">
        <v>208</v>
      </c>
    </row>
    <row r="1576" spans="1:15" s="41" customFormat="1" ht="24">
      <c r="A1576" s="32">
        <v>300</v>
      </c>
      <c r="B1576" s="33" t="s">
        <v>433</v>
      </c>
      <c r="C1576" s="42" t="s">
        <v>118</v>
      </c>
      <c r="D1576" s="33" t="s">
        <v>434</v>
      </c>
      <c r="E1576" s="44" t="s">
        <v>28</v>
      </c>
      <c r="F1576" s="35">
        <f>H1576-7</f>
        <v>44097</v>
      </c>
      <c r="G1576" s="33" t="str">
        <f>IF(E1576="","",IF((OR(E1576=data_validation!A$1,E1576=data_validation!A$2)),"Indicate Date","N/A"))</f>
        <v>N/A</v>
      </c>
      <c r="H1576" s="35">
        <f t="shared" si="215"/>
        <v>44104</v>
      </c>
      <c r="I1576" s="35">
        <f t="shared" si="210"/>
        <v>44111</v>
      </c>
      <c r="J1576" s="35">
        <v>44119</v>
      </c>
      <c r="K1576" s="36" t="s">
        <v>69</v>
      </c>
      <c r="L1576" s="37">
        <f t="shared" si="211"/>
        <v>20000</v>
      </c>
      <c r="M1576" s="43">
        <v>20000</v>
      </c>
      <c r="N1576" s="39"/>
      <c r="O1576" s="40" t="s">
        <v>208</v>
      </c>
    </row>
    <row r="1577" spans="1:15" s="41" customFormat="1" ht="24">
      <c r="A1577" s="32">
        <v>304</v>
      </c>
      <c r="B1577" s="33" t="s">
        <v>433</v>
      </c>
      <c r="C1577" s="42" t="s">
        <v>87</v>
      </c>
      <c r="D1577" s="33" t="s">
        <v>434</v>
      </c>
      <c r="E1577" s="44" t="s">
        <v>28</v>
      </c>
      <c r="F1577" s="35">
        <f>H1577-7</f>
        <v>44097</v>
      </c>
      <c r="G1577" s="33" t="str">
        <f>IF(E1577="","",IF((OR(E1577=data_validation!A$1,E1577=data_validation!A$2)),"Indicate Date","N/A"))</f>
        <v>N/A</v>
      </c>
      <c r="H1577" s="35">
        <f t="shared" si="215"/>
        <v>44104</v>
      </c>
      <c r="I1577" s="35">
        <f t="shared" si="210"/>
        <v>44111</v>
      </c>
      <c r="J1577" s="35">
        <v>44119</v>
      </c>
      <c r="K1577" s="36" t="s">
        <v>69</v>
      </c>
      <c r="L1577" s="37">
        <f t="shared" si="211"/>
        <v>3000</v>
      </c>
      <c r="M1577" s="43">
        <v>3000</v>
      </c>
      <c r="N1577" s="39"/>
      <c r="O1577" s="40" t="s">
        <v>208</v>
      </c>
    </row>
    <row r="1578" spans="1:15" s="41" customFormat="1" ht="24">
      <c r="A1578" s="32">
        <v>318</v>
      </c>
      <c r="B1578" s="33" t="s">
        <v>353</v>
      </c>
      <c r="C1578" s="42" t="s">
        <v>83</v>
      </c>
      <c r="D1578" s="33" t="s">
        <v>119</v>
      </c>
      <c r="E1578" s="44" t="s">
        <v>28</v>
      </c>
      <c r="F1578" s="35">
        <f>H1578-7</f>
        <v>44097</v>
      </c>
      <c r="G1578" s="33" t="str">
        <f>IF(E1578="","",IF((OR(E1578=data_validation!A$1,E1578=data_validation!A$2)),"Indicate Date","N/A"))</f>
        <v>N/A</v>
      </c>
      <c r="H1578" s="35">
        <f t="shared" si="215"/>
        <v>44104</v>
      </c>
      <c r="I1578" s="35">
        <f t="shared" si="210"/>
        <v>44111</v>
      </c>
      <c r="J1578" s="35">
        <v>44119</v>
      </c>
      <c r="K1578" s="36" t="s">
        <v>69</v>
      </c>
      <c r="L1578" s="37">
        <f t="shared" si="211"/>
        <v>200</v>
      </c>
      <c r="M1578" s="43">
        <v>200</v>
      </c>
      <c r="N1578" s="39"/>
      <c r="O1578" s="40" t="s">
        <v>208</v>
      </c>
    </row>
    <row r="1579" spans="1:15" s="41" customFormat="1" ht="24">
      <c r="A1579" s="32">
        <v>322</v>
      </c>
      <c r="B1579" s="33" t="s">
        <v>353</v>
      </c>
      <c r="C1579" s="42" t="s">
        <v>118</v>
      </c>
      <c r="D1579" s="33" t="s">
        <v>119</v>
      </c>
      <c r="E1579" s="44" t="s">
        <v>28</v>
      </c>
      <c r="F1579" s="35">
        <f>H1579-7</f>
        <v>44097</v>
      </c>
      <c r="G1579" s="33" t="str">
        <f>IF(E1579="","",IF((OR(E1579=data_validation!A$1,E1579=data_validation!A$2)),"Indicate Date","N/A"))</f>
        <v>N/A</v>
      </c>
      <c r="H1579" s="35">
        <f t="shared" si="215"/>
        <v>44104</v>
      </c>
      <c r="I1579" s="35">
        <f t="shared" si="210"/>
        <v>44111</v>
      </c>
      <c r="J1579" s="35">
        <v>44119</v>
      </c>
      <c r="K1579" s="36" t="s">
        <v>69</v>
      </c>
      <c r="L1579" s="37">
        <f t="shared" si="211"/>
        <v>400</v>
      </c>
      <c r="M1579" s="43">
        <v>400</v>
      </c>
      <c r="N1579" s="39"/>
      <c r="O1579" s="40" t="s">
        <v>208</v>
      </c>
    </row>
    <row r="1580" spans="1:15" s="41" customFormat="1" ht="12.75">
      <c r="A1580" s="32">
        <v>339</v>
      </c>
      <c r="B1580" s="33" t="s">
        <v>419</v>
      </c>
      <c r="C1580" s="42" t="s">
        <v>96</v>
      </c>
      <c r="D1580" s="33" t="s">
        <v>105</v>
      </c>
      <c r="E1580" s="44" t="s">
        <v>15</v>
      </c>
      <c r="F1580" s="35">
        <f>G1580-21</f>
        <v>44078</v>
      </c>
      <c r="G1580" s="35">
        <f>H1580-7</f>
        <v>44099</v>
      </c>
      <c r="H1580" s="35">
        <f>J1580-13</f>
        <v>44106</v>
      </c>
      <c r="I1580" s="35">
        <f t="shared" si="210"/>
        <v>44113</v>
      </c>
      <c r="J1580" s="35">
        <v>44119</v>
      </c>
      <c r="K1580" s="36" t="s">
        <v>69</v>
      </c>
      <c r="L1580" s="37">
        <f t="shared" si="211"/>
        <v>10000</v>
      </c>
      <c r="M1580" s="43"/>
      <c r="N1580" s="39">
        <v>10000</v>
      </c>
      <c r="O1580" s="40" t="s">
        <v>415</v>
      </c>
    </row>
    <row r="1581" spans="1:15" s="41" customFormat="1" ht="24">
      <c r="A1581" s="32">
        <v>340</v>
      </c>
      <c r="B1581" s="33" t="s">
        <v>419</v>
      </c>
      <c r="C1581" s="42" t="s">
        <v>85</v>
      </c>
      <c r="D1581" s="33" t="s">
        <v>105</v>
      </c>
      <c r="E1581" s="44" t="s">
        <v>15</v>
      </c>
      <c r="F1581" s="35">
        <f>G1581-21</f>
        <v>44078</v>
      </c>
      <c r="G1581" s="35">
        <f>H1581-7</f>
        <v>44099</v>
      </c>
      <c r="H1581" s="35">
        <f>J1581-13</f>
        <v>44106</v>
      </c>
      <c r="I1581" s="35">
        <f t="shared" si="210"/>
        <v>44113</v>
      </c>
      <c r="J1581" s="35">
        <v>44119</v>
      </c>
      <c r="K1581" s="36" t="s">
        <v>69</v>
      </c>
      <c r="L1581" s="37">
        <f t="shared" si="211"/>
        <v>12000</v>
      </c>
      <c r="M1581" s="43"/>
      <c r="N1581" s="39">
        <v>12000</v>
      </c>
      <c r="O1581" s="40" t="s">
        <v>415</v>
      </c>
    </row>
    <row r="1582" spans="1:15" s="41" customFormat="1" ht="12.75">
      <c r="A1582" s="32">
        <v>358</v>
      </c>
      <c r="B1582" s="33" t="s">
        <v>421</v>
      </c>
      <c r="C1582" s="42" t="s">
        <v>89</v>
      </c>
      <c r="D1582" s="33" t="s">
        <v>105</v>
      </c>
      <c r="E1582" s="44" t="s">
        <v>15</v>
      </c>
      <c r="F1582" s="35">
        <f>G1582-21</f>
        <v>44076</v>
      </c>
      <c r="G1582" s="35">
        <f>H1582-7</f>
        <v>44097</v>
      </c>
      <c r="H1582" s="35">
        <f>J1582-15</f>
        <v>44104</v>
      </c>
      <c r="I1582" s="35">
        <f t="shared" si="210"/>
        <v>44111</v>
      </c>
      <c r="J1582" s="35">
        <v>44119</v>
      </c>
      <c r="K1582" s="36" t="s">
        <v>69</v>
      </c>
      <c r="L1582" s="37">
        <f t="shared" si="211"/>
        <v>28000</v>
      </c>
      <c r="M1582" s="43">
        <v>28000</v>
      </c>
      <c r="N1582" s="39"/>
      <c r="O1582" s="40" t="s">
        <v>113</v>
      </c>
    </row>
    <row r="1583" spans="1:15" s="41" customFormat="1" ht="18">
      <c r="A1583" s="32">
        <v>359</v>
      </c>
      <c r="B1583" s="33" t="s">
        <v>421</v>
      </c>
      <c r="C1583" s="42" t="s">
        <v>110</v>
      </c>
      <c r="D1583" s="33" t="s">
        <v>105</v>
      </c>
      <c r="E1583" s="44" t="s">
        <v>29</v>
      </c>
      <c r="F1583" s="35">
        <f>H1583-7</f>
        <v>44097</v>
      </c>
      <c r="G1583" s="33" t="str">
        <f>IF(E1583="","",IF((OR(E1583=data_validation!A$1,E1583=data_validation!A$2)),"Indicate Date","N/A"))</f>
        <v>N/A</v>
      </c>
      <c r="H1583" s="35">
        <f>J1583-15</f>
        <v>44104</v>
      </c>
      <c r="I1583" s="35">
        <f t="shared" si="210"/>
        <v>44111</v>
      </c>
      <c r="J1583" s="35">
        <v>44119</v>
      </c>
      <c r="K1583" s="36" t="s">
        <v>69</v>
      </c>
      <c r="L1583" s="37">
        <f t="shared" si="211"/>
        <v>15000</v>
      </c>
      <c r="M1583" s="43">
        <v>15000</v>
      </c>
      <c r="N1583" s="39"/>
      <c r="O1583" s="40" t="s">
        <v>113</v>
      </c>
    </row>
    <row r="1584" spans="1:15" s="41" customFormat="1" ht="21">
      <c r="A1584" s="32">
        <v>376</v>
      </c>
      <c r="B1584" s="33" t="s">
        <v>423</v>
      </c>
      <c r="C1584" s="42" t="s">
        <v>89</v>
      </c>
      <c r="D1584" s="33" t="s">
        <v>105</v>
      </c>
      <c r="E1584" s="44" t="s">
        <v>15</v>
      </c>
      <c r="F1584" s="35">
        <f>G1584-21</f>
        <v>44076</v>
      </c>
      <c r="G1584" s="35">
        <f>H1584-7</f>
        <v>44097</v>
      </c>
      <c r="H1584" s="35">
        <f>J1584-15</f>
        <v>44104</v>
      </c>
      <c r="I1584" s="35">
        <f t="shared" si="210"/>
        <v>44111</v>
      </c>
      <c r="J1584" s="35">
        <v>44119</v>
      </c>
      <c r="K1584" s="36" t="s">
        <v>69</v>
      </c>
      <c r="L1584" s="37">
        <f t="shared" si="211"/>
        <v>9600</v>
      </c>
      <c r="M1584" s="43">
        <v>9600</v>
      </c>
      <c r="N1584" s="39"/>
      <c r="O1584" s="40" t="s">
        <v>111</v>
      </c>
    </row>
    <row r="1585" spans="1:15" s="41" customFormat="1" ht="12.75">
      <c r="A1585" s="32">
        <v>401</v>
      </c>
      <c r="B1585" s="33" t="s">
        <v>559</v>
      </c>
      <c r="C1585" s="42" t="s">
        <v>89</v>
      </c>
      <c r="D1585" s="33" t="s">
        <v>105</v>
      </c>
      <c r="E1585" s="44" t="s">
        <v>15</v>
      </c>
      <c r="F1585" s="35">
        <f>G1585-21</f>
        <v>44076</v>
      </c>
      <c r="G1585" s="35">
        <f>H1585-7</f>
        <v>44097</v>
      </c>
      <c r="H1585" s="35">
        <f>J1585-15</f>
        <v>44104</v>
      </c>
      <c r="I1585" s="35">
        <f t="shared" si="210"/>
        <v>44111</v>
      </c>
      <c r="J1585" s="35">
        <v>44119</v>
      </c>
      <c r="K1585" s="36" t="s">
        <v>69</v>
      </c>
      <c r="L1585" s="37">
        <f t="shared" si="211"/>
        <v>5000</v>
      </c>
      <c r="M1585" s="43">
        <v>5000</v>
      </c>
      <c r="N1585" s="39"/>
      <c r="O1585" s="40" t="s">
        <v>426</v>
      </c>
    </row>
    <row r="1586" spans="1:15" s="41" customFormat="1" ht="21">
      <c r="A1586" s="32">
        <v>405</v>
      </c>
      <c r="B1586" s="33" t="s">
        <v>560</v>
      </c>
      <c r="C1586" s="34" t="s">
        <v>76</v>
      </c>
      <c r="D1586" s="33" t="s">
        <v>79</v>
      </c>
      <c r="E1586" s="44" t="s">
        <v>24</v>
      </c>
      <c r="F1586" s="33" t="str">
        <f>IF(E1586="","",IF((OR(E1586=data_validation!A$1,E1586=data_validation!A$2,E1586=data_validation!A$5,E1586=data_validation!A$6,E1586=data_validation!A$14,E1586=data_validation!A$16)),"Indicate Date","N/A"))</f>
        <v>N/A</v>
      </c>
      <c r="G1586" s="33" t="str">
        <f>IF(E1586="","",IF((OR(E1586=data_validation!A$1,E1586=data_validation!A$2)),"Indicate Date","N/A"))</f>
        <v>N/A</v>
      </c>
      <c r="H1586" s="35">
        <f>J1586-15</f>
        <v>44104</v>
      </c>
      <c r="I1586" s="35">
        <f t="shared" si="210"/>
        <v>44111</v>
      </c>
      <c r="J1586" s="35">
        <v>44119</v>
      </c>
      <c r="K1586" s="36" t="s">
        <v>69</v>
      </c>
      <c r="L1586" s="37">
        <f t="shared" si="211"/>
        <v>2879</v>
      </c>
      <c r="M1586" s="38">
        <v>2879</v>
      </c>
      <c r="N1586" s="39"/>
      <c r="O1586" s="40" t="s">
        <v>260</v>
      </c>
    </row>
    <row r="1587" spans="1:15" s="41" customFormat="1" ht="21">
      <c r="A1587" s="32">
        <v>414</v>
      </c>
      <c r="B1587" s="33" t="s">
        <v>560</v>
      </c>
      <c r="C1587" s="34" t="s">
        <v>84</v>
      </c>
      <c r="D1587" s="33" t="s">
        <v>79</v>
      </c>
      <c r="E1587" s="44" t="s">
        <v>15</v>
      </c>
      <c r="F1587" s="35">
        <f>G1587-21</f>
        <v>44078</v>
      </c>
      <c r="G1587" s="35">
        <f>H1587-7</f>
        <v>44099</v>
      </c>
      <c r="H1587" s="35">
        <f>J1587-13</f>
        <v>44106</v>
      </c>
      <c r="I1587" s="35">
        <f t="shared" si="210"/>
        <v>44113</v>
      </c>
      <c r="J1587" s="35">
        <v>44119</v>
      </c>
      <c r="K1587" s="36" t="s">
        <v>69</v>
      </c>
      <c r="L1587" s="37">
        <f t="shared" si="211"/>
        <v>3000</v>
      </c>
      <c r="M1587" s="43"/>
      <c r="N1587" s="39">
        <v>3000</v>
      </c>
      <c r="O1587" s="40" t="s">
        <v>552</v>
      </c>
    </row>
    <row r="1588" spans="1:15" s="41" customFormat="1" ht="21">
      <c r="A1588" s="32">
        <v>425</v>
      </c>
      <c r="B1588" s="33" t="s">
        <v>561</v>
      </c>
      <c r="C1588" s="34" t="s">
        <v>84</v>
      </c>
      <c r="D1588" s="33" t="s">
        <v>79</v>
      </c>
      <c r="E1588" s="44" t="s">
        <v>15</v>
      </c>
      <c r="F1588" s="35">
        <f>G1588-21</f>
        <v>44078</v>
      </c>
      <c r="G1588" s="35">
        <f>H1588-7</f>
        <v>44099</v>
      </c>
      <c r="H1588" s="35">
        <f>J1588-13</f>
        <v>44106</v>
      </c>
      <c r="I1588" s="35">
        <f t="shared" si="210"/>
        <v>44113</v>
      </c>
      <c r="J1588" s="35">
        <v>44119</v>
      </c>
      <c r="K1588" s="36" t="s">
        <v>69</v>
      </c>
      <c r="L1588" s="37">
        <f t="shared" si="211"/>
        <v>2500</v>
      </c>
      <c r="M1588" s="43"/>
      <c r="N1588" s="39">
        <v>2500</v>
      </c>
      <c r="O1588" s="40" t="s">
        <v>556</v>
      </c>
    </row>
    <row r="1589" spans="1:15" s="41" customFormat="1" ht="24">
      <c r="A1589" s="32">
        <v>431</v>
      </c>
      <c r="B1589" s="33" t="s">
        <v>562</v>
      </c>
      <c r="C1589" s="42" t="s">
        <v>89</v>
      </c>
      <c r="D1589" s="33" t="s">
        <v>79</v>
      </c>
      <c r="E1589" s="44" t="s">
        <v>15</v>
      </c>
      <c r="F1589" s="35">
        <f>G1589-21</f>
        <v>44076</v>
      </c>
      <c r="G1589" s="35">
        <f>H1589-7</f>
        <v>44097</v>
      </c>
      <c r="H1589" s="35">
        <f t="shared" ref="H1589:H1606" si="216">J1589-15</f>
        <v>44104</v>
      </c>
      <c r="I1589" s="35">
        <f t="shared" si="210"/>
        <v>44111</v>
      </c>
      <c r="J1589" s="35">
        <v>44119</v>
      </c>
      <c r="K1589" s="36" t="s">
        <v>69</v>
      </c>
      <c r="L1589" s="37">
        <f t="shared" si="211"/>
        <v>37200</v>
      </c>
      <c r="M1589" s="45">
        <v>37200</v>
      </c>
      <c r="N1589" s="39"/>
      <c r="O1589" s="34" t="s">
        <v>136</v>
      </c>
    </row>
    <row r="1590" spans="1:15" s="41" customFormat="1" ht="12.75">
      <c r="A1590" s="32">
        <v>445</v>
      </c>
      <c r="B1590" s="33" t="s">
        <v>564</v>
      </c>
      <c r="C1590" s="42" t="s">
        <v>89</v>
      </c>
      <c r="D1590" s="33" t="s">
        <v>79</v>
      </c>
      <c r="E1590" s="44" t="s">
        <v>15</v>
      </c>
      <c r="F1590" s="35">
        <f>G1590-21</f>
        <v>44076</v>
      </c>
      <c r="G1590" s="35">
        <f>H1590-7</f>
        <v>44097</v>
      </c>
      <c r="H1590" s="35">
        <f t="shared" si="216"/>
        <v>44104</v>
      </c>
      <c r="I1590" s="35">
        <f t="shared" si="210"/>
        <v>44111</v>
      </c>
      <c r="J1590" s="35">
        <v>44119</v>
      </c>
      <c r="K1590" s="36" t="s">
        <v>69</v>
      </c>
      <c r="L1590" s="37">
        <f t="shared" si="211"/>
        <v>45800</v>
      </c>
      <c r="M1590" s="45">
        <v>45800</v>
      </c>
      <c r="N1590" s="39"/>
      <c r="O1590" s="34" t="s">
        <v>138</v>
      </c>
    </row>
    <row r="1591" spans="1:15" s="41" customFormat="1" ht="18">
      <c r="A1591" s="32">
        <v>449</v>
      </c>
      <c r="B1591" s="33" t="s">
        <v>564</v>
      </c>
      <c r="C1591" s="34" t="s">
        <v>110</v>
      </c>
      <c r="D1591" s="33" t="s">
        <v>79</v>
      </c>
      <c r="E1591" s="44" t="s">
        <v>29</v>
      </c>
      <c r="F1591" s="46" t="e">
        <v>#REF!</v>
      </c>
      <c r="G1591" s="33" t="str">
        <f>IF(E1591="","",IF((OR(E1591=data_validation!A$1,E1591=data_validation!A$2)),"Indicate Date","N/A"))</f>
        <v>N/A</v>
      </c>
      <c r="H1591" s="35">
        <f t="shared" si="216"/>
        <v>44104</v>
      </c>
      <c r="I1591" s="35">
        <f t="shared" si="210"/>
        <v>44111</v>
      </c>
      <c r="J1591" s="35">
        <v>44119</v>
      </c>
      <c r="K1591" s="36" t="s">
        <v>69</v>
      </c>
      <c r="L1591" s="37">
        <f t="shared" si="211"/>
        <v>25000</v>
      </c>
      <c r="M1591" s="43">
        <v>25000</v>
      </c>
      <c r="N1591" s="39"/>
      <c r="O1591" s="34" t="s">
        <v>138</v>
      </c>
    </row>
    <row r="1592" spans="1:15" s="41" customFormat="1" ht="12.75">
      <c r="A1592" s="32">
        <v>454</v>
      </c>
      <c r="B1592" s="33" t="s">
        <v>565</v>
      </c>
      <c r="C1592" s="34" t="s">
        <v>92</v>
      </c>
      <c r="D1592" s="33" t="s">
        <v>79</v>
      </c>
      <c r="E1592" s="44" t="s">
        <v>15</v>
      </c>
      <c r="F1592" s="35">
        <f>G1592-21</f>
        <v>44076</v>
      </c>
      <c r="G1592" s="35">
        <f>H1592-7</f>
        <v>44097</v>
      </c>
      <c r="H1592" s="35">
        <f t="shared" si="216"/>
        <v>44104</v>
      </c>
      <c r="I1592" s="35">
        <f t="shared" si="210"/>
        <v>44111</v>
      </c>
      <c r="J1592" s="35">
        <v>44119</v>
      </c>
      <c r="K1592" s="36" t="s">
        <v>69</v>
      </c>
      <c r="L1592" s="37">
        <f t="shared" si="211"/>
        <v>7000</v>
      </c>
      <c r="M1592" s="43">
        <v>7000</v>
      </c>
      <c r="N1592" s="39"/>
      <c r="O1592" s="34" t="s">
        <v>139</v>
      </c>
    </row>
    <row r="1593" spans="1:15" s="41" customFormat="1" ht="12.75">
      <c r="A1593" s="32">
        <v>458</v>
      </c>
      <c r="B1593" s="33" t="s">
        <v>565</v>
      </c>
      <c r="C1593" s="34" t="s">
        <v>122</v>
      </c>
      <c r="D1593" s="33" t="s">
        <v>79</v>
      </c>
      <c r="E1593" s="44" t="s">
        <v>15</v>
      </c>
      <c r="F1593" s="35">
        <f>G1593-21</f>
        <v>44076</v>
      </c>
      <c r="G1593" s="35">
        <f>H1593-7</f>
        <v>44097</v>
      </c>
      <c r="H1593" s="35">
        <f t="shared" si="216"/>
        <v>44104</v>
      </c>
      <c r="I1593" s="35">
        <f t="shared" si="210"/>
        <v>44111</v>
      </c>
      <c r="J1593" s="35">
        <v>44119</v>
      </c>
      <c r="K1593" s="36" t="s">
        <v>69</v>
      </c>
      <c r="L1593" s="37">
        <f t="shared" si="211"/>
        <v>88890</v>
      </c>
      <c r="M1593" s="43">
        <v>88890</v>
      </c>
      <c r="N1593" s="39"/>
      <c r="O1593" s="34" t="s">
        <v>139</v>
      </c>
    </row>
    <row r="1594" spans="1:15" s="41" customFormat="1" ht="12.75">
      <c r="A1594" s="32">
        <v>464</v>
      </c>
      <c r="B1594" s="33" t="s">
        <v>565</v>
      </c>
      <c r="C1594" s="42" t="s">
        <v>89</v>
      </c>
      <c r="D1594" s="33" t="s">
        <v>79</v>
      </c>
      <c r="E1594" s="44" t="s">
        <v>15</v>
      </c>
      <c r="F1594" s="35">
        <f>G1594-21</f>
        <v>44076</v>
      </c>
      <c r="G1594" s="35">
        <f>H1594-7</f>
        <v>44097</v>
      </c>
      <c r="H1594" s="35">
        <f t="shared" si="216"/>
        <v>44104</v>
      </c>
      <c r="I1594" s="35">
        <f t="shared" si="210"/>
        <v>44111</v>
      </c>
      <c r="J1594" s="35">
        <v>44119</v>
      </c>
      <c r="K1594" s="36" t="s">
        <v>69</v>
      </c>
      <c r="L1594" s="37">
        <f t="shared" si="211"/>
        <v>20000</v>
      </c>
      <c r="M1594" s="45">
        <v>20000</v>
      </c>
      <c r="N1594" s="39"/>
      <c r="O1594" s="34" t="s">
        <v>139</v>
      </c>
    </row>
    <row r="1595" spans="1:15" s="41" customFormat="1" ht="18">
      <c r="A1595" s="32">
        <v>466</v>
      </c>
      <c r="B1595" s="33" t="s">
        <v>565</v>
      </c>
      <c r="C1595" s="34" t="s">
        <v>110</v>
      </c>
      <c r="D1595" s="33" t="s">
        <v>79</v>
      </c>
      <c r="E1595" s="44" t="s">
        <v>29</v>
      </c>
      <c r="F1595" s="46" t="e">
        <v>#REF!</v>
      </c>
      <c r="G1595" s="33" t="str">
        <f>IF(E1595="","",IF((OR(E1595=data_validation!A$1,E1595=data_validation!A$2)),"Indicate Date","N/A"))</f>
        <v>N/A</v>
      </c>
      <c r="H1595" s="35">
        <f t="shared" si="216"/>
        <v>44104</v>
      </c>
      <c r="I1595" s="35">
        <f t="shared" si="210"/>
        <v>44111</v>
      </c>
      <c r="J1595" s="35">
        <v>44119</v>
      </c>
      <c r="K1595" s="36" t="s">
        <v>69</v>
      </c>
      <c r="L1595" s="37">
        <f t="shared" si="211"/>
        <v>10000</v>
      </c>
      <c r="M1595" s="43">
        <v>10000</v>
      </c>
      <c r="N1595" s="39"/>
      <c r="O1595" s="34" t="s">
        <v>139</v>
      </c>
    </row>
    <row r="1596" spans="1:15" s="41" customFormat="1" ht="24">
      <c r="A1596" s="32">
        <v>475</v>
      </c>
      <c r="B1596" s="33" t="s">
        <v>566</v>
      </c>
      <c r="C1596" s="42" t="s">
        <v>89</v>
      </c>
      <c r="D1596" s="33" t="s">
        <v>79</v>
      </c>
      <c r="E1596" s="44" t="s">
        <v>15</v>
      </c>
      <c r="F1596" s="35">
        <f>G1596-21</f>
        <v>44076</v>
      </c>
      <c r="G1596" s="35">
        <f>H1596-7</f>
        <v>44097</v>
      </c>
      <c r="H1596" s="35">
        <f t="shared" si="216"/>
        <v>44104</v>
      </c>
      <c r="I1596" s="35">
        <f t="shared" si="210"/>
        <v>44111</v>
      </c>
      <c r="J1596" s="35">
        <v>44119</v>
      </c>
      <c r="K1596" s="36" t="s">
        <v>69</v>
      </c>
      <c r="L1596" s="37">
        <f t="shared" si="211"/>
        <v>43800</v>
      </c>
      <c r="M1596" s="45">
        <v>43800</v>
      </c>
      <c r="N1596" s="39"/>
      <c r="O1596" s="34" t="s">
        <v>141</v>
      </c>
    </row>
    <row r="1597" spans="1:15" s="41" customFormat="1" ht="24">
      <c r="A1597" s="32">
        <v>486</v>
      </c>
      <c r="B1597" s="33" t="s">
        <v>567</v>
      </c>
      <c r="C1597" s="34" t="s">
        <v>146</v>
      </c>
      <c r="D1597" s="33" t="s">
        <v>79</v>
      </c>
      <c r="E1597" s="44" t="s">
        <v>26</v>
      </c>
      <c r="F1597" s="46" t="e">
        <v>#REF!</v>
      </c>
      <c r="G1597" s="33" t="str">
        <f>IF(E1597="","",IF((OR(E1597=data_validation!A$1,E1597=data_validation!A$2)),"Indicate Date","N/A"))</f>
        <v>N/A</v>
      </c>
      <c r="H1597" s="35">
        <f t="shared" si="216"/>
        <v>44104</v>
      </c>
      <c r="I1597" s="35">
        <f t="shared" ref="I1597:I1660" si="217">H1597+7</f>
        <v>44111</v>
      </c>
      <c r="J1597" s="35">
        <v>44119</v>
      </c>
      <c r="K1597" s="36" t="s">
        <v>69</v>
      </c>
      <c r="L1597" s="37">
        <f t="shared" ref="L1597:L1660" si="218">SUM(M1597:N1597)</f>
        <v>60000</v>
      </c>
      <c r="M1597" s="43">
        <v>60000</v>
      </c>
      <c r="N1597" s="39"/>
      <c r="O1597" s="34" t="s">
        <v>270</v>
      </c>
    </row>
    <row r="1598" spans="1:15" s="41" customFormat="1" ht="12.75">
      <c r="A1598" s="32">
        <v>493</v>
      </c>
      <c r="B1598" s="33" t="s">
        <v>568</v>
      </c>
      <c r="C1598" s="34" t="s">
        <v>122</v>
      </c>
      <c r="D1598" s="33" t="s">
        <v>79</v>
      </c>
      <c r="E1598" s="44" t="s">
        <v>15</v>
      </c>
      <c r="F1598" s="35">
        <f>G1598-21</f>
        <v>44076</v>
      </c>
      <c r="G1598" s="35">
        <f>H1598-7</f>
        <v>44097</v>
      </c>
      <c r="H1598" s="35">
        <f t="shared" si="216"/>
        <v>44104</v>
      </c>
      <c r="I1598" s="35">
        <f t="shared" si="217"/>
        <v>44111</v>
      </c>
      <c r="J1598" s="35">
        <v>44119</v>
      </c>
      <c r="K1598" s="36" t="s">
        <v>69</v>
      </c>
      <c r="L1598" s="37">
        <f t="shared" si="218"/>
        <v>99950</v>
      </c>
      <c r="M1598" s="43">
        <v>99950</v>
      </c>
      <c r="N1598" s="39"/>
      <c r="O1598" s="34" t="s">
        <v>140</v>
      </c>
    </row>
    <row r="1599" spans="1:15" s="41" customFormat="1" ht="12.75">
      <c r="A1599" s="32">
        <v>497</v>
      </c>
      <c r="B1599" s="33" t="s">
        <v>568</v>
      </c>
      <c r="C1599" s="34" t="s">
        <v>92</v>
      </c>
      <c r="D1599" s="33" t="s">
        <v>79</v>
      </c>
      <c r="E1599" s="44" t="s">
        <v>15</v>
      </c>
      <c r="F1599" s="35">
        <f>G1599-21</f>
        <v>44076</v>
      </c>
      <c r="G1599" s="35">
        <f>H1599-7</f>
        <v>44097</v>
      </c>
      <c r="H1599" s="35">
        <f t="shared" si="216"/>
        <v>44104</v>
      </c>
      <c r="I1599" s="35">
        <f t="shared" si="217"/>
        <v>44111</v>
      </c>
      <c r="J1599" s="35">
        <v>44119</v>
      </c>
      <c r="K1599" s="36" t="s">
        <v>69</v>
      </c>
      <c r="L1599" s="37">
        <f t="shared" si="218"/>
        <v>6000</v>
      </c>
      <c r="M1599" s="43">
        <v>6000</v>
      </c>
      <c r="N1599" s="39"/>
      <c r="O1599" s="34" t="s">
        <v>140</v>
      </c>
    </row>
    <row r="1600" spans="1:15" s="41" customFormat="1" ht="12.75">
      <c r="A1600" s="32">
        <v>502</v>
      </c>
      <c r="B1600" s="33" t="s">
        <v>568</v>
      </c>
      <c r="C1600" s="42" t="s">
        <v>89</v>
      </c>
      <c r="D1600" s="33" t="s">
        <v>79</v>
      </c>
      <c r="E1600" s="44" t="s">
        <v>15</v>
      </c>
      <c r="F1600" s="35">
        <f>G1600-21</f>
        <v>44076</v>
      </c>
      <c r="G1600" s="35">
        <f>H1600-7</f>
        <v>44097</v>
      </c>
      <c r="H1600" s="35">
        <f t="shared" si="216"/>
        <v>44104</v>
      </c>
      <c r="I1600" s="35">
        <f t="shared" si="217"/>
        <v>44111</v>
      </c>
      <c r="J1600" s="35">
        <v>44119</v>
      </c>
      <c r="K1600" s="36" t="s">
        <v>69</v>
      </c>
      <c r="L1600" s="37">
        <f t="shared" si="218"/>
        <v>20000</v>
      </c>
      <c r="M1600" s="45">
        <v>20000</v>
      </c>
      <c r="N1600" s="39"/>
      <c r="O1600" s="34" t="s">
        <v>140</v>
      </c>
    </row>
    <row r="1601" spans="1:15" s="41" customFormat="1" ht="18">
      <c r="A1601" s="32">
        <v>505</v>
      </c>
      <c r="B1601" s="33" t="s">
        <v>568</v>
      </c>
      <c r="C1601" s="42" t="s">
        <v>110</v>
      </c>
      <c r="D1601" s="33" t="s">
        <v>79</v>
      </c>
      <c r="E1601" s="44" t="s">
        <v>29</v>
      </c>
      <c r="F1601" s="46" t="e">
        <v>#REF!</v>
      </c>
      <c r="G1601" s="33" t="str">
        <f>IF(E1601="","",IF((OR(E1601=data_validation!A$1,E1601=data_validation!A$2)),"Indicate Date","N/A"))</f>
        <v>N/A</v>
      </c>
      <c r="H1601" s="35">
        <f t="shared" si="216"/>
        <v>44104</v>
      </c>
      <c r="I1601" s="35">
        <f t="shared" si="217"/>
        <v>44111</v>
      </c>
      <c r="J1601" s="35">
        <v>44119</v>
      </c>
      <c r="K1601" s="36" t="s">
        <v>69</v>
      </c>
      <c r="L1601" s="37">
        <f t="shared" si="218"/>
        <v>10000</v>
      </c>
      <c r="M1601" s="45">
        <v>10000</v>
      </c>
      <c r="N1601" s="39"/>
      <c r="O1601" s="34" t="s">
        <v>140</v>
      </c>
    </row>
    <row r="1602" spans="1:15" s="41" customFormat="1" ht="24">
      <c r="A1602" s="32">
        <v>507</v>
      </c>
      <c r="B1602" s="33" t="s">
        <v>569</v>
      </c>
      <c r="C1602" s="42" t="s">
        <v>92</v>
      </c>
      <c r="D1602" s="33" t="s">
        <v>79</v>
      </c>
      <c r="E1602" s="44" t="s">
        <v>15</v>
      </c>
      <c r="F1602" s="35">
        <f>G1602-21</f>
        <v>44076</v>
      </c>
      <c r="G1602" s="35">
        <f>H1602-7</f>
        <v>44097</v>
      </c>
      <c r="H1602" s="35">
        <f t="shared" si="216"/>
        <v>44104</v>
      </c>
      <c r="I1602" s="35">
        <f t="shared" si="217"/>
        <v>44111</v>
      </c>
      <c r="J1602" s="35">
        <v>44119</v>
      </c>
      <c r="K1602" s="36" t="s">
        <v>69</v>
      </c>
      <c r="L1602" s="37">
        <f t="shared" si="218"/>
        <v>10000</v>
      </c>
      <c r="M1602" s="45">
        <v>10000</v>
      </c>
      <c r="N1602" s="39"/>
      <c r="O1602" s="34" t="s">
        <v>269</v>
      </c>
    </row>
    <row r="1603" spans="1:15" s="41" customFormat="1" ht="24">
      <c r="A1603" s="32">
        <v>513</v>
      </c>
      <c r="B1603" s="33" t="s">
        <v>569</v>
      </c>
      <c r="C1603" s="34" t="s">
        <v>89</v>
      </c>
      <c r="D1603" s="33" t="s">
        <v>79</v>
      </c>
      <c r="E1603" s="44" t="s">
        <v>15</v>
      </c>
      <c r="F1603" s="35">
        <f>G1603-21</f>
        <v>44076</v>
      </c>
      <c r="G1603" s="35">
        <f>H1603-7</f>
        <v>44097</v>
      </c>
      <c r="H1603" s="35">
        <f t="shared" si="216"/>
        <v>44104</v>
      </c>
      <c r="I1603" s="35">
        <f t="shared" si="217"/>
        <v>44111</v>
      </c>
      <c r="J1603" s="35">
        <v>44119</v>
      </c>
      <c r="K1603" s="36" t="s">
        <v>69</v>
      </c>
      <c r="L1603" s="37">
        <f t="shared" si="218"/>
        <v>160000</v>
      </c>
      <c r="M1603" s="43">
        <v>160000</v>
      </c>
      <c r="N1603" s="39"/>
      <c r="O1603" s="34" t="s">
        <v>269</v>
      </c>
    </row>
    <row r="1604" spans="1:15" s="41" customFormat="1" ht="24">
      <c r="A1604" s="32">
        <v>515</v>
      </c>
      <c r="B1604" s="33" t="s">
        <v>569</v>
      </c>
      <c r="C1604" s="34" t="s">
        <v>116</v>
      </c>
      <c r="D1604" s="33" t="s">
        <v>79</v>
      </c>
      <c r="E1604" s="44" t="s">
        <v>28</v>
      </c>
      <c r="F1604" s="35">
        <f>H1604-7</f>
        <v>44097</v>
      </c>
      <c r="G1604" s="33" t="str">
        <f>IF(E1604="","",IF((OR(E1604=data_validation!A$1,E1604=data_validation!A$2)),"Indicate Date","N/A"))</f>
        <v>N/A</v>
      </c>
      <c r="H1604" s="35">
        <f t="shared" si="216"/>
        <v>44104</v>
      </c>
      <c r="I1604" s="35">
        <f t="shared" si="217"/>
        <v>44111</v>
      </c>
      <c r="J1604" s="35">
        <v>44119</v>
      </c>
      <c r="K1604" s="36" t="s">
        <v>69</v>
      </c>
      <c r="L1604" s="37">
        <f t="shared" si="218"/>
        <v>1500</v>
      </c>
      <c r="M1604" s="43">
        <v>1500</v>
      </c>
      <c r="N1604" s="39"/>
      <c r="O1604" s="34" t="s">
        <v>269</v>
      </c>
    </row>
    <row r="1605" spans="1:15" s="41" customFormat="1" ht="24">
      <c r="A1605" s="32">
        <v>536</v>
      </c>
      <c r="B1605" s="33" t="s">
        <v>400</v>
      </c>
      <c r="C1605" s="42" t="s">
        <v>83</v>
      </c>
      <c r="D1605" s="33" t="s">
        <v>156</v>
      </c>
      <c r="E1605" s="44" t="s">
        <v>28</v>
      </c>
      <c r="F1605" s="35">
        <f>H1605-7</f>
        <v>44097</v>
      </c>
      <c r="G1605" s="33" t="str">
        <f>IF(E1605="","",IF((OR(E1605=data_validation!A$1,E1605=data_validation!A$2)),"Indicate Date","N/A"))</f>
        <v>N/A</v>
      </c>
      <c r="H1605" s="35">
        <f t="shared" si="216"/>
        <v>44104</v>
      </c>
      <c r="I1605" s="35">
        <f t="shared" si="217"/>
        <v>44111</v>
      </c>
      <c r="J1605" s="35">
        <v>44119</v>
      </c>
      <c r="K1605" s="36" t="s">
        <v>69</v>
      </c>
      <c r="L1605" s="37">
        <f t="shared" si="218"/>
        <v>25000</v>
      </c>
      <c r="M1605" s="43">
        <v>25000</v>
      </c>
      <c r="N1605" s="39"/>
      <c r="O1605" s="40" t="s">
        <v>257</v>
      </c>
    </row>
    <row r="1606" spans="1:15" s="41" customFormat="1" ht="24">
      <c r="A1606" s="32">
        <v>540</v>
      </c>
      <c r="B1606" s="33" t="s">
        <v>400</v>
      </c>
      <c r="C1606" s="42" t="s">
        <v>118</v>
      </c>
      <c r="D1606" s="33" t="s">
        <v>156</v>
      </c>
      <c r="E1606" s="44" t="s">
        <v>28</v>
      </c>
      <c r="F1606" s="35">
        <f>H1606-7</f>
        <v>44097</v>
      </c>
      <c r="G1606" s="33" t="str">
        <f>IF(E1606="","",IF((OR(E1606=data_validation!A$1,E1606=data_validation!A$2)),"Indicate Date","N/A"))</f>
        <v>N/A</v>
      </c>
      <c r="H1606" s="35">
        <f t="shared" si="216"/>
        <v>44104</v>
      </c>
      <c r="I1606" s="35">
        <f t="shared" si="217"/>
        <v>44111</v>
      </c>
      <c r="J1606" s="35">
        <v>44119</v>
      </c>
      <c r="K1606" s="36" t="s">
        <v>69</v>
      </c>
      <c r="L1606" s="37">
        <f t="shared" si="218"/>
        <v>50000</v>
      </c>
      <c r="M1606" s="43">
        <v>50000</v>
      </c>
      <c r="N1606" s="39"/>
      <c r="O1606" s="40" t="s">
        <v>257</v>
      </c>
    </row>
    <row r="1607" spans="1:15" s="41" customFormat="1" ht="36">
      <c r="A1607" s="32">
        <v>544</v>
      </c>
      <c r="B1607" s="33" t="s">
        <v>400</v>
      </c>
      <c r="C1607" s="42" t="s">
        <v>401</v>
      </c>
      <c r="D1607" s="33" t="s">
        <v>156</v>
      </c>
      <c r="E1607" s="44" t="s">
        <v>25</v>
      </c>
      <c r="F1607" s="46" t="e">
        <v>#REF!</v>
      </c>
      <c r="G1607" s="46" t="s">
        <v>822</v>
      </c>
      <c r="H1607" s="35">
        <f>J1607-13</f>
        <v>44106</v>
      </c>
      <c r="I1607" s="35">
        <f t="shared" si="217"/>
        <v>44113</v>
      </c>
      <c r="J1607" s="35">
        <v>44119</v>
      </c>
      <c r="K1607" s="36" t="s">
        <v>69</v>
      </c>
      <c r="L1607" s="37">
        <f t="shared" si="218"/>
        <v>18750</v>
      </c>
      <c r="M1607" s="43">
        <v>18750</v>
      </c>
      <c r="N1607" s="39"/>
      <c r="O1607" s="40" t="s">
        <v>257</v>
      </c>
    </row>
    <row r="1608" spans="1:15" s="41" customFormat="1" ht="36">
      <c r="A1608" s="32">
        <v>549</v>
      </c>
      <c r="B1608" s="33" t="s">
        <v>400</v>
      </c>
      <c r="C1608" s="42" t="s">
        <v>146</v>
      </c>
      <c r="D1608" s="33" t="s">
        <v>156</v>
      </c>
      <c r="E1608" s="44" t="s">
        <v>25</v>
      </c>
      <c r="F1608" s="46" t="e">
        <v>#REF!</v>
      </c>
      <c r="G1608" s="46" t="s">
        <v>822</v>
      </c>
      <c r="H1608" s="35">
        <f t="shared" ref="H1608:H1616" si="219">J1608-15</f>
        <v>44104</v>
      </c>
      <c r="I1608" s="35">
        <f t="shared" si="217"/>
        <v>44111</v>
      </c>
      <c r="J1608" s="35">
        <v>44119</v>
      </c>
      <c r="K1608" s="36" t="s">
        <v>69</v>
      </c>
      <c r="L1608" s="37">
        <f t="shared" si="218"/>
        <v>60000</v>
      </c>
      <c r="M1608" s="43">
        <v>60000</v>
      </c>
      <c r="N1608" s="39"/>
      <c r="O1608" s="40" t="s">
        <v>257</v>
      </c>
    </row>
    <row r="1609" spans="1:15" s="41" customFormat="1" ht="21">
      <c r="A1609" s="32">
        <v>556</v>
      </c>
      <c r="B1609" s="33" t="s">
        <v>400</v>
      </c>
      <c r="C1609" s="42" t="s">
        <v>116</v>
      </c>
      <c r="D1609" s="33" t="s">
        <v>156</v>
      </c>
      <c r="E1609" s="44" t="s">
        <v>28</v>
      </c>
      <c r="F1609" s="35">
        <f>H1609-7</f>
        <v>44097</v>
      </c>
      <c r="G1609" s="33" t="str">
        <f>IF(E1609="","",IF((OR(E1609=data_validation!A$1,E1609=data_validation!A$2)),"Indicate Date","N/A"))</f>
        <v>N/A</v>
      </c>
      <c r="H1609" s="35">
        <f t="shared" si="219"/>
        <v>44104</v>
      </c>
      <c r="I1609" s="35">
        <f t="shared" si="217"/>
        <v>44111</v>
      </c>
      <c r="J1609" s="35">
        <v>44119</v>
      </c>
      <c r="K1609" s="36" t="s">
        <v>69</v>
      </c>
      <c r="L1609" s="37">
        <f t="shared" si="218"/>
        <v>92500</v>
      </c>
      <c r="M1609" s="43">
        <v>92500</v>
      </c>
      <c r="N1609" s="39"/>
      <c r="O1609" s="40" t="s">
        <v>257</v>
      </c>
    </row>
    <row r="1610" spans="1:15" s="41" customFormat="1" ht="21">
      <c r="A1610" s="32">
        <v>563</v>
      </c>
      <c r="B1610" s="33" t="s">
        <v>400</v>
      </c>
      <c r="C1610" s="42" t="s">
        <v>152</v>
      </c>
      <c r="D1610" s="33" t="s">
        <v>156</v>
      </c>
      <c r="E1610" s="44" t="s">
        <v>28</v>
      </c>
      <c r="F1610" s="35">
        <f>H1610-7</f>
        <v>44097</v>
      </c>
      <c r="G1610" s="33" t="str">
        <f>IF(E1610="","",IF((OR(E1610=data_validation!A$1,E1610=data_validation!A$2)),"Indicate Date","N/A"))</f>
        <v>N/A</v>
      </c>
      <c r="H1610" s="35">
        <f t="shared" si="219"/>
        <v>44104</v>
      </c>
      <c r="I1610" s="35">
        <f t="shared" si="217"/>
        <v>44111</v>
      </c>
      <c r="J1610" s="35">
        <v>44119</v>
      </c>
      <c r="K1610" s="36" t="s">
        <v>69</v>
      </c>
      <c r="L1610" s="37">
        <f t="shared" si="218"/>
        <v>17500</v>
      </c>
      <c r="M1610" s="43">
        <v>17500</v>
      </c>
      <c r="N1610" s="39"/>
      <c r="O1610" s="40" t="s">
        <v>257</v>
      </c>
    </row>
    <row r="1611" spans="1:15" s="41" customFormat="1" ht="21">
      <c r="A1611" s="32">
        <v>564</v>
      </c>
      <c r="B1611" s="33" t="s">
        <v>400</v>
      </c>
      <c r="C1611" s="42" t="s">
        <v>110</v>
      </c>
      <c r="D1611" s="33" t="s">
        <v>156</v>
      </c>
      <c r="E1611" s="44" t="s">
        <v>29</v>
      </c>
      <c r="F1611" s="35">
        <f>H1611-7</f>
        <v>44097</v>
      </c>
      <c r="G1611" s="33" t="str">
        <f>IF(E1611="","",IF((OR(E1611=data_validation!A$1,E1611=data_validation!A$2)),"Indicate Date","N/A"))</f>
        <v>N/A</v>
      </c>
      <c r="H1611" s="35">
        <f t="shared" si="219"/>
        <v>44104</v>
      </c>
      <c r="I1611" s="35">
        <f t="shared" si="217"/>
        <v>44111</v>
      </c>
      <c r="J1611" s="35">
        <v>44119</v>
      </c>
      <c r="K1611" s="36" t="s">
        <v>69</v>
      </c>
      <c r="L1611" s="37">
        <f t="shared" si="218"/>
        <v>20000</v>
      </c>
      <c r="M1611" s="43">
        <v>20000</v>
      </c>
      <c r="N1611" s="39"/>
      <c r="O1611" s="40" t="s">
        <v>257</v>
      </c>
    </row>
    <row r="1612" spans="1:15" s="41" customFormat="1" ht="21">
      <c r="A1612" s="32">
        <v>595</v>
      </c>
      <c r="B1612" s="33" t="s">
        <v>314</v>
      </c>
      <c r="C1612" s="34" t="s">
        <v>216</v>
      </c>
      <c r="D1612" s="33" t="s">
        <v>142</v>
      </c>
      <c r="E1612" s="44" t="s">
        <v>15</v>
      </c>
      <c r="F1612" s="35">
        <f>G1612-21</f>
        <v>44076</v>
      </c>
      <c r="G1612" s="35">
        <f>H1612-7</f>
        <v>44097</v>
      </c>
      <c r="H1612" s="35">
        <f t="shared" si="219"/>
        <v>44104</v>
      </c>
      <c r="I1612" s="35">
        <f t="shared" si="217"/>
        <v>44111</v>
      </c>
      <c r="J1612" s="35">
        <v>44119</v>
      </c>
      <c r="K1612" s="36" t="s">
        <v>69</v>
      </c>
      <c r="L1612" s="37">
        <f t="shared" si="218"/>
        <v>100000</v>
      </c>
      <c r="M1612" s="38">
        <v>100000</v>
      </c>
      <c r="N1612" s="39"/>
      <c r="O1612" s="40" t="s">
        <v>260</v>
      </c>
    </row>
    <row r="1613" spans="1:15" s="41" customFormat="1" ht="24">
      <c r="A1613" s="32">
        <v>602</v>
      </c>
      <c r="B1613" s="33" t="s">
        <v>314</v>
      </c>
      <c r="C1613" s="42" t="s">
        <v>83</v>
      </c>
      <c r="D1613" s="33" t="s">
        <v>142</v>
      </c>
      <c r="E1613" s="44" t="s">
        <v>28</v>
      </c>
      <c r="F1613" s="35">
        <f>H1613-7</f>
        <v>44097</v>
      </c>
      <c r="G1613" s="33" t="str">
        <f>IF(E1613="","",IF((OR(E1613=data_validation!A$1,E1613=data_validation!A$2)),"Indicate Date","N/A"))</f>
        <v>N/A</v>
      </c>
      <c r="H1613" s="35">
        <f t="shared" si="219"/>
        <v>44104</v>
      </c>
      <c r="I1613" s="35">
        <f t="shared" si="217"/>
        <v>44111</v>
      </c>
      <c r="J1613" s="35">
        <v>44119</v>
      </c>
      <c r="K1613" s="36" t="s">
        <v>69</v>
      </c>
      <c r="L1613" s="37">
        <f t="shared" si="218"/>
        <v>40000</v>
      </c>
      <c r="M1613" s="43">
        <v>40000</v>
      </c>
      <c r="N1613" s="39"/>
      <c r="O1613" s="40" t="s">
        <v>208</v>
      </c>
    </row>
    <row r="1614" spans="1:15" s="41" customFormat="1" ht="24">
      <c r="A1614" s="32">
        <v>604</v>
      </c>
      <c r="B1614" s="33" t="s">
        <v>314</v>
      </c>
      <c r="C1614" s="42" t="s">
        <v>104</v>
      </c>
      <c r="D1614" s="33" t="s">
        <v>142</v>
      </c>
      <c r="E1614" s="44" t="s">
        <v>28</v>
      </c>
      <c r="F1614" s="35">
        <f>H1614-7</f>
        <v>44097</v>
      </c>
      <c r="G1614" s="33" t="str">
        <f>IF(E1614="","",IF((OR(E1614=data_validation!A$1,E1614=data_validation!A$2)),"Indicate Date","N/A"))</f>
        <v>N/A</v>
      </c>
      <c r="H1614" s="35">
        <f t="shared" si="219"/>
        <v>44104</v>
      </c>
      <c r="I1614" s="35">
        <f t="shared" si="217"/>
        <v>44111</v>
      </c>
      <c r="J1614" s="35">
        <v>44119</v>
      </c>
      <c r="K1614" s="36" t="s">
        <v>69</v>
      </c>
      <c r="L1614" s="37">
        <f t="shared" si="218"/>
        <v>20000</v>
      </c>
      <c r="M1614" s="43">
        <v>20000</v>
      </c>
      <c r="N1614" s="39"/>
      <c r="O1614" s="40" t="s">
        <v>208</v>
      </c>
    </row>
    <row r="1615" spans="1:15" s="41" customFormat="1" ht="21">
      <c r="A1615" s="32">
        <v>610</v>
      </c>
      <c r="B1615" s="33" t="s">
        <v>315</v>
      </c>
      <c r="C1615" s="42" t="s">
        <v>129</v>
      </c>
      <c r="D1615" s="33" t="s">
        <v>142</v>
      </c>
      <c r="E1615" s="44" t="s">
        <v>15</v>
      </c>
      <c r="F1615" s="35">
        <f>G1615-21</f>
        <v>44076</v>
      </c>
      <c r="G1615" s="35">
        <f>H1615-7</f>
        <v>44097</v>
      </c>
      <c r="H1615" s="35">
        <f t="shared" si="219"/>
        <v>44104</v>
      </c>
      <c r="I1615" s="35">
        <f t="shared" si="217"/>
        <v>44111</v>
      </c>
      <c r="J1615" s="35">
        <v>44119</v>
      </c>
      <c r="K1615" s="36" t="s">
        <v>69</v>
      </c>
      <c r="L1615" s="37">
        <f t="shared" si="218"/>
        <v>189200</v>
      </c>
      <c r="M1615" s="43"/>
      <c r="N1615" s="39">
        <v>189200</v>
      </c>
      <c r="O1615" s="40" t="s">
        <v>386</v>
      </c>
    </row>
    <row r="1616" spans="1:15" s="41" customFormat="1" ht="21">
      <c r="A1616" s="32">
        <v>611</v>
      </c>
      <c r="B1616" s="33" t="s">
        <v>317</v>
      </c>
      <c r="C1616" s="42" t="s">
        <v>129</v>
      </c>
      <c r="D1616" s="33" t="s">
        <v>142</v>
      </c>
      <c r="E1616" s="44" t="s">
        <v>15</v>
      </c>
      <c r="F1616" s="35">
        <f>G1616-21</f>
        <v>44076</v>
      </c>
      <c r="G1616" s="35">
        <f>H1616-7</f>
        <v>44097</v>
      </c>
      <c r="H1616" s="35">
        <f t="shared" si="219"/>
        <v>44104</v>
      </c>
      <c r="I1616" s="35">
        <f t="shared" si="217"/>
        <v>44111</v>
      </c>
      <c r="J1616" s="35">
        <v>44119</v>
      </c>
      <c r="K1616" s="36" t="s">
        <v>69</v>
      </c>
      <c r="L1616" s="37">
        <f t="shared" si="218"/>
        <v>281500</v>
      </c>
      <c r="M1616" s="43"/>
      <c r="N1616" s="39">
        <v>281500</v>
      </c>
      <c r="O1616" s="40" t="s">
        <v>386</v>
      </c>
    </row>
    <row r="1617" spans="1:15" s="41" customFormat="1" ht="21">
      <c r="A1617" s="32">
        <v>619</v>
      </c>
      <c r="B1617" s="33" t="s">
        <v>320</v>
      </c>
      <c r="C1617" s="34" t="s">
        <v>175</v>
      </c>
      <c r="D1617" s="33" t="s">
        <v>142</v>
      </c>
      <c r="E1617" s="44" t="s">
        <v>15</v>
      </c>
      <c r="F1617" s="35">
        <f>G1617-21</f>
        <v>44078</v>
      </c>
      <c r="G1617" s="35">
        <f>H1617-7</f>
        <v>44099</v>
      </c>
      <c r="H1617" s="35">
        <f>J1617-13</f>
        <v>44106</v>
      </c>
      <c r="I1617" s="35">
        <f t="shared" si="217"/>
        <v>44113</v>
      </c>
      <c r="J1617" s="35">
        <v>44119</v>
      </c>
      <c r="K1617" s="36" t="s">
        <v>69</v>
      </c>
      <c r="L1617" s="37">
        <f t="shared" si="218"/>
        <v>90000</v>
      </c>
      <c r="M1617" s="38">
        <v>90000</v>
      </c>
      <c r="N1617" s="39"/>
      <c r="O1617" s="40" t="s">
        <v>223</v>
      </c>
    </row>
    <row r="1618" spans="1:15" s="41" customFormat="1" ht="21">
      <c r="A1618" s="32">
        <v>630</v>
      </c>
      <c r="B1618" s="33" t="s">
        <v>322</v>
      </c>
      <c r="C1618" s="42" t="s">
        <v>226</v>
      </c>
      <c r="D1618" s="33" t="s">
        <v>142</v>
      </c>
      <c r="E1618" s="44" t="s">
        <v>15</v>
      </c>
      <c r="F1618" s="35">
        <f>G1618-21</f>
        <v>44076</v>
      </c>
      <c r="G1618" s="35">
        <f>H1618-7</f>
        <v>44097</v>
      </c>
      <c r="H1618" s="35">
        <f>J1618-15</f>
        <v>44104</v>
      </c>
      <c r="I1618" s="35">
        <f t="shared" si="217"/>
        <v>44111</v>
      </c>
      <c r="J1618" s="35">
        <v>44119</v>
      </c>
      <c r="K1618" s="36" t="s">
        <v>69</v>
      </c>
      <c r="L1618" s="37">
        <f t="shared" si="218"/>
        <v>387102</v>
      </c>
      <c r="M1618" s="38">
        <v>387102</v>
      </c>
      <c r="N1618" s="39"/>
      <c r="O1618" s="40" t="s">
        <v>225</v>
      </c>
    </row>
    <row r="1619" spans="1:15" s="41" customFormat="1" ht="24">
      <c r="A1619" s="32">
        <v>636</v>
      </c>
      <c r="B1619" s="33" t="s">
        <v>322</v>
      </c>
      <c r="C1619" s="42" t="s">
        <v>227</v>
      </c>
      <c r="D1619" s="33" t="s">
        <v>142</v>
      </c>
      <c r="E1619" s="44" t="s">
        <v>21</v>
      </c>
      <c r="F1619" s="46" t="e">
        <v>#REF!</v>
      </c>
      <c r="G1619" s="46" t="s">
        <v>822</v>
      </c>
      <c r="H1619" s="35">
        <f>J1619-15</f>
        <v>44104</v>
      </c>
      <c r="I1619" s="35">
        <f t="shared" si="217"/>
        <v>44111</v>
      </c>
      <c r="J1619" s="35">
        <v>44119</v>
      </c>
      <c r="K1619" s="36" t="s">
        <v>69</v>
      </c>
      <c r="L1619" s="37">
        <f t="shared" si="218"/>
        <v>210608</v>
      </c>
      <c r="M1619" s="38">
        <v>210608</v>
      </c>
      <c r="N1619" s="39"/>
      <c r="O1619" s="40" t="s">
        <v>225</v>
      </c>
    </row>
    <row r="1620" spans="1:15" s="41" customFormat="1" ht="12.75">
      <c r="A1620" s="32">
        <v>677</v>
      </c>
      <c r="B1620" s="33" t="s">
        <v>371</v>
      </c>
      <c r="C1620" s="34" t="s">
        <v>130</v>
      </c>
      <c r="D1620" s="33" t="s">
        <v>128</v>
      </c>
      <c r="E1620" s="44" t="s">
        <v>15</v>
      </c>
      <c r="F1620" s="35">
        <f>G1620-21</f>
        <v>44076</v>
      </c>
      <c r="G1620" s="35">
        <f>H1620-7</f>
        <v>44097</v>
      </c>
      <c r="H1620" s="35">
        <f>J1620-15</f>
        <v>44104</v>
      </c>
      <c r="I1620" s="35">
        <f t="shared" si="217"/>
        <v>44111</v>
      </c>
      <c r="J1620" s="35">
        <v>44119</v>
      </c>
      <c r="K1620" s="36" t="s">
        <v>69</v>
      </c>
      <c r="L1620" s="37">
        <f t="shared" si="218"/>
        <v>15600</v>
      </c>
      <c r="M1620" s="38">
        <v>15600</v>
      </c>
      <c r="N1620" s="39"/>
      <c r="O1620" s="40" t="s">
        <v>133</v>
      </c>
    </row>
    <row r="1621" spans="1:15" s="41" customFormat="1" ht="12.75">
      <c r="A1621" s="32">
        <v>681</v>
      </c>
      <c r="B1621" s="33" t="s">
        <v>371</v>
      </c>
      <c r="C1621" s="34" t="s">
        <v>164</v>
      </c>
      <c r="D1621" s="33" t="s">
        <v>128</v>
      </c>
      <c r="E1621" s="44" t="s">
        <v>15</v>
      </c>
      <c r="F1621" s="35">
        <f>G1621-21</f>
        <v>44076</v>
      </c>
      <c r="G1621" s="35">
        <f>H1621-7</f>
        <v>44097</v>
      </c>
      <c r="H1621" s="35">
        <f>J1621-15</f>
        <v>44104</v>
      </c>
      <c r="I1621" s="35">
        <f t="shared" si="217"/>
        <v>44111</v>
      </c>
      <c r="J1621" s="35">
        <v>44119</v>
      </c>
      <c r="K1621" s="36" t="s">
        <v>69</v>
      </c>
      <c r="L1621" s="37">
        <f t="shared" si="218"/>
        <v>357700</v>
      </c>
      <c r="M1621" s="38">
        <v>357700</v>
      </c>
      <c r="N1621" s="39"/>
      <c r="O1621" s="40" t="s">
        <v>133</v>
      </c>
    </row>
    <row r="1622" spans="1:15" s="41" customFormat="1" ht="12.75">
      <c r="A1622" s="32">
        <v>694</v>
      </c>
      <c r="B1622" s="33" t="s">
        <v>372</v>
      </c>
      <c r="C1622" s="34" t="s">
        <v>164</v>
      </c>
      <c r="D1622" s="33" t="s">
        <v>128</v>
      </c>
      <c r="E1622" s="44" t="s">
        <v>15</v>
      </c>
      <c r="F1622" s="35">
        <f>G1622-21</f>
        <v>44078</v>
      </c>
      <c r="G1622" s="35">
        <f>H1622-7</f>
        <v>44099</v>
      </c>
      <c r="H1622" s="35">
        <f>J1622-13</f>
        <v>44106</v>
      </c>
      <c r="I1622" s="35">
        <f t="shared" si="217"/>
        <v>44113</v>
      </c>
      <c r="J1622" s="35">
        <v>44119</v>
      </c>
      <c r="K1622" s="36" t="s">
        <v>69</v>
      </c>
      <c r="L1622" s="37">
        <f t="shared" si="218"/>
        <v>107000</v>
      </c>
      <c r="M1622" s="38">
        <v>107000</v>
      </c>
      <c r="N1622" s="39"/>
      <c r="O1622" s="40" t="s">
        <v>252</v>
      </c>
    </row>
    <row r="1623" spans="1:15" s="41" customFormat="1" ht="24">
      <c r="A1623" s="32">
        <v>711</v>
      </c>
      <c r="B1623" s="33" t="s">
        <v>383</v>
      </c>
      <c r="C1623" s="42" t="s">
        <v>83</v>
      </c>
      <c r="D1623" s="33" t="s">
        <v>169</v>
      </c>
      <c r="E1623" s="44" t="s">
        <v>28</v>
      </c>
      <c r="F1623" s="35">
        <f>H1623-7</f>
        <v>44097</v>
      </c>
      <c r="G1623" s="33" t="str">
        <f>IF(E1623="","",IF((OR(E1623=data_validation!A$1,E1623=data_validation!A$2)),"Indicate Date","N/A"))</f>
        <v>N/A</v>
      </c>
      <c r="H1623" s="35">
        <f>J1623-15</f>
        <v>44104</v>
      </c>
      <c r="I1623" s="35">
        <f t="shared" si="217"/>
        <v>44111</v>
      </c>
      <c r="J1623" s="35">
        <v>44119</v>
      </c>
      <c r="K1623" s="36" t="s">
        <v>69</v>
      </c>
      <c r="L1623" s="37">
        <f t="shared" si="218"/>
        <v>12625</v>
      </c>
      <c r="M1623" s="43">
        <v>12625</v>
      </c>
      <c r="N1623" s="39"/>
      <c r="O1623" s="40" t="s">
        <v>208</v>
      </c>
    </row>
    <row r="1624" spans="1:15" s="41" customFormat="1" ht="21">
      <c r="A1624" s="32">
        <v>717</v>
      </c>
      <c r="B1624" s="33" t="s">
        <v>384</v>
      </c>
      <c r="C1624" s="34" t="s">
        <v>170</v>
      </c>
      <c r="D1624" s="33" t="s">
        <v>169</v>
      </c>
      <c r="E1624" s="44" t="s">
        <v>15</v>
      </c>
      <c r="F1624" s="35">
        <f t="shared" ref="F1624:F1630" si="220">G1624-21</f>
        <v>44078</v>
      </c>
      <c r="G1624" s="35">
        <f t="shared" ref="G1624:G1630" si="221">H1624-7</f>
        <v>44099</v>
      </c>
      <c r="H1624" s="35">
        <f>J1624-13</f>
        <v>44106</v>
      </c>
      <c r="I1624" s="35">
        <f t="shared" si="217"/>
        <v>44113</v>
      </c>
      <c r="J1624" s="35">
        <v>44119</v>
      </c>
      <c r="K1624" s="36" t="s">
        <v>69</v>
      </c>
      <c r="L1624" s="37">
        <f t="shared" si="218"/>
        <v>295000</v>
      </c>
      <c r="M1624" s="38"/>
      <c r="N1624" s="39">
        <f>90000+40000+25000+140000</f>
        <v>295000</v>
      </c>
      <c r="O1624" s="40" t="s">
        <v>386</v>
      </c>
    </row>
    <row r="1625" spans="1:15" s="41" customFormat="1" ht="24">
      <c r="A1625" s="32">
        <v>723</v>
      </c>
      <c r="B1625" s="33" t="s">
        <v>387</v>
      </c>
      <c r="C1625" s="34" t="s">
        <v>95</v>
      </c>
      <c r="D1625" s="33" t="s">
        <v>169</v>
      </c>
      <c r="E1625" s="44" t="s">
        <v>15</v>
      </c>
      <c r="F1625" s="35">
        <f t="shared" si="220"/>
        <v>44076</v>
      </c>
      <c r="G1625" s="35">
        <f t="shared" si="221"/>
        <v>44097</v>
      </c>
      <c r="H1625" s="35">
        <f t="shared" ref="H1625:H1634" si="222">J1625-15</f>
        <v>44104</v>
      </c>
      <c r="I1625" s="35">
        <f t="shared" si="217"/>
        <v>44111</v>
      </c>
      <c r="J1625" s="35">
        <v>44119</v>
      </c>
      <c r="K1625" s="36" t="s">
        <v>69</v>
      </c>
      <c r="L1625" s="37">
        <f t="shared" si="218"/>
        <v>339000</v>
      </c>
      <c r="M1625" s="38"/>
      <c r="N1625" s="39">
        <f>300000+20000+5000+14000</f>
        <v>339000</v>
      </c>
      <c r="O1625" s="40" t="s">
        <v>385</v>
      </c>
    </row>
    <row r="1626" spans="1:15" s="41" customFormat="1" ht="21">
      <c r="A1626" s="32">
        <v>734</v>
      </c>
      <c r="B1626" s="33" t="s">
        <v>388</v>
      </c>
      <c r="C1626" s="34" t="s">
        <v>89</v>
      </c>
      <c r="D1626" s="33" t="s">
        <v>169</v>
      </c>
      <c r="E1626" s="44" t="s">
        <v>15</v>
      </c>
      <c r="F1626" s="35">
        <f t="shared" si="220"/>
        <v>44076</v>
      </c>
      <c r="G1626" s="35">
        <f t="shared" si="221"/>
        <v>44097</v>
      </c>
      <c r="H1626" s="35">
        <f t="shared" si="222"/>
        <v>44104</v>
      </c>
      <c r="I1626" s="35">
        <f t="shared" si="217"/>
        <v>44111</v>
      </c>
      <c r="J1626" s="35">
        <v>44119</v>
      </c>
      <c r="K1626" s="36" t="s">
        <v>69</v>
      </c>
      <c r="L1626" s="37">
        <f t="shared" si="218"/>
        <v>21200</v>
      </c>
      <c r="M1626" s="38">
        <v>21200</v>
      </c>
      <c r="N1626" s="39"/>
      <c r="O1626" s="40" t="s">
        <v>177</v>
      </c>
    </row>
    <row r="1627" spans="1:15" s="41" customFormat="1" ht="24">
      <c r="A1627" s="32">
        <v>823</v>
      </c>
      <c r="B1627" s="33" t="s">
        <v>328</v>
      </c>
      <c r="C1627" s="34" t="s">
        <v>85</v>
      </c>
      <c r="D1627" s="33" t="s">
        <v>147</v>
      </c>
      <c r="E1627" s="44" t="s">
        <v>15</v>
      </c>
      <c r="F1627" s="35">
        <f t="shared" si="220"/>
        <v>44076</v>
      </c>
      <c r="G1627" s="35">
        <f t="shared" si="221"/>
        <v>44097</v>
      </c>
      <c r="H1627" s="35">
        <f t="shared" si="222"/>
        <v>44104</v>
      </c>
      <c r="I1627" s="35">
        <f t="shared" si="217"/>
        <v>44111</v>
      </c>
      <c r="J1627" s="35">
        <v>44119</v>
      </c>
      <c r="K1627" s="36" t="s">
        <v>69</v>
      </c>
      <c r="L1627" s="37">
        <f t="shared" si="218"/>
        <v>4000</v>
      </c>
      <c r="M1627" s="38"/>
      <c r="N1627" s="39">
        <v>4000</v>
      </c>
      <c r="O1627" s="40" t="s">
        <v>327</v>
      </c>
    </row>
    <row r="1628" spans="1:15" s="41" customFormat="1" ht="31.5">
      <c r="A1628" s="32">
        <v>829</v>
      </c>
      <c r="B1628" s="33" t="s">
        <v>328</v>
      </c>
      <c r="C1628" s="34" t="s">
        <v>85</v>
      </c>
      <c r="D1628" s="33" t="s">
        <v>147</v>
      </c>
      <c r="E1628" s="44" t="s">
        <v>15</v>
      </c>
      <c r="F1628" s="35">
        <f t="shared" si="220"/>
        <v>44076</v>
      </c>
      <c r="G1628" s="35">
        <f t="shared" si="221"/>
        <v>44097</v>
      </c>
      <c r="H1628" s="35">
        <f t="shared" si="222"/>
        <v>44104</v>
      </c>
      <c r="I1628" s="35">
        <f t="shared" si="217"/>
        <v>44111</v>
      </c>
      <c r="J1628" s="35">
        <v>44119</v>
      </c>
      <c r="K1628" s="36" t="s">
        <v>69</v>
      </c>
      <c r="L1628" s="37">
        <f t="shared" si="218"/>
        <v>2500</v>
      </c>
      <c r="M1628" s="38"/>
      <c r="N1628" s="39">
        <v>2500</v>
      </c>
      <c r="O1628" s="40" t="s">
        <v>330</v>
      </c>
    </row>
    <row r="1629" spans="1:15" s="41" customFormat="1" ht="21">
      <c r="A1629" s="32">
        <v>834</v>
      </c>
      <c r="B1629" s="33" t="s">
        <v>331</v>
      </c>
      <c r="C1629" s="34" t="s">
        <v>84</v>
      </c>
      <c r="D1629" s="33" t="s">
        <v>147</v>
      </c>
      <c r="E1629" s="44" t="s">
        <v>15</v>
      </c>
      <c r="F1629" s="35">
        <f t="shared" si="220"/>
        <v>44076</v>
      </c>
      <c r="G1629" s="35">
        <f t="shared" si="221"/>
        <v>44097</v>
      </c>
      <c r="H1629" s="35">
        <f t="shared" si="222"/>
        <v>44104</v>
      </c>
      <c r="I1629" s="35">
        <f t="shared" si="217"/>
        <v>44111</v>
      </c>
      <c r="J1629" s="35">
        <v>44119</v>
      </c>
      <c r="K1629" s="36" t="s">
        <v>69</v>
      </c>
      <c r="L1629" s="37">
        <f t="shared" si="218"/>
        <v>5000</v>
      </c>
      <c r="M1629" s="38"/>
      <c r="N1629" s="39">
        <v>5000</v>
      </c>
      <c r="O1629" s="40" t="s">
        <v>333</v>
      </c>
    </row>
    <row r="1630" spans="1:15" s="41" customFormat="1" ht="21">
      <c r="A1630" s="32">
        <v>844</v>
      </c>
      <c r="B1630" s="33" t="s">
        <v>348</v>
      </c>
      <c r="C1630" s="34" t="s">
        <v>89</v>
      </c>
      <c r="D1630" s="33" t="s">
        <v>147</v>
      </c>
      <c r="E1630" s="44" t="s">
        <v>15</v>
      </c>
      <c r="F1630" s="35">
        <f t="shared" si="220"/>
        <v>44076</v>
      </c>
      <c r="G1630" s="35">
        <f t="shared" si="221"/>
        <v>44097</v>
      </c>
      <c r="H1630" s="35">
        <f t="shared" si="222"/>
        <v>44104</v>
      </c>
      <c r="I1630" s="35">
        <f t="shared" si="217"/>
        <v>44111</v>
      </c>
      <c r="J1630" s="35">
        <v>44119</v>
      </c>
      <c r="K1630" s="36" t="s">
        <v>69</v>
      </c>
      <c r="L1630" s="37">
        <f t="shared" si="218"/>
        <v>25000</v>
      </c>
      <c r="M1630" s="38">
        <v>25000</v>
      </c>
      <c r="N1630" s="39"/>
      <c r="O1630" s="40" t="s">
        <v>238</v>
      </c>
    </row>
    <row r="1631" spans="1:15" s="41" customFormat="1" ht="21">
      <c r="A1631" s="32">
        <v>848</v>
      </c>
      <c r="B1631" s="33" t="s">
        <v>348</v>
      </c>
      <c r="C1631" s="42" t="s">
        <v>152</v>
      </c>
      <c r="D1631" s="33" t="s">
        <v>147</v>
      </c>
      <c r="E1631" s="44" t="s">
        <v>28</v>
      </c>
      <c r="F1631" s="35">
        <f>H1631-7</f>
        <v>44097</v>
      </c>
      <c r="G1631" s="33" t="str">
        <f>IF(E1631="","",IF((OR(E1631=data_validation!A$1,E1631=data_validation!A$2)),"Indicate Date","N/A"))</f>
        <v>N/A</v>
      </c>
      <c r="H1631" s="35">
        <f t="shared" si="222"/>
        <v>44104</v>
      </c>
      <c r="I1631" s="35">
        <f t="shared" si="217"/>
        <v>44111</v>
      </c>
      <c r="J1631" s="35">
        <v>44119</v>
      </c>
      <c r="K1631" s="36" t="s">
        <v>69</v>
      </c>
      <c r="L1631" s="37">
        <f t="shared" si="218"/>
        <v>40000</v>
      </c>
      <c r="M1631" s="38">
        <v>40000</v>
      </c>
      <c r="N1631" s="39"/>
      <c r="O1631" s="40" t="s">
        <v>238</v>
      </c>
    </row>
    <row r="1632" spans="1:15" s="41" customFormat="1" ht="21">
      <c r="A1632" s="32">
        <v>852</v>
      </c>
      <c r="B1632" s="33" t="s">
        <v>348</v>
      </c>
      <c r="C1632" s="42" t="s">
        <v>110</v>
      </c>
      <c r="D1632" s="33" t="s">
        <v>147</v>
      </c>
      <c r="E1632" s="44" t="s">
        <v>29</v>
      </c>
      <c r="F1632" s="46" t="e">
        <v>#REF!</v>
      </c>
      <c r="G1632" s="33" t="str">
        <f>IF(E1632="","",IF((OR(E1632=data_validation!A$1,E1632=data_validation!A$2)),"Indicate Date","N/A"))</f>
        <v>N/A</v>
      </c>
      <c r="H1632" s="35">
        <f t="shared" si="222"/>
        <v>44104</v>
      </c>
      <c r="I1632" s="35">
        <f t="shared" si="217"/>
        <v>44111</v>
      </c>
      <c r="J1632" s="35">
        <v>44119</v>
      </c>
      <c r="K1632" s="36" t="s">
        <v>69</v>
      </c>
      <c r="L1632" s="37">
        <f t="shared" si="218"/>
        <v>17000</v>
      </c>
      <c r="M1632" s="43">
        <v>17000</v>
      </c>
      <c r="N1632" s="39"/>
      <c r="O1632" s="40" t="s">
        <v>238</v>
      </c>
    </row>
    <row r="1633" spans="1:15" s="41" customFormat="1" ht="31.5">
      <c r="A1633" s="32">
        <v>860</v>
      </c>
      <c r="B1633" s="33" t="s">
        <v>348</v>
      </c>
      <c r="C1633" s="42" t="s">
        <v>89</v>
      </c>
      <c r="D1633" s="33" t="s">
        <v>147</v>
      </c>
      <c r="E1633" s="44" t="s">
        <v>15</v>
      </c>
      <c r="F1633" s="35">
        <f>G1633-21</f>
        <v>44076</v>
      </c>
      <c r="G1633" s="35">
        <f>H1633-7</f>
        <v>44097</v>
      </c>
      <c r="H1633" s="35">
        <f t="shared" si="222"/>
        <v>44104</v>
      </c>
      <c r="I1633" s="35">
        <f t="shared" si="217"/>
        <v>44111</v>
      </c>
      <c r="J1633" s="35">
        <v>44119</v>
      </c>
      <c r="K1633" s="36" t="s">
        <v>69</v>
      </c>
      <c r="L1633" s="37">
        <f t="shared" si="218"/>
        <v>45000</v>
      </c>
      <c r="M1633" s="43">
        <v>45000</v>
      </c>
      <c r="N1633" s="39"/>
      <c r="O1633" s="40" t="s">
        <v>239</v>
      </c>
    </row>
    <row r="1634" spans="1:15" s="41" customFormat="1" ht="31.5">
      <c r="A1634" s="32">
        <v>864</v>
      </c>
      <c r="B1634" s="33" t="s">
        <v>348</v>
      </c>
      <c r="C1634" s="42" t="s">
        <v>110</v>
      </c>
      <c r="D1634" s="33" t="s">
        <v>147</v>
      </c>
      <c r="E1634" s="44" t="s">
        <v>29</v>
      </c>
      <c r="F1634" s="46" t="e">
        <v>#REF!</v>
      </c>
      <c r="G1634" s="33" t="str">
        <f>IF(E1634="","",IF((OR(E1634=data_validation!A$1,E1634=data_validation!A$2)),"Indicate Date","N/A"))</f>
        <v>N/A</v>
      </c>
      <c r="H1634" s="35">
        <f t="shared" si="222"/>
        <v>44104</v>
      </c>
      <c r="I1634" s="35">
        <f t="shared" si="217"/>
        <v>44111</v>
      </c>
      <c r="J1634" s="35">
        <v>44119</v>
      </c>
      <c r="K1634" s="36" t="s">
        <v>69</v>
      </c>
      <c r="L1634" s="37">
        <f t="shared" si="218"/>
        <v>35000</v>
      </c>
      <c r="M1634" s="43">
        <v>35000</v>
      </c>
      <c r="N1634" s="39"/>
      <c r="O1634" s="40" t="s">
        <v>239</v>
      </c>
    </row>
    <row r="1635" spans="1:15" s="41" customFormat="1" ht="21">
      <c r="A1635" s="32">
        <v>885</v>
      </c>
      <c r="B1635" s="33" t="s">
        <v>342</v>
      </c>
      <c r="C1635" s="34" t="s">
        <v>122</v>
      </c>
      <c r="D1635" s="33" t="s">
        <v>147</v>
      </c>
      <c r="E1635" s="44" t="s">
        <v>15</v>
      </c>
      <c r="F1635" s="35">
        <f>G1635-21</f>
        <v>44078</v>
      </c>
      <c r="G1635" s="35">
        <f>H1635-7</f>
        <v>44099</v>
      </c>
      <c r="H1635" s="35">
        <f>J1635-13</f>
        <v>44106</v>
      </c>
      <c r="I1635" s="35">
        <f t="shared" si="217"/>
        <v>44113</v>
      </c>
      <c r="J1635" s="35">
        <v>44119</v>
      </c>
      <c r="K1635" s="36" t="s">
        <v>69</v>
      </c>
      <c r="L1635" s="37">
        <f t="shared" si="218"/>
        <v>29375</v>
      </c>
      <c r="M1635" s="43">
        <v>29375</v>
      </c>
      <c r="N1635" s="39"/>
      <c r="O1635" s="40" t="s">
        <v>236</v>
      </c>
    </row>
    <row r="1636" spans="1:15" s="41" customFormat="1" ht="36">
      <c r="A1636" s="32">
        <v>930</v>
      </c>
      <c r="B1636" s="33" t="s">
        <v>334</v>
      </c>
      <c r="C1636" s="42" t="s">
        <v>146</v>
      </c>
      <c r="D1636" s="33" t="s">
        <v>147</v>
      </c>
      <c r="E1636" s="44" t="s">
        <v>25</v>
      </c>
      <c r="F1636" s="46" t="e">
        <v>#REF!</v>
      </c>
      <c r="G1636" s="46" t="s">
        <v>822</v>
      </c>
      <c r="H1636" s="35">
        <f t="shared" ref="H1636:H1646" si="223">J1636-15</f>
        <v>44104</v>
      </c>
      <c r="I1636" s="35">
        <f t="shared" si="217"/>
        <v>44111</v>
      </c>
      <c r="J1636" s="35">
        <v>44119</v>
      </c>
      <c r="K1636" s="36" t="s">
        <v>69</v>
      </c>
      <c r="L1636" s="37">
        <f t="shared" si="218"/>
        <v>25000</v>
      </c>
      <c r="M1636" s="43">
        <v>25000</v>
      </c>
      <c r="N1636" s="39"/>
      <c r="O1636" s="40" t="s">
        <v>231</v>
      </c>
    </row>
    <row r="1637" spans="1:15" s="41" customFormat="1" ht="36">
      <c r="A1637" s="32">
        <v>938</v>
      </c>
      <c r="B1637" s="33" t="s">
        <v>335</v>
      </c>
      <c r="C1637" s="42" t="s">
        <v>101</v>
      </c>
      <c r="D1637" s="33" t="s">
        <v>147</v>
      </c>
      <c r="E1637" s="44" t="s">
        <v>25</v>
      </c>
      <c r="F1637" s="46" t="e">
        <v>#REF!</v>
      </c>
      <c r="G1637" s="46" t="s">
        <v>822</v>
      </c>
      <c r="H1637" s="35">
        <f t="shared" si="223"/>
        <v>44104</v>
      </c>
      <c r="I1637" s="35">
        <f t="shared" si="217"/>
        <v>44111</v>
      </c>
      <c r="J1637" s="35">
        <v>44119</v>
      </c>
      <c r="K1637" s="36" t="s">
        <v>69</v>
      </c>
      <c r="L1637" s="37">
        <f t="shared" si="218"/>
        <v>150000</v>
      </c>
      <c r="M1637" s="43">
        <v>150000</v>
      </c>
      <c r="N1637" s="39"/>
      <c r="O1637" s="40" t="s">
        <v>233</v>
      </c>
    </row>
    <row r="1638" spans="1:15" s="41" customFormat="1" ht="24">
      <c r="A1638" s="32">
        <v>948</v>
      </c>
      <c r="B1638" s="33" t="s">
        <v>570</v>
      </c>
      <c r="C1638" s="42" t="s">
        <v>87</v>
      </c>
      <c r="D1638" s="33" t="s">
        <v>183</v>
      </c>
      <c r="E1638" s="44" t="s">
        <v>28</v>
      </c>
      <c r="F1638" s="35">
        <f>H1638-7</f>
        <v>44097</v>
      </c>
      <c r="G1638" s="33" t="str">
        <f>IF(E1638="","",IF((OR(E1638=data_validation!A$1,E1638=data_validation!A$2)),"Indicate Date","N/A"))</f>
        <v>N/A</v>
      </c>
      <c r="H1638" s="35">
        <f t="shared" si="223"/>
        <v>44104</v>
      </c>
      <c r="I1638" s="35">
        <f t="shared" si="217"/>
        <v>44111</v>
      </c>
      <c r="J1638" s="35">
        <v>44119</v>
      </c>
      <c r="K1638" s="36" t="s">
        <v>69</v>
      </c>
      <c r="L1638" s="37">
        <f t="shared" si="218"/>
        <v>4000</v>
      </c>
      <c r="M1638" s="43">
        <v>4000</v>
      </c>
      <c r="N1638" s="39"/>
      <c r="O1638" s="40" t="s">
        <v>208</v>
      </c>
    </row>
    <row r="1639" spans="1:15" s="41" customFormat="1" ht="24">
      <c r="A1639" s="32">
        <v>952</v>
      </c>
      <c r="B1639" s="33" t="s">
        <v>570</v>
      </c>
      <c r="C1639" s="42" t="s">
        <v>118</v>
      </c>
      <c r="D1639" s="33" t="s">
        <v>183</v>
      </c>
      <c r="E1639" s="44" t="s">
        <v>28</v>
      </c>
      <c r="F1639" s="35">
        <f>H1639-7</f>
        <v>44097</v>
      </c>
      <c r="G1639" s="33" t="str">
        <f>IF(E1639="","",IF((OR(E1639=data_validation!A$1,E1639=data_validation!A$2)),"Indicate Date","N/A"))</f>
        <v>N/A</v>
      </c>
      <c r="H1639" s="35">
        <f t="shared" si="223"/>
        <v>44104</v>
      </c>
      <c r="I1639" s="35">
        <f t="shared" si="217"/>
        <v>44111</v>
      </c>
      <c r="J1639" s="35">
        <v>44119</v>
      </c>
      <c r="K1639" s="36" t="s">
        <v>69</v>
      </c>
      <c r="L1639" s="37">
        <f t="shared" si="218"/>
        <v>98000</v>
      </c>
      <c r="M1639" s="43">
        <v>98000</v>
      </c>
      <c r="N1639" s="39"/>
      <c r="O1639" s="40" t="s">
        <v>208</v>
      </c>
    </row>
    <row r="1640" spans="1:15" s="41" customFormat="1" ht="24">
      <c r="A1640" s="32">
        <v>956</v>
      </c>
      <c r="B1640" s="33" t="s">
        <v>570</v>
      </c>
      <c r="C1640" s="42" t="s">
        <v>83</v>
      </c>
      <c r="D1640" s="33" t="s">
        <v>183</v>
      </c>
      <c r="E1640" s="44" t="s">
        <v>28</v>
      </c>
      <c r="F1640" s="35">
        <f>H1640-7</f>
        <v>44097</v>
      </c>
      <c r="G1640" s="33" t="str">
        <f>IF(E1640="","",IF((OR(E1640=data_validation!A$1,E1640=data_validation!A$2)),"Indicate Date","N/A"))</f>
        <v>N/A</v>
      </c>
      <c r="H1640" s="35">
        <f t="shared" si="223"/>
        <v>44104</v>
      </c>
      <c r="I1640" s="35">
        <f t="shared" si="217"/>
        <v>44111</v>
      </c>
      <c r="J1640" s="35">
        <v>44119</v>
      </c>
      <c r="K1640" s="36" t="s">
        <v>69</v>
      </c>
      <c r="L1640" s="37">
        <f t="shared" si="218"/>
        <v>133039.6</v>
      </c>
      <c r="M1640" s="43">
        <v>133039.6</v>
      </c>
      <c r="N1640" s="39"/>
      <c r="O1640" s="40" t="s">
        <v>208</v>
      </c>
    </row>
    <row r="1641" spans="1:15" s="41" customFormat="1" ht="12.75">
      <c r="A1641" s="32">
        <v>966</v>
      </c>
      <c r="B1641" s="33" t="s">
        <v>572</v>
      </c>
      <c r="C1641" s="34" t="s">
        <v>89</v>
      </c>
      <c r="D1641" s="33" t="s">
        <v>183</v>
      </c>
      <c r="E1641" s="44" t="s">
        <v>15</v>
      </c>
      <c r="F1641" s="35">
        <f>G1641-21</f>
        <v>44076</v>
      </c>
      <c r="G1641" s="35">
        <f>H1641-7</f>
        <v>44097</v>
      </c>
      <c r="H1641" s="35">
        <f t="shared" si="223"/>
        <v>44104</v>
      </c>
      <c r="I1641" s="35">
        <f t="shared" si="217"/>
        <v>44111</v>
      </c>
      <c r="J1641" s="35">
        <v>44119</v>
      </c>
      <c r="K1641" s="36" t="s">
        <v>69</v>
      </c>
      <c r="L1641" s="37">
        <f t="shared" si="218"/>
        <v>7600</v>
      </c>
      <c r="M1641" s="38">
        <v>7600</v>
      </c>
      <c r="N1641" s="39"/>
      <c r="O1641" s="40" t="s">
        <v>188</v>
      </c>
    </row>
    <row r="1642" spans="1:15" s="41" customFormat="1" ht="12.75">
      <c r="A1642" s="32">
        <v>972</v>
      </c>
      <c r="B1642" s="33" t="s">
        <v>573</v>
      </c>
      <c r="C1642" s="34" t="s">
        <v>92</v>
      </c>
      <c r="D1642" s="33" t="s">
        <v>183</v>
      </c>
      <c r="E1642" s="44" t="s">
        <v>15</v>
      </c>
      <c r="F1642" s="35">
        <f>G1642-21</f>
        <v>44076</v>
      </c>
      <c r="G1642" s="35">
        <f>H1642-7</f>
        <v>44097</v>
      </c>
      <c r="H1642" s="35">
        <f t="shared" si="223"/>
        <v>44104</v>
      </c>
      <c r="I1642" s="35">
        <f t="shared" si="217"/>
        <v>44111</v>
      </c>
      <c r="J1642" s="35">
        <v>44119</v>
      </c>
      <c r="K1642" s="36" t="s">
        <v>69</v>
      </c>
      <c r="L1642" s="37">
        <f t="shared" si="218"/>
        <v>25900</v>
      </c>
      <c r="M1642" s="38">
        <v>25900</v>
      </c>
      <c r="N1642" s="39"/>
      <c r="O1642" s="40" t="s">
        <v>189</v>
      </c>
    </row>
    <row r="1643" spans="1:15" s="41" customFormat="1" ht="21">
      <c r="A1643" s="32">
        <v>995</v>
      </c>
      <c r="B1643" s="33" t="s">
        <v>576</v>
      </c>
      <c r="C1643" s="34" t="s">
        <v>92</v>
      </c>
      <c r="D1643" s="33" t="s">
        <v>183</v>
      </c>
      <c r="E1643" s="44" t="s">
        <v>15</v>
      </c>
      <c r="F1643" s="35">
        <f>G1643-21</f>
        <v>44076</v>
      </c>
      <c r="G1643" s="35">
        <f>H1643-7</f>
        <v>44097</v>
      </c>
      <c r="H1643" s="35">
        <f t="shared" si="223"/>
        <v>44104</v>
      </c>
      <c r="I1643" s="35">
        <f t="shared" si="217"/>
        <v>44111</v>
      </c>
      <c r="J1643" s="35">
        <v>44119</v>
      </c>
      <c r="K1643" s="36" t="s">
        <v>69</v>
      </c>
      <c r="L1643" s="37">
        <f t="shared" si="218"/>
        <v>35006</v>
      </c>
      <c r="M1643" s="38">
        <v>35006</v>
      </c>
      <c r="N1643" s="39"/>
      <c r="O1643" s="40" t="s">
        <v>184</v>
      </c>
    </row>
    <row r="1644" spans="1:15" s="41" customFormat="1" ht="21">
      <c r="A1644" s="32">
        <v>1011</v>
      </c>
      <c r="B1644" s="33" t="s">
        <v>578</v>
      </c>
      <c r="C1644" s="42" t="s">
        <v>92</v>
      </c>
      <c r="D1644" s="33" t="s">
        <v>183</v>
      </c>
      <c r="E1644" s="44" t="s">
        <v>15</v>
      </c>
      <c r="F1644" s="35">
        <f>G1644-21</f>
        <v>44076</v>
      </c>
      <c r="G1644" s="35">
        <f>H1644-7</f>
        <v>44097</v>
      </c>
      <c r="H1644" s="35">
        <f t="shared" si="223"/>
        <v>44104</v>
      </c>
      <c r="I1644" s="35">
        <f t="shared" si="217"/>
        <v>44111</v>
      </c>
      <c r="J1644" s="35">
        <v>44119</v>
      </c>
      <c r="K1644" s="36" t="s">
        <v>69</v>
      </c>
      <c r="L1644" s="37">
        <f t="shared" si="218"/>
        <v>2000</v>
      </c>
      <c r="M1644" s="43">
        <v>2000</v>
      </c>
      <c r="N1644" s="39"/>
      <c r="O1644" s="40" t="s">
        <v>186</v>
      </c>
    </row>
    <row r="1645" spans="1:15" s="41" customFormat="1" ht="21">
      <c r="A1645" s="32">
        <v>1021</v>
      </c>
      <c r="B1645" s="33" t="s">
        <v>578</v>
      </c>
      <c r="C1645" s="42" t="s">
        <v>89</v>
      </c>
      <c r="D1645" s="33" t="s">
        <v>183</v>
      </c>
      <c r="E1645" s="44" t="s">
        <v>15</v>
      </c>
      <c r="F1645" s="35">
        <f>G1645-21</f>
        <v>44076</v>
      </c>
      <c r="G1645" s="35">
        <f>H1645-7</f>
        <v>44097</v>
      </c>
      <c r="H1645" s="35">
        <f t="shared" si="223"/>
        <v>44104</v>
      </c>
      <c r="I1645" s="35">
        <f t="shared" si="217"/>
        <v>44111</v>
      </c>
      <c r="J1645" s="35">
        <v>44119</v>
      </c>
      <c r="K1645" s="36" t="s">
        <v>69</v>
      </c>
      <c r="L1645" s="37">
        <f t="shared" si="218"/>
        <v>49920</v>
      </c>
      <c r="M1645" s="43">
        <v>49920</v>
      </c>
      <c r="N1645" s="39"/>
      <c r="O1645" s="40" t="s">
        <v>186</v>
      </c>
    </row>
    <row r="1646" spans="1:15" s="41" customFormat="1" ht="21">
      <c r="A1646" s="32">
        <v>1023</v>
      </c>
      <c r="B1646" s="33" t="s">
        <v>578</v>
      </c>
      <c r="C1646" s="34" t="s">
        <v>116</v>
      </c>
      <c r="D1646" s="33" t="s">
        <v>183</v>
      </c>
      <c r="E1646" s="44" t="s">
        <v>28</v>
      </c>
      <c r="F1646" s="35">
        <f>H1646-7</f>
        <v>44097</v>
      </c>
      <c r="G1646" s="33" t="str">
        <f>IF(E1646="","",IF((OR(E1646=data_validation!A$1,E1646=data_validation!A$2)),"Indicate Date","N/A"))</f>
        <v>N/A</v>
      </c>
      <c r="H1646" s="35">
        <f t="shared" si="223"/>
        <v>44104</v>
      </c>
      <c r="I1646" s="35">
        <f t="shared" si="217"/>
        <v>44111</v>
      </c>
      <c r="J1646" s="35">
        <v>44119</v>
      </c>
      <c r="K1646" s="36" t="s">
        <v>69</v>
      </c>
      <c r="L1646" s="37">
        <f t="shared" si="218"/>
        <v>2500</v>
      </c>
      <c r="M1646" s="43">
        <v>2500</v>
      </c>
      <c r="N1646" s="39"/>
      <c r="O1646" s="40" t="s">
        <v>186</v>
      </c>
    </row>
    <row r="1647" spans="1:15" s="41" customFormat="1" ht="12.75">
      <c r="A1647" s="32">
        <v>1027</v>
      </c>
      <c r="B1647" s="33" t="s">
        <v>579</v>
      </c>
      <c r="C1647" s="42" t="s">
        <v>92</v>
      </c>
      <c r="D1647" s="33" t="s">
        <v>183</v>
      </c>
      <c r="E1647" s="44" t="s">
        <v>15</v>
      </c>
      <c r="F1647" s="35">
        <f>G1647-21</f>
        <v>44078</v>
      </c>
      <c r="G1647" s="35">
        <f>H1647-7</f>
        <v>44099</v>
      </c>
      <c r="H1647" s="35">
        <f>J1647-13</f>
        <v>44106</v>
      </c>
      <c r="I1647" s="35">
        <f t="shared" si="217"/>
        <v>44113</v>
      </c>
      <c r="J1647" s="35">
        <v>44119</v>
      </c>
      <c r="K1647" s="36" t="s">
        <v>69</v>
      </c>
      <c r="L1647" s="37">
        <f t="shared" si="218"/>
        <v>9395</v>
      </c>
      <c r="M1647" s="43">
        <v>9395</v>
      </c>
      <c r="N1647" s="39"/>
      <c r="O1647" s="40" t="s">
        <v>191</v>
      </c>
    </row>
    <row r="1648" spans="1:15" s="41" customFormat="1" ht="24">
      <c r="A1648" s="32">
        <v>1062</v>
      </c>
      <c r="B1648" s="33" t="s">
        <v>297</v>
      </c>
      <c r="C1648" s="42" t="s">
        <v>118</v>
      </c>
      <c r="D1648" s="33" t="s">
        <v>298</v>
      </c>
      <c r="E1648" s="44" t="s">
        <v>28</v>
      </c>
      <c r="F1648" s="35">
        <f>H1648-7</f>
        <v>44097</v>
      </c>
      <c r="G1648" s="33" t="str">
        <f>IF(E1648="","",IF((OR(E1648=data_validation!A$1,E1648=data_validation!A$2)),"Indicate Date","N/A"))</f>
        <v>N/A</v>
      </c>
      <c r="H1648" s="35">
        <f>J1648-15</f>
        <v>44104</v>
      </c>
      <c r="I1648" s="35">
        <f t="shared" si="217"/>
        <v>44111</v>
      </c>
      <c r="J1648" s="35">
        <v>44119</v>
      </c>
      <c r="K1648" s="36" t="s">
        <v>69</v>
      </c>
      <c r="L1648" s="37">
        <f t="shared" si="218"/>
        <v>55000</v>
      </c>
      <c r="M1648" s="43">
        <v>55000</v>
      </c>
      <c r="N1648" s="39"/>
      <c r="O1648" s="40" t="s">
        <v>268</v>
      </c>
    </row>
    <row r="1649" spans="1:256" s="41" customFormat="1" ht="24">
      <c r="A1649" s="32">
        <v>1073</v>
      </c>
      <c r="B1649" s="33" t="s">
        <v>296</v>
      </c>
      <c r="C1649" s="42" t="s">
        <v>118</v>
      </c>
      <c r="D1649" s="33" t="s">
        <v>125</v>
      </c>
      <c r="E1649" s="44" t="s">
        <v>28</v>
      </c>
      <c r="F1649" s="35">
        <f>H1649-7</f>
        <v>44097</v>
      </c>
      <c r="G1649" s="33" t="str">
        <f>IF(E1649="","",IF((OR(E1649=data_validation!A$1,E1649=data_validation!A$2)),"Indicate Date","N/A"))</f>
        <v>N/A</v>
      </c>
      <c r="H1649" s="35">
        <f>J1649-15</f>
        <v>44104</v>
      </c>
      <c r="I1649" s="35">
        <f t="shared" si="217"/>
        <v>44111</v>
      </c>
      <c r="J1649" s="35">
        <v>44119</v>
      </c>
      <c r="K1649" s="36" t="s">
        <v>69</v>
      </c>
      <c r="L1649" s="37">
        <f t="shared" si="218"/>
        <v>30000</v>
      </c>
      <c r="M1649" s="43">
        <v>30000</v>
      </c>
      <c r="N1649" s="39"/>
      <c r="O1649" s="40" t="s">
        <v>261</v>
      </c>
    </row>
    <row r="1650" spans="1:256" s="41" customFormat="1" ht="24">
      <c r="A1650" s="32">
        <v>1085</v>
      </c>
      <c r="B1650" s="33" t="s">
        <v>295</v>
      </c>
      <c r="C1650" s="42" t="s">
        <v>118</v>
      </c>
      <c r="D1650" s="33" t="s">
        <v>120</v>
      </c>
      <c r="E1650" s="44" t="s">
        <v>28</v>
      </c>
      <c r="F1650" s="35">
        <f>H1650-7</f>
        <v>44097</v>
      </c>
      <c r="G1650" s="33" t="str">
        <f>IF(E1650="","",IF((OR(E1650=data_validation!A$1,E1650=data_validation!A$2)),"Indicate Date","N/A"))</f>
        <v>N/A</v>
      </c>
      <c r="H1650" s="35">
        <f>J1650-15</f>
        <v>44104</v>
      </c>
      <c r="I1650" s="35">
        <f t="shared" si="217"/>
        <v>44111</v>
      </c>
      <c r="J1650" s="35">
        <v>44119</v>
      </c>
      <c r="K1650" s="36" t="s">
        <v>69</v>
      </c>
      <c r="L1650" s="37">
        <f t="shared" si="218"/>
        <v>250</v>
      </c>
      <c r="M1650" s="38">
        <v>250</v>
      </c>
      <c r="N1650" s="39"/>
      <c r="O1650" s="40" t="s">
        <v>229</v>
      </c>
    </row>
    <row r="1651" spans="1:256" s="41" customFormat="1" ht="21">
      <c r="A1651" s="32">
        <v>1096</v>
      </c>
      <c r="B1651" s="33" t="s">
        <v>309</v>
      </c>
      <c r="C1651" s="42" t="s">
        <v>114</v>
      </c>
      <c r="D1651" s="33" t="s">
        <v>183</v>
      </c>
      <c r="E1651" s="44" t="s">
        <v>15</v>
      </c>
      <c r="F1651" s="35">
        <f>G1651-21</f>
        <v>44078</v>
      </c>
      <c r="G1651" s="35">
        <f>H1651-7</f>
        <v>44099</v>
      </c>
      <c r="H1651" s="35">
        <f>J1651-13</f>
        <v>44106</v>
      </c>
      <c r="I1651" s="35">
        <f t="shared" si="217"/>
        <v>44113</v>
      </c>
      <c r="J1651" s="35">
        <v>44119</v>
      </c>
      <c r="K1651" s="36" t="s">
        <v>69</v>
      </c>
      <c r="L1651" s="37">
        <f t="shared" si="218"/>
        <v>1056150</v>
      </c>
      <c r="M1651" s="45">
        <v>1056150</v>
      </c>
      <c r="N1651" s="45"/>
      <c r="O1651" s="40" t="s">
        <v>312</v>
      </c>
    </row>
    <row r="1652" spans="1:256" s="41" customFormat="1" ht="21">
      <c r="A1652" s="32">
        <v>1097</v>
      </c>
      <c r="B1652" s="33" t="s">
        <v>309</v>
      </c>
      <c r="C1652" s="42" t="s">
        <v>78</v>
      </c>
      <c r="D1652" s="33" t="s">
        <v>183</v>
      </c>
      <c r="E1652" s="44" t="s">
        <v>15</v>
      </c>
      <c r="F1652" s="35">
        <f>G1652-21</f>
        <v>44078</v>
      </c>
      <c r="G1652" s="35">
        <f>H1652-7</f>
        <v>44099</v>
      </c>
      <c r="H1652" s="35">
        <f>J1652-13</f>
        <v>44106</v>
      </c>
      <c r="I1652" s="35">
        <f t="shared" si="217"/>
        <v>44113</v>
      </c>
      <c r="J1652" s="35">
        <v>44119</v>
      </c>
      <c r="K1652" s="36" t="s">
        <v>69</v>
      </c>
      <c r="L1652" s="37">
        <f t="shared" si="218"/>
        <v>28800</v>
      </c>
      <c r="M1652" s="45">
        <v>28800</v>
      </c>
      <c r="N1652" s="45"/>
      <c r="O1652" s="40" t="s">
        <v>312</v>
      </c>
    </row>
    <row r="1653" spans="1:256" s="41" customFormat="1" ht="12.75">
      <c r="A1653" s="32">
        <v>1132</v>
      </c>
      <c r="B1653" s="33" t="s">
        <v>443</v>
      </c>
      <c r="C1653" s="42" t="s">
        <v>164</v>
      </c>
      <c r="D1653" s="33" t="s">
        <v>163</v>
      </c>
      <c r="E1653" s="44" t="s">
        <v>15</v>
      </c>
      <c r="F1653" s="35">
        <f>H1653-7</f>
        <v>44097</v>
      </c>
      <c r="G1653" s="33" t="str">
        <f>IF(E1653="","",IF((OR(E1653=data_validation!A$1,E1653=data_validation!A$2)),"Indicate Date","N/A"))</f>
        <v>Indicate Date</v>
      </c>
      <c r="H1653" s="35">
        <f>J1653-15</f>
        <v>44104</v>
      </c>
      <c r="I1653" s="35">
        <f t="shared" si="217"/>
        <v>44111</v>
      </c>
      <c r="J1653" s="35">
        <v>44119</v>
      </c>
      <c r="K1653" s="36" t="s">
        <v>69</v>
      </c>
      <c r="L1653" s="37">
        <f t="shared" si="218"/>
        <v>245700</v>
      </c>
      <c r="M1653" s="43">
        <v>245700</v>
      </c>
      <c r="N1653" s="39"/>
      <c r="O1653" s="40" t="s">
        <v>165</v>
      </c>
    </row>
    <row r="1654" spans="1:256" s="41" customFormat="1" ht="12.75">
      <c r="A1654" s="32">
        <v>1156</v>
      </c>
      <c r="B1654" s="33" t="s">
        <v>444</v>
      </c>
      <c r="C1654" s="34" t="s">
        <v>89</v>
      </c>
      <c r="D1654" s="33" t="s">
        <v>163</v>
      </c>
      <c r="E1654" s="44" t="s">
        <v>15</v>
      </c>
      <c r="F1654" s="35">
        <f>G1654-21</f>
        <v>44076</v>
      </c>
      <c r="G1654" s="35">
        <f>H1654-7</f>
        <v>44097</v>
      </c>
      <c r="H1654" s="35">
        <f>J1654-15</f>
        <v>44104</v>
      </c>
      <c r="I1654" s="35">
        <f t="shared" si="217"/>
        <v>44111</v>
      </c>
      <c r="J1654" s="35">
        <v>44119</v>
      </c>
      <c r="K1654" s="36" t="s">
        <v>69</v>
      </c>
      <c r="L1654" s="37">
        <f t="shared" si="218"/>
        <v>29800</v>
      </c>
      <c r="M1654" s="38">
        <v>29800</v>
      </c>
      <c r="N1654" s="39"/>
      <c r="O1654" s="40" t="s">
        <v>255</v>
      </c>
    </row>
    <row r="1655" spans="1:256" s="41" customFormat="1" ht="36">
      <c r="A1655" s="32">
        <v>1161</v>
      </c>
      <c r="B1655" s="33" t="s">
        <v>507</v>
      </c>
      <c r="C1655" s="34" t="s">
        <v>401</v>
      </c>
      <c r="D1655" s="33" t="s">
        <v>163</v>
      </c>
      <c r="E1655" s="44" t="s">
        <v>25</v>
      </c>
      <c r="F1655" s="35">
        <f>G1655-21</f>
        <v>44078</v>
      </c>
      <c r="G1655" s="35">
        <f>H1655-7</f>
        <v>44099</v>
      </c>
      <c r="H1655" s="35">
        <f>J1655-13</f>
        <v>44106</v>
      </c>
      <c r="I1655" s="35">
        <f t="shared" si="217"/>
        <v>44113</v>
      </c>
      <c r="J1655" s="35">
        <v>44119</v>
      </c>
      <c r="K1655" s="36" t="s">
        <v>69</v>
      </c>
      <c r="L1655" s="37">
        <f t="shared" si="218"/>
        <v>3750</v>
      </c>
      <c r="M1655" s="38">
        <v>3750</v>
      </c>
      <c r="N1655" s="39"/>
      <c r="O1655" s="40" t="s">
        <v>508</v>
      </c>
    </row>
    <row r="1656" spans="1:256" s="41" customFormat="1" ht="21">
      <c r="A1656" s="32">
        <v>1165</v>
      </c>
      <c r="B1656" s="33" t="s">
        <v>507</v>
      </c>
      <c r="C1656" s="42" t="s">
        <v>193</v>
      </c>
      <c r="D1656" s="33" t="s">
        <v>163</v>
      </c>
      <c r="E1656" s="44" t="s">
        <v>28</v>
      </c>
      <c r="F1656" s="35">
        <f t="shared" ref="F1656:F1661" si="224">H1656-7</f>
        <v>44097</v>
      </c>
      <c r="G1656" s="33" t="str">
        <f>IF(E1656="","",IF((OR(E1656=data_validation!A$1,E1656=data_validation!A$2)),"Indicate Date","N/A"))</f>
        <v>N/A</v>
      </c>
      <c r="H1656" s="35">
        <f t="shared" ref="H1656:H1664" si="225">J1656-15</f>
        <v>44104</v>
      </c>
      <c r="I1656" s="35">
        <f t="shared" si="217"/>
        <v>44111</v>
      </c>
      <c r="J1656" s="35">
        <v>44119</v>
      </c>
      <c r="K1656" s="36" t="s">
        <v>69</v>
      </c>
      <c r="L1656" s="37">
        <f t="shared" si="218"/>
        <v>15000</v>
      </c>
      <c r="M1656" s="43">
        <v>15000</v>
      </c>
      <c r="N1656" s="39"/>
      <c r="O1656" s="40" t="s">
        <v>508</v>
      </c>
    </row>
    <row r="1657" spans="1:256" s="41" customFormat="1" ht="21">
      <c r="A1657" s="32">
        <v>1202</v>
      </c>
      <c r="B1657" s="33" t="s">
        <v>523</v>
      </c>
      <c r="C1657" s="42" t="s">
        <v>503</v>
      </c>
      <c r="D1657" s="33" t="s">
        <v>163</v>
      </c>
      <c r="E1657" s="44" t="s">
        <v>29</v>
      </c>
      <c r="F1657" s="35">
        <f t="shared" si="224"/>
        <v>44097</v>
      </c>
      <c r="G1657" s="33" t="str">
        <f>IF(E1657="","",IF((OR(E1657=data_validation!A$1,E1657=data_validation!A$2)),"Indicate Date","N/A"))</f>
        <v>N/A</v>
      </c>
      <c r="H1657" s="35">
        <f t="shared" si="225"/>
        <v>44104</v>
      </c>
      <c r="I1657" s="35">
        <f t="shared" si="217"/>
        <v>44111</v>
      </c>
      <c r="J1657" s="35">
        <v>44119</v>
      </c>
      <c r="K1657" s="36" t="s">
        <v>69</v>
      </c>
      <c r="L1657" s="37">
        <f t="shared" si="218"/>
        <v>108000</v>
      </c>
      <c r="M1657" s="43">
        <v>108000</v>
      </c>
      <c r="N1657" s="39"/>
      <c r="O1657" s="40" t="s">
        <v>524</v>
      </c>
    </row>
    <row r="1658" spans="1:256" s="41" customFormat="1" ht="12.75">
      <c r="A1658" s="32">
        <v>1213</v>
      </c>
      <c r="B1658" s="33" t="s">
        <v>529</v>
      </c>
      <c r="C1658" s="42" t="s">
        <v>164</v>
      </c>
      <c r="D1658" s="33" t="s">
        <v>163</v>
      </c>
      <c r="E1658" s="44" t="s">
        <v>15</v>
      </c>
      <c r="F1658" s="35">
        <f t="shared" si="224"/>
        <v>44097</v>
      </c>
      <c r="G1658" s="33" t="str">
        <f>IF(E1658="","",IF((OR(E1658=data_validation!A$1,E1658=data_validation!A$2)),"Indicate Date","N/A"))</f>
        <v>Indicate Date</v>
      </c>
      <c r="H1658" s="35">
        <f t="shared" si="225"/>
        <v>44104</v>
      </c>
      <c r="I1658" s="35">
        <f t="shared" si="217"/>
        <v>44111</v>
      </c>
      <c r="J1658" s="35">
        <v>44119</v>
      </c>
      <c r="K1658" s="36" t="s">
        <v>69</v>
      </c>
      <c r="L1658" s="37">
        <f t="shared" si="218"/>
        <v>75100</v>
      </c>
      <c r="M1658" s="43">
        <v>75100</v>
      </c>
      <c r="N1658" s="39"/>
      <c r="O1658" s="40" t="s">
        <v>530</v>
      </c>
    </row>
    <row r="1659" spans="1:256" s="41" customFormat="1" ht="12.75">
      <c r="A1659" s="32">
        <v>1239</v>
      </c>
      <c r="B1659" s="33" t="s">
        <v>538</v>
      </c>
      <c r="C1659" s="42" t="s">
        <v>110</v>
      </c>
      <c r="D1659" s="33" t="s">
        <v>163</v>
      </c>
      <c r="E1659" s="44" t="s">
        <v>15</v>
      </c>
      <c r="F1659" s="35">
        <f t="shared" si="224"/>
        <v>44097</v>
      </c>
      <c r="G1659" s="33" t="str">
        <f>IF(E1659="","",IF((OR(E1659=data_validation!A$1,E1659=data_validation!A$2)),"Indicate Date","N/A"))</f>
        <v>Indicate Date</v>
      </c>
      <c r="H1659" s="35">
        <f t="shared" si="225"/>
        <v>44104</v>
      </c>
      <c r="I1659" s="35">
        <f t="shared" si="217"/>
        <v>44111</v>
      </c>
      <c r="J1659" s="35">
        <v>44119</v>
      </c>
      <c r="K1659" s="36" t="s">
        <v>69</v>
      </c>
      <c r="L1659" s="37">
        <f t="shared" si="218"/>
        <v>10000</v>
      </c>
      <c r="M1659" s="43">
        <v>10000</v>
      </c>
      <c r="N1659" s="39"/>
      <c r="O1659" s="40" t="s">
        <v>539</v>
      </c>
    </row>
    <row r="1660" spans="1:256" s="41" customFormat="1" ht="24">
      <c r="A1660" s="32">
        <v>1254</v>
      </c>
      <c r="B1660" s="33" t="s">
        <v>435</v>
      </c>
      <c r="C1660" s="34" t="s">
        <v>118</v>
      </c>
      <c r="D1660" s="33" t="s">
        <v>163</v>
      </c>
      <c r="E1660" s="44" t="s">
        <v>28</v>
      </c>
      <c r="F1660" s="35">
        <f t="shared" si="224"/>
        <v>44097</v>
      </c>
      <c r="G1660" s="33" t="str">
        <f>IF(E1660="","",IF((OR(E1660=data_validation!A$1,E1660=data_validation!A$2)),"Indicate Date","N/A"))</f>
        <v>N/A</v>
      </c>
      <c r="H1660" s="35">
        <f t="shared" si="225"/>
        <v>44104</v>
      </c>
      <c r="I1660" s="35">
        <f t="shared" si="217"/>
        <v>44111</v>
      </c>
      <c r="J1660" s="35">
        <v>44119</v>
      </c>
      <c r="K1660" s="36" t="s">
        <v>69</v>
      </c>
      <c r="L1660" s="37">
        <f t="shared" si="218"/>
        <v>50000</v>
      </c>
      <c r="M1660" s="38">
        <v>50000</v>
      </c>
      <c r="N1660" s="39"/>
      <c r="O1660" s="40" t="s">
        <v>208</v>
      </c>
    </row>
    <row r="1661" spans="1:256" s="41" customFormat="1" ht="24">
      <c r="A1661" s="32">
        <v>1256</v>
      </c>
      <c r="B1661" s="33" t="s">
        <v>435</v>
      </c>
      <c r="C1661" s="34" t="s">
        <v>87</v>
      </c>
      <c r="D1661" s="33" t="s">
        <v>163</v>
      </c>
      <c r="E1661" s="44" t="s">
        <v>28</v>
      </c>
      <c r="F1661" s="35">
        <f t="shared" si="224"/>
        <v>44097</v>
      </c>
      <c r="G1661" s="33" t="str">
        <f>IF(E1661="","",IF((OR(E1661=data_validation!A$1,E1661=data_validation!A$2)),"Indicate Date","N/A"))</f>
        <v>N/A</v>
      </c>
      <c r="H1661" s="35">
        <f t="shared" si="225"/>
        <v>44104</v>
      </c>
      <c r="I1661" s="35">
        <f t="shared" ref="I1661:I1724" si="226">H1661+7</f>
        <v>44111</v>
      </c>
      <c r="J1661" s="35">
        <v>44119</v>
      </c>
      <c r="K1661" s="36" t="s">
        <v>69</v>
      </c>
      <c r="L1661" s="37">
        <f t="shared" ref="L1661:L1724" si="227">SUM(M1661:N1661)</f>
        <v>5000</v>
      </c>
      <c r="M1661" s="38">
        <v>5000</v>
      </c>
      <c r="N1661" s="39"/>
      <c r="O1661" s="40" t="s">
        <v>208</v>
      </c>
    </row>
    <row r="1662" spans="1:256" s="41" customFormat="1" ht="21">
      <c r="A1662" s="32">
        <v>1264</v>
      </c>
      <c r="B1662" s="33" t="s">
        <v>436</v>
      </c>
      <c r="C1662" s="34" t="s">
        <v>129</v>
      </c>
      <c r="D1662" s="33" t="s">
        <v>163</v>
      </c>
      <c r="E1662" s="44" t="s">
        <v>15</v>
      </c>
      <c r="F1662" s="35">
        <f>G1662-21</f>
        <v>44076</v>
      </c>
      <c r="G1662" s="35">
        <f>H1662-7</f>
        <v>44097</v>
      </c>
      <c r="H1662" s="35">
        <f t="shared" si="225"/>
        <v>44104</v>
      </c>
      <c r="I1662" s="35">
        <f t="shared" si="226"/>
        <v>44111</v>
      </c>
      <c r="J1662" s="35">
        <v>44119</v>
      </c>
      <c r="K1662" s="36" t="s">
        <v>69</v>
      </c>
      <c r="L1662" s="37">
        <f t="shared" si="227"/>
        <v>49000</v>
      </c>
      <c r="M1662" s="38"/>
      <c r="N1662" s="39">
        <v>49000</v>
      </c>
      <c r="O1662" s="40" t="s">
        <v>416</v>
      </c>
    </row>
    <row r="1663" spans="1:256" s="41" customFormat="1" ht="24">
      <c r="A1663" s="32">
        <v>1268</v>
      </c>
      <c r="B1663" s="33" t="s">
        <v>436</v>
      </c>
      <c r="C1663" s="34" t="s">
        <v>85</v>
      </c>
      <c r="D1663" s="33" t="s">
        <v>163</v>
      </c>
      <c r="E1663" s="44" t="s">
        <v>15</v>
      </c>
      <c r="F1663" s="35">
        <f>G1663-21</f>
        <v>44076</v>
      </c>
      <c r="G1663" s="35">
        <f>H1663-7</f>
        <v>44097</v>
      </c>
      <c r="H1663" s="35">
        <f t="shared" si="225"/>
        <v>44104</v>
      </c>
      <c r="I1663" s="35">
        <f t="shared" si="226"/>
        <v>44111</v>
      </c>
      <c r="J1663" s="35">
        <v>44119</v>
      </c>
      <c r="K1663" s="36" t="s">
        <v>69</v>
      </c>
      <c r="L1663" s="37">
        <f t="shared" si="227"/>
        <v>89900</v>
      </c>
      <c r="M1663" s="38"/>
      <c r="N1663" s="39">
        <v>89900</v>
      </c>
      <c r="O1663" s="40" t="s">
        <v>416</v>
      </c>
    </row>
    <row r="1664" spans="1:256" s="41" customFormat="1" ht="12.75">
      <c r="A1664" s="32">
        <v>1297</v>
      </c>
      <c r="B1664" s="82" t="s">
        <v>667</v>
      </c>
      <c r="C1664" s="42" t="s">
        <v>122</v>
      </c>
      <c r="D1664" s="82" t="s">
        <v>645</v>
      </c>
      <c r="E1664" s="83" t="s">
        <v>15</v>
      </c>
      <c r="F1664" s="35">
        <f>G1664-21</f>
        <v>44076</v>
      </c>
      <c r="G1664" s="35">
        <f>H1664-7</f>
        <v>44097</v>
      </c>
      <c r="H1664" s="35">
        <f t="shared" si="225"/>
        <v>44104</v>
      </c>
      <c r="I1664" s="35">
        <f t="shared" si="226"/>
        <v>44111</v>
      </c>
      <c r="J1664" s="35">
        <v>44119</v>
      </c>
      <c r="K1664" s="84" t="s">
        <v>69</v>
      </c>
      <c r="L1664" s="85">
        <f t="shared" si="227"/>
        <v>197358.5</v>
      </c>
      <c r="M1664" s="38">
        <v>197358.5</v>
      </c>
      <c r="N1664" s="39"/>
      <c r="O1664" s="86" t="s">
        <v>646</v>
      </c>
      <c r="P1664" s="87"/>
      <c r="Q1664" s="87"/>
      <c r="R1664" s="87"/>
      <c r="S1664" s="87"/>
      <c r="T1664" s="87"/>
      <c r="U1664" s="87"/>
      <c r="V1664" s="87"/>
      <c r="W1664" s="87"/>
      <c r="X1664" s="87"/>
      <c r="Y1664" s="87"/>
      <c r="Z1664" s="87"/>
      <c r="AA1664" s="87"/>
      <c r="AB1664" s="87"/>
      <c r="AC1664" s="87"/>
      <c r="AD1664" s="87"/>
      <c r="AE1664" s="87"/>
      <c r="AF1664" s="87"/>
      <c r="AG1664" s="87"/>
      <c r="AH1664" s="87"/>
      <c r="AI1664" s="87"/>
      <c r="AJ1664" s="87"/>
      <c r="AK1664" s="87"/>
      <c r="AL1664" s="87"/>
      <c r="AM1664" s="87"/>
      <c r="AN1664" s="87"/>
      <c r="AO1664" s="87"/>
      <c r="AP1664" s="87"/>
      <c r="AQ1664" s="87"/>
      <c r="AR1664" s="87"/>
      <c r="AS1664" s="87"/>
      <c r="AT1664" s="87"/>
      <c r="AU1664" s="87"/>
      <c r="AV1664" s="87"/>
      <c r="AW1664" s="87"/>
      <c r="AX1664" s="87"/>
      <c r="AY1664" s="87"/>
      <c r="AZ1664" s="87"/>
      <c r="BA1664" s="87"/>
      <c r="BB1664" s="87"/>
      <c r="BC1664" s="87"/>
      <c r="BD1664" s="87"/>
      <c r="BE1664" s="87"/>
      <c r="BF1664" s="87"/>
      <c r="BG1664" s="87"/>
      <c r="BH1664" s="87"/>
      <c r="BI1664" s="87"/>
      <c r="BJ1664" s="87"/>
      <c r="BK1664" s="87"/>
      <c r="BL1664" s="87"/>
      <c r="BM1664" s="87"/>
      <c r="BN1664" s="87"/>
      <c r="BO1664" s="87"/>
      <c r="BP1664" s="87"/>
      <c r="BQ1664" s="87"/>
      <c r="BR1664" s="87"/>
      <c r="BS1664" s="87"/>
      <c r="BT1664" s="87"/>
      <c r="BU1664" s="87"/>
      <c r="BV1664" s="87"/>
      <c r="BW1664" s="87"/>
      <c r="BX1664" s="87"/>
      <c r="BY1664" s="87"/>
      <c r="BZ1664" s="87"/>
      <c r="CA1664" s="87"/>
      <c r="CB1664" s="87"/>
      <c r="CC1664" s="87"/>
      <c r="CD1664" s="87"/>
      <c r="CE1664" s="87"/>
      <c r="CF1664" s="87"/>
      <c r="CG1664" s="87"/>
      <c r="CH1664" s="87"/>
      <c r="CI1664" s="87"/>
      <c r="CJ1664" s="87"/>
      <c r="CK1664" s="87"/>
      <c r="CL1664" s="87"/>
      <c r="CM1664" s="87"/>
      <c r="CN1664" s="87"/>
      <c r="CO1664" s="87"/>
      <c r="CP1664" s="87"/>
      <c r="CQ1664" s="87"/>
      <c r="CR1664" s="87"/>
      <c r="CS1664" s="87"/>
      <c r="CT1664" s="87"/>
      <c r="CU1664" s="87"/>
      <c r="CV1664" s="87"/>
      <c r="CW1664" s="87"/>
      <c r="CX1664" s="87"/>
      <c r="CY1664" s="87"/>
      <c r="CZ1664" s="87"/>
      <c r="DA1664" s="87"/>
      <c r="DB1664" s="87"/>
      <c r="DC1664" s="87"/>
      <c r="DD1664" s="87"/>
      <c r="DE1664" s="87"/>
      <c r="DF1664" s="87"/>
      <c r="DG1664" s="87"/>
      <c r="DH1664" s="87"/>
      <c r="DI1664" s="87"/>
      <c r="DJ1664" s="87"/>
      <c r="DK1664" s="87"/>
      <c r="DL1664" s="87"/>
      <c r="DM1664" s="87"/>
      <c r="DN1664" s="87"/>
      <c r="DO1664" s="87"/>
      <c r="DP1664" s="87"/>
      <c r="DQ1664" s="87"/>
      <c r="DR1664" s="87"/>
      <c r="DS1664" s="87"/>
      <c r="DT1664" s="87"/>
      <c r="DU1664" s="87"/>
      <c r="DV1664" s="87"/>
      <c r="DW1664" s="87"/>
      <c r="DX1664" s="87"/>
      <c r="DY1664" s="87"/>
      <c r="DZ1664" s="87"/>
      <c r="EA1664" s="87"/>
      <c r="EB1664" s="87"/>
      <c r="EC1664" s="87"/>
      <c r="ED1664" s="87"/>
      <c r="EE1664" s="87"/>
      <c r="EF1664" s="87"/>
      <c r="EG1664" s="87"/>
      <c r="EH1664" s="87"/>
      <c r="EI1664" s="87"/>
      <c r="EJ1664" s="87"/>
      <c r="EK1664" s="87"/>
      <c r="EL1664" s="87"/>
      <c r="EM1664" s="87"/>
      <c r="EN1664" s="87"/>
      <c r="EO1664" s="87"/>
      <c r="EP1664" s="87"/>
      <c r="EQ1664" s="87"/>
      <c r="ER1664" s="87"/>
      <c r="ES1664" s="87"/>
      <c r="ET1664" s="87"/>
      <c r="EU1664" s="87"/>
      <c r="EV1664" s="87"/>
      <c r="EW1664" s="87"/>
      <c r="EX1664" s="87"/>
      <c r="EY1664" s="87"/>
      <c r="EZ1664" s="87"/>
      <c r="FA1664" s="87"/>
      <c r="FB1664" s="87"/>
      <c r="FC1664" s="87"/>
      <c r="FD1664" s="87"/>
      <c r="FE1664" s="87"/>
      <c r="FF1664" s="87"/>
      <c r="FG1664" s="87"/>
      <c r="FH1664" s="87"/>
      <c r="FI1664" s="87"/>
      <c r="FJ1664" s="87"/>
      <c r="FK1664" s="87"/>
      <c r="FL1664" s="87"/>
      <c r="FM1664" s="87"/>
      <c r="FN1664" s="87"/>
      <c r="FO1664" s="87"/>
      <c r="FP1664" s="87"/>
      <c r="FQ1664" s="87"/>
      <c r="FR1664" s="87"/>
      <c r="FS1664" s="87"/>
      <c r="FT1664" s="87"/>
      <c r="FU1664" s="87"/>
      <c r="FV1664" s="87"/>
      <c r="FW1664" s="87"/>
      <c r="FX1664" s="87"/>
      <c r="FY1664" s="87"/>
      <c r="FZ1664" s="87"/>
      <c r="GA1664" s="87"/>
      <c r="GB1664" s="87"/>
      <c r="GC1664" s="87"/>
      <c r="GD1664" s="87"/>
      <c r="GE1664" s="87"/>
      <c r="GF1664" s="87"/>
      <c r="GG1664" s="87"/>
      <c r="GH1664" s="87"/>
      <c r="GI1664" s="87"/>
      <c r="GJ1664" s="87"/>
      <c r="GK1664" s="87"/>
      <c r="GL1664" s="87"/>
      <c r="GM1664" s="87"/>
      <c r="GN1664" s="87"/>
      <c r="GO1664" s="87"/>
      <c r="GP1664" s="87"/>
      <c r="GQ1664" s="87"/>
      <c r="GR1664" s="87"/>
      <c r="GS1664" s="87"/>
      <c r="GT1664" s="87"/>
      <c r="GU1664" s="87"/>
      <c r="GV1664" s="87"/>
      <c r="GW1664" s="87"/>
      <c r="GX1664" s="87"/>
      <c r="GY1664" s="87"/>
      <c r="GZ1664" s="87"/>
      <c r="HA1664" s="87"/>
      <c r="HB1664" s="87"/>
      <c r="HC1664" s="87"/>
      <c r="HD1664" s="87"/>
      <c r="HE1664" s="87"/>
      <c r="HF1664" s="87"/>
      <c r="HG1664" s="87"/>
      <c r="HH1664" s="87"/>
      <c r="HI1664" s="87"/>
      <c r="HJ1664" s="87"/>
      <c r="HK1664" s="87"/>
      <c r="HL1664" s="87"/>
      <c r="HM1664" s="87"/>
      <c r="HN1664" s="87"/>
      <c r="HO1664" s="87"/>
      <c r="HP1664" s="87"/>
      <c r="HQ1664" s="87"/>
      <c r="HR1664" s="87"/>
      <c r="HS1664" s="87"/>
      <c r="HT1664" s="87"/>
      <c r="HU1664" s="87"/>
      <c r="HV1664" s="87"/>
      <c r="HW1664" s="87"/>
      <c r="HX1664" s="87"/>
      <c r="HY1664" s="87"/>
      <c r="HZ1664" s="87"/>
      <c r="IA1664" s="87"/>
      <c r="IB1664" s="87"/>
      <c r="IC1664" s="87"/>
      <c r="ID1664" s="87"/>
      <c r="IE1664" s="87"/>
      <c r="IF1664" s="87"/>
      <c r="IG1664" s="87"/>
      <c r="IH1664" s="87"/>
      <c r="II1664" s="87"/>
      <c r="IJ1664" s="87"/>
      <c r="IK1664" s="87"/>
      <c r="IL1664" s="87"/>
      <c r="IM1664" s="87"/>
      <c r="IN1664" s="87"/>
      <c r="IO1664" s="87"/>
      <c r="IP1664" s="87"/>
      <c r="IQ1664" s="87"/>
      <c r="IR1664" s="87"/>
      <c r="IS1664" s="87"/>
      <c r="IT1664" s="87"/>
      <c r="IU1664" s="87"/>
      <c r="IV1664" s="87"/>
    </row>
    <row r="1665" spans="1:15" s="41" customFormat="1" ht="24">
      <c r="A1665" s="32">
        <v>1362</v>
      </c>
      <c r="B1665" s="33" t="s">
        <v>470</v>
      </c>
      <c r="C1665" s="42" t="s">
        <v>83</v>
      </c>
      <c r="D1665" s="33" t="s">
        <v>192</v>
      </c>
      <c r="E1665" s="44" t="s">
        <v>28</v>
      </c>
      <c r="F1665" s="35">
        <f>H1665-7</f>
        <v>44099</v>
      </c>
      <c r="G1665" s="33" t="str">
        <f>IF(E1665="","",IF((OR(E1665=data_validation!A$1,E1665=data_validation!A$2)),"Indicate Date","N/A"))</f>
        <v>N/A</v>
      </c>
      <c r="H1665" s="35">
        <f>J1665-13</f>
        <v>44106</v>
      </c>
      <c r="I1665" s="35">
        <f t="shared" si="226"/>
        <v>44113</v>
      </c>
      <c r="J1665" s="35">
        <v>44119</v>
      </c>
      <c r="K1665" s="36" t="s">
        <v>69</v>
      </c>
      <c r="L1665" s="37">
        <f t="shared" si="227"/>
        <v>30000</v>
      </c>
      <c r="M1665" s="43">
        <v>30000</v>
      </c>
      <c r="N1665" s="39"/>
      <c r="O1665" s="40" t="s">
        <v>208</v>
      </c>
    </row>
    <row r="1666" spans="1:15" s="41" customFormat="1" ht="24">
      <c r="A1666" s="32">
        <v>1367</v>
      </c>
      <c r="B1666" s="33" t="s">
        <v>470</v>
      </c>
      <c r="C1666" s="42" t="s">
        <v>118</v>
      </c>
      <c r="D1666" s="33" t="s">
        <v>192</v>
      </c>
      <c r="E1666" s="44" t="s">
        <v>28</v>
      </c>
      <c r="F1666" s="35">
        <f>H1666-7</f>
        <v>44097</v>
      </c>
      <c r="G1666" s="33" t="str">
        <f>IF(E1666="","",IF((OR(E1666=data_validation!A$1,E1666=data_validation!A$2)),"Indicate Date","N/A"))</f>
        <v>N/A</v>
      </c>
      <c r="H1666" s="35">
        <f t="shared" ref="H1666:H1677" si="228">J1666-15</f>
        <v>44104</v>
      </c>
      <c r="I1666" s="35">
        <f t="shared" si="226"/>
        <v>44111</v>
      </c>
      <c r="J1666" s="35">
        <v>44119</v>
      </c>
      <c r="K1666" s="36" t="s">
        <v>69</v>
      </c>
      <c r="L1666" s="37">
        <f t="shared" si="227"/>
        <v>162500</v>
      </c>
      <c r="M1666" s="43">
        <v>162500</v>
      </c>
      <c r="N1666" s="39"/>
      <c r="O1666" s="40" t="s">
        <v>208</v>
      </c>
    </row>
    <row r="1667" spans="1:15" s="41" customFormat="1" ht="36">
      <c r="A1667" s="32">
        <v>1371</v>
      </c>
      <c r="B1667" s="33" t="s">
        <v>470</v>
      </c>
      <c r="C1667" s="42" t="s">
        <v>101</v>
      </c>
      <c r="D1667" s="33" t="s">
        <v>192</v>
      </c>
      <c r="E1667" s="44" t="s">
        <v>25</v>
      </c>
      <c r="F1667" s="46" t="e">
        <v>#REF!</v>
      </c>
      <c r="G1667" s="46" t="s">
        <v>822</v>
      </c>
      <c r="H1667" s="35">
        <f t="shared" si="228"/>
        <v>44104</v>
      </c>
      <c r="I1667" s="35">
        <f t="shared" si="226"/>
        <v>44111</v>
      </c>
      <c r="J1667" s="35">
        <v>44119</v>
      </c>
      <c r="K1667" s="36" t="s">
        <v>69</v>
      </c>
      <c r="L1667" s="37">
        <f t="shared" si="227"/>
        <v>12500</v>
      </c>
      <c r="M1667" s="43">
        <v>12500</v>
      </c>
      <c r="N1667" s="39"/>
      <c r="O1667" s="40" t="s">
        <v>208</v>
      </c>
    </row>
    <row r="1668" spans="1:15" s="41" customFormat="1" ht="18">
      <c r="A1668" s="32">
        <v>1377</v>
      </c>
      <c r="B1668" s="33" t="s">
        <v>470</v>
      </c>
      <c r="C1668" s="42" t="s">
        <v>146</v>
      </c>
      <c r="D1668" s="33" t="s">
        <v>192</v>
      </c>
      <c r="E1668" s="44" t="s">
        <v>26</v>
      </c>
      <c r="F1668" s="46" t="e">
        <v>#REF!</v>
      </c>
      <c r="G1668" s="33" t="str">
        <f>IF(E1668="","",IF((OR(E1668=data_validation!A$1,E1668=data_validation!A$2)),"Indicate Date","N/A"))</f>
        <v>N/A</v>
      </c>
      <c r="H1668" s="35">
        <f t="shared" si="228"/>
        <v>44104</v>
      </c>
      <c r="I1668" s="35">
        <f t="shared" si="226"/>
        <v>44111</v>
      </c>
      <c r="J1668" s="35">
        <v>44119</v>
      </c>
      <c r="K1668" s="36" t="s">
        <v>69</v>
      </c>
      <c r="L1668" s="37">
        <f t="shared" si="227"/>
        <v>200000</v>
      </c>
      <c r="M1668" s="43">
        <v>200000</v>
      </c>
      <c r="N1668" s="39"/>
      <c r="O1668" s="40" t="s">
        <v>208</v>
      </c>
    </row>
    <row r="1669" spans="1:15" s="41" customFormat="1" ht="36">
      <c r="A1669" s="32">
        <v>1381</v>
      </c>
      <c r="B1669" s="33" t="s">
        <v>470</v>
      </c>
      <c r="C1669" s="42" t="s">
        <v>401</v>
      </c>
      <c r="D1669" s="33" t="s">
        <v>192</v>
      </c>
      <c r="E1669" s="44" t="s">
        <v>25</v>
      </c>
      <c r="F1669" s="46" t="e">
        <v>#REF!</v>
      </c>
      <c r="G1669" s="46" t="s">
        <v>822</v>
      </c>
      <c r="H1669" s="35">
        <f t="shared" si="228"/>
        <v>44104</v>
      </c>
      <c r="I1669" s="35">
        <f t="shared" si="226"/>
        <v>44111</v>
      </c>
      <c r="J1669" s="35">
        <v>44119</v>
      </c>
      <c r="K1669" s="36" t="s">
        <v>69</v>
      </c>
      <c r="L1669" s="37">
        <f t="shared" si="227"/>
        <v>250000</v>
      </c>
      <c r="M1669" s="43">
        <v>250000</v>
      </c>
      <c r="N1669" s="39"/>
      <c r="O1669" s="40" t="s">
        <v>208</v>
      </c>
    </row>
    <row r="1670" spans="1:15" s="41" customFormat="1" ht="36">
      <c r="A1670" s="32">
        <v>1385</v>
      </c>
      <c r="B1670" s="33" t="s">
        <v>471</v>
      </c>
      <c r="C1670" s="34" t="s">
        <v>101</v>
      </c>
      <c r="D1670" s="33" t="s">
        <v>192</v>
      </c>
      <c r="E1670" s="44" t="s">
        <v>25</v>
      </c>
      <c r="F1670" s="46" t="e">
        <v>#REF!</v>
      </c>
      <c r="G1670" s="46" t="s">
        <v>822</v>
      </c>
      <c r="H1670" s="35">
        <f t="shared" si="228"/>
        <v>44104</v>
      </c>
      <c r="I1670" s="35">
        <f t="shared" si="226"/>
        <v>44111</v>
      </c>
      <c r="J1670" s="35">
        <v>44119</v>
      </c>
      <c r="K1670" s="36" t="s">
        <v>69</v>
      </c>
      <c r="L1670" s="37">
        <f t="shared" si="227"/>
        <v>474400</v>
      </c>
      <c r="M1670" s="38">
        <v>474400</v>
      </c>
      <c r="N1670" s="39"/>
      <c r="O1670" s="40" t="s">
        <v>272</v>
      </c>
    </row>
    <row r="1671" spans="1:15" s="41" customFormat="1" ht="12.75">
      <c r="A1671" s="32">
        <v>1395</v>
      </c>
      <c r="B1671" s="33" t="s">
        <v>474</v>
      </c>
      <c r="C1671" s="34" t="s">
        <v>89</v>
      </c>
      <c r="D1671" s="33" t="s">
        <v>192</v>
      </c>
      <c r="E1671" s="44" t="s">
        <v>15</v>
      </c>
      <c r="F1671" s="35">
        <f>G1671-21</f>
        <v>44076</v>
      </c>
      <c r="G1671" s="35">
        <f>H1671-7</f>
        <v>44097</v>
      </c>
      <c r="H1671" s="35">
        <f t="shared" si="228"/>
        <v>44104</v>
      </c>
      <c r="I1671" s="35">
        <f t="shared" si="226"/>
        <v>44111</v>
      </c>
      <c r="J1671" s="35">
        <v>44119</v>
      </c>
      <c r="K1671" s="36" t="s">
        <v>69</v>
      </c>
      <c r="L1671" s="37">
        <f t="shared" si="227"/>
        <v>67200</v>
      </c>
      <c r="M1671" s="38">
        <v>67200</v>
      </c>
      <c r="N1671" s="39"/>
      <c r="O1671" s="40" t="s">
        <v>194</v>
      </c>
    </row>
    <row r="1672" spans="1:15" s="41" customFormat="1" ht="18">
      <c r="A1672" s="32">
        <v>1399</v>
      </c>
      <c r="B1672" s="33" t="s">
        <v>474</v>
      </c>
      <c r="C1672" s="42" t="s">
        <v>110</v>
      </c>
      <c r="D1672" s="33" t="s">
        <v>192</v>
      </c>
      <c r="E1672" s="44" t="s">
        <v>29</v>
      </c>
      <c r="F1672" s="35">
        <f>H1672-7</f>
        <v>44097</v>
      </c>
      <c r="G1672" s="33" t="str">
        <f>IF(E1672="","",IF((OR(E1672=data_validation!A$1,E1672=data_validation!A$2)),"Indicate Date","N/A"))</f>
        <v>N/A</v>
      </c>
      <c r="H1672" s="35">
        <f t="shared" si="228"/>
        <v>44104</v>
      </c>
      <c r="I1672" s="35">
        <f t="shared" si="226"/>
        <v>44111</v>
      </c>
      <c r="J1672" s="35">
        <v>44119</v>
      </c>
      <c r="K1672" s="36" t="s">
        <v>69</v>
      </c>
      <c r="L1672" s="37">
        <f t="shared" si="227"/>
        <v>36000</v>
      </c>
      <c r="M1672" s="43">
        <v>36000</v>
      </c>
      <c r="N1672" s="39"/>
      <c r="O1672" s="40" t="s">
        <v>194</v>
      </c>
    </row>
    <row r="1673" spans="1:15" s="41" customFormat="1" ht="36">
      <c r="A1673" s="32">
        <v>1403</v>
      </c>
      <c r="B1673" s="33" t="s">
        <v>474</v>
      </c>
      <c r="C1673" s="42" t="s">
        <v>101</v>
      </c>
      <c r="D1673" s="33" t="s">
        <v>192</v>
      </c>
      <c r="E1673" s="44" t="s">
        <v>25</v>
      </c>
      <c r="F1673" s="46" t="e">
        <v>#REF!</v>
      </c>
      <c r="G1673" s="46" t="s">
        <v>822</v>
      </c>
      <c r="H1673" s="35">
        <f t="shared" si="228"/>
        <v>44104</v>
      </c>
      <c r="I1673" s="35">
        <f t="shared" si="226"/>
        <v>44111</v>
      </c>
      <c r="J1673" s="35">
        <v>44119</v>
      </c>
      <c r="K1673" s="36" t="s">
        <v>69</v>
      </c>
      <c r="L1673" s="37">
        <f t="shared" si="227"/>
        <v>26250</v>
      </c>
      <c r="M1673" s="43">
        <v>26250</v>
      </c>
      <c r="N1673" s="39"/>
      <c r="O1673" s="40" t="s">
        <v>194</v>
      </c>
    </row>
    <row r="1674" spans="1:15" s="41" customFormat="1" ht="18">
      <c r="A1674" s="32">
        <v>1404</v>
      </c>
      <c r="B1674" s="33" t="s">
        <v>474</v>
      </c>
      <c r="C1674" s="42" t="s">
        <v>152</v>
      </c>
      <c r="D1674" s="33" t="s">
        <v>192</v>
      </c>
      <c r="E1674" s="44" t="s">
        <v>28</v>
      </c>
      <c r="F1674" s="35">
        <f>H1674-7</f>
        <v>44097</v>
      </c>
      <c r="G1674" s="33" t="str">
        <f>IF(E1674="","",IF((OR(E1674=data_validation!A$1,E1674=data_validation!A$2)),"Indicate Date","N/A"))</f>
        <v>N/A</v>
      </c>
      <c r="H1674" s="35">
        <f t="shared" si="228"/>
        <v>44104</v>
      </c>
      <c r="I1674" s="35">
        <f t="shared" si="226"/>
        <v>44111</v>
      </c>
      <c r="J1674" s="35">
        <v>44119</v>
      </c>
      <c r="K1674" s="36" t="s">
        <v>69</v>
      </c>
      <c r="L1674" s="37">
        <f t="shared" si="227"/>
        <v>30000</v>
      </c>
      <c r="M1674" s="43">
        <v>30000</v>
      </c>
      <c r="N1674" s="39"/>
      <c r="O1674" s="40" t="s">
        <v>194</v>
      </c>
    </row>
    <row r="1675" spans="1:15" s="41" customFormat="1" ht="18">
      <c r="A1675" s="32">
        <v>1414</v>
      </c>
      <c r="B1675" s="33" t="s">
        <v>475</v>
      </c>
      <c r="C1675" s="42" t="s">
        <v>146</v>
      </c>
      <c r="D1675" s="33" t="s">
        <v>192</v>
      </c>
      <c r="E1675" s="44" t="s">
        <v>26</v>
      </c>
      <c r="F1675" s="46" t="e">
        <v>#REF!</v>
      </c>
      <c r="G1675" s="33" t="str">
        <f>IF(E1675="","",IF((OR(E1675=data_validation!A$1,E1675=data_validation!A$2)),"Indicate Date","N/A"))</f>
        <v>N/A</v>
      </c>
      <c r="H1675" s="35">
        <f t="shared" si="228"/>
        <v>44104</v>
      </c>
      <c r="I1675" s="35">
        <f t="shared" si="226"/>
        <v>44111</v>
      </c>
      <c r="J1675" s="35">
        <v>44119</v>
      </c>
      <c r="K1675" s="36" t="s">
        <v>69</v>
      </c>
      <c r="L1675" s="37">
        <f t="shared" si="227"/>
        <v>60000</v>
      </c>
      <c r="M1675" s="43">
        <v>60000</v>
      </c>
      <c r="N1675" s="39"/>
      <c r="O1675" s="40" t="s">
        <v>196</v>
      </c>
    </row>
    <row r="1676" spans="1:15" s="41" customFormat="1" ht="12.75">
      <c r="A1676" s="32">
        <v>1418</v>
      </c>
      <c r="B1676" s="33" t="s">
        <v>475</v>
      </c>
      <c r="C1676" s="34" t="s">
        <v>89</v>
      </c>
      <c r="D1676" s="33" t="s">
        <v>192</v>
      </c>
      <c r="E1676" s="44" t="s">
        <v>15</v>
      </c>
      <c r="F1676" s="35">
        <f>G1676-21</f>
        <v>44076</v>
      </c>
      <c r="G1676" s="35">
        <f>H1676-7</f>
        <v>44097</v>
      </c>
      <c r="H1676" s="35">
        <f t="shared" si="228"/>
        <v>44104</v>
      </c>
      <c r="I1676" s="35">
        <f t="shared" si="226"/>
        <v>44111</v>
      </c>
      <c r="J1676" s="35">
        <v>44119</v>
      </c>
      <c r="K1676" s="36" t="s">
        <v>69</v>
      </c>
      <c r="L1676" s="37">
        <f t="shared" si="227"/>
        <v>12000</v>
      </c>
      <c r="M1676" s="38">
        <v>12000</v>
      </c>
      <c r="N1676" s="39"/>
      <c r="O1676" s="40" t="s">
        <v>196</v>
      </c>
    </row>
    <row r="1677" spans="1:15" s="41" customFormat="1" ht="18">
      <c r="A1677" s="32">
        <v>1457</v>
      </c>
      <c r="B1677" s="33" t="s">
        <v>482</v>
      </c>
      <c r="C1677" s="42" t="s">
        <v>92</v>
      </c>
      <c r="D1677" s="33" t="s">
        <v>192</v>
      </c>
      <c r="E1677" s="44" t="s">
        <v>28</v>
      </c>
      <c r="F1677" s="35">
        <f>H1677-7</f>
        <v>44097</v>
      </c>
      <c r="G1677" s="33" t="str">
        <f>IF(E1677="","",IF((OR(E1677=data_validation!A$1,E1677=data_validation!A$2)),"Indicate Date","N/A"))</f>
        <v>N/A</v>
      </c>
      <c r="H1677" s="35">
        <f t="shared" si="228"/>
        <v>44104</v>
      </c>
      <c r="I1677" s="35">
        <f t="shared" si="226"/>
        <v>44111</v>
      </c>
      <c r="J1677" s="35">
        <v>44119</v>
      </c>
      <c r="K1677" s="36" t="s">
        <v>69</v>
      </c>
      <c r="L1677" s="37">
        <f t="shared" si="227"/>
        <v>4802</v>
      </c>
      <c r="M1677" s="43">
        <v>4802</v>
      </c>
      <c r="N1677" s="39"/>
      <c r="O1677" s="40" t="s">
        <v>275</v>
      </c>
    </row>
    <row r="1678" spans="1:15" s="41" customFormat="1" ht="18">
      <c r="A1678" s="32">
        <v>1459</v>
      </c>
      <c r="B1678" s="33" t="s">
        <v>482</v>
      </c>
      <c r="C1678" s="42" t="s">
        <v>178</v>
      </c>
      <c r="D1678" s="33" t="s">
        <v>192</v>
      </c>
      <c r="E1678" s="44" t="s">
        <v>28</v>
      </c>
      <c r="F1678" s="35">
        <f>H1678-7</f>
        <v>44099</v>
      </c>
      <c r="G1678" s="33" t="str">
        <f>IF(E1678="","",IF((OR(E1678=data_validation!A$1,E1678=data_validation!A$2)),"Indicate Date","N/A"))</f>
        <v>N/A</v>
      </c>
      <c r="H1678" s="35">
        <f>J1678-13</f>
        <v>44106</v>
      </c>
      <c r="I1678" s="35">
        <f t="shared" si="226"/>
        <v>44113</v>
      </c>
      <c r="J1678" s="35">
        <v>44119</v>
      </c>
      <c r="K1678" s="36" t="s">
        <v>69</v>
      </c>
      <c r="L1678" s="37">
        <f t="shared" si="227"/>
        <v>460</v>
      </c>
      <c r="M1678" s="43">
        <v>460</v>
      </c>
      <c r="N1678" s="39"/>
      <c r="O1678" s="40" t="s">
        <v>275</v>
      </c>
    </row>
    <row r="1679" spans="1:15" s="41" customFormat="1" ht="18">
      <c r="A1679" s="32">
        <v>1465</v>
      </c>
      <c r="B1679" s="33" t="s">
        <v>482</v>
      </c>
      <c r="C1679" s="42" t="s">
        <v>116</v>
      </c>
      <c r="D1679" s="33" t="s">
        <v>192</v>
      </c>
      <c r="E1679" s="44" t="s">
        <v>28</v>
      </c>
      <c r="F1679" s="35">
        <f>H1679-7</f>
        <v>44097</v>
      </c>
      <c r="G1679" s="33" t="str">
        <f>IF(E1679="","",IF((OR(E1679=data_validation!A$1,E1679=data_validation!A$2)),"Indicate Date","N/A"))</f>
        <v>N/A</v>
      </c>
      <c r="H1679" s="35">
        <f>J1679-15</f>
        <v>44104</v>
      </c>
      <c r="I1679" s="35">
        <f t="shared" si="226"/>
        <v>44111</v>
      </c>
      <c r="J1679" s="35">
        <v>44119</v>
      </c>
      <c r="K1679" s="36" t="s">
        <v>69</v>
      </c>
      <c r="L1679" s="37">
        <f t="shared" si="227"/>
        <v>6904</v>
      </c>
      <c r="M1679" s="43">
        <v>6904</v>
      </c>
      <c r="N1679" s="39"/>
      <c r="O1679" s="40" t="s">
        <v>275</v>
      </c>
    </row>
    <row r="1680" spans="1:15" s="41" customFormat="1" ht="18">
      <c r="A1680" s="32">
        <v>1468</v>
      </c>
      <c r="B1680" s="33" t="s">
        <v>482</v>
      </c>
      <c r="C1680" s="42" t="s">
        <v>110</v>
      </c>
      <c r="D1680" s="33" t="s">
        <v>192</v>
      </c>
      <c r="E1680" s="44" t="s">
        <v>28</v>
      </c>
      <c r="F1680" s="35">
        <f>H1680-7</f>
        <v>44097</v>
      </c>
      <c r="G1680" s="33" t="str">
        <f>IF(E1680="","",IF((OR(E1680=data_validation!A$1,E1680=data_validation!A$2)),"Indicate Date","N/A"))</f>
        <v>N/A</v>
      </c>
      <c r="H1680" s="35">
        <f>J1680-15</f>
        <v>44104</v>
      </c>
      <c r="I1680" s="35">
        <f t="shared" si="226"/>
        <v>44111</v>
      </c>
      <c r="J1680" s="35">
        <v>44119</v>
      </c>
      <c r="K1680" s="36" t="s">
        <v>69</v>
      </c>
      <c r="L1680" s="37">
        <f t="shared" si="227"/>
        <v>8980</v>
      </c>
      <c r="M1680" s="43">
        <f>7480+1500</f>
        <v>8980</v>
      </c>
      <c r="N1680" s="39"/>
      <c r="O1680" s="40" t="s">
        <v>275</v>
      </c>
    </row>
    <row r="1681" spans="1:15" s="41" customFormat="1" ht="18">
      <c r="A1681" s="32">
        <v>1470</v>
      </c>
      <c r="B1681" s="33" t="s">
        <v>482</v>
      </c>
      <c r="C1681" s="42" t="s">
        <v>146</v>
      </c>
      <c r="D1681" s="33" t="s">
        <v>192</v>
      </c>
      <c r="E1681" s="44" t="s">
        <v>26</v>
      </c>
      <c r="F1681" s="35">
        <f>H1681-7</f>
        <v>44097</v>
      </c>
      <c r="G1681" s="33" t="str">
        <f>IF(E1681="","",IF((OR(E1681=data_validation!A$1,E1681=data_validation!A$2)),"Indicate Date","N/A"))</f>
        <v>N/A</v>
      </c>
      <c r="H1681" s="35">
        <f>J1681-15</f>
        <v>44104</v>
      </c>
      <c r="I1681" s="35">
        <f t="shared" si="226"/>
        <v>44111</v>
      </c>
      <c r="J1681" s="35">
        <v>44119</v>
      </c>
      <c r="K1681" s="36" t="s">
        <v>69</v>
      </c>
      <c r="L1681" s="37">
        <f t="shared" si="227"/>
        <v>7480</v>
      </c>
      <c r="M1681" s="43">
        <v>7480</v>
      </c>
      <c r="N1681" s="39"/>
      <c r="O1681" s="40" t="s">
        <v>275</v>
      </c>
    </row>
    <row r="1682" spans="1:15" s="41" customFormat="1" ht="12.75">
      <c r="A1682" s="32">
        <v>1474</v>
      </c>
      <c r="B1682" s="33" t="s">
        <v>482</v>
      </c>
      <c r="C1682" s="42" t="s">
        <v>89</v>
      </c>
      <c r="D1682" s="33" t="s">
        <v>192</v>
      </c>
      <c r="E1682" s="44" t="s">
        <v>15</v>
      </c>
      <c r="F1682" s="35">
        <f>G1682-21</f>
        <v>44076</v>
      </c>
      <c r="G1682" s="35">
        <f>H1682-7</f>
        <v>44097</v>
      </c>
      <c r="H1682" s="35">
        <f>J1682-15</f>
        <v>44104</v>
      </c>
      <c r="I1682" s="35">
        <f t="shared" si="226"/>
        <v>44111</v>
      </c>
      <c r="J1682" s="35">
        <v>44119</v>
      </c>
      <c r="K1682" s="36" t="s">
        <v>69</v>
      </c>
      <c r="L1682" s="37">
        <f t="shared" si="227"/>
        <v>15720</v>
      </c>
      <c r="M1682" s="43">
        <v>15720</v>
      </c>
      <c r="N1682" s="39"/>
      <c r="O1682" s="40" t="s">
        <v>275</v>
      </c>
    </row>
    <row r="1683" spans="1:15" s="41" customFormat="1" ht="21">
      <c r="A1683" s="32">
        <v>1493</v>
      </c>
      <c r="B1683" s="33" t="s">
        <v>486</v>
      </c>
      <c r="C1683" s="42" t="s">
        <v>89</v>
      </c>
      <c r="D1683" s="33" t="s">
        <v>192</v>
      </c>
      <c r="E1683" s="44" t="s">
        <v>15</v>
      </c>
      <c r="F1683" s="35">
        <f>G1683-21</f>
        <v>44076</v>
      </c>
      <c r="G1683" s="35">
        <f>H1683-7</f>
        <v>44097</v>
      </c>
      <c r="H1683" s="35">
        <f>J1683-15</f>
        <v>44104</v>
      </c>
      <c r="I1683" s="35">
        <f t="shared" si="226"/>
        <v>44111</v>
      </c>
      <c r="J1683" s="35">
        <v>44119</v>
      </c>
      <c r="K1683" s="36" t="s">
        <v>69</v>
      </c>
      <c r="L1683" s="37">
        <f t="shared" si="227"/>
        <v>300000</v>
      </c>
      <c r="M1683" s="45">
        <v>300000</v>
      </c>
      <c r="N1683" s="39"/>
      <c r="O1683" s="40" t="s">
        <v>487</v>
      </c>
    </row>
    <row r="1684" spans="1:15" s="41" customFormat="1" ht="21">
      <c r="A1684" s="32">
        <v>1497</v>
      </c>
      <c r="B1684" s="33" t="s">
        <v>486</v>
      </c>
      <c r="C1684" s="42" t="s">
        <v>110</v>
      </c>
      <c r="D1684" s="33" t="s">
        <v>192</v>
      </c>
      <c r="E1684" s="44" t="s">
        <v>29</v>
      </c>
      <c r="F1684" s="35">
        <f t="shared" ref="F1684:F1689" si="229">H1684-7</f>
        <v>44099</v>
      </c>
      <c r="G1684" s="33" t="str">
        <f>IF(E1684="","",IF((OR(E1684=data_validation!A$1,E1684=data_validation!A$2)),"Indicate Date","N/A"))</f>
        <v>N/A</v>
      </c>
      <c r="H1684" s="35">
        <f>J1684-13</f>
        <v>44106</v>
      </c>
      <c r="I1684" s="35">
        <f t="shared" si="226"/>
        <v>44113</v>
      </c>
      <c r="J1684" s="35">
        <v>44119</v>
      </c>
      <c r="K1684" s="36" t="s">
        <v>69</v>
      </c>
      <c r="L1684" s="37">
        <f t="shared" si="227"/>
        <v>73000</v>
      </c>
      <c r="M1684" s="43">
        <v>73000</v>
      </c>
      <c r="N1684" s="39"/>
      <c r="O1684" s="40" t="s">
        <v>487</v>
      </c>
    </row>
    <row r="1685" spans="1:15" s="41" customFormat="1" ht="24">
      <c r="A1685" s="32">
        <v>1525</v>
      </c>
      <c r="B1685" s="33" t="s">
        <v>502</v>
      </c>
      <c r="C1685" s="42" t="s">
        <v>83</v>
      </c>
      <c r="D1685" s="33" t="s">
        <v>446</v>
      </c>
      <c r="E1685" s="44" t="s">
        <v>28</v>
      </c>
      <c r="F1685" s="35">
        <f t="shared" si="229"/>
        <v>44097</v>
      </c>
      <c r="G1685" s="33" t="str">
        <f>IF(E1685="","",IF((OR(E1685=data_validation!A$1,E1685=data_validation!A$2)),"Indicate Date","N/A"))</f>
        <v>N/A</v>
      </c>
      <c r="H1685" s="35">
        <f>J1685-15</f>
        <v>44104</v>
      </c>
      <c r="I1685" s="35">
        <f t="shared" si="226"/>
        <v>44111</v>
      </c>
      <c r="J1685" s="35">
        <v>44119</v>
      </c>
      <c r="K1685" s="36" t="s">
        <v>69</v>
      </c>
      <c r="L1685" s="37">
        <f t="shared" si="227"/>
        <v>30000</v>
      </c>
      <c r="M1685" s="43">
        <v>30000</v>
      </c>
      <c r="N1685" s="39"/>
      <c r="O1685" s="40" t="s">
        <v>208</v>
      </c>
    </row>
    <row r="1686" spans="1:15" s="41" customFormat="1" ht="24">
      <c r="A1686" s="32">
        <v>1529</v>
      </c>
      <c r="B1686" s="33" t="s">
        <v>502</v>
      </c>
      <c r="C1686" s="42" t="s">
        <v>87</v>
      </c>
      <c r="D1686" s="33" t="s">
        <v>446</v>
      </c>
      <c r="E1686" s="44" t="s">
        <v>28</v>
      </c>
      <c r="F1686" s="35">
        <f t="shared" si="229"/>
        <v>44097</v>
      </c>
      <c r="G1686" s="33" t="str">
        <f>IF(E1686="","",IF((OR(E1686=data_validation!A$1,E1686=data_validation!A$2)),"Indicate Date","N/A"))</f>
        <v>N/A</v>
      </c>
      <c r="H1686" s="35">
        <f>J1686-15</f>
        <v>44104</v>
      </c>
      <c r="I1686" s="35">
        <f t="shared" si="226"/>
        <v>44111</v>
      </c>
      <c r="J1686" s="35">
        <v>44119</v>
      </c>
      <c r="K1686" s="36" t="s">
        <v>69</v>
      </c>
      <c r="L1686" s="37">
        <f t="shared" si="227"/>
        <v>1500</v>
      </c>
      <c r="M1686" s="43">
        <v>1500</v>
      </c>
      <c r="N1686" s="39"/>
      <c r="O1686" s="40" t="s">
        <v>208</v>
      </c>
    </row>
    <row r="1687" spans="1:15" s="41" customFormat="1" ht="24">
      <c r="A1687" s="32">
        <v>1533</v>
      </c>
      <c r="B1687" s="33" t="s">
        <v>502</v>
      </c>
      <c r="C1687" s="42" t="s">
        <v>118</v>
      </c>
      <c r="D1687" s="33" t="s">
        <v>446</v>
      </c>
      <c r="E1687" s="44" t="s">
        <v>28</v>
      </c>
      <c r="F1687" s="35">
        <f t="shared" si="229"/>
        <v>44097</v>
      </c>
      <c r="G1687" s="33" t="str">
        <f>IF(E1687="","",IF((OR(E1687=data_validation!A$1,E1687=data_validation!A$2)),"Indicate Date","N/A"))</f>
        <v>N/A</v>
      </c>
      <c r="H1687" s="35">
        <f>J1687-15</f>
        <v>44104</v>
      </c>
      <c r="I1687" s="35">
        <f t="shared" si="226"/>
        <v>44111</v>
      </c>
      <c r="J1687" s="35">
        <v>44119</v>
      </c>
      <c r="K1687" s="36" t="s">
        <v>69</v>
      </c>
      <c r="L1687" s="37">
        <f t="shared" si="227"/>
        <v>35000</v>
      </c>
      <c r="M1687" s="43">
        <v>35000</v>
      </c>
      <c r="N1687" s="39"/>
      <c r="O1687" s="40" t="s">
        <v>208</v>
      </c>
    </row>
    <row r="1688" spans="1:15" s="41" customFormat="1" ht="24">
      <c r="A1688" s="32">
        <v>1537</v>
      </c>
      <c r="B1688" s="33" t="s">
        <v>502</v>
      </c>
      <c r="C1688" s="42" t="s">
        <v>104</v>
      </c>
      <c r="D1688" s="33" t="s">
        <v>446</v>
      </c>
      <c r="E1688" s="44" t="s">
        <v>28</v>
      </c>
      <c r="F1688" s="35">
        <f t="shared" si="229"/>
        <v>44097</v>
      </c>
      <c r="G1688" s="33" t="str">
        <f>IF(E1688="","",IF((OR(E1688=data_validation!A$1,E1688=data_validation!A$2)),"Indicate Date","N/A"))</f>
        <v>N/A</v>
      </c>
      <c r="H1688" s="35">
        <f>J1688-15</f>
        <v>44104</v>
      </c>
      <c r="I1688" s="35">
        <f t="shared" si="226"/>
        <v>44111</v>
      </c>
      <c r="J1688" s="35">
        <v>44119</v>
      </c>
      <c r="K1688" s="36" t="s">
        <v>69</v>
      </c>
      <c r="L1688" s="37">
        <f t="shared" si="227"/>
        <v>2000</v>
      </c>
      <c r="M1688" s="43">
        <v>2000</v>
      </c>
      <c r="N1688" s="39"/>
      <c r="O1688" s="40" t="s">
        <v>208</v>
      </c>
    </row>
    <row r="1689" spans="1:15" s="41" customFormat="1" ht="21">
      <c r="A1689" s="32">
        <v>1541</v>
      </c>
      <c r="B1689" s="33" t="s">
        <v>502</v>
      </c>
      <c r="C1689" s="42" t="s">
        <v>503</v>
      </c>
      <c r="D1689" s="33" t="s">
        <v>446</v>
      </c>
      <c r="E1689" s="44" t="s">
        <v>29</v>
      </c>
      <c r="F1689" s="35">
        <f t="shared" si="229"/>
        <v>44099</v>
      </c>
      <c r="G1689" s="33" t="str">
        <f>IF(E1689="","",IF((OR(E1689=data_validation!A$1,E1689=data_validation!A$2)),"Indicate Date","N/A"))</f>
        <v>N/A</v>
      </c>
      <c r="H1689" s="35">
        <f>J1689-13</f>
        <v>44106</v>
      </c>
      <c r="I1689" s="35">
        <f t="shared" si="226"/>
        <v>44113</v>
      </c>
      <c r="J1689" s="35">
        <v>44119</v>
      </c>
      <c r="K1689" s="36" t="s">
        <v>69</v>
      </c>
      <c r="L1689" s="37">
        <f t="shared" si="227"/>
        <v>13200</v>
      </c>
      <c r="M1689" s="43">
        <v>13200</v>
      </c>
      <c r="N1689" s="39"/>
      <c r="O1689" s="40" t="s">
        <v>208</v>
      </c>
    </row>
    <row r="1690" spans="1:15" s="41" customFormat="1" ht="21">
      <c r="A1690" s="32">
        <v>1547</v>
      </c>
      <c r="B1690" s="33" t="s">
        <v>284</v>
      </c>
      <c r="C1690" s="34" t="s">
        <v>114</v>
      </c>
      <c r="D1690" s="33" t="s">
        <v>446</v>
      </c>
      <c r="E1690" s="44" t="s">
        <v>15</v>
      </c>
      <c r="F1690" s="35">
        <f t="shared" ref="F1690:F1721" si="230">G1690-21</f>
        <v>44076</v>
      </c>
      <c r="G1690" s="35">
        <f t="shared" ref="G1690:G1721" si="231">H1690-7</f>
        <v>44097</v>
      </c>
      <c r="H1690" s="35">
        <f>J1690-15</f>
        <v>44104</v>
      </c>
      <c r="I1690" s="35">
        <f t="shared" si="226"/>
        <v>44111</v>
      </c>
      <c r="J1690" s="35">
        <v>44119</v>
      </c>
      <c r="K1690" s="36" t="s">
        <v>69</v>
      </c>
      <c r="L1690" s="37">
        <f t="shared" si="227"/>
        <v>3917831.85</v>
      </c>
      <c r="M1690" s="38"/>
      <c r="N1690" s="38">
        <v>3917831.85</v>
      </c>
      <c r="O1690" s="40" t="s">
        <v>501</v>
      </c>
    </row>
    <row r="1691" spans="1:15" s="41" customFormat="1" ht="21">
      <c r="A1691" s="32">
        <v>1548</v>
      </c>
      <c r="B1691" s="33" t="s">
        <v>284</v>
      </c>
      <c r="C1691" s="34" t="s">
        <v>77</v>
      </c>
      <c r="D1691" s="33" t="s">
        <v>446</v>
      </c>
      <c r="E1691" s="44" t="s">
        <v>15</v>
      </c>
      <c r="F1691" s="35">
        <f t="shared" si="230"/>
        <v>44076</v>
      </c>
      <c r="G1691" s="35">
        <f t="shared" si="231"/>
        <v>44097</v>
      </c>
      <c r="H1691" s="35">
        <f>J1691-15</f>
        <v>44104</v>
      </c>
      <c r="I1691" s="35">
        <f t="shared" si="226"/>
        <v>44111</v>
      </c>
      <c r="J1691" s="35">
        <v>44119</v>
      </c>
      <c r="K1691" s="36" t="s">
        <v>69</v>
      </c>
      <c r="L1691" s="37">
        <f t="shared" si="227"/>
        <v>5000</v>
      </c>
      <c r="M1691" s="38"/>
      <c r="N1691" s="38">
        <v>5000</v>
      </c>
      <c r="O1691" s="40" t="s">
        <v>501</v>
      </c>
    </row>
    <row r="1692" spans="1:15" s="41" customFormat="1" ht="21">
      <c r="A1692" s="32">
        <v>1549</v>
      </c>
      <c r="B1692" s="33" t="s">
        <v>284</v>
      </c>
      <c r="C1692" s="34" t="s">
        <v>78</v>
      </c>
      <c r="D1692" s="33" t="s">
        <v>446</v>
      </c>
      <c r="E1692" s="44" t="s">
        <v>15</v>
      </c>
      <c r="F1692" s="35">
        <f t="shared" si="230"/>
        <v>44076</v>
      </c>
      <c r="G1692" s="35">
        <f t="shared" si="231"/>
        <v>44097</v>
      </c>
      <c r="H1692" s="35">
        <f>J1692-15</f>
        <v>44104</v>
      </c>
      <c r="I1692" s="35">
        <f t="shared" si="226"/>
        <v>44111</v>
      </c>
      <c r="J1692" s="35">
        <v>44119</v>
      </c>
      <c r="K1692" s="36" t="s">
        <v>69</v>
      </c>
      <c r="L1692" s="37">
        <f t="shared" si="227"/>
        <v>145882.68</v>
      </c>
      <c r="M1692" s="38"/>
      <c r="N1692" s="38">
        <v>145882.68</v>
      </c>
      <c r="O1692" s="40" t="s">
        <v>501</v>
      </c>
    </row>
    <row r="1693" spans="1:15" s="41" customFormat="1" ht="21">
      <c r="A1693" s="32">
        <v>1550</v>
      </c>
      <c r="B1693" s="33" t="s">
        <v>284</v>
      </c>
      <c r="C1693" s="34" t="s">
        <v>81</v>
      </c>
      <c r="D1693" s="33" t="s">
        <v>446</v>
      </c>
      <c r="E1693" s="44" t="s">
        <v>15</v>
      </c>
      <c r="F1693" s="35">
        <f t="shared" si="230"/>
        <v>44076</v>
      </c>
      <c r="G1693" s="35">
        <f t="shared" si="231"/>
        <v>44097</v>
      </c>
      <c r="H1693" s="35">
        <f>J1693-15</f>
        <v>44104</v>
      </c>
      <c r="I1693" s="35">
        <f t="shared" si="226"/>
        <v>44111</v>
      </c>
      <c r="J1693" s="35">
        <v>44119</v>
      </c>
      <c r="K1693" s="36" t="s">
        <v>69</v>
      </c>
      <c r="L1693" s="37">
        <f t="shared" si="227"/>
        <v>27720</v>
      </c>
      <c r="M1693" s="38"/>
      <c r="N1693" s="38">
        <v>27720</v>
      </c>
      <c r="O1693" s="40" t="s">
        <v>501</v>
      </c>
    </row>
    <row r="1694" spans="1:15" s="41" customFormat="1" ht="24">
      <c r="A1694" s="32">
        <v>1551</v>
      </c>
      <c r="B1694" s="33" t="s">
        <v>492</v>
      </c>
      <c r="C1694" s="42" t="s">
        <v>95</v>
      </c>
      <c r="D1694" s="33" t="s">
        <v>192</v>
      </c>
      <c r="E1694" s="44" t="s">
        <v>15</v>
      </c>
      <c r="F1694" s="35">
        <f t="shared" si="230"/>
        <v>44078</v>
      </c>
      <c r="G1694" s="35">
        <f t="shared" si="231"/>
        <v>44099</v>
      </c>
      <c r="H1694" s="35">
        <f>J1694-13</f>
        <v>44106</v>
      </c>
      <c r="I1694" s="35">
        <f t="shared" si="226"/>
        <v>44113</v>
      </c>
      <c r="J1694" s="35">
        <v>44119</v>
      </c>
      <c r="K1694" s="36" t="s">
        <v>69</v>
      </c>
      <c r="L1694" s="37">
        <f t="shared" si="227"/>
        <v>48000</v>
      </c>
      <c r="M1694" s="45"/>
      <c r="N1694" s="39">
        <v>48000</v>
      </c>
      <c r="O1694" s="40" t="s">
        <v>488</v>
      </c>
    </row>
    <row r="1695" spans="1:15" s="41" customFormat="1" ht="24">
      <c r="A1695" s="32">
        <v>1558</v>
      </c>
      <c r="B1695" s="33" t="s">
        <v>492</v>
      </c>
      <c r="C1695" s="42" t="s">
        <v>95</v>
      </c>
      <c r="D1695" s="33" t="s">
        <v>192</v>
      </c>
      <c r="E1695" s="44" t="s">
        <v>15</v>
      </c>
      <c r="F1695" s="35">
        <f t="shared" si="230"/>
        <v>44076</v>
      </c>
      <c r="G1695" s="35">
        <f t="shared" si="231"/>
        <v>44097</v>
      </c>
      <c r="H1695" s="35">
        <f t="shared" ref="H1695:H1726" si="232">J1695-15</f>
        <v>44104</v>
      </c>
      <c r="I1695" s="35">
        <f t="shared" si="226"/>
        <v>44111</v>
      </c>
      <c r="J1695" s="35">
        <v>44119</v>
      </c>
      <c r="K1695" s="36" t="s">
        <v>69</v>
      </c>
      <c r="L1695" s="37">
        <f t="shared" si="227"/>
        <v>597000</v>
      </c>
      <c r="M1695" s="45"/>
      <c r="N1695" s="39">
        <f>225000+12000+240000+85000+35000</f>
        <v>597000</v>
      </c>
      <c r="O1695" s="40" t="s">
        <v>491</v>
      </c>
    </row>
    <row r="1696" spans="1:15" s="41" customFormat="1" ht="21">
      <c r="A1696" s="32">
        <v>1566</v>
      </c>
      <c r="B1696" s="33" t="s">
        <v>493</v>
      </c>
      <c r="C1696" s="42" t="s">
        <v>129</v>
      </c>
      <c r="D1696" s="33" t="s">
        <v>192</v>
      </c>
      <c r="E1696" s="44" t="s">
        <v>15</v>
      </c>
      <c r="F1696" s="35">
        <f t="shared" si="230"/>
        <v>44076</v>
      </c>
      <c r="G1696" s="35">
        <f t="shared" si="231"/>
        <v>44097</v>
      </c>
      <c r="H1696" s="35">
        <f t="shared" si="232"/>
        <v>44104</v>
      </c>
      <c r="I1696" s="35">
        <f t="shared" si="226"/>
        <v>44111</v>
      </c>
      <c r="J1696" s="35">
        <v>44119</v>
      </c>
      <c r="K1696" s="36" t="s">
        <v>69</v>
      </c>
      <c r="L1696" s="37">
        <f t="shared" si="227"/>
        <v>55800</v>
      </c>
      <c r="M1696" s="45"/>
      <c r="N1696" s="39">
        <f>4000+16000+10800+25000</f>
        <v>55800</v>
      </c>
      <c r="O1696" s="40" t="s">
        <v>491</v>
      </c>
    </row>
    <row r="1697" spans="1:15" s="41" customFormat="1" ht="24">
      <c r="A1697" s="32">
        <v>1569</v>
      </c>
      <c r="B1697" s="33" t="s">
        <v>493</v>
      </c>
      <c r="C1697" s="42" t="s">
        <v>85</v>
      </c>
      <c r="D1697" s="33" t="s">
        <v>192</v>
      </c>
      <c r="E1697" s="44" t="s">
        <v>15</v>
      </c>
      <c r="F1697" s="35">
        <f t="shared" si="230"/>
        <v>44076</v>
      </c>
      <c r="G1697" s="35">
        <f t="shared" si="231"/>
        <v>44097</v>
      </c>
      <c r="H1697" s="35">
        <f t="shared" si="232"/>
        <v>44104</v>
      </c>
      <c r="I1697" s="35">
        <f t="shared" si="226"/>
        <v>44111</v>
      </c>
      <c r="J1697" s="35">
        <v>44119</v>
      </c>
      <c r="K1697" s="36" t="s">
        <v>69</v>
      </c>
      <c r="L1697" s="37">
        <f t="shared" si="227"/>
        <v>130000</v>
      </c>
      <c r="M1697" s="45"/>
      <c r="N1697" s="39">
        <v>130000</v>
      </c>
      <c r="O1697" s="40" t="s">
        <v>491</v>
      </c>
    </row>
    <row r="1698" spans="1:15" s="41" customFormat="1" ht="21">
      <c r="A1698" s="32">
        <v>1573</v>
      </c>
      <c r="B1698" s="33" t="s">
        <v>493</v>
      </c>
      <c r="C1698" s="42" t="s">
        <v>84</v>
      </c>
      <c r="D1698" s="33" t="s">
        <v>192</v>
      </c>
      <c r="E1698" s="44" t="s">
        <v>15</v>
      </c>
      <c r="F1698" s="35">
        <f t="shared" si="230"/>
        <v>44076</v>
      </c>
      <c r="G1698" s="35">
        <f t="shared" si="231"/>
        <v>44097</v>
      </c>
      <c r="H1698" s="35">
        <f t="shared" si="232"/>
        <v>44104</v>
      </c>
      <c r="I1698" s="35">
        <f t="shared" si="226"/>
        <v>44111</v>
      </c>
      <c r="J1698" s="35">
        <v>44119</v>
      </c>
      <c r="K1698" s="36" t="s">
        <v>69</v>
      </c>
      <c r="L1698" s="37">
        <f t="shared" si="227"/>
        <v>160000</v>
      </c>
      <c r="M1698" s="45"/>
      <c r="N1698" s="39">
        <v>160000</v>
      </c>
      <c r="O1698" s="40" t="s">
        <v>494</v>
      </c>
    </row>
    <row r="1699" spans="1:15" s="41" customFormat="1" ht="24">
      <c r="A1699" s="32">
        <v>1576</v>
      </c>
      <c r="B1699" s="33" t="s">
        <v>495</v>
      </c>
      <c r="C1699" s="42" t="s">
        <v>95</v>
      </c>
      <c r="D1699" s="33" t="s">
        <v>192</v>
      </c>
      <c r="E1699" s="44" t="s">
        <v>15</v>
      </c>
      <c r="F1699" s="35">
        <f t="shared" si="230"/>
        <v>44076</v>
      </c>
      <c r="G1699" s="35">
        <f t="shared" si="231"/>
        <v>44097</v>
      </c>
      <c r="H1699" s="35">
        <f t="shared" si="232"/>
        <v>44104</v>
      </c>
      <c r="I1699" s="35">
        <f t="shared" si="226"/>
        <v>44111</v>
      </c>
      <c r="J1699" s="35">
        <v>44119</v>
      </c>
      <c r="K1699" s="36" t="s">
        <v>69</v>
      </c>
      <c r="L1699" s="37">
        <f t="shared" si="227"/>
        <v>10000</v>
      </c>
      <c r="M1699" s="45"/>
      <c r="N1699" s="39">
        <v>10000</v>
      </c>
      <c r="O1699" s="40" t="s">
        <v>496</v>
      </c>
    </row>
    <row r="1700" spans="1:15" s="41" customFormat="1" ht="21">
      <c r="A1700" s="32">
        <v>1577</v>
      </c>
      <c r="B1700" s="33" t="s">
        <v>495</v>
      </c>
      <c r="C1700" s="42" t="s">
        <v>97</v>
      </c>
      <c r="D1700" s="33" t="s">
        <v>192</v>
      </c>
      <c r="E1700" s="44" t="s">
        <v>15</v>
      </c>
      <c r="F1700" s="35">
        <f t="shared" si="230"/>
        <v>44076</v>
      </c>
      <c r="G1700" s="35">
        <f t="shared" si="231"/>
        <v>44097</v>
      </c>
      <c r="H1700" s="35">
        <f t="shared" si="232"/>
        <v>44104</v>
      </c>
      <c r="I1700" s="35">
        <f t="shared" si="226"/>
        <v>44111</v>
      </c>
      <c r="J1700" s="35">
        <v>44119</v>
      </c>
      <c r="K1700" s="36" t="s">
        <v>69</v>
      </c>
      <c r="L1700" s="37">
        <f t="shared" si="227"/>
        <v>40000</v>
      </c>
      <c r="M1700" s="45"/>
      <c r="N1700" s="39">
        <v>40000</v>
      </c>
      <c r="O1700" s="40" t="s">
        <v>497</v>
      </c>
    </row>
    <row r="1701" spans="1:15" s="41" customFormat="1" ht="21">
      <c r="A1701" s="32">
        <v>1582</v>
      </c>
      <c r="B1701" s="33" t="s">
        <v>495</v>
      </c>
      <c r="C1701" s="42" t="s">
        <v>84</v>
      </c>
      <c r="D1701" s="33" t="s">
        <v>192</v>
      </c>
      <c r="E1701" s="44" t="s">
        <v>15</v>
      </c>
      <c r="F1701" s="35">
        <f t="shared" si="230"/>
        <v>44076</v>
      </c>
      <c r="G1701" s="35">
        <f t="shared" si="231"/>
        <v>44097</v>
      </c>
      <c r="H1701" s="35">
        <f t="shared" si="232"/>
        <v>44104</v>
      </c>
      <c r="I1701" s="35">
        <f t="shared" si="226"/>
        <v>44111</v>
      </c>
      <c r="J1701" s="35">
        <v>44119</v>
      </c>
      <c r="K1701" s="36" t="s">
        <v>69</v>
      </c>
      <c r="L1701" s="37">
        <f t="shared" si="227"/>
        <v>6000</v>
      </c>
      <c r="M1701" s="45"/>
      <c r="N1701" s="39">
        <v>6000</v>
      </c>
      <c r="O1701" s="40" t="s">
        <v>498</v>
      </c>
    </row>
    <row r="1702" spans="1:15" s="41" customFormat="1" ht="21">
      <c r="A1702" s="32">
        <v>1586</v>
      </c>
      <c r="B1702" s="33" t="s">
        <v>499</v>
      </c>
      <c r="C1702" s="34" t="s">
        <v>89</v>
      </c>
      <c r="D1702" s="33" t="s">
        <v>88</v>
      </c>
      <c r="E1702" s="44" t="s">
        <v>15</v>
      </c>
      <c r="F1702" s="35">
        <f t="shared" si="230"/>
        <v>44076</v>
      </c>
      <c r="G1702" s="35">
        <f t="shared" si="231"/>
        <v>44097</v>
      </c>
      <c r="H1702" s="35">
        <f t="shared" si="232"/>
        <v>44104</v>
      </c>
      <c r="I1702" s="35">
        <f t="shared" si="226"/>
        <v>44111</v>
      </c>
      <c r="J1702" s="35">
        <v>44119</v>
      </c>
      <c r="K1702" s="36" t="s">
        <v>69</v>
      </c>
      <c r="L1702" s="37">
        <f t="shared" si="227"/>
        <v>14400</v>
      </c>
      <c r="M1702" s="38">
        <v>14400</v>
      </c>
      <c r="N1702" s="39"/>
      <c r="O1702" s="40" t="s">
        <v>253</v>
      </c>
    </row>
    <row r="1703" spans="1:15" s="41" customFormat="1" ht="24">
      <c r="A1703" s="32">
        <v>1590</v>
      </c>
      <c r="B1703" s="33" t="s">
        <v>696</v>
      </c>
      <c r="C1703" s="42" t="s">
        <v>698</v>
      </c>
      <c r="D1703" s="33" t="s">
        <v>446</v>
      </c>
      <c r="E1703" s="44" t="s">
        <v>15</v>
      </c>
      <c r="F1703" s="35">
        <f t="shared" si="230"/>
        <v>44076</v>
      </c>
      <c r="G1703" s="35">
        <f t="shared" si="231"/>
        <v>44097</v>
      </c>
      <c r="H1703" s="35">
        <f t="shared" si="232"/>
        <v>44104</v>
      </c>
      <c r="I1703" s="35">
        <f t="shared" si="226"/>
        <v>44111</v>
      </c>
      <c r="J1703" s="35">
        <v>44119</v>
      </c>
      <c r="K1703" s="36" t="s">
        <v>69</v>
      </c>
      <c r="L1703" s="37">
        <f t="shared" si="227"/>
        <v>6500</v>
      </c>
      <c r="M1703" s="45">
        <v>6500</v>
      </c>
      <c r="N1703" s="45"/>
      <c r="O1703" s="40" t="s">
        <v>697</v>
      </c>
    </row>
    <row r="1704" spans="1:15" s="41" customFormat="1" ht="24">
      <c r="A1704" s="32">
        <v>1594</v>
      </c>
      <c r="B1704" s="33" t="s">
        <v>696</v>
      </c>
      <c r="C1704" s="42" t="s">
        <v>699</v>
      </c>
      <c r="D1704" s="33" t="s">
        <v>446</v>
      </c>
      <c r="E1704" s="44" t="s">
        <v>15</v>
      </c>
      <c r="F1704" s="35">
        <f t="shared" si="230"/>
        <v>44076</v>
      </c>
      <c r="G1704" s="35">
        <f t="shared" si="231"/>
        <v>44097</v>
      </c>
      <c r="H1704" s="35">
        <f t="shared" si="232"/>
        <v>44104</v>
      </c>
      <c r="I1704" s="35">
        <f t="shared" si="226"/>
        <v>44111</v>
      </c>
      <c r="J1704" s="35">
        <v>44119</v>
      </c>
      <c r="K1704" s="36" t="s">
        <v>69</v>
      </c>
      <c r="L1704" s="37">
        <f t="shared" si="227"/>
        <v>208820</v>
      </c>
      <c r="M1704" s="45">
        <v>208820</v>
      </c>
      <c r="N1704" s="45"/>
      <c r="O1704" s="40" t="s">
        <v>697</v>
      </c>
    </row>
    <row r="1705" spans="1:15" s="41" customFormat="1" ht="21">
      <c r="A1705" s="32">
        <v>1604</v>
      </c>
      <c r="B1705" s="33" t="s">
        <v>696</v>
      </c>
      <c r="C1705" s="42" t="s">
        <v>78</v>
      </c>
      <c r="D1705" s="33" t="s">
        <v>446</v>
      </c>
      <c r="E1705" s="44" t="s">
        <v>15</v>
      </c>
      <c r="F1705" s="35">
        <f t="shared" si="230"/>
        <v>44076</v>
      </c>
      <c r="G1705" s="35">
        <f t="shared" si="231"/>
        <v>44097</v>
      </c>
      <c r="H1705" s="35">
        <f t="shared" si="232"/>
        <v>44104</v>
      </c>
      <c r="I1705" s="35">
        <f t="shared" si="226"/>
        <v>44111</v>
      </c>
      <c r="J1705" s="35">
        <v>44119</v>
      </c>
      <c r="K1705" s="36" t="s">
        <v>69</v>
      </c>
      <c r="L1705" s="37">
        <f t="shared" si="227"/>
        <v>62500</v>
      </c>
      <c r="M1705" s="45">
        <v>62500</v>
      </c>
      <c r="N1705" s="45"/>
      <c r="O1705" s="40" t="s">
        <v>697</v>
      </c>
    </row>
    <row r="1706" spans="1:15" s="41" customFormat="1" ht="21">
      <c r="A1706" s="32">
        <v>1605</v>
      </c>
      <c r="B1706" s="33" t="s">
        <v>696</v>
      </c>
      <c r="C1706" s="42" t="s">
        <v>81</v>
      </c>
      <c r="D1706" s="33" t="s">
        <v>446</v>
      </c>
      <c r="E1706" s="44" t="s">
        <v>15</v>
      </c>
      <c r="F1706" s="35">
        <f t="shared" si="230"/>
        <v>44076</v>
      </c>
      <c r="G1706" s="35">
        <f t="shared" si="231"/>
        <v>44097</v>
      </c>
      <c r="H1706" s="35">
        <f t="shared" si="232"/>
        <v>44104</v>
      </c>
      <c r="I1706" s="35">
        <f t="shared" si="226"/>
        <v>44111</v>
      </c>
      <c r="J1706" s="35">
        <v>44119</v>
      </c>
      <c r="K1706" s="36" t="s">
        <v>69</v>
      </c>
      <c r="L1706" s="37">
        <f t="shared" si="227"/>
        <v>3500</v>
      </c>
      <c r="M1706" s="45">
        <v>3500</v>
      </c>
      <c r="N1706" s="45"/>
      <c r="O1706" s="40" t="s">
        <v>697</v>
      </c>
    </row>
    <row r="1707" spans="1:15" s="41" customFormat="1" ht="21">
      <c r="A1707" s="32">
        <v>1610</v>
      </c>
      <c r="B1707" s="33" t="s">
        <v>703</v>
      </c>
      <c r="C1707" s="42" t="s">
        <v>114</v>
      </c>
      <c r="D1707" s="33" t="s">
        <v>446</v>
      </c>
      <c r="E1707" s="44" t="s">
        <v>15</v>
      </c>
      <c r="F1707" s="35">
        <f t="shared" si="230"/>
        <v>44076</v>
      </c>
      <c r="G1707" s="35">
        <f t="shared" si="231"/>
        <v>44097</v>
      </c>
      <c r="H1707" s="35">
        <f t="shared" si="232"/>
        <v>44104</v>
      </c>
      <c r="I1707" s="35">
        <f t="shared" si="226"/>
        <v>44111</v>
      </c>
      <c r="J1707" s="35">
        <v>44119</v>
      </c>
      <c r="K1707" s="36" t="s">
        <v>69</v>
      </c>
      <c r="L1707" s="37">
        <f t="shared" si="227"/>
        <v>298631.56</v>
      </c>
      <c r="M1707" s="45"/>
      <c r="N1707" s="45">
        <f>257441+41190.56</f>
        <v>298631.56</v>
      </c>
      <c r="O1707" s="40" t="s">
        <v>704</v>
      </c>
    </row>
    <row r="1708" spans="1:15" s="41" customFormat="1" ht="21">
      <c r="A1708" s="32">
        <v>1611</v>
      </c>
      <c r="B1708" s="33" t="s">
        <v>703</v>
      </c>
      <c r="C1708" s="42" t="s">
        <v>78</v>
      </c>
      <c r="D1708" s="33" t="s">
        <v>446</v>
      </c>
      <c r="E1708" s="44" t="s">
        <v>15</v>
      </c>
      <c r="F1708" s="35">
        <f t="shared" si="230"/>
        <v>44076</v>
      </c>
      <c r="G1708" s="35">
        <f t="shared" si="231"/>
        <v>44097</v>
      </c>
      <c r="H1708" s="35">
        <f t="shared" si="232"/>
        <v>44104</v>
      </c>
      <c r="I1708" s="35">
        <f t="shared" si="226"/>
        <v>44111</v>
      </c>
      <c r="J1708" s="35">
        <v>44119</v>
      </c>
      <c r="K1708" s="36" t="s">
        <v>69</v>
      </c>
      <c r="L1708" s="37">
        <f t="shared" si="227"/>
        <v>4000</v>
      </c>
      <c r="M1708" s="45"/>
      <c r="N1708" s="45">
        <v>4000</v>
      </c>
      <c r="O1708" s="40" t="s">
        <v>704</v>
      </c>
    </row>
    <row r="1709" spans="1:15" s="41" customFormat="1" ht="21">
      <c r="A1709" s="32">
        <v>1612</v>
      </c>
      <c r="B1709" s="33" t="s">
        <v>668</v>
      </c>
      <c r="C1709" s="42" t="s">
        <v>114</v>
      </c>
      <c r="D1709" s="33" t="s">
        <v>446</v>
      </c>
      <c r="E1709" s="44" t="s">
        <v>15</v>
      </c>
      <c r="F1709" s="35">
        <f t="shared" si="230"/>
        <v>44076</v>
      </c>
      <c r="G1709" s="35">
        <f t="shared" si="231"/>
        <v>44097</v>
      </c>
      <c r="H1709" s="35">
        <f t="shared" si="232"/>
        <v>44104</v>
      </c>
      <c r="I1709" s="35">
        <f t="shared" si="226"/>
        <v>44111</v>
      </c>
      <c r="J1709" s="35">
        <v>44119</v>
      </c>
      <c r="K1709" s="36" t="s">
        <v>69</v>
      </c>
      <c r="L1709" s="37">
        <f t="shared" si="227"/>
        <v>330264.46999999997</v>
      </c>
      <c r="M1709" s="45"/>
      <c r="N1709" s="45">
        <v>330264.46999999997</v>
      </c>
      <c r="O1709" s="40" t="s">
        <v>669</v>
      </c>
    </row>
    <row r="1710" spans="1:15" s="41" customFormat="1" ht="21">
      <c r="A1710" s="32">
        <v>1613</v>
      </c>
      <c r="B1710" s="33" t="s">
        <v>668</v>
      </c>
      <c r="C1710" s="42" t="s">
        <v>77</v>
      </c>
      <c r="D1710" s="33" t="s">
        <v>446</v>
      </c>
      <c r="E1710" s="44" t="s">
        <v>15</v>
      </c>
      <c r="F1710" s="35">
        <f t="shared" si="230"/>
        <v>44076</v>
      </c>
      <c r="G1710" s="35">
        <f t="shared" si="231"/>
        <v>44097</v>
      </c>
      <c r="H1710" s="35">
        <f t="shared" si="232"/>
        <v>44104</v>
      </c>
      <c r="I1710" s="35">
        <f t="shared" si="226"/>
        <v>44111</v>
      </c>
      <c r="J1710" s="35">
        <v>44119</v>
      </c>
      <c r="K1710" s="36" t="s">
        <v>69</v>
      </c>
      <c r="L1710" s="37">
        <f t="shared" si="227"/>
        <v>1535.53</v>
      </c>
      <c r="M1710" s="45"/>
      <c r="N1710" s="45">
        <v>1535.53</v>
      </c>
      <c r="O1710" s="40" t="s">
        <v>669</v>
      </c>
    </row>
    <row r="1711" spans="1:15" s="41" customFormat="1" ht="31.5">
      <c r="A1711" s="32">
        <v>1617</v>
      </c>
      <c r="B1711" s="33" t="s">
        <v>701</v>
      </c>
      <c r="C1711" s="42" t="s">
        <v>698</v>
      </c>
      <c r="D1711" s="33" t="s">
        <v>446</v>
      </c>
      <c r="E1711" s="44" t="s">
        <v>15</v>
      </c>
      <c r="F1711" s="35">
        <f t="shared" si="230"/>
        <v>44076</v>
      </c>
      <c r="G1711" s="35">
        <f t="shared" si="231"/>
        <v>44097</v>
      </c>
      <c r="H1711" s="35">
        <f t="shared" si="232"/>
        <v>44104</v>
      </c>
      <c r="I1711" s="35">
        <f t="shared" si="226"/>
        <v>44111</v>
      </c>
      <c r="J1711" s="35">
        <v>44119</v>
      </c>
      <c r="K1711" s="36" t="s">
        <v>69</v>
      </c>
      <c r="L1711" s="37">
        <f t="shared" si="227"/>
        <v>3184604</v>
      </c>
      <c r="M1711" s="45">
        <v>3184604</v>
      </c>
      <c r="N1711" s="45"/>
      <c r="O1711" s="40" t="s">
        <v>702</v>
      </c>
    </row>
    <row r="1712" spans="1:15" s="41" customFormat="1" ht="31.5">
      <c r="A1712" s="32">
        <v>1624</v>
      </c>
      <c r="B1712" s="33" t="s">
        <v>701</v>
      </c>
      <c r="C1712" s="42" t="s">
        <v>700</v>
      </c>
      <c r="D1712" s="33" t="s">
        <v>446</v>
      </c>
      <c r="E1712" s="44" t="s">
        <v>15</v>
      </c>
      <c r="F1712" s="35">
        <f t="shared" si="230"/>
        <v>44076</v>
      </c>
      <c r="G1712" s="35">
        <f t="shared" si="231"/>
        <v>44097</v>
      </c>
      <c r="H1712" s="35">
        <f t="shared" si="232"/>
        <v>44104</v>
      </c>
      <c r="I1712" s="35">
        <f t="shared" si="226"/>
        <v>44111</v>
      </c>
      <c r="J1712" s="35">
        <v>44119</v>
      </c>
      <c r="K1712" s="36" t="s">
        <v>69</v>
      </c>
      <c r="L1712" s="37">
        <f t="shared" si="227"/>
        <v>500000</v>
      </c>
      <c r="M1712" s="45">
        <v>500000</v>
      </c>
      <c r="N1712" s="45"/>
      <c r="O1712" s="40" t="s">
        <v>702</v>
      </c>
    </row>
    <row r="1713" spans="1:15" s="41" customFormat="1" ht="31.5">
      <c r="A1713" s="32">
        <v>1628</v>
      </c>
      <c r="B1713" s="33" t="s">
        <v>701</v>
      </c>
      <c r="C1713" s="42" t="s">
        <v>699</v>
      </c>
      <c r="D1713" s="33" t="s">
        <v>446</v>
      </c>
      <c r="E1713" s="44" t="s">
        <v>15</v>
      </c>
      <c r="F1713" s="35">
        <f t="shared" si="230"/>
        <v>44076</v>
      </c>
      <c r="G1713" s="35">
        <f t="shared" si="231"/>
        <v>44097</v>
      </c>
      <c r="H1713" s="35">
        <f t="shared" si="232"/>
        <v>44104</v>
      </c>
      <c r="I1713" s="35">
        <f t="shared" si="226"/>
        <v>44111</v>
      </c>
      <c r="J1713" s="35">
        <v>44119</v>
      </c>
      <c r="K1713" s="36" t="s">
        <v>69</v>
      </c>
      <c r="L1713" s="37">
        <f t="shared" si="227"/>
        <v>180545.7</v>
      </c>
      <c r="M1713" s="45">
        <v>180545.7</v>
      </c>
      <c r="N1713" s="45"/>
      <c r="O1713" s="40" t="s">
        <v>702</v>
      </c>
    </row>
    <row r="1714" spans="1:15" s="41" customFormat="1" ht="21">
      <c r="A1714" s="32">
        <v>1634</v>
      </c>
      <c r="B1714" s="33" t="s">
        <v>663</v>
      </c>
      <c r="C1714" s="42" t="s">
        <v>114</v>
      </c>
      <c r="D1714" s="33" t="s">
        <v>446</v>
      </c>
      <c r="E1714" s="44" t="s">
        <v>15</v>
      </c>
      <c r="F1714" s="35">
        <f t="shared" si="230"/>
        <v>44076</v>
      </c>
      <c r="G1714" s="35">
        <f t="shared" si="231"/>
        <v>44097</v>
      </c>
      <c r="H1714" s="35">
        <f t="shared" si="232"/>
        <v>44104</v>
      </c>
      <c r="I1714" s="35">
        <f t="shared" si="226"/>
        <v>44111</v>
      </c>
      <c r="J1714" s="35">
        <v>44119</v>
      </c>
      <c r="K1714" s="36" t="s">
        <v>69</v>
      </c>
      <c r="L1714" s="37">
        <f t="shared" si="227"/>
        <v>4427759.7300000004</v>
      </c>
      <c r="M1714" s="45"/>
      <c r="N1714" s="45">
        <v>4427759.7300000004</v>
      </c>
      <c r="O1714" s="40" t="s">
        <v>664</v>
      </c>
    </row>
    <row r="1715" spans="1:15" s="41" customFormat="1" ht="21">
      <c r="A1715" s="32">
        <v>1635</v>
      </c>
      <c r="B1715" s="33" t="s">
        <v>663</v>
      </c>
      <c r="C1715" s="42" t="s">
        <v>77</v>
      </c>
      <c r="D1715" s="33" t="s">
        <v>446</v>
      </c>
      <c r="E1715" s="44" t="s">
        <v>15</v>
      </c>
      <c r="F1715" s="35">
        <f t="shared" si="230"/>
        <v>44076</v>
      </c>
      <c r="G1715" s="35">
        <f t="shared" si="231"/>
        <v>44097</v>
      </c>
      <c r="H1715" s="35">
        <f t="shared" si="232"/>
        <v>44104</v>
      </c>
      <c r="I1715" s="35">
        <f t="shared" si="226"/>
        <v>44111</v>
      </c>
      <c r="J1715" s="35">
        <v>44119</v>
      </c>
      <c r="K1715" s="36" t="s">
        <v>69</v>
      </c>
      <c r="L1715" s="37">
        <f t="shared" si="227"/>
        <v>1500</v>
      </c>
      <c r="M1715" s="45"/>
      <c r="N1715" s="45">
        <v>1500</v>
      </c>
      <c r="O1715" s="40" t="s">
        <v>664</v>
      </c>
    </row>
    <row r="1716" spans="1:15" s="41" customFormat="1" ht="21">
      <c r="A1716" s="32">
        <v>1636</v>
      </c>
      <c r="B1716" s="33" t="s">
        <v>663</v>
      </c>
      <c r="C1716" s="42" t="s">
        <v>78</v>
      </c>
      <c r="D1716" s="33" t="s">
        <v>446</v>
      </c>
      <c r="E1716" s="44" t="s">
        <v>15</v>
      </c>
      <c r="F1716" s="35">
        <f t="shared" si="230"/>
        <v>44076</v>
      </c>
      <c r="G1716" s="35">
        <f t="shared" si="231"/>
        <v>44097</v>
      </c>
      <c r="H1716" s="35">
        <f t="shared" si="232"/>
        <v>44104</v>
      </c>
      <c r="I1716" s="35">
        <f t="shared" si="226"/>
        <v>44111</v>
      </c>
      <c r="J1716" s="35">
        <v>44119</v>
      </c>
      <c r="K1716" s="36" t="s">
        <v>69</v>
      </c>
      <c r="L1716" s="37">
        <f t="shared" si="227"/>
        <v>598247.53</v>
      </c>
      <c r="M1716" s="45"/>
      <c r="N1716" s="45">
        <v>598247.53</v>
      </c>
      <c r="O1716" s="40" t="s">
        <v>664</v>
      </c>
    </row>
    <row r="1717" spans="1:15" s="41" customFormat="1" ht="21">
      <c r="A1717" s="32">
        <v>1637</v>
      </c>
      <c r="B1717" s="33" t="s">
        <v>663</v>
      </c>
      <c r="C1717" s="42" t="s">
        <v>81</v>
      </c>
      <c r="D1717" s="33" t="s">
        <v>446</v>
      </c>
      <c r="E1717" s="44" t="s">
        <v>15</v>
      </c>
      <c r="F1717" s="35">
        <f t="shared" si="230"/>
        <v>44076</v>
      </c>
      <c r="G1717" s="35">
        <f t="shared" si="231"/>
        <v>44097</v>
      </c>
      <c r="H1717" s="35">
        <f t="shared" si="232"/>
        <v>44104</v>
      </c>
      <c r="I1717" s="35">
        <f t="shared" si="226"/>
        <v>44111</v>
      </c>
      <c r="J1717" s="35">
        <v>44119</v>
      </c>
      <c r="K1717" s="36" t="s">
        <v>69</v>
      </c>
      <c r="L1717" s="37">
        <f t="shared" si="227"/>
        <v>149500</v>
      </c>
      <c r="M1717" s="45"/>
      <c r="N1717" s="45">
        <f>120000+17500+12000</f>
        <v>149500</v>
      </c>
      <c r="O1717" s="40" t="s">
        <v>664</v>
      </c>
    </row>
    <row r="1718" spans="1:15" s="41" customFormat="1" ht="21">
      <c r="A1718" s="32">
        <v>1642</v>
      </c>
      <c r="B1718" s="33" t="s">
        <v>551</v>
      </c>
      <c r="C1718" s="42" t="s">
        <v>114</v>
      </c>
      <c r="D1718" s="33" t="s">
        <v>446</v>
      </c>
      <c r="E1718" s="44" t="s">
        <v>15</v>
      </c>
      <c r="F1718" s="35">
        <f t="shared" si="230"/>
        <v>44076</v>
      </c>
      <c r="G1718" s="35">
        <f t="shared" si="231"/>
        <v>44097</v>
      </c>
      <c r="H1718" s="35">
        <f t="shared" si="232"/>
        <v>44104</v>
      </c>
      <c r="I1718" s="35">
        <f t="shared" si="226"/>
        <v>44111</v>
      </c>
      <c r="J1718" s="35">
        <v>44119</v>
      </c>
      <c r="K1718" s="36" t="s">
        <v>69</v>
      </c>
      <c r="L1718" s="37">
        <f t="shared" si="227"/>
        <v>3647852</v>
      </c>
      <c r="M1718" s="45">
        <v>3647852</v>
      </c>
      <c r="N1718" s="45"/>
      <c r="O1718" s="40" t="s">
        <v>548</v>
      </c>
    </row>
    <row r="1719" spans="1:15" s="41" customFormat="1" ht="21">
      <c r="A1719" s="32">
        <v>1643</v>
      </c>
      <c r="B1719" s="33" t="s">
        <v>551</v>
      </c>
      <c r="C1719" s="42" t="s">
        <v>77</v>
      </c>
      <c r="D1719" s="33" t="s">
        <v>446</v>
      </c>
      <c r="E1719" s="44" t="s">
        <v>15</v>
      </c>
      <c r="F1719" s="35">
        <f t="shared" si="230"/>
        <v>44076</v>
      </c>
      <c r="G1719" s="35">
        <f t="shared" si="231"/>
        <v>44097</v>
      </c>
      <c r="H1719" s="35">
        <f t="shared" si="232"/>
        <v>44104</v>
      </c>
      <c r="I1719" s="35">
        <f t="shared" si="226"/>
        <v>44111</v>
      </c>
      <c r="J1719" s="35">
        <v>44119</v>
      </c>
      <c r="K1719" s="36" t="s">
        <v>69</v>
      </c>
      <c r="L1719" s="37">
        <f t="shared" si="227"/>
        <v>3000</v>
      </c>
      <c r="M1719" s="45">
        <v>3000</v>
      </c>
      <c r="N1719" s="45"/>
      <c r="O1719" s="40" t="s">
        <v>548</v>
      </c>
    </row>
    <row r="1720" spans="1:15" s="41" customFormat="1" ht="21">
      <c r="A1720" s="32">
        <v>1644</v>
      </c>
      <c r="B1720" s="33" t="s">
        <v>551</v>
      </c>
      <c r="C1720" s="42" t="s">
        <v>78</v>
      </c>
      <c r="D1720" s="33" t="s">
        <v>446</v>
      </c>
      <c r="E1720" s="44" t="s">
        <v>15</v>
      </c>
      <c r="F1720" s="35">
        <f t="shared" si="230"/>
        <v>44076</v>
      </c>
      <c r="G1720" s="35">
        <f t="shared" si="231"/>
        <v>44097</v>
      </c>
      <c r="H1720" s="35">
        <f t="shared" si="232"/>
        <v>44104</v>
      </c>
      <c r="I1720" s="35">
        <f t="shared" si="226"/>
        <v>44111</v>
      </c>
      <c r="J1720" s="35">
        <v>44119</v>
      </c>
      <c r="K1720" s="36" t="s">
        <v>69</v>
      </c>
      <c r="L1720" s="37">
        <f t="shared" si="227"/>
        <v>29040</v>
      </c>
      <c r="M1720" s="45">
        <v>29040</v>
      </c>
      <c r="N1720" s="45"/>
      <c r="O1720" s="40" t="s">
        <v>548</v>
      </c>
    </row>
    <row r="1721" spans="1:15" s="41" customFormat="1" ht="21">
      <c r="A1721" s="32">
        <v>1645</v>
      </c>
      <c r="B1721" s="33" t="s">
        <v>551</v>
      </c>
      <c r="C1721" s="42" t="s">
        <v>81</v>
      </c>
      <c r="D1721" s="33" t="s">
        <v>446</v>
      </c>
      <c r="E1721" s="44" t="s">
        <v>15</v>
      </c>
      <c r="F1721" s="35">
        <f t="shared" si="230"/>
        <v>44076</v>
      </c>
      <c r="G1721" s="35">
        <f t="shared" si="231"/>
        <v>44097</v>
      </c>
      <c r="H1721" s="35">
        <f t="shared" si="232"/>
        <v>44104</v>
      </c>
      <c r="I1721" s="35">
        <f t="shared" si="226"/>
        <v>44111</v>
      </c>
      <c r="J1721" s="35">
        <v>44119</v>
      </c>
      <c r="K1721" s="36" t="s">
        <v>69</v>
      </c>
      <c r="L1721" s="37">
        <f t="shared" si="227"/>
        <v>7960</v>
      </c>
      <c r="M1721" s="45">
        <v>7960</v>
      </c>
      <c r="N1721" s="45"/>
      <c r="O1721" s="40" t="s">
        <v>548</v>
      </c>
    </row>
    <row r="1722" spans="1:15" s="41" customFormat="1" ht="21">
      <c r="A1722" s="32">
        <v>1646</v>
      </c>
      <c r="B1722" s="33" t="s">
        <v>547</v>
      </c>
      <c r="C1722" s="42" t="s">
        <v>114</v>
      </c>
      <c r="D1722" s="33" t="s">
        <v>446</v>
      </c>
      <c r="E1722" s="44" t="s">
        <v>15</v>
      </c>
      <c r="F1722" s="35">
        <f t="shared" ref="F1722:F1753" si="233">G1722-21</f>
        <v>44076</v>
      </c>
      <c r="G1722" s="35">
        <f t="shared" ref="G1722:G1753" si="234">H1722-7</f>
        <v>44097</v>
      </c>
      <c r="H1722" s="35">
        <f t="shared" si="232"/>
        <v>44104</v>
      </c>
      <c r="I1722" s="35">
        <f t="shared" si="226"/>
        <v>44111</v>
      </c>
      <c r="J1722" s="35">
        <v>44119</v>
      </c>
      <c r="K1722" s="36" t="s">
        <v>69</v>
      </c>
      <c r="L1722" s="37">
        <f t="shared" si="227"/>
        <v>276542.26</v>
      </c>
      <c r="M1722" s="45">
        <v>276542.26</v>
      </c>
      <c r="N1722" s="45"/>
      <c r="O1722" s="40" t="s">
        <v>548</v>
      </c>
    </row>
    <row r="1723" spans="1:15" s="41" customFormat="1" ht="21">
      <c r="A1723" s="32">
        <v>1647</v>
      </c>
      <c r="B1723" s="33" t="s">
        <v>547</v>
      </c>
      <c r="C1723" s="42" t="s">
        <v>77</v>
      </c>
      <c r="D1723" s="33" t="s">
        <v>446</v>
      </c>
      <c r="E1723" s="44" t="s">
        <v>15</v>
      </c>
      <c r="F1723" s="35">
        <f t="shared" si="233"/>
        <v>44076</v>
      </c>
      <c r="G1723" s="35">
        <f t="shared" si="234"/>
        <v>44097</v>
      </c>
      <c r="H1723" s="35">
        <f t="shared" si="232"/>
        <v>44104</v>
      </c>
      <c r="I1723" s="35">
        <f t="shared" si="226"/>
        <v>44111</v>
      </c>
      <c r="J1723" s="35">
        <v>44119</v>
      </c>
      <c r="K1723" s="36" t="s">
        <v>69</v>
      </c>
      <c r="L1723" s="37">
        <f t="shared" si="227"/>
        <v>3000</v>
      </c>
      <c r="M1723" s="45">
        <v>3000</v>
      </c>
      <c r="N1723" s="45"/>
      <c r="O1723" s="40" t="s">
        <v>548</v>
      </c>
    </row>
    <row r="1724" spans="1:15" s="41" customFormat="1" ht="21">
      <c r="A1724" s="32">
        <v>1648</v>
      </c>
      <c r="B1724" s="33" t="s">
        <v>547</v>
      </c>
      <c r="C1724" s="42" t="s">
        <v>78</v>
      </c>
      <c r="D1724" s="33" t="s">
        <v>446</v>
      </c>
      <c r="E1724" s="44" t="s">
        <v>15</v>
      </c>
      <c r="F1724" s="35">
        <f t="shared" si="233"/>
        <v>44076</v>
      </c>
      <c r="G1724" s="35">
        <f t="shared" si="234"/>
        <v>44097</v>
      </c>
      <c r="H1724" s="35">
        <f t="shared" si="232"/>
        <v>44104</v>
      </c>
      <c r="I1724" s="35">
        <f t="shared" si="226"/>
        <v>44111</v>
      </c>
      <c r="J1724" s="35">
        <v>44119</v>
      </c>
      <c r="K1724" s="36" t="s">
        <v>69</v>
      </c>
      <c r="L1724" s="37">
        <f t="shared" si="227"/>
        <v>10524</v>
      </c>
      <c r="M1724" s="45">
        <v>10524</v>
      </c>
      <c r="N1724" s="45"/>
      <c r="O1724" s="40" t="s">
        <v>548</v>
      </c>
    </row>
    <row r="1725" spans="1:15" s="41" customFormat="1" ht="21">
      <c r="A1725" s="32">
        <v>1649</v>
      </c>
      <c r="B1725" s="33" t="s">
        <v>547</v>
      </c>
      <c r="C1725" s="42" t="s">
        <v>81</v>
      </c>
      <c r="D1725" s="33" t="s">
        <v>446</v>
      </c>
      <c r="E1725" s="44" t="s">
        <v>15</v>
      </c>
      <c r="F1725" s="35">
        <f t="shared" si="233"/>
        <v>44076</v>
      </c>
      <c r="G1725" s="35">
        <f t="shared" si="234"/>
        <v>44097</v>
      </c>
      <c r="H1725" s="35">
        <f t="shared" si="232"/>
        <v>44104</v>
      </c>
      <c r="I1725" s="35">
        <f t="shared" ref="I1725:I1788" si="235">H1725+7</f>
        <v>44111</v>
      </c>
      <c r="J1725" s="35">
        <v>44119</v>
      </c>
      <c r="K1725" s="36" t="s">
        <v>69</v>
      </c>
      <c r="L1725" s="37">
        <f t="shared" ref="L1725:L1788" si="236">SUM(M1725:N1725)</f>
        <v>3380</v>
      </c>
      <c r="M1725" s="45">
        <v>3380</v>
      </c>
      <c r="N1725" s="45"/>
      <c r="O1725" s="40" t="s">
        <v>548</v>
      </c>
    </row>
    <row r="1726" spans="1:15" s="41" customFormat="1" ht="21">
      <c r="A1726" s="32">
        <v>1654</v>
      </c>
      <c r="B1726" s="33" t="s">
        <v>665</v>
      </c>
      <c r="C1726" s="42" t="s">
        <v>114</v>
      </c>
      <c r="D1726" s="33" t="s">
        <v>446</v>
      </c>
      <c r="E1726" s="44" t="s">
        <v>15</v>
      </c>
      <c r="F1726" s="35">
        <f t="shared" si="233"/>
        <v>44076</v>
      </c>
      <c r="G1726" s="35">
        <f t="shared" si="234"/>
        <v>44097</v>
      </c>
      <c r="H1726" s="35">
        <f t="shared" si="232"/>
        <v>44104</v>
      </c>
      <c r="I1726" s="35">
        <f t="shared" si="235"/>
        <v>44111</v>
      </c>
      <c r="J1726" s="35">
        <v>44119</v>
      </c>
      <c r="K1726" s="36" t="s">
        <v>69</v>
      </c>
      <c r="L1726" s="37">
        <f t="shared" si="236"/>
        <v>270972.52</v>
      </c>
      <c r="M1726" s="45">
        <v>270972.52</v>
      </c>
      <c r="N1726" s="45"/>
      <c r="O1726" s="40" t="s">
        <v>666</v>
      </c>
    </row>
    <row r="1727" spans="1:15" s="41" customFormat="1" ht="21">
      <c r="A1727" s="32">
        <v>1655</v>
      </c>
      <c r="B1727" s="33" t="s">
        <v>665</v>
      </c>
      <c r="C1727" s="42" t="s">
        <v>78</v>
      </c>
      <c r="D1727" s="33" t="s">
        <v>446</v>
      </c>
      <c r="E1727" s="44" t="s">
        <v>15</v>
      </c>
      <c r="F1727" s="35">
        <f t="shared" si="233"/>
        <v>44076</v>
      </c>
      <c r="G1727" s="35">
        <f t="shared" si="234"/>
        <v>44097</v>
      </c>
      <c r="H1727" s="35">
        <f t="shared" ref="H1727:H1758" si="237">J1727-15</f>
        <v>44104</v>
      </c>
      <c r="I1727" s="35">
        <f t="shared" si="235"/>
        <v>44111</v>
      </c>
      <c r="J1727" s="35">
        <v>44119</v>
      </c>
      <c r="K1727" s="36" t="s">
        <v>69</v>
      </c>
      <c r="L1727" s="37">
        <f t="shared" si="236"/>
        <v>4064.59</v>
      </c>
      <c r="M1727" s="45">
        <v>4064.59</v>
      </c>
      <c r="N1727" s="45"/>
      <c r="O1727" s="40" t="s">
        <v>666</v>
      </c>
    </row>
    <row r="1728" spans="1:15" s="41" customFormat="1" ht="21">
      <c r="A1728" s="32">
        <v>1683</v>
      </c>
      <c r="B1728" s="33" t="s">
        <v>605</v>
      </c>
      <c r="C1728" s="42" t="s">
        <v>114</v>
      </c>
      <c r="D1728" s="33" t="s">
        <v>446</v>
      </c>
      <c r="E1728" s="44" t="s">
        <v>15</v>
      </c>
      <c r="F1728" s="35">
        <f t="shared" si="233"/>
        <v>44076</v>
      </c>
      <c r="G1728" s="35">
        <f t="shared" si="234"/>
        <v>44097</v>
      </c>
      <c r="H1728" s="35">
        <f t="shared" si="237"/>
        <v>44104</v>
      </c>
      <c r="I1728" s="35">
        <f t="shared" si="235"/>
        <v>44111</v>
      </c>
      <c r="J1728" s="35">
        <v>44119</v>
      </c>
      <c r="K1728" s="36" t="s">
        <v>69</v>
      </c>
      <c r="L1728" s="37">
        <f t="shared" si="236"/>
        <v>201998.34</v>
      </c>
      <c r="M1728" s="45"/>
      <c r="N1728" s="45">
        <v>201998.34</v>
      </c>
      <c r="O1728" s="40" t="s">
        <v>606</v>
      </c>
    </row>
    <row r="1729" spans="1:15" s="41" customFormat="1" ht="21">
      <c r="A1729" s="32">
        <v>1684</v>
      </c>
      <c r="B1729" s="33" t="s">
        <v>605</v>
      </c>
      <c r="C1729" s="42" t="s">
        <v>77</v>
      </c>
      <c r="D1729" s="33" t="s">
        <v>446</v>
      </c>
      <c r="E1729" s="44" t="s">
        <v>15</v>
      </c>
      <c r="F1729" s="35">
        <f t="shared" si="233"/>
        <v>44076</v>
      </c>
      <c r="G1729" s="35">
        <f t="shared" si="234"/>
        <v>44097</v>
      </c>
      <c r="H1729" s="35">
        <f t="shared" si="237"/>
        <v>44104</v>
      </c>
      <c r="I1729" s="35">
        <f t="shared" si="235"/>
        <v>44111</v>
      </c>
      <c r="J1729" s="35">
        <v>44119</v>
      </c>
      <c r="K1729" s="36" t="s">
        <v>69</v>
      </c>
      <c r="L1729" s="37">
        <f t="shared" si="236"/>
        <v>8000</v>
      </c>
      <c r="M1729" s="45"/>
      <c r="N1729" s="45">
        <v>8000</v>
      </c>
      <c r="O1729" s="40" t="s">
        <v>606</v>
      </c>
    </row>
    <row r="1730" spans="1:15" s="41" customFormat="1" ht="21">
      <c r="A1730" s="32">
        <v>1685</v>
      </c>
      <c r="B1730" s="33" t="s">
        <v>605</v>
      </c>
      <c r="C1730" s="42" t="s">
        <v>78</v>
      </c>
      <c r="D1730" s="33" t="s">
        <v>446</v>
      </c>
      <c r="E1730" s="44" t="s">
        <v>15</v>
      </c>
      <c r="F1730" s="35">
        <f t="shared" si="233"/>
        <v>44076</v>
      </c>
      <c r="G1730" s="35">
        <f t="shared" si="234"/>
        <v>44097</v>
      </c>
      <c r="H1730" s="35">
        <f t="shared" si="237"/>
        <v>44104</v>
      </c>
      <c r="I1730" s="35">
        <f t="shared" si="235"/>
        <v>44111</v>
      </c>
      <c r="J1730" s="35">
        <v>44119</v>
      </c>
      <c r="K1730" s="36" t="s">
        <v>69</v>
      </c>
      <c r="L1730" s="37">
        <f t="shared" si="236"/>
        <v>98000</v>
      </c>
      <c r="M1730" s="45"/>
      <c r="N1730" s="45">
        <v>98000</v>
      </c>
      <c r="O1730" s="40" t="s">
        <v>606</v>
      </c>
    </row>
    <row r="1731" spans="1:15" s="41" customFormat="1" ht="21">
      <c r="A1731" s="32">
        <v>1686</v>
      </c>
      <c r="B1731" s="33" t="s">
        <v>605</v>
      </c>
      <c r="C1731" s="42" t="s">
        <v>81</v>
      </c>
      <c r="D1731" s="33" t="s">
        <v>446</v>
      </c>
      <c r="E1731" s="44" t="s">
        <v>15</v>
      </c>
      <c r="F1731" s="35">
        <f t="shared" si="233"/>
        <v>44076</v>
      </c>
      <c r="G1731" s="35">
        <f t="shared" si="234"/>
        <v>44097</v>
      </c>
      <c r="H1731" s="35">
        <f t="shared" si="237"/>
        <v>44104</v>
      </c>
      <c r="I1731" s="35">
        <f t="shared" si="235"/>
        <v>44111</v>
      </c>
      <c r="J1731" s="35">
        <v>44119</v>
      </c>
      <c r="K1731" s="36" t="s">
        <v>69</v>
      </c>
      <c r="L1731" s="37">
        <f t="shared" si="236"/>
        <v>26400</v>
      </c>
      <c r="M1731" s="45"/>
      <c r="N1731" s="45">
        <v>26400</v>
      </c>
      <c r="O1731" s="40" t="s">
        <v>606</v>
      </c>
    </row>
    <row r="1732" spans="1:15" s="41" customFormat="1" ht="21">
      <c r="A1732" s="32">
        <v>1687</v>
      </c>
      <c r="B1732" s="33" t="s">
        <v>607</v>
      </c>
      <c r="C1732" s="42" t="s">
        <v>114</v>
      </c>
      <c r="D1732" s="33" t="s">
        <v>446</v>
      </c>
      <c r="E1732" s="44" t="s">
        <v>15</v>
      </c>
      <c r="F1732" s="35">
        <f t="shared" si="233"/>
        <v>44076</v>
      </c>
      <c r="G1732" s="35">
        <f t="shared" si="234"/>
        <v>44097</v>
      </c>
      <c r="H1732" s="35">
        <f t="shared" si="237"/>
        <v>44104</v>
      </c>
      <c r="I1732" s="35">
        <f t="shared" si="235"/>
        <v>44111</v>
      </c>
      <c r="J1732" s="35">
        <v>44119</v>
      </c>
      <c r="K1732" s="36" t="s">
        <v>69</v>
      </c>
      <c r="L1732" s="37">
        <f t="shared" si="236"/>
        <v>305106.90000000002</v>
      </c>
      <c r="M1732" s="45"/>
      <c r="N1732" s="45">
        <v>305106.90000000002</v>
      </c>
      <c r="O1732" s="40" t="s">
        <v>608</v>
      </c>
    </row>
    <row r="1733" spans="1:15" s="41" customFormat="1" ht="21">
      <c r="A1733" s="32">
        <v>1688</v>
      </c>
      <c r="B1733" s="33" t="s">
        <v>607</v>
      </c>
      <c r="C1733" s="42" t="s">
        <v>77</v>
      </c>
      <c r="D1733" s="33" t="s">
        <v>446</v>
      </c>
      <c r="E1733" s="44" t="s">
        <v>15</v>
      </c>
      <c r="F1733" s="35">
        <f t="shared" si="233"/>
        <v>44076</v>
      </c>
      <c r="G1733" s="35">
        <f t="shared" si="234"/>
        <v>44097</v>
      </c>
      <c r="H1733" s="35">
        <f t="shared" si="237"/>
        <v>44104</v>
      </c>
      <c r="I1733" s="35">
        <f t="shared" si="235"/>
        <v>44111</v>
      </c>
      <c r="J1733" s="35">
        <v>44119</v>
      </c>
      <c r="K1733" s="36" t="s">
        <v>69</v>
      </c>
      <c r="L1733" s="37">
        <f t="shared" si="236"/>
        <v>7500</v>
      </c>
      <c r="M1733" s="45"/>
      <c r="N1733" s="45">
        <v>7500</v>
      </c>
      <c r="O1733" s="40" t="s">
        <v>608</v>
      </c>
    </row>
    <row r="1734" spans="1:15" s="41" customFormat="1" ht="21">
      <c r="A1734" s="32">
        <v>1689</v>
      </c>
      <c r="B1734" s="33" t="s">
        <v>607</v>
      </c>
      <c r="C1734" s="42" t="s">
        <v>78</v>
      </c>
      <c r="D1734" s="33" t="s">
        <v>446</v>
      </c>
      <c r="E1734" s="44" t="s">
        <v>15</v>
      </c>
      <c r="F1734" s="35">
        <f t="shared" si="233"/>
        <v>44076</v>
      </c>
      <c r="G1734" s="35">
        <f t="shared" si="234"/>
        <v>44097</v>
      </c>
      <c r="H1734" s="35">
        <f t="shared" si="237"/>
        <v>44104</v>
      </c>
      <c r="I1734" s="35">
        <f t="shared" si="235"/>
        <v>44111</v>
      </c>
      <c r="J1734" s="35">
        <v>44119</v>
      </c>
      <c r="K1734" s="36" t="s">
        <v>69</v>
      </c>
      <c r="L1734" s="37">
        <f t="shared" si="236"/>
        <v>76547.17</v>
      </c>
      <c r="M1734" s="45"/>
      <c r="N1734" s="45">
        <v>76547.17</v>
      </c>
      <c r="O1734" s="40" t="s">
        <v>608</v>
      </c>
    </row>
    <row r="1735" spans="1:15" s="41" customFormat="1" ht="21">
      <c r="A1735" s="32">
        <v>1690</v>
      </c>
      <c r="B1735" s="33" t="s">
        <v>607</v>
      </c>
      <c r="C1735" s="42" t="s">
        <v>81</v>
      </c>
      <c r="D1735" s="33" t="s">
        <v>446</v>
      </c>
      <c r="E1735" s="44" t="s">
        <v>15</v>
      </c>
      <c r="F1735" s="35">
        <f t="shared" si="233"/>
        <v>44076</v>
      </c>
      <c r="G1735" s="35">
        <f t="shared" si="234"/>
        <v>44097</v>
      </c>
      <c r="H1735" s="35">
        <f t="shared" si="237"/>
        <v>44104</v>
      </c>
      <c r="I1735" s="35">
        <f t="shared" si="235"/>
        <v>44111</v>
      </c>
      <c r="J1735" s="35">
        <v>44119</v>
      </c>
      <c r="K1735" s="36" t="s">
        <v>69</v>
      </c>
      <c r="L1735" s="37">
        <f t="shared" si="236"/>
        <v>21000</v>
      </c>
      <c r="M1735" s="45"/>
      <c r="N1735" s="45">
        <v>21000</v>
      </c>
      <c r="O1735" s="40" t="s">
        <v>608</v>
      </c>
    </row>
    <row r="1736" spans="1:15" s="41" customFormat="1" ht="31.5">
      <c r="A1736" s="32">
        <v>1691</v>
      </c>
      <c r="B1736" s="33" t="s">
        <v>609</v>
      </c>
      <c r="C1736" s="42" t="s">
        <v>114</v>
      </c>
      <c r="D1736" s="33" t="s">
        <v>446</v>
      </c>
      <c r="E1736" s="44" t="s">
        <v>15</v>
      </c>
      <c r="F1736" s="35">
        <f t="shared" si="233"/>
        <v>44076</v>
      </c>
      <c r="G1736" s="35">
        <f t="shared" si="234"/>
        <v>44097</v>
      </c>
      <c r="H1736" s="35">
        <f t="shared" si="237"/>
        <v>44104</v>
      </c>
      <c r="I1736" s="35">
        <f t="shared" si="235"/>
        <v>44111</v>
      </c>
      <c r="J1736" s="35">
        <v>44119</v>
      </c>
      <c r="K1736" s="36" t="s">
        <v>69</v>
      </c>
      <c r="L1736" s="37">
        <f t="shared" si="236"/>
        <v>901878.25</v>
      </c>
      <c r="M1736" s="45"/>
      <c r="N1736" s="45">
        <v>901878.25</v>
      </c>
      <c r="O1736" s="40" t="s">
        <v>610</v>
      </c>
    </row>
    <row r="1737" spans="1:15" s="41" customFormat="1" ht="31.5">
      <c r="A1737" s="32">
        <v>1692</v>
      </c>
      <c r="B1737" s="33" t="s">
        <v>609</v>
      </c>
      <c r="C1737" s="42" t="s">
        <v>77</v>
      </c>
      <c r="D1737" s="33" t="s">
        <v>446</v>
      </c>
      <c r="E1737" s="44" t="s">
        <v>15</v>
      </c>
      <c r="F1737" s="35">
        <f t="shared" si="233"/>
        <v>44076</v>
      </c>
      <c r="G1737" s="35">
        <f t="shared" si="234"/>
        <v>44097</v>
      </c>
      <c r="H1737" s="35">
        <f t="shared" si="237"/>
        <v>44104</v>
      </c>
      <c r="I1737" s="35">
        <f t="shared" si="235"/>
        <v>44111</v>
      </c>
      <c r="J1737" s="35">
        <v>44119</v>
      </c>
      <c r="K1737" s="36" t="s">
        <v>69</v>
      </c>
      <c r="L1737" s="37">
        <f t="shared" si="236"/>
        <v>7500</v>
      </c>
      <c r="M1737" s="45"/>
      <c r="N1737" s="45">
        <v>7500</v>
      </c>
      <c r="O1737" s="40" t="s">
        <v>610</v>
      </c>
    </row>
    <row r="1738" spans="1:15" s="41" customFormat="1" ht="31.5">
      <c r="A1738" s="32">
        <v>1693</v>
      </c>
      <c r="B1738" s="33" t="s">
        <v>609</v>
      </c>
      <c r="C1738" s="42" t="s">
        <v>78</v>
      </c>
      <c r="D1738" s="33" t="s">
        <v>446</v>
      </c>
      <c r="E1738" s="44" t="s">
        <v>15</v>
      </c>
      <c r="F1738" s="35">
        <f t="shared" si="233"/>
        <v>44076</v>
      </c>
      <c r="G1738" s="35">
        <f t="shared" si="234"/>
        <v>44097</v>
      </c>
      <c r="H1738" s="35">
        <f t="shared" si="237"/>
        <v>44104</v>
      </c>
      <c r="I1738" s="35">
        <f t="shared" si="235"/>
        <v>44111</v>
      </c>
      <c r="J1738" s="35">
        <v>44119</v>
      </c>
      <c r="K1738" s="36" t="s">
        <v>69</v>
      </c>
      <c r="L1738" s="37">
        <f t="shared" si="236"/>
        <v>96694.93</v>
      </c>
      <c r="M1738" s="45"/>
      <c r="N1738" s="45">
        <v>96694.93</v>
      </c>
      <c r="O1738" s="40" t="s">
        <v>610</v>
      </c>
    </row>
    <row r="1739" spans="1:15" s="41" customFormat="1" ht="31.5">
      <c r="A1739" s="32">
        <v>1694</v>
      </c>
      <c r="B1739" s="33" t="s">
        <v>609</v>
      </c>
      <c r="C1739" s="42" t="s">
        <v>81</v>
      </c>
      <c r="D1739" s="33" t="s">
        <v>446</v>
      </c>
      <c r="E1739" s="44" t="s">
        <v>15</v>
      </c>
      <c r="F1739" s="35">
        <f t="shared" si="233"/>
        <v>44076</v>
      </c>
      <c r="G1739" s="35">
        <f t="shared" si="234"/>
        <v>44097</v>
      </c>
      <c r="H1739" s="35">
        <f t="shared" si="237"/>
        <v>44104</v>
      </c>
      <c r="I1739" s="35">
        <f t="shared" si="235"/>
        <v>44111</v>
      </c>
      <c r="J1739" s="35">
        <v>44119</v>
      </c>
      <c r="K1739" s="36" t="s">
        <v>69</v>
      </c>
      <c r="L1739" s="37">
        <f t="shared" si="236"/>
        <v>26000</v>
      </c>
      <c r="M1739" s="45"/>
      <c r="N1739" s="45">
        <v>26000</v>
      </c>
      <c r="O1739" s="40" t="s">
        <v>610</v>
      </c>
    </row>
    <row r="1740" spans="1:15" s="41" customFormat="1" ht="21">
      <c r="A1740" s="32">
        <v>1695</v>
      </c>
      <c r="B1740" s="33" t="s">
        <v>611</v>
      </c>
      <c r="C1740" s="42" t="s">
        <v>114</v>
      </c>
      <c r="D1740" s="33" t="s">
        <v>446</v>
      </c>
      <c r="E1740" s="44" t="s">
        <v>15</v>
      </c>
      <c r="F1740" s="35">
        <f t="shared" si="233"/>
        <v>44076</v>
      </c>
      <c r="G1740" s="35">
        <f t="shared" si="234"/>
        <v>44097</v>
      </c>
      <c r="H1740" s="35">
        <f t="shared" si="237"/>
        <v>44104</v>
      </c>
      <c r="I1740" s="35">
        <f t="shared" si="235"/>
        <v>44111</v>
      </c>
      <c r="J1740" s="35">
        <v>44119</v>
      </c>
      <c r="K1740" s="36" t="s">
        <v>69</v>
      </c>
      <c r="L1740" s="37">
        <f t="shared" si="236"/>
        <v>911098.8</v>
      </c>
      <c r="M1740" s="45">
        <v>911098.8</v>
      </c>
      <c r="N1740" s="45"/>
      <c r="O1740" s="40" t="s">
        <v>612</v>
      </c>
    </row>
    <row r="1741" spans="1:15" s="41" customFormat="1" ht="21">
      <c r="A1741" s="32">
        <v>1696</v>
      </c>
      <c r="B1741" s="33" t="s">
        <v>611</v>
      </c>
      <c r="C1741" s="42" t="s">
        <v>77</v>
      </c>
      <c r="D1741" s="33" t="s">
        <v>446</v>
      </c>
      <c r="E1741" s="44" t="s">
        <v>15</v>
      </c>
      <c r="F1741" s="35">
        <f t="shared" si="233"/>
        <v>44076</v>
      </c>
      <c r="G1741" s="35">
        <f t="shared" si="234"/>
        <v>44097</v>
      </c>
      <c r="H1741" s="35">
        <f t="shared" si="237"/>
        <v>44104</v>
      </c>
      <c r="I1741" s="35">
        <f t="shared" si="235"/>
        <v>44111</v>
      </c>
      <c r="J1741" s="35">
        <v>44119</v>
      </c>
      <c r="K1741" s="36" t="s">
        <v>69</v>
      </c>
      <c r="L1741" s="37">
        <f t="shared" si="236"/>
        <v>2400</v>
      </c>
      <c r="M1741" s="45">
        <v>2400</v>
      </c>
      <c r="N1741" s="45"/>
      <c r="O1741" s="40" t="s">
        <v>612</v>
      </c>
    </row>
    <row r="1742" spans="1:15" s="41" customFormat="1" ht="21">
      <c r="A1742" s="32">
        <v>1697</v>
      </c>
      <c r="B1742" s="33" t="s">
        <v>611</v>
      </c>
      <c r="C1742" s="42" t="s">
        <v>78</v>
      </c>
      <c r="D1742" s="33" t="s">
        <v>446</v>
      </c>
      <c r="E1742" s="44" t="s">
        <v>15</v>
      </c>
      <c r="F1742" s="35">
        <f t="shared" si="233"/>
        <v>44076</v>
      </c>
      <c r="G1742" s="35">
        <f t="shared" si="234"/>
        <v>44097</v>
      </c>
      <c r="H1742" s="35">
        <f t="shared" si="237"/>
        <v>44104</v>
      </c>
      <c r="I1742" s="35">
        <f t="shared" si="235"/>
        <v>44111</v>
      </c>
      <c r="J1742" s="35">
        <v>44119</v>
      </c>
      <c r="K1742" s="36" t="s">
        <v>69</v>
      </c>
      <c r="L1742" s="37">
        <f t="shared" si="236"/>
        <v>7600</v>
      </c>
      <c r="M1742" s="45">
        <v>7600</v>
      </c>
      <c r="N1742" s="45"/>
      <c r="O1742" s="40" t="s">
        <v>612</v>
      </c>
    </row>
    <row r="1743" spans="1:15" s="41" customFormat="1" ht="21">
      <c r="A1743" s="32">
        <v>1698</v>
      </c>
      <c r="B1743" s="33" t="s">
        <v>623</v>
      </c>
      <c r="C1743" s="42" t="s">
        <v>114</v>
      </c>
      <c r="D1743" s="33" t="s">
        <v>446</v>
      </c>
      <c r="E1743" s="44" t="s">
        <v>15</v>
      </c>
      <c r="F1743" s="35">
        <f t="shared" si="233"/>
        <v>44076</v>
      </c>
      <c r="G1743" s="35">
        <f t="shared" si="234"/>
        <v>44097</v>
      </c>
      <c r="H1743" s="35">
        <f t="shared" si="237"/>
        <v>44104</v>
      </c>
      <c r="I1743" s="35">
        <f t="shared" si="235"/>
        <v>44111</v>
      </c>
      <c r="J1743" s="35">
        <v>44119</v>
      </c>
      <c r="K1743" s="36" t="s">
        <v>69</v>
      </c>
      <c r="L1743" s="37">
        <f t="shared" si="236"/>
        <v>911098.8</v>
      </c>
      <c r="M1743" s="45">
        <v>911098.8</v>
      </c>
      <c r="N1743" s="45"/>
      <c r="O1743" s="40" t="s">
        <v>624</v>
      </c>
    </row>
    <row r="1744" spans="1:15" s="41" customFormat="1" ht="21">
      <c r="A1744" s="32">
        <v>1699</v>
      </c>
      <c r="B1744" s="33" t="s">
        <v>623</v>
      </c>
      <c r="C1744" s="42" t="s">
        <v>77</v>
      </c>
      <c r="D1744" s="33" t="s">
        <v>446</v>
      </c>
      <c r="E1744" s="44" t="s">
        <v>15</v>
      </c>
      <c r="F1744" s="35">
        <f t="shared" si="233"/>
        <v>44076</v>
      </c>
      <c r="G1744" s="35">
        <f t="shared" si="234"/>
        <v>44097</v>
      </c>
      <c r="H1744" s="35">
        <f t="shared" si="237"/>
        <v>44104</v>
      </c>
      <c r="I1744" s="35">
        <f t="shared" si="235"/>
        <v>44111</v>
      </c>
      <c r="J1744" s="35">
        <v>44119</v>
      </c>
      <c r="K1744" s="36" t="s">
        <v>69</v>
      </c>
      <c r="L1744" s="37">
        <f t="shared" si="236"/>
        <v>2400</v>
      </c>
      <c r="M1744" s="45">
        <v>2400</v>
      </c>
      <c r="N1744" s="45"/>
      <c r="O1744" s="40" t="s">
        <v>624</v>
      </c>
    </row>
    <row r="1745" spans="1:15" s="41" customFormat="1" ht="21">
      <c r="A1745" s="32">
        <v>1700</v>
      </c>
      <c r="B1745" s="33" t="s">
        <v>623</v>
      </c>
      <c r="C1745" s="42" t="s">
        <v>78</v>
      </c>
      <c r="D1745" s="33" t="s">
        <v>446</v>
      </c>
      <c r="E1745" s="44" t="s">
        <v>15</v>
      </c>
      <c r="F1745" s="35">
        <f t="shared" si="233"/>
        <v>44076</v>
      </c>
      <c r="G1745" s="35">
        <f t="shared" si="234"/>
        <v>44097</v>
      </c>
      <c r="H1745" s="35">
        <f t="shared" si="237"/>
        <v>44104</v>
      </c>
      <c r="I1745" s="35">
        <f t="shared" si="235"/>
        <v>44111</v>
      </c>
      <c r="J1745" s="35">
        <v>44119</v>
      </c>
      <c r="K1745" s="36" t="s">
        <v>69</v>
      </c>
      <c r="L1745" s="37">
        <f t="shared" si="236"/>
        <v>7600</v>
      </c>
      <c r="M1745" s="45">
        <v>7600</v>
      </c>
      <c r="N1745" s="45"/>
      <c r="O1745" s="40" t="s">
        <v>624</v>
      </c>
    </row>
    <row r="1746" spans="1:15" s="41" customFormat="1" ht="21">
      <c r="A1746" s="32">
        <v>1701</v>
      </c>
      <c r="B1746" s="33" t="s">
        <v>625</v>
      </c>
      <c r="C1746" s="42" t="s">
        <v>114</v>
      </c>
      <c r="D1746" s="33" t="s">
        <v>446</v>
      </c>
      <c r="E1746" s="44" t="s">
        <v>15</v>
      </c>
      <c r="F1746" s="35">
        <f t="shared" si="233"/>
        <v>44076</v>
      </c>
      <c r="G1746" s="35">
        <f t="shared" si="234"/>
        <v>44097</v>
      </c>
      <c r="H1746" s="35">
        <f t="shared" si="237"/>
        <v>44104</v>
      </c>
      <c r="I1746" s="35">
        <f t="shared" si="235"/>
        <v>44111</v>
      </c>
      <c r="J1746" s="35">
        <v>44119</v>
      </c>
      <c r="K1746" s="36" t="s">
        <v>69</v>
      </c>
      <c r="L1746" s="37">
        <f t="shared" si="236"/>
        <v>911098.8</v>
      </c>
      <c r="M1746" s="45">
        <v>911098.8</v>
      </c>
      <c r="N1746" s="45"/>
      <c r="O1746" s="40" t="s">
        <v>626</v>
      </c>
    </row>
    <row r="1747" spans="1:15" s="41" customFormat="1" ht="21">
      <c r="A1747" s="32">
        <v>1702</v>
      </c>
      <c r="B1747" s="33" t="s">
        <v>625</v>
      </c>
      <c r="C1747" s="42" t="s">
        <v>77</v>
      </c>
      <c r="D1747" s="33" t="s">
        <v>446</v>
      </c>
      <c r="E1747" s="44" t="s">
        <v>15</v>
      </c>
      <c r="F1747" s="35">
        <f t="shared" si="233"/>
        <v>44076</v>
      </c>
      <c r="G1747" s="35">
        <f t="shared" si="234"/>
        <v>44097</v>
      </c>
      <c r="H1747" s="35">
        <f t="shared" si="237"/>
        <v>44104</v>
      </c>
      <c r="I1747" s="35">
        <f t="shared" si="235"/>
        <v>44111</v>
      </c>
      <c r="J1747" s="35">
        <v>44119</v>
      </c>
      <c r="K1747" s="36" t="s">
        <v>69</v>
      </c>
      <c r="L1747" s="37">
        <f t="shared" si="236"/>
        <v>2400</v>
      </c>
      <c r="M1747" s="45">
        <v>2400</v>
      </c>
      <c r="N1747" s="45"/>
      <c r="O1747" s="40" t="s">
        <v>626</v>
      </c>
    </row>
    <row r="1748" spans="1:15" s="41" customFormat="1" ht="21">
      <c r="A1748" s="32">
        <v>1703</v>
      </c>
      <c r="B1748" s="33" t="s">
        <v>625</v>
      </c>
      <c r="C1748" s="42" t="s">
        <v>78</v>
      </c>
      <c r="D1748" s="33" t="s">
        <v>446</v>
      </c>
      <c r="E1748" s="44" t="s">
        <v>15</v>
      </c>
      <c r="F1748" s="35">
        <f t="shared" si="233"/>
        <v>44076</v>
      </c>
      <c r="G1748" s="35">
        <f t="shared" si="234"/>
        <v>44097</v>
      </c>
      <c r="H1748" s="35">
        <f t="shared" si="237"/>
        <v>44104</v>
      </c>
      <c r="I1748" s="35">
        <f t="shared" si="235"/>
        <v>44111</v>
      </c>
      <c r="J1748" s="35">
        <v>44119</v>
      </c>
      <c r="K1748" s="36" t="s">
        <v>69</v>
      </c>
      <c r="L1748" s="37">
        <f t="shared" si="236"/>
        <v>7600</v>
      </c>
      <c r="M1748" s="45">
        <v>7600</v>
      </c>
      <c r="N1748" s="45"/>
      <c r="O1748" s="40" t="s">
        <v>626</v>
      </c>
    </row>
    <row r="1749" spans="1:15" s="41" customFormat="1" ht="21">
      <c r="A1749" s="32">
        <v>1704</v>
      </c>
      <c r="B1749" s="33" t="s">
        <v>627</v>
      </c>
      <c r="C1749" s="42" t="s">
        <v>114</v>
      </c>
      <c r="D1749" s="33" t="s">
        <v>446</v>
      </c>
      <c r="E1749" s="44" t="s">
        <v>15</v>
      </c>
      <c r="F1749" s="35">
        <f t="shared" si="233"/>
        <v>44076</v>
      </c>
      <c r="G1749" s="35">
        <f t="shared" si="234"/>
        <v>44097</v>
      </c>
      <c r="H1749" s="35">
        <f t="shared" si="237"/>
        <v>44104</v>
      </c>
      <c r="I1749" s="35">
        <f t="shared" si="235"/>
        <v>44111</v>
      </c>
      <c r="J1749" s="35">
        <v>44119</v>
      </c>
      <c r="K1749" s="36" t="s">
        <v>69</v>
      </c>
      <c r="L1749" s="37">
        <f t="shared" si="236"/>
        <v>911098.8</v>
      </c>
      <c r="M1749" s="45">
        <v>911098.8</v>
      </c>
      <c r="N1749" s="45"/>
      <c r="O1749" s="40" t="s">
        <v>628</v>
      </c>
    </row>
    <row r="1750" spans="1:15" s="41" customFormat="1" ht="21">
      <c r="A1750" s="32">
        <v>1705</v>
      </c>
      <c r="B1750" s="33" t="s">
        <v>627</v>
      </c>
      <c r="C1750" s="42" t="s">
        <v>77</v>
      </c>
      <c r="D1750" s="33" t="s">
        <v>446</v>
      </c>
      <c r="E1750" s="44" t="s">
        <v>15</v>
      </c>
      <c r="F1750" s="35">
        <f t="shared" si="233"/>
        <v>44076</v>
      </c>
      <c r="G1750" s="35">
        <f t="shared" si="234"/>
        <v>44097</v>
      </c>
      <c r="H1750" s="35">
        <f t="shared" si="237"/>
        <v>44104</v>
      </c>
      <c r="I1750" s="35">
        <f t="shared" si="235"/>
        <v>44111</v>
      </c>
      <c r="J1750" s="35">
        <v>44119</v>
      </c>
      <c r="K1750" s="36" t="s">
        <v>69</v>
      </c>
      <c r="L1750" s="37">
        <f t="shared" si="236"/>
        <v>2400</v>
      </c>
      <c r="M1750" s="45">
        <v>2400</v>
      </c>
      <c r="N1750" s="45"/>
      <c r="O1750" s="40" t="s">
        <v>628</v>
      </c>
    </row>
    <row r="1751" spans="1:15" s="41" customFormat="1" ht="21">
      <c r="A1751" s="32">
        <v>1706</v>
      </c>
      <c r="B1751" s="33" t="s">
        <v>627</v>
      </c>
      <c r="C1751" s="42" t="s">
        <v>78</v>
      </c>
      <c r="D1751" s="33" t="s">
        <v>446</v>
      </c>
      <c r="E1751" s="44" t="s">
        <v>15</v>
      </c>
      <c r="F1751" s="35">
        <f t="shared" si="233"/>
        <v>44076</v>
      </c>
      <c r="G1751" s="35">
        <f t="shared" si="234"/>
        <v>44097</v>
      </c>
      <c r="H1751" s="35">
        <f t="shared" si="237"/>
        <v>44104</v>
      </c>
      <c r="I1751" s="35">
        <f t="shared" si="235"/>
        <v>44111</v>
      </c>
      <c r="J1751" s="35">
        <v>44119</v>
      </c>
      <c r="K1751" s="36" t="s">
        <v>69</v>
      </c>
      <c r="L1751" s="37">
        <f t="shared" si="236"/>
        <v>7600</v>
      </c>
      <c r="M1751" s="45">
        <v>7600</v>
      </c>
      <c r="N1751" s="45"/>
      <c r="O1751" s="40" t="s">
        <v>628</v>
      </c>
    </row>
    <row r="1752" spans="1:15" s="41" customFormat="1" ht="21">
      <c r="A1752" s="32">
        <v>1711</v>
      </c>
      <c r="B1752" s="33" t="s">
        <v>631</v>
      </c>
      <c r="C1752" s="42" t="s">
        <v>114</v>
      </c>
      <c r="D1752" s="33" t="s">
        <v>446</v>
      </c>
      <c r="E1752" s="44" t="s">
        <v>15</v>
      </c>
      <c r="F1752" s="35">
        <f t="shared" si="233"/>
        <v>44076</v>
      </c>
      <c r="G1752" s="35">
        <f t="shared" si="234"/>
        <v>44097</v>
      </c>
      <c r="H1752" s="35">
        <f t="shared" si="237"/>
        <v>44104</v>
      </c>
      <c r="I1752" s="35">
        <f t="shared" si="235"/>
        <v>44111</v>
      </c>
      <c r="J1752" s="35">
        <v>44119</v>
      </c>
      <c r="K1752" s="36" t="s">
        <v>69</v>
      </c>
      <c r="L1752" s="37">
        <f t="shared" si="236"/>
        <v>574422.4</v>
      </c>
      <c r="M1752" s="45"/>
      <c r="N1752" s="45">
        <v>574422.4</v>
      </c>
      <c r="O1752" s="40" t="s">
        <v>632</v>
      </c>
    </row>
    <row r="1753" spans="1:15" s="41" customFormat="1" ht="21">
      <c r="A1753" s="32">
        <v>1712</v>
      </c>
      <c r="B1753" s="33" t="s">
        <v>631</v>
      </c>
      <c r="C1753" s="42" t="s">
        <v>77</v>
      </c>
      <c r="D1753" s="33" t="s">
        <v>446</v>
      </c>
      <c r="E1753" s="44" t="s">
        <v>15</v>
      </c>
      <c r="F1753" s="35">
        <f t="shared" si="233"/>
        <v>44076</v>
      </c>
      <c r="G1753" s="35">
        <f t="shared" si="234"/>
        <v>44097</v>
      </c>
      <c r="H1753" s="35">
        <f t="shared" si="237"/>
        <v>44104</v>
      </c>
      <c r="I1753" s="35">
        <f t="shared" si="235"/>
        <v>44111</v>
      </c>
      <c r="J1753" s="35">
        <v>44119</v>
      </c>
      <c r="K1753" s="36" t="s">
        <v>69</v>
      </c>
      <c r="L1753" s="37">
        <f t="shared" si="236"/>
        <v>10000</v>
      </c>
      <c r="M1753" s="45"/>
      <c r="N1753" s="45">
        <v>10000</v>
      </c>
      <c r="O1753" s="40" t="s">
        <v>632</v>
      </c>
    </row>
    <row r="1754" spans="1:15" s="41" customFormat="1" ht="21">
      <c r="A1754" s="32">
        <v>1713</v>
      </c>
      <c r="B1754" s="33" t="s">
        <v>631</v>
      </c>
      <c r="C1754" s="42" t="s">
        <v>78</v>
      </c>
      <c r="D1754" s="33" t="s">
        <v>446</v>
      </c>
      <c r="E1754" s="44" t="s">
        <v>15</v>
      </c>
      <c r="F1754" s="35">
        <f t="shared" ref="F1754:F1785" si="238">G1754-21</f>
        <v>44076</v>
      </c>
      <c r="G1754" s="35">
        <f t="shared" ref="G1754:G1785" si="239">H1754-7</f>
        <v>44097</v>
      </c>
      <c r="H1754" s="35">
        <f t="shared" si="237"/>
        <v>44104</v>
      </c>
      <c r="I1754" s="35">
        <f t="shared" si="235"/>
        <v>44111</v>
      </c>
      <c r="J1754" s="35">
        <v>44119</v>
      </c>
      <c r="K1754" s="36" t="s">
        <v>69</v>
      </c>
      <c r="L1754" s="37">
        <f t="shared" si="236"/>
        <v>30000</v>
      </c>
      <c r="M1754" s="45"/>
      <c r="N1754" s="45">
        <v>30000</v>
      </c>
      <c r="O1754" s="40" t="s">
        <v>632</v>
      </c>
    </row>
    <row r="1755" spans="1:15" s="41" customFormat="1" ht="21">
      <c r="A1755" s="32">
        <v>1714</v>
      </c>
      <c r="B1755" s="33" t="s">
        <v>631</v>
      </c>
      <c r="C1755" s="42" t="s">
        <v>81</v>
      </c>
      <c r="D1755" s="33" t="s">
        <v>446</v>
      </c>
      <c r="E1755" s="44" t="s">
        <v>15</v>
      </c>
      <c r="F1755" s="35">
        <f t="shared" si="238"/>
        <v>44076</v>
      </c>
      <c r="G1755" s="35">
        <f t="shared" si="239"/>
        <v>44097</v>
      </c>
      <c r="H1755" s="35">
        <f t="shared" si="237"/>
        <v>44104</v>
      </c>
      <c r="I1755" s="35">
        <f t="shared" si="235"/>
        <v>44111</v>
      </c>
      <c r="J1755" s="35">
        <v>44119</v>
      </c>
      <c r="K1755" s="36" t="s">
        <v>69</v>
      </c>
      <c r="L1755" s="37">
        <f t="shared" si="236"/>
        <v>10000</v>
      </c>
      <c r="M1755" s="45"/>
      <c r="N1755" s="45">
        <v>10000</v>
      </c>
      <c r="O1755" s="40" t="s">
        <v>632</v>
      </c>
    </row>
    <row r="1756" spans="1:15" s="41" customFormat="1" ht="21">
      <c r="A1756" s="32">
        <v>1718</v>
      </c>
      <c r="B1756" s="33" t="s">
        <v>643</v>
      </c>
      <c r="C1756" s="42" t="s">
        <v>114</v>
      </c>
      <c r="D1756" s="33" t="s">
        <v>446</v>
      </c>
      <c r="E1756" s="44" t="s">
        <v>15</v>
      </c>
      <c r="F1756" s="35">
        <f t="shared" si="238"/>
        <v>44076</v>
      </c>
      <c r="G1756" s="35">
        <f t="shared" si="239"/>
        <v>44097</v>
      </c>
      <c r="H1756" s="35">
        <f t="shared" si="237"/>
        <v>44104</v>
      </c>
      <c r="I1756" s="35">
        <f t="shared" si="235"/>
        <v>44111</v>
      </c>
      <c r="J1756" s="35">
        <v>44119</v>
      </c>
      <c r="K1756" s="36" t="s">
        <v>69</v>
      </c>
      <c r="L1756" s="37">
        <f t="shared" si="236"/>
        <v>1027972.57</v>
      </c>
      <c r="M1756" s="45"/>
      <c r="N1756" s="45">
        <v>1027972.57</v>
      </c>
      <c r="O1756" s="40" t="s">
        <v>635</v>
      </c>
    </row>
    <row r="1757" spans="1:15" s="41" customFormat="1" ht="21">
      <c r="A1757" s="32">
        <v>1719</v>
      </c>
      <c r="B1757" s="33" t="s">
        <v>643</v>
      </c>
      <c r="C1757" s="42" t="s">
        <v>77</v>
      </c>
      <c r="D1757" s="33" t="s">
        <v>446</v>
      </c>
      <c r="E1757" s="44" t="s">
        <v>15</v>
      </c>
      <c r="F1757" s="35">
        <f t="shared" si="238"/>
        <v>44076</v>
      </c>
      <c r="G1757" s="35">
        <f t="shared" si="239"/>
        <v>44097</v>
      </c>
      <c r="H1757" s="35">
        <f t="shared" si="237"/>
        <v>44104</v>
      </c>
      <c r="I1757" s="35">
        <f t="shared" si="235"/>
        <v>44111</v>
      </c>
      <c r="J1757" s="35">
        <v>44119</v>
      </c>
      <c r="K1757" s="36" t="s">
        <v>69</v>
      </c>
      <c r="L1757" s="37">
        <f t="shared" si="236"/>
        <v>3600</v>
      </c>
      <c r="M1757" s="45"/>
      <c r="N1757" s="45">
        <v>3600</v>
      </c>
      <c r="O1757" s="40" t="s">
        <v>635</v>
      </c>
    </row>
    <row r="1758" spans="1:15" s="41" customFormat="1" ht="21">
      <c r="A1758" s="32">
        <v>1720</v>
      </c>
      <c r="B1758" s="33" t="s">
        <v>643</v>
      </c>
      <c r="C1758" s="42" t="s">
        <v>78</v>
      </c>
      <c r="D1758" s="33" t="s">
        <v>446</v>
      </c>
      <c r="E1758" s="44" t="s">
        <v>15</v>
      </c>
      <c r="F1758" s="35">
        <f t="shared" si="238"/>
        <v>44076</v>
      </c>
      <c r="G1758" s="35">
        <f t="shared" si="239"/>
        <v>44097</v>
      </c>
      <c r="H1758" s="35">
        <f t="shared" si="237"/>
        <v>44104</v>
      </c>
      <c r="I1758" s="35">
        <f t="shared" si="235"/>
        <v>44111</v>
      </c>
      <c r="J1758" s="35">
        <v>44119</v>
      </c>
      <c r="K1758" s="36" t="s">
        <v>69</v>
      </c>
      <c r="L1758" s="37">
        <f t="shared" si="236"/>
        <v>20400</v>
      </c>
      <c r="M1758" s="45"/>
      <c r="N1758" s="45">
        <v>20400</v>
      </c>
      <c r="O1758" s="40" t="s">
        <v>635</v>
      </c>
    </row>
    <row r="1759" spans="1:15" s="41" customFormat="1" ht="21">
      <c r="A1759" s="32">
        <v>1721</v>
      </c>
      <c r="B1759" s="33" t="s">
        <v>643</v>
      </c>
      <c r="C1759" s="42" t="s">
        <v>81</v>
      </c>
      <c r="D1759" s="33" t="s">
        <v>446</v>
      </c>
      <c r="E1759" s="44" t="s">
        <v>15</v>
      </c>
      <c r="F1759" s="35">
        <f t="shared" si="238"/>
        <v>44076</v>
      </c>
      <c r="G1759" s="35">
        <f t="shared" si="239"/>
        <v>44097</v>
      </c>
      <c r="H1759" s="35">
        <f t="shared" ref="H1759:H1791" si="240">J1759-15</f>
        <v>44104</v>
      </c>
      <c r="I1759" s="35">
        <f t="shared" si="235"/>
        <v>44111</v>
      </c>
      <c r="J1759" s="35">
        <v>44119</v>
      </c>
      <c r="K1759" s="36" t="s">
        <v>69</v>
      </c>
      <c r="L1759" s="37">
        <f t="shared" si="236"/>
        <v>6000</v>
      </c>
      <c r="M1759" s="45"/>
      <c r="N1759" s="45">
        <v>6000</v>
      </c>
      <c r="O1759" s="40" t="s">
        <v>635</v>
      </c>
    </row>
    <row r="1760" spans="1:15" s="41" customFormat="1" ht="21">
      <c r="A1760" s="32">
        <v>1738</v>
      </c>
      <c r="B1760" s="33" t="s">
        <v>619</v>
      </c>
      <c r="C1760" s="42" t="s">
        <v>114</v>
      </c>
      <c r="D1760" s="33" t="s">
        <v>446</v>
      </c>
      <c r="E1760" s="44" t="s">
        <v>15</v>
      </c>
      <c r="F1760" s="35">
        <f t="shared" si="238"/>
        <v>44076</v>
      </c>
      <c r="G1760" s="35">
        <f t="shared" si="239"/>
        <v>44097</v>
      </c>
      <c r="H1760" s="35">
        <f t="shared" si="240"/>
        <v>44104</v>
      </c>
      <c r="I1760" s="35">
        <f t="shared" si="235"/>
        <v>44111</v>
      </c>
      <c r="J1760" s="35">
        <v>44119</v>
      </c>
      <c r="K1760" s="36" t="s">
        <v>69</v>
      </c>
      <c r="L1760" s="37">
        <f t="shared" si="236"/>
        <v>1278144.26</v>
      </c>
      <c r="M1760" s="45"/>
      <c r="N1760" s="45">
        <v>1278144.26</v>
      </c>
      <c r="O1760" s="40" t="s">
        <v>591</v>
      </c>
    </row>
    <row r="1761" spans="1:15" s="41" customFormat="1" ht="21">
      <c r="A1761" s="32">
        <v>1739</v>
      </c>
      <c r="B1761" s="33" t="s">
        <v>619</v>
      </c>
      <c r="C1761" s="42" t="s">
        <v>77</v>
      </c>
      <c r="D1761" s="33" t="s">
        <v>446</v>
      </c>
      <c r="E1761" s="44" t="s">
        <v>15</v>
      </c>
      <c r="F1761" s="35">
        <f t="shared" si="238"/>
        <v>44076</v>
      </c>
      <c r="G1761" s="35">
        <f t="shared" si="239"/>
        <v>44097</v>
      </c>
      <c r="H1761" s="35">
        <f t="shared" si="240"/>
        <v>44104</v>
      </c>
      <c r="I1761" s="35">
        <f t="shared" si="235"/>
        <v>44111</v>
      </c>
      <c r="J1761" s="35">
        <v>44119</v>
      </c>
      <c r="K1761" s="36" t="s">
        <v>69</v>
      </c>
      <c r="L1761" s="37">
        <f t="shared" si="236"/>
        <v>1500</v>
      </c>
      <c r="M1761" s="45"/>
      <c r="N1761" s="45">
        <v>1500</v>
      </c>
      <c r="O1761" s="40" t="s">
        <v>591</v>
      </c>
    </row>
    <row r="1762" spans="1:15" s="41" customFormat="1" ht="21">
      <c r="A1762" s="32">
        <v>1740</v>
      </c>
      <c r="B1762" s="33" t="s">
        <v>619</v>
      </c>
      <c r="C1762" s="42" t="s">
        <v>78</v>
      </c>
      <c r="D1762" s="33" t="s">
        <v>446</v>
      </c>
      <c r="E1762" s="44" t="s">
        <v>15</v>
      </c>
      <c r="F1762" s="35">
        <f t="shared" si="238"/>
        <v>44076</v>
      </c>
      <c r="G1762" s="35">
        <f t="shared" si="239"/>
        <v>44097</v>
      </c>
      <c r="H1762" s="35">
        <f t="shared" si="240"/>
        <v>44104</v>
      </c>
      <c r="I1762" s="35">
        <f t="shared" si="235"/>
        <v>44111</v>
      </c>
      <c r="J1762" s="35">
        <v>44119</v>
      </c>
      <c r="K1762" s="36" t="s">
        <v>69</v>
      </c>
      <c r="L1762" s="37">
        <f t="shared" si="236"/>
        <v>24400</v>
      </c>
      <c r="M1762" s="45"/>
      <c r="N1762" s="45">
        <v>24400</v>
      </c>
      <c r="O1762" s="40" t="s">
        <v>591</v>
      </c>
    </row>
    <row r="1763" spans="1:15" s="41" customFormat="1" ht="21">
      <c r="A1763" s="32">
        <v>1741</v>
      </c>
      <c r="B1763" s="33" t="s">
        <v>619</v>
      </c>
      <c r="C1763" s="42" t="s">
        <v>81</v>
      </c>
      <c r="D1763" s="33" t="s">
        <v>446</v>
      </c>
      <c r="E1763" s="44" t="s">
        <v>15</v>
      </c>
      <c r="F1763" s="35">
        <f t="shared" si="238"/>
        <v>44076</v>
      </c>
      <c r="G1763" s="35">
        <f t="shared" si="239"/>
        <v>44097</v>
      </c>
      <c r="H1763" s="35">
        <f t="shared" si="240"/>
        <v>44104</v>
      </c>
      <c r="I1763" s="35">
        <f t="shared" si="235"/>
        <v>44111</v>
      </c>
      <c r="J1763" s="35">
        <v>44119</v>
      </c>
      <c r="K1763" s="36" t="s">
        <v>69</v>
      </c>
      <c r="L1763" s="37">
        <f t="shared" si="236"/>
        <v>6400</v>
      </c>
      <c r="M1763" s="45"/>
      <c r="N1763" s="45">
        <v>6400</v>
      </c>
      <c r="O1763" s="40" t="s">
        <v>591</v>
      </c>
    </row>
    <row r="1764" spans="1:15" s="41" customFormat="1" ht="21">
      <c r="A1764" s="32">
        <v>1745</v>
      </c>
      <c r="B1764" s="33" t="s">
        <v>616</v>
      </c>
      <c r="C1764" s="42" t="s">
        <v>114</v>
      </c>
      <c r="D1764" s="33" t="s">
        <v>446</v>
      </c>
      <c r="E1764" s="44" t="s">
        <v>15</v>
      </c>
      <c r="F1764" s="35">
        <f t="shared" si="238"/>
        <v>44076</v>
      </c>
      <c r="G1764" s="35">
        <f t="shared" si="239"/>
        <v>44097</v>
      </c>
      <c r="H1764" s="35">
        <f t="shared" si="240"/>
        <v>44104</v>
      </c>
      <c r="I1764" s="35">
        <f t="shared" si="235"/>
        <v>44111</v>
      </c>
      <c r="J1764" s="35">
        <v>44119</v>
      </c>
      <c r="K1764" s="36" t="s">
        <v>69</v>
      </c>
      <c r="L1764" s="37">
        <f t="shared" si="236"/>
        <v>332070.3</v>
      </c>
      <c r="M1764" s="45"/>
      <c r="N1764" s="45">
        <v>332070.3</v>
      </c>
      <c r="O1764" s="40" t="s">
        <v>615</v>
      </c>
    </row>
    <row r="1765" spans="1:15" s="41" customFormat="1" ht="21">
      <c r="A1765" s="32">
        <v>1746</v>
      </c>
      <c r="B1765" s="33" t="s">
        <v>616</v>
      </c>
      <c r="C1765" s="42" t="s">
        <v>77</v>
      </c>
      <c r="D1765" s="33" t="s">
        <v>446</v>
      </c>
      <c r="E1765" s="44" t="s">
        <v>15</v>
      </c>
      <c r="F1765" s="35">
        <f t="shared" si="238"/>
        <v>44076</v>
      </c>
      <c r="G1765" s="35">
        <f t="shared" si="239"/>
        <v>44097</v>
      </c>
      <c r="H1765" s="35">
        <f t="shared" si="240"/>
        <v>44104</v>
      </c>
      <c r="I1765" s="35">
        <f t="shared" si="235"/>
        <v>44111</v>
      </c>
      <c r="J1765" s="35">
        <v>44119</v>
      </c>
      <c r="K1765" s="36" t="s">
        <v>69</v>
      </c>
      <c r="L1765" s="37">
        <f t="shared" si="236"/>
        <v>4800</v>
      </c>
      <c r="M1765" s="45"/>
      <c r="N1765" s="45">
        <v>4800</v>
      </c>
      <c r="O1765" s="40" t="s">
        <v>615</v>
      </c>
    </row>
    <row r="1766" spans="1:15" s="41" customFormat="1" ht="21">
      <c r="A1766" s="32">
        <v>1747</v>
      </c>
      <c r="B1766" s="33" t="s">
        <v>616</v>
      </c>
      <c r="C1766" s="42" t="s">
        <v>78</v>
      </c>
      <c r="D1766" s="33" t="s">
        <v>446</v>
      </c>
      <c r="E1766" s="44" t="s">
        <v>15</v>
      </c>
      <c r="F1766" s="35">
        <f t="shared" si="238"/>
        <v>44076</v>
      </c>
      <c r="G1766" s="35">
        <f t="shared" si="239"/>
        <v>44097</v>
      </c>
      <c r="H1766" s="35">
        <f t="shared" si="240"/>
        <v>44104</v>
      </c>
      <c r="I1766" s="35">
        <f t="shared" si="235"/>
        <v>44111</v>
      </c>
      <c r="J1766" s="35">
        <v>44119</v>
      </c>
      <c r="K1766" s="36" t="s">
        <v>69</v>
      </c>
      <c r="L1766" s="37">
        <f t="shared" si="236"/>
        <v>11200</v>
      </c>
      <c r="M1766" s="45"/>
      <c r="N1766" s="45">
        <v>11200</v>
      </c>
      <c r="O1766" s="40" t="s">
        <v>615</v>
      </c>
    </row>
    <row r="1767" spans="1:15" s="41" customFormat="1" ht="21">
      <c r="A1767" s="32">
        <v>1748</v>
      </c>
      <c r="B1767" s="33" t="s">
        <v>616</v>
      </c>
      <c r="C1767" s="42" t="s">
        <v>81</v>
      </c>
      <c r="D1767" s="33" t="s">
        <v>446</v>
      </c>
      <c r="E1767" s="44" t="s">
        <v>15</v>
      </c>
      <c r="F1767" s="35">
        <f t="shared" si="238"/>
        <v>44076</v>
      </c>
      <c r="G1767" s="35">
        <f t="shared" si="239"/>
        <v>44097</v>
      </c>
      <c r="H1767" s="35">
        <f t="shared" si="240"/>
        <v>44104</v>
      </c>
      <c r="I1767" s="35">
        <f t="shared" si="235"/>
        <v>44111</v>
      </c>
      <c r="J1767" s="35">
        <v>44119</v>
      </c>
      <c r="K1767" s="36" t="s">
        <v>69</v>
      </c>
      <c r="L1767" s="37">
        <f t="shared" si="236"/>
        <v>4000</v>
      </c>
      <c r="M1767" s="45"/>
      <c r="N1767" s="45">
        <v>4000</v>
      </c>
      <c r="O1767" s="40" t="s">
        <v>615</v>
      </c>
    </row>
    <row r="1768" spans="1:15" s="41" customFormat="1" ht="21">
      <c r="A1768" s="32">
        <v>1760</v>
      </c>
      <c r="B1768" s="33" t="s">
        <v>688</v>
      </c>
      <c r="C1768" s="42" t="s">
        <v>114</v>
      </c>
      <c r="D1768" s="33" t="s">
        <v>446</v>
      </c>
      <c r="E1768" s="44" t="s">
        <v>15</v>
      </c>
      <c r="F1768" s="35">
        <f t="shared" si="238"/>
        <v>44076</v>
      </c>
      <c r="G1768" s="35">
        <f t="shared" si="239"/>
        <v>44097</v>
      </c>
      <c r="H1768" s="35">
        <f t="shared" si="240"/>
        <v>44104</v>
      </c>
      <c r="I1768" s="35">
        <f t="shared" si="235"/>
        <v>44111</v>
      </c>
      <c r="J1768" s="35">
        <v>44119</v>
      </c>
      <c r="K1768" s="36" t="s">
        <v>69</v>
      </c>
      <c r="L1768" s="37">
        <f t="shared" si="236"/>
        <v>1739160.12</v>
      </c>
      <c r="M1768" s="45"/>
      <c r="N1768" s="45">
        <v>1739160.12</v>
      </c>
      <c r="O1768" s="40" t="s">
        <v>689</v>
      </c>
    </row>
    <row r="1769" spans="1:15" s="41" customFormat="1" ht="21">
      <c r="A1769" s="32">
        <v>1761</v>
      </c>
      <c r="B1769" s="33" t="s">
        <v>688</v>
      </c>
      <c r="C1769" s="42" t="s">
        <v>77</v>
      </c>
      <c r="D1769" s="33" t="s">
        <v>446</v>
      </c>
      <c r="E1769" s="44" t="s">
        <v>15</v>
      </c>
      <c r="F1769" s="35">
        <f t="shared" si="238"/>
        <v>44076</v>
      </c>
      <c r="G1769" s="35">
        <f t="shared" si="239"/>
        <v>44097</v>
      </c>
      <c r="H1769" s="35">
        <f t="shared" si="240"/>
        <v>44104</v>
      </c>
      <c r="I1769" s="35">
        <f t="shared" si="235"/>
        <v>44111</v>
      </c>
      <c r="J1769" s="35">
        <v>44119</v>
      </c>
      <c r="K1769" s="36" t="s">
        <v>69</v>
      </c>
      <c r="L1769" s="37">
        <f t="shared" si="236"/>
        <v>4800</v>
      </c>
      <c r="M1769" s="45"/>
      <c r="N1769" s="45">
        <v>4800</v>
      </c>
      <c r="O1769" s="40" t="s">
        <v>689</v>
      </c>
    </row>
    <row r="1770" spans="1:15" s="41" customFormat="1" ht="21">
      <c r="A1770" s="32">
        <v>1762</v>
      </c>
      <c r="B1770" s="33" t="s">
        <v>688</v>
      </c>
      <c r="C1770" s="42" t="s">
        <v>78</v>
      </c>
      <c r="D1770" s="33" t="s">
        <v>446</v>
      </c>
      <c r="E1770" s="44" t="s">
        <v>15</v>
      </c>
      <c r="F1770" s="35">
        <f t="shared" si="238"/>
        <v>44076</v>
      </c>
      <c r="G1770" s="35">
        <f t="shared" si="239"/>
        <v>44097</v>
      </c>
      <c r="H1770" s="35">
        <f t="shared" si="240"/>
        <v>44104</v>
      </c>
      <c r="I1770" s="35">
        <f t="shared" si="235"/>
        <v>44111</v>
      </c>
      <c r="J1770" s="35">
        <v>44119</v>
      </c>
      <c r="K1770" s="36" t="s">
        <v>69</v>
      </c>
      <c r="L1770" s="37">
        <f t="shared" si="236"/>
        <v>21218.27</v>
      </c>
      <c r="M1770" s="45"/>
      <c r="N1770" s="45">
        <v>21218.27</v>
      </c>
      <c r="O1770" s="40" t="s">
        <v>689</v>
      </c>
    </row>
    <row r="1771" spans="1:15" s="41" customFormat="1" ht="21">
      <c r="A1771" s="32">
        <v>1763</v>
      </c>
      <c r="B1771" s="33" t="s">
        <v>688</v>
      </c>
      <c r="C1771" s="42" t="s">
        <v>81</v>
      </c>
      <c r="D1771" s="33" t="s">
        <v>446</v>
      </c>
      <c r="E1771" s="44" t="s">
        <v>15</v>
      </c>
      <c r="F1771" s="35">
        <f t="shared" si="238"/>
        <v>44076</v>
      </c>
      <c r="G1771" s="35">
        <f t="shared" si="239"/>
        <v>44097</v>
      </c>
      <c r="H1771" s="35">
        <f t="shared" si="240"/>
        <v>44104</v>
      </c>
      <c r="I1771" s="35">
        <f t="shared" si="235"/>
        <v>44111</v>
      </c>
      <c r="J1771" s="35">
        <v>44119</v>
      </c>
      <c r="K1771" s="36" t="s">
        <v>69</v>
      </c>
      <c r="L1771" s="37">
        <f t="shared" si="236"/>
        <v>6000</v>
      </c>
      <c r="M1771" s="45"/>
      <c r="N1771" s="45">
        <v>6000</v>
      </c>
      <c r="O1771" s="40" t="s">
        <v>689</v>
      </c>
    </row>
    <row r="1772" spans="1:15" s="41" customFormat="1" ht="31.5">
      <c r="A1772" s="32">
        <v>1764</v>
      </c>
      <c r="B1772" s="33" t="s">
        <v>686</v>
      </c>
      <c r="C1772" s="42" t="s">
        <v>114</v>
      </c>
      <c r="D1772" s="33" t="s">
        <v>446</v>
      </c>
      <c r="E1772" s="44" t="s">
        <v>15</v>
      </c>
      <c r="F1772" s="35">
        <f t="shared" si="238"/>
        <v>44076</v>
      </c>
      <c r="G1772" s="35">
        <f t="shared" si="239"/>
        <v>44097</v>
      </c>
      <c r="H1772" s="35">
        <f t="shared" si="240"/>
        <v>44104</v>
      </c>
      <c r="I1772" s="35">
        <f t="shared" si="235"/>
        <v>44111</v>
      </c>
      <c r="J1772" s="35">
        <v>44119</v>
      </c>
      <c r="K1772" s="36" t="s">
        <v>69</v>
      </c>
      <c r="L1772" s="37">
        <f t="shared" si="236"/>
        <v>495196.92</v>
      </c>
      <c r="M1772" s="45"/>
      <c r="N1772" s="45">
        <v>495196.92</v>
      </c>
      <c r="O1772" s="40" t="s">
        <v>687</v>
      </c>
    </row>
    <row r="1773" spans="1:15" s="41" customFormat="1" ht="31.5">
      <c r="A1773" s="32">
        <v>1765</v>
      </c>
      <c r="B1773" s="33" t="s">
        <v>686</v>
      </c>
      <c r="C1773" s="42" t="s">
        <v>77</v>
      </c>
      <c r="D1773" s="33" t="s">
        <v>446</v>
      </c>
      <c r="E1773" s="44" t="s">
        <v>15</v>
      </c>
      <c r="F1773" s="35">
        <f t="shared" si="238"/>
        <v>44076</v>
      </c>
      <c r="G1773" s="35">
        <f t="shared" si="239"/>
        <v>44097</v>
      </c>
      <c r="H1773" s="35">
        <f t="shared" si="240"/>
        <v>44104</v>
      </c>
      <c r="I1773" s="35">
        <f t="shared" si="235"/>
        <v>44111</v>
      </c>
      <c r="J1773" s="35">
        <v>44119</v>
      </c>
      <c r="K1773" s="36" t="s">
        <v>69</v>
      </c>
      <c r="L1773" s="37">
        <f t="shared" si="236"/>
        <v>2400</v>
      </c>
      <c r="M1773" s="45"/>
      <c r="N1773" s="45">
        <v>2400</v>
      </c>
      <c r="O1773" s="40" t="s">
        <v>687</v>
      </c>
    </row>
    <row r="1774" spans="1:15" s="41" customFormat="1" ht="31.5">
      <c r="A1774" s="32">
        <v>1766</v>
      </c>
      <c r="B1774" s="33" t="s">
        <v>686</v>
      </c>
      <c r="C1774" s="42" t="s">
        <v>78</v>
      </c>
      <c r="D1774" s="33" t="s">
        <v>446</v>
      </c>
      <c r="E1774" s="44" t="s">
        <v>15</v>
      </c>
      <c r="F1774" s="35">
        <f t="shared" si="238"/>
        <v>44076</v>
      </c>
      <c r="G1774" s="35">
        <f t="shared" si="239"/>
        <v>44097</v>
      </c>
      <c r="H1774" s="35">
        <f t="shared" si="240"/>
        <v>44104</v>
      </c>
      <c r="I1774" s="35">
        <f t="shared" si="235"/>
        <v>44111</v>
      </c>
      <c r="J1774" s="35">
        <v>44119</v>
      </c>
      <c r="K1774" s="36" t="s">
        <v>69</v>
      </c>
      <c r="L1774" s="37">
        <f t="shared" si="236"/>
        <v>22099.06</v>
      </c>
      <c r="M1774" s="45"/>
      <c r="N1774" s="45">
        <v>22099.06</v>
      </c>
      <c r="O1774" s="40" t="s">
        <v>687</v>
      </c>
    </row>
    <row r="1775" spans="1:15" s="41" customFormat="1" ht="31.5">
      <c r="A1775" s="32">
        <v>1767</v>
      </c>
      <c r="B1775" s="33" t="s">
        <v>686</v>
      </c>
      <c r="C1775" s="42" t="s">
        <v>81</v>
      </c>
      <c r="D1775" s="33" t="s">
        <v>446</v>
      </c>
      <c r="E1775" s="44" t="s">
        <v>15</v>
      </c>
      <c r="F1775" s="35">
        <f t="shared" si="238"/>
        <v>44076</v>
      </c>
      <c r="G1775" s="35">
        <f t="shared" si="239"/>
        <v>44097</v>
      </c>
      <c r="H1775" s="35">
        <f t="shared" si="240"/>
        <v>44104</v>
      </c>
      <c r="I1775" s="35">
        <f t="shared" si="235"/>
        <v>44111</v>
      </c>
      <c r="J1775" s="35">
        <v>44119</v>
      </c>
      <c r="K1775" s="36" t="s">
        <v>69</v>
      </c>
      <c r="L1775" s="37">
        <f t="shared" si="236"/>
        <v>6000</v>
      </c>
      <c r="M1775" s="45"/>
      <c r="N1775" s="45">
        <v>6000</v>
      </c>
      <c r="O1775" s="40" t="s">
        <v>687</v>
      </c>
    </row>
    <row r="1776" spans="1:15" s="41" customFormat="1" ht="21">
      <c r="A1776" s="32">
        <v>1768</v>
      </c>
      <c r="B1776" s="33" t="s">
        <v>684</v>
      </c>
      <c r="C1776" s="42" t="s">
        <v>114</v>
      </c>
      <c r="D1776" s="33" t="s">
        <v>446</v>
      </c>
      <c r="E1776" s="44" t="s">
        <v>15</v>
      </c>
      <c r="F1776" s="35">
        <f t="shared" si="238"/>
        <v>44076</v>
      </c>
      <c r="G1776" s="35">
        <f t="shared" si="239"/>
        <v>44097</v>
      </c>
      <c r="H1776" s="35">
        <f t="shared" si="240"/>
        <v>44104</v>
      </c>
      <c r="I1776" s="35">
        <f t="shared" si="235"/>
        <v>44111</v>
      </c>
      <c r="J1776" s="35">
        <v>44119</v>
      </c>
      <c r="K1776" s="36" t="s">
        <v>69</v>
      </c>
      <c r="L1776" s="37">
        <f t="shared" si="236"/>
        <v>739486.5</v>
      </c>
      <c r="M1776" s="45"/>
      <c r="N1776" s="45">
        <v>739486.5</v>
      </c>
      <c r="O1776" s="40" t="s">
        <v>685</v>
      </c>
    </row>
    <row r="1777" spans="1:15" s="41" customFormat="1" ht="21">
      <c r="A1777" s="32">
        <v>1769</v>
      </c>
      <c r="B1777" s="33" t="s">
        <v>684</v>
      </c>
      <c r="C1777" s="42" t="s">
        <v>77</v>
      </c>
      <c r="D1777" s="33" t="s">
        <v>446</v>
      </c>
      <c r="E1777" s="44" t="s">
        <v>15</v>
      </c>
      <c r="F1777" s="35">
        <f t="shared" si="238"/>
        <v>44076</v>
      </c>
      <c r="G1777" s="35">
        <f t="shared" si="239"/>
        <v>44097</v>
      </c>
      <c r="H1777" s="35">
        <f t="shared" si="240"/>
        <v>44104</v>
      </c>
      <c r="I1777" s="35">
        <f t="shared" si="235"/>
        <v>44111</v>
      </c>
      <c r="J1777" s="35">
        <v>44119</v>
      </c>
      <c r="K1777" s="36" t="s">
        <v>69</v>
      </c>
      <c r="L1777" s="37">
        <f t="shared" si="236"/>
        <v>5000</v>
      </c>
      <c r="M1777" s="45"/>
      <c r="N1777" s="45">
        <v>5000</v>
      </c>
      <c r="O1777" s="40" t="s">
        <v>685</v>
      </c>
    </row>
    <row r="1778" spans="1:15" s="41" customFormat="1" ht="21">
      <c r="A1778" s="32">
        <v>1770</v>
      </c>
      <c r="B1778" s="33" t="s">
        <v>684</v>
      </c>
      <c r="C1778" s="42" t="s">
        <v>78</v>
      </c>
      <c r="D1778" s="33" t="s">
        <v>446</v>
      </c>
      <c r="E1778" s="44" t="s">
        <v>15</v>
      </c>
      <c r="F1778" s="35">
        <f t="shared" si="238"/>
        <v>44076</v>
      </c>
      <c r="G1778" s="35">
        <f t="shared" si="239"/>
        <v>44097</v>
      </c>
      <c r="H1778" s="35">
        <f t="shared" si="240"/>
        <v>44104</v>
      </c>
      <c r="I1778" s="35">
        <f t="shared" si="235"/>
        <v>44111</v>
      </c>
      <c r="J1778" s="35">
        <v>44119</v>
      </c>
      <c r="K1778" s="36" t="s">
        <v>69</v>
      </c>
      <c r="L1778" s="37">
        <f t="shared" si="236"/>
        <v>43909.48</v>
      </c>
      <c r="M1778" s="45"/>
      <c r="N1778" s="45">
        <v>43909.48</v>
      </c>
      <c r="O1778" s="40" t="s">
        <v>685</v>
      </c>
    </row>
    <row r="1779" spans="1:15" s="41" customFormat="1" ht="21">
      <c r="A1779" s="32">
        <v>1771</v>
      </c>
      <c r="B1779" s="33" t="s">
        <v>684</v>
      </c>
      <c r="C1779" s="42" t="s">
        <v>81</v>
      </c>
      <c r="D1779" s="33" t="s">
        <v>446</v>
      </c>
      <c r="E1779" s="44" t="s">
        <v>15</v>
      </c>
      <c r="F1779" s="35">
        <f t="shared" si="238"/>
        <v>44076</v>
      </c>
      <c r="G1779" s="35">
        <f t="shared" si="239"/>
        <v>44097</v>
      </c>
      <c r="H1779" s="35">
        <f t="shared" si="240"/>
        <v>44104</v>
      </c>
      <c r="I1779" s="35">
        <f t="shared" si="235"/>
        <v>44111</v>
      </c>
      <c r="J1779" s="35">
        <v>44119</v>
      </c>
      <c r="K1779" s="36" t="s">
        <v>69</v>
      </c>
      <c r="L1779" s="37">
        <f t="shared" si="236"/>
        <v>12000</v>
      </c>
      <c r="M1779" s="45"/>
      <c r="N1779" s="45">
        <v>12000</v>
      </c>
      <c r="O1779" s="40" t="s">
        <v>685</v>
      </c>
    </row>
    <row r="1780" spans="1:15" s="41" customFormat="1" ht="21">
      <c r="A1780" s="32">
        <v>1772</v>
      </c>
      <c r="B1780" s="33" t="s">
        <v>682</v>
      </c>
      <c r="C1780" s="42" t="s">
        <v>114</v>
      </c>
      <c r="D1780" s="33" t="s">
        <v>446</v>
      </c>
      <c r="E1780" s="44" t="s">
        <v>15</v>
      </c>
      <c r="F1780" s="35">
        <f t="shared" si="238"/>
        <v>44076</v>
      </c>
      <c r="G1780" s="35">
        <f t="shared" si="239"/>
        <v>44097</v>
      </c>
      <c r="H1780" s="35">
        <f t="shared" si="240"/>
        <v>44104</v>
      </c>
      <c r="I1780" s="35">
        <f t="shared" si="235"/>
        <v>44111</v>
      </c>
      <c r="J1780" s="35">
        <v>44119</v>
      </c>
      <c r="K1780" s="36" t="s">
        <v>69</v>
      </c>
      <c r="L1780" s="37">
        <f t="shared" si="236"/>
        <v>1739160.12</v>
      </c>
      <c r="M1780" s="45"/>
      <c r="N1780" s="45">
        <v>1739160.12</v>
      </c>
      <c r="O1780" s="40" t="s">
        <v>683</v>
      </c>
    </row>
    <row r="1781" spans="1:15" s="41" customFormat="1" ht="21">
      <c r="A1781" s="32">
        <v>1773</v>
      </c>
      <c r="B1781" s="33" t="s">
        <v>682</v>
      </c>
      <c r="C1781" s="42" t="s">
        <v>77</v>
      </c>
      <c r="D1781" s="33" t="s">
        <v>446</v>
      </c>
      <c r="E1781" s="44" t="s">
        <v>15</v>
      </c>
      <c r="F1781" s="35">
        <f t="shared" si="238"/>
        <v>44076</v>
      </c>
      <c r="G1781" s="35">
        <f t="shared" si="239"/>
        <v>44097</v>
      </c>
      <c r="H1781" s="35">
        <f t="shared" si="240"/>
        <v>44104</v>
      </c>
      <c r="I1781" s="35">
        <f t="shared" si="235"/>
        <v>44111</v>
      </c>
      <c r="J1781" s="35">
        <v>44119</v>
      </c>
      <c r="K1781" s="36" t="s">
        <v>69</v>
      </c>
      <c r="L1781" s="37">
        <f t="shared" si="236"/>
        <v>4300</v>
      </c>
      <c r="M1781" s="45"/>
      <c r="N1781" s="45">
        <v>4300</v>
      </c>
      <c r="O1781" s="40" t="s">
        <v>683</v>
      </c>
    </row>
    <row r="1782" spans="1:15" s="41" customFormat="1" ht="21">
      <c r="A1782" s="32">
        <v>1774</v>
      </c>
      <c r="B1782" s="33" t="s">
        <v>682</v>
      </c>
      <c r="C1782" s="42" t="s">
        <v>78</v>
      </c>
      <c r="D1782" s="33" t="s">
        <v>446</v>
      </c>
      <c r="E1782" s="44" t="s">
        <v>15</v>
      </c>
      <c r="F1782" s="35">
        <f t="shared" si="238"/>
        <v>44076</v>
      </c>
      <c r="G1782" s="35">
        <f t="shared" si="239"/>
        <v>44097</v>
      </c>
      <c r="H1782" s="35">
        <f t="shared" si="240"/>
        <v>44104</v>
      </c>
      <c r="I1782" s="35">
        <f t="shared" si="235"/>
        <v>44111</v>
      </c>
      <c r="J1782" s="35">
        <v>44119</v>
      </c>
      <c r="K1782" s="36" t="s">
        <v>69</v>
      </c>
      <c r="L1782" s="37">
        <f t="shared" si="236"/>
        <v>17818.27</v>
      </c>
      <c r="M1782" s="45"/>
      <c r="N1782" s="45">
        <v>17818.27</v>
      </c>
      <c r="O1782" s="40" t="s">
        <v>683</v>
      </c>
    </row>
    <row r="1783" spans="1:15" s="41" customFormat="1" ht="21">
      <c r="A1783" s="32">
        <v>1775</v>
      </c>
      <c r="B1783" s="33" t="s">
        <v>682</v>
      </c>
      <c r="C1783" s="42" t="s">
        <v>81</v>
      </c>
      <c r="D1783" s="33" t="s">
        <v>446</v>
      </c>
      <c r="E1783" s="44" t="s">
        <v>15</v>
      </c>
      <c r="F1783" s="35">
        <f t="shared" si="238"/>
        <v>44076</v>
      </c>
      <c r="G1783" s="35">
        <f t="shared" si="239"/>
        <v>44097</v>
      </c>
      <c r="H1783" s="35">
        <f t="shared" si="240"/>
        <v>44104</v>
      </c>
      <c r="I1783" s="35">
        <f t="shared" si="235"/>
        <v>44111</v>
      </c>
      <c r="J1783" s="35">
        <v>44119</v>
      </c>
      <c r="K1783" s="36" t="s">
        <v>69</v>
      </c>
      <c r="L1783" s="37">
        <f t="shared" si="236"/>
        <v>5000</v>
      </c>
      <c r="M1783" s="45"/>
      <c r="N1783" s="45">
        <v>5000</v>
      </c>
      <c r="O1783" s="40" t="s">
        <v>683</v>
      </c>
    </row>
    <row r="1784" spans="1:15" s="41" customFormat="1" ht="31.5">
      <c r="A1784" s="32">
        <v>1776</v>
      </c>
      <c r="B1784" s="33" t="s">
        <v>680</v>
      </c>
      <c r="C1784" s="42" t="s">
        <v>114</v>
      </c>
      <c r="D1784" s="33" t="s">
        <v>446</v>
      </c>
      <c r="E1784" s="44" t="s">
        <v>15</v>
      </c>
      <c r="F1784" s="35">
        <f t="shared" si="238"/>
        <v>44076</v>
      </c>
      <c r="G1784" s="35">
        <f t="shared" si="239"/>
        <v>44097</v>
      </c>
      <c r="H1784" s="35">
        <f t="shared" si="240"/>
        <v>44104</v>
      </c>
      <c r="I1784" s="35">
        <f t="shared" si="235"/>
        <v>44111</v>
      </c>
      <c r="J1784" s="35">
        <v>44119</v>
      </c>
      <c r="K1784" s="36" t="s">
        <v>69</v>
      </c>
      <c r="L1784" s="37">
        <f t="shared" si="236"/>
        <v>351300.2</v>
      </c>
      <c r="M1784" s="45">
        <v>351300.2</v>
      </c>
      <c r="N1784" s="45"/>
      <c r="O1784" s="40" t="s">
        <v>681</v>
      </c>
    </row>
    <row r="1785" spans="1:15" s="41" customFormat="1" ht="31.5">
      <c r="A1785" s="32">
        <v>1777</v>
      </c>
      <c r="B1785" s="33" t="s">
        <v>680</v>
      </c>
      <c r="C1785" s="42" t="s">
        <v>77</v>
      </c>
      <c r="D1785" s="33" t="s">
        <v>446</v>
      </c>
      <c r="E1785" s="44" t="s">
        <v>15</v>
      </c>
      <c r="F1785" s="35">
        <f t="shared" si="238"/>
        <v>44076</v>
      </c>
      <c r="G1785" s="35">
        <f t="shared" si="239"/>
        <v>44097</v>
      </c>
      <c r="H1785" s="35">
        <f t="shared" si="240"/>
        <v>44104</v>
      </c>
      <c r="I1785" s="35">
        <f t="shared" si="235"/>
        <v>44111</v>
      </c>
      <c r="J1785" s="35">
        <v>44119</v>
      </c>
      <c r="K1785" s="36" t="s">
        <v>69</v>
      </c>
      <c r="L1785" s="37">
        <f t="shared" si="236"/>
        <v>1200</v>
      </c>
      <c r="M1785" s="45">
        <v>1200</v>
      </c>
      <c r="N1785" s="45"/>
      <c r="O1785" s="40" t="s">
        <v>681</v>
      </c>
    </row>
    <row r="1786" spans="1:15" s="41" customFormat="1" ht="31.5">
      <c r="A1786" s="32">
        <v>1778</v>
      </c>
      <c r="B1786" s="33" t="s">
        <v>680</v>
      </c>
      <c r="C1786" s="42" t="s">
        <v>78</v>
      </c>
      <c r="D1786" s="33" t="s">
        <v>446</v>
      </c>
      <c r="E1786" s="44" t="s">
        <v>15</v>
      </c>
      <c r="F1786" s="35">
        <f>G1786-21</f>
        <v>44076</v>
      </c>
      <c r="G1786" s="35">
        <f>H1786-7</f>
        <v>44097</v>
      </c>
      <c r="H1786" s="35">
        <f t="shared" si="240"/>
        <v>44104</v>
      </c>
      <c r="I1786" s="35">
        <f t="shared" si="235"/>
        <v>44111</v>
      </c>
      <c r="J1786" s="35">
        <v>44119</v>
      </c>
      <c r="K1786" s="36" t="s">
        <v>69</v>
      </c>
      <c r="L1786" s="37">
        <f t="shared" si="236"/>
        <v>3900</v>
      </c>
      <c r="M1786" s="45">
        <v>3900</v>
      </c>
      <c r="N1786" s="45"/>
      <c r="O1786" s="40" t="s">
        <v>681</v>
      </c>
    </row>
    <row r="1787" spans="1:15" s="41" customFormat="1" ht="21">
      <c r="A1787" s="32">
        <v>1782</v>
      </c>
      <c r="B1787" s="33" t="s">
        <v>678</v>
      </c>
      <c r="C1787" s="42" t="s">
        <v>114</v>
      </c>
      <c r="D1787" s="33" t="s">
        <v>446</v>
      </c>
      <c r="E1787" s="44" t="s">
        <v>15</v>
      </c>
      <c r="F1787" s="35">
        <f>G1787-21</f>
        <v>44076</v>
      </c>
      <c r="G1787" s="35">
        <f>H1787-7</f>
        <v>44097</v>
      </c>
      <c r="H1787" s="35">
        <f t="shared" si="240"/>
        <v>44104</v>
      </c>
      <c r="I1787" s="35">
        <f t="shared" si="235"/>
        <v>44111</v>
      </c>
      <c r="J1787" s="35">
        <v>44119</v>
      </c>
      <c r="K1787" s="36" t="s">
        <v>69</v>
      </c>
      <c r="L1787" s="37">
        <f t="shared" si="236"/>
        <v>160834.18</v>
      </c>
      <c r="M1787" s="45">
        <v>160834.18</v>
      </c>
      <c r="N1787" s="45"/>
      <c r="O1787" s="40" t="s">
        <v>679</v>
      </c>
    </row>
    <row r="1788" spans="1:15" s="41" customFormat="1" ht="12.75">
      <c r="A1788" s="32">
        <v>348</v>
      </c>
      <c r="B1788" s="33" t="s">
        <v>420</v>
      </c>
      <c r="C1788" s="42" t="s">
        <v>89</v>
      </c>
      <c r="D1788" s="33" t="s">
        <v>105</v>
      </c>
      <c r="E1788" s="44" t="s">
        <v>15</v>
      </c>
      <c r="F1788" s="35">
        <f>G1788-21</f>
        <v>44107</v>
      </c>
      <c r="G1788" s="35">
        <f>H1788-7</f>
        <v>44128</v>
      </c>
      <c r="H1788" s="35">
        <f t="shared" si="240"/>
        <v>44135</v>
      </c>
      <c r="I1788" s="35">
        <f t="shared" si="235"/>
        <v>44142</v>
      </c>
      <c r="J1788" s="35">
        <v>44150</v>
      </c>
      <c r="K1788" s="36" t="s">
        <v>69</v>
      </c>
      <c r="L1788" s="37">
        <f t="shared" si="236"/>
        <v>56000</v>
      </c>
      <c r="M1788" s="43">
        <v>56000</v>
      </c>
      <c r="N1788" s="39"/>
      <c r="O1788" s="40" t="s">
        <v>214</v>
      </c>
    </row>
    <row r="1789" spans="1:15" s="41" customFormat="1" ht="18">
      <c r="A1789" s="32">
        <v>351</v>
      </c>
      <c r="B1789" s="33" t="s">
        <v>420</v>
      </c>
      <c r="C1789" s="42" t="s">
        <v>110</v>
      </c>
      <c r="D1789" s="33" t="s">
        <v>105</v>
      </c>
      <c r="E1789" s="44" t="s">
        <v>29</v>
      </c>
      <c r="F1789" s="35">
        <f>H1789-7</f>
        <v>44128</v>
      </c>
      <c r="G1789" s="33" t="str">
        <f>IF(E1789="","",IF((OR(E1789=data_validation!A$1,E1789=data_validation!A$2)),"Indicate Date","N/A"))</f>
        <v>N/A</v>
      </c>
      <c r="H1789" s="35">
        <f t="shared" si="240"/>
        <v>44135</v>
      </c>
      <c r="I1789" s="35">
        <f t="shared" ref="I1789:I1802" si="241">H1789+7</f>
        <v>44142</v>
      </c>
      <c r="J1789" s="35">
        <v>44150</v>
      </c>
      <c r="K1789" s="36" t="s">
        <v>69</v>
      </c>
      <c r="L1789" s="37">
        <f t="shared" ref="L1789:L1802" si="242">SUM(M1789:N1789)</f>
        <v>4000</v>
      </c>
      <c r="M1789" s="43">
        <v>4000</v>
      </c>
      <c r="N1789" s="39"/>
      <c r="O1789" s="40" t="s">
        <v>214</v>
      </c>
    </row>
    <row r="1790" spans="1:15" s="41" customFormat="1" ht="21">
      <c r="A1790" s="32">
        <v>384</v>
      </c>
      <c r="B1790" s="33" t="s">
        <v>425</v>
      </c>
      <c r="C1790" s="42" t="s">
        <v>92</v>
      </c>
      <c r="D1790" s="33" t="s">
        <v>105</v>
      </c>
      <c r="E1790" s="44" t="s">
        <v>28</v>
      </c>
      <c r="F1790" s="35">
        <f>H1790-7</f>
        <v>44128</v>
      </c>
      <c r="G1790" s="33" t="str">
        <f>IF(E1790="","",IF((OR(E1790=data_validation!A$1,E1790=data_validation!A$2)),"Indicate Date","N/A"))</f>
        <v>N/A</v>
      </c>
      <c r="H1790" s="35">
        <f t="shared" si="240"/>
        <v>44135</v>
      </c>
      <c r="I1790" s="35">
        <f t="shared" si="241"/>
        <v>44142</v>
      </c>
      <c r="J1790" s="35">
        <v>44150</v>
      </c>
      <c r="K1790" s="36" t="s">
        <v>69</v>
      </c>
      <c r="L1790" s="37">
        <f t="shared" si="242"/>
        <v>6000</v>
      </c>
      <c r="M1790" s="43">
        <v>6000</v>
      </c>
      <c r="N1790" s="39"/>
      <c r="O1790" s="40" t="s">
        <v>109</v>
      </c>
    </row>
    <row r="1791" spans="1:15" s="41" customFormat="1" ht="21">
      <c r="A1791" s="32">
        <v>387</v>
      </c>
      <c r="B1791" s="33" t="s">
        <v>425</v>
      </c>
      <c r="C1791" s="42" t="s">
        <v>89</v>
      </c>
      <c r="D1791" s="33" t="s">
        <v>105</v>
      </c>
      <c r="E1791" s="44" t="s">
        <v>15</v>
      </c>
      <c r="F1791" s="35">
        <f>G1791-21</f>
        <v>44107</v>
      </c>
      <c r="G1791" s="35">
        <f>H1791-7</f>
        <v>44128</v>
      </c>
      <c r="H1791" s="35">
        <f t="shared" si="240"/>
        <v>44135</v>
      </c>
      <c r="I1791" s="35">
        <f t="shared" si="241"/>
        <v>44142</v>
      </c>
      <c r="J1791" s="35">
        <v>44150</v>
      </c>
      <c r="K1791" s="36" t="s">
        <v>69</v>
      </c>
      <c r="L1791" s="37">
        <f t="shared" si="242"/>
        <v>11200</v>
      </c>
      <c r="M1791" s="43">
        <v>11200</v>
      </c>
      <c r="N1791" s="39"/>
      <c r="O1791" s="40" t="s">
        <v>109</v>
      </c>
    </row>
    <row r="1792" spans="1:15" s="41" customFormat="1" ht="24">
      <c r="A1792" s="32">
        <v>468</v>
      </c>
      <c r="B1792" s="33" t="s">
        <v>566</v>
      </c>
      <c r="C1792" s="34" t="s">
        <v>92</v>
      </c>
      <c r="D1792" s="33" t="s">
        <v>79</v>
      </c>
      <c r="E1792" s="44" t="s">
        <v>15</v>
      </c>
      <c r="F1792" s="35">
        <f>G1792-21</f>
        <v>44109</v>
      </c>
      <c r="G1792" s="35">
        <f>H1792-7</f>
        <v>44130</v>
      </c>
      <c r="H1792" s="35">
        <f>J1792-13</f>
        <v>44137</v>
      </c>
      <c r="I1792" s="35">
        <f t="shared" si="241"/>
        <v>44144</v>
      </c>
      <c r="J1792" s="35">
        <v>44150</v>
      </c>
      <c r="K1792" s="36" t="s">
        <v>69</v>
      </c>
      <c r="L1792" s="37">
        <f t="shared" si="242"/>
        <v>10000</v>
      </c>
      <c r="M1792" s="43">
        <v>10000</v>
      </c>
      <c r="N1792" s="39"/>
      <c r="O1792" s="34" t="s">
        <v>141</v>
      </c>
    </row>
    <row r="1793" spans="1:15" s="41" customFormat="1" ht="24">
      <c r="A1793" s="32">
        <v>469</v>
      </c>
      <c r="B1793" s="33" t="s">
        <v>566</v>
      </c>
      <c r="C1793" s="34" t="s">
        <v>122</v>
      </c>
      <c r="D1793" s="33" t="s">
        <v>79</v>
      </c>
      <c r="E1793" s="44" t="s">
        <v>15</v>
      </c>
      <c r="F1793" s="35">
        <f>G1793-21</f>
        <v>44109</v>
      </c>
      <c r="G1793" s="35">
        <f>H1793-7</f>
        <v>44130</v>
      </c>
      <c r="H1793" s="35">
        <f>J1793-13</f>
        <v>44137</v>
      </c>
      <c r="I1793" s="35">
        <f t="shared" si="241"/>
        <v>44144</v>
      </c>
      <c r="J1793" s="35">
        <v>44150</v>
      </c>
      <c r="K1793" s="36" t="s">
        <v>69</v>
      </c>
      <c r="L1793" s="37">
        <f t="shared" si="242"/>
        <v>12500</v>
      </c>
      <c r="M1793" s="43">
        <v>12500</v>
      </c>
      <c r="N1793" s="39"/>
      <c r="O1793" s="34" t="s">
        <v>141</v>
      </c>
    </row>
    <row r="1794" spans="1:15" s="41" customFormat="1" ht="24">
      <c r="A1794" s="32">
        <v>476</v>
      </c>
      <c r="B1794" s="33" t="s">
        <v>566</v>
      </c>
      <c r="C1794" s="34" t="s">
        <v>152</v>
      </c>
      <c r="D1794" s="33" t="s">
        <v>79</v>
      </c>
      <c r="E1794" s="44" t="s">
        <v>29</v>
      </c>
      <c r="F1794" s="46" t="e">
        <v>#REF!</v>
      </c>
      <c r="G1794" s="33" t="str">
        <f>IF(E1794="","",IF((OR(E1794=data_validation!A$1,E1794=data_validation!A$2)),"Indicate Date","N/A"))</f>
        <v>N/A</v>
      </c>
      <c r="H1794" s="35">
        <f>J1794-15</f>
        <v>44135</v>
      </c>
      <c r="I1794" s="35">
        <f t="shared" si="241"/>
        <v>44142</v>
      </c>
      <c r="J1794" s="35">
        <v>44150</v>
      </c>
      <c r="K1794" s="36" t="s">
        <v>69</v>
      </c>
      <c r="L1794" s="37">
        <f t="shared" si="242"/>
        <v>7000</v>
      </c>
      <c r="M1794" s="43">
        <v>7000</v>
      </c>
      <c r="N1794" s="39"/>
      <c r="O1794" s="34" t="s">
        <v>141</v>
      </c>
    </row>
    <row r="1795" spans="1:15" s="41" customFormat="1" ht="24">
      <c r="A1795" s="32">
        <v>477</v>
      </c>
      <c r="B1795" s="33" t="s">
        <v>566</v>
      </c>
      <c r="C1795" s="34" t="s">
        <v>110</v>
      </c>
      <c r="D1795" s="33" t="s">
        <v>79</v>
      </c>
      <c r="E1795" s="44" t="s">
        <v>29</v>
      </c>
      <c r="F1795" s="46" t="e">
        <v>#REF!</v>
      </c>
      <c r="G1795" s="33" t="str">
        <f>IF(E1795="","",IF((OR(E1795=data_validation!A$1,E1795=data_validation!A$2)),"Indicate Date","N/A"))</f>
        <v>N/A</v>
      </c>
      <c r="H1795" s="35">
        <f>J1795-15</f>
        <v>44135</v>
      </c>
      <c r="I1795" s="35">
        <f t="shared" si="241"/>
        <v>44142</v>
      </c>
      <c r="J1795" s="35">
        <v>44150</v>
      </c>
      <c r="K1795" s="36" t="s">
        <v>69</v>
      </c>
      <c r="L1795" s="37">
        <f t="shared" si="242"/>
        <v>12000</v>
      </c>
      <c r="M1795" s="43">
        <v>12000</v>
      </c>
      <c r="N1795" s="39"/>
      <c r="O1795" s="34" t="s">
        <v>141</v>
      </c>
    </row>
    <row r="1796" spans="1:15" s="41" customFormat="1" ht="24">
      <c r="A1796" s="32">
        <v>478</v>
      </c>
      <c r="B1796" s="33" t="s">
        <v>566</v>
      </c>
      <c r="C1796" s="34" t="s">
        <v>116</v>
      </c>
      <c r="D1796" s="33" t="s">
        <v>79</v>
      </c>
      <c r="E1796" s="44" t="s">
        <v>28</v>
      </c>
      <c r="F1796" s="46" t="e">
        <v>#REF!</v>
      </c>
      <c r="G1796" s="33" t="str">
        <f>IF(E1796="","",IF((OR(E1796=data_validation!A$1,E1796=data_validation!A$2)),"Indicate Date","N/A"))</f>
        <v>N/A</v>
      </c>
      <c r="H1796" s="35">
        <f>J1796-15</f>
        <v>44135</v>
      </c>
      <c r="I1796" s="35">
        <f t="shared" si="241"/>
        <v>44142</v>
      </c>
      <c r="J1796" s="35">
        <v>44150</v>
      </c>
      <c r="K1796" s="36" t="s">
        <v>69</v>
      </c>
      <c r="L1796" s="37">
        <f t="shared" si="242"/>
        <v>2000</v>
      </c>
      <c r="M1796" s="43">
        <v>2000</v>
      </c>
      <c r="N1796" s="39"/>
      <c r="O1796" s="34" t="s">
        <v>141</v>
      </c>
    </row>
    <row r="1797" spans="1:15" s="41" customFormat="1" ht="21">
      <c r="A1797" s="32">
        <v>916</v>
      </c>
      <c r="B1797" s="33" t="s">
        <v>347</v>
      </c>
      <c r="C1797" s="42" t="s">
        <v>344</v>
      </c>
      <c r="D1797" s="33" t="s">
        <v>147</v>
      </c>
      <c r="E1797" s="44" t="s">
        <v>28</v>
      </c>
      <c r="F1797" s="35">
        <f>H1797-7</f>
        <v>44128</v>
      </c>
      <c r="G1797" s="33" t="str">
        <f>IF(E1797="","",IF((OR(E1797=data_validation!A$1,E1797=data_validation!A$2)),"Indicate Date","N/A"))</f>
        <v>N/A</v>
      </c>
      <c r="H1797" s="35">
        <f>J1797-15</f>
        <v>44135</v>
      </c>
      <c r="I1797" s="35">
        <f t="shared" si="241"/>
        <v>44142</v>
      </c>
      <c r="J1797" s="35">
        <v>44150</v>
      </c>
      <c r="K1797" s="36" t="s">
        <v>69</v>
      </c>
      <c r="L1797" s="37">
        <f t="shared" si="242"/>
        <v>22200</v>
      </c>
      <c r="M1797" s="43">
        <v>22200</v>
      </c>
      <c r="N1797" s="39"/>
      <c r="O1797" s="40" t="s">
        <v>154</v>
      </c>
    </row>
    <row r="1798" spans="1:15" s="41" customFormat="1" ht="21">
      <c r="A1798" s="32">
        <v>919</v>
      </c>
      <c r="B1798" s="33" t="s">
        <v>347</v>
      </c>
      <c r="C1798" s="42" t="s">
        <v>116</v>
      </c>
      <c r="D1798" s="33" t="s">
        <v>147</v>
      </c>
      <c r="E1798" s="44" t="s">
        <v>28</v>
      </c>
      <c r="F1798" s="35">
        <f>H1798-7</f>
        <v>44146</v>
      </c>
      <c r="G1798" s="33" t="str">
        <f>IF(E1798="","",IF((OR(E1798=data_validation!A$1,E1798=data_validation!A$2)),"Indicate Date","N/A"))</f>
        <v>N/A</v>
      </c>
      <c r="H1798" s="35">
        <f>J1798-13</f>
        <v>44153</v>
      </c>
      <c r="I1798" s="35">
        <f t="shared" si="241"/>
        <v>44160</v>
      </c>
      <c r="J1798" s="35">
        <v>44166</v>
      </c>
      <c r="K1798" s="36" t="s">
        <v>69</v>
      </c>
      <c r="L1798" s="37">
        <f t="shared" si="242"/>
        <v>6050</v>
      </c>
      <c r="M1798" s="43">
        <v>6050</v>
      </c>
      <c r="N1798" s="39"/>
      <c r="O1798" s="40" t="s">
        <v>148</v>
      </c>
    </row>
    <row r="1799" spans="1:15" s="41" customFormat="1" ht="36">
      <c r="A1799" s="32">
        <v>920</v>
      </c>
      <c r="B1799" s="33" t="s">
        <v>347</v>
      </c>
      <c r="C1799" s="42" t="s">
        <v>237</v>
      </c>
      <c r="D1799" s="33" t="s">
        <v>147</v>
      </c>
      <c r="E1799" s="44" t="s">
        <v>25</v>
      </c>
      <c r="F1799" s="46" t="e">
        <v>#REF!</v>
      </c>
      <c r="G1799" s="46" t="s">
        <v>822</v>
      </c>
      <c r="H1799" s="35">
        <f t="shared" ref="H1799:H1840" si="243">J1799-15</f>
        <v>44151</v>
      </c>
      <c r="I1799" s="35">
        <f t="shared" si="241"/>
        <v>44158</v>
      </c>
      <c r="J1799" s="35">
        <v>44166</v>
      </c>
      <c r="K1799" s="36" t="s">
        <v>69</v>
      </c>
      <c r="L1799" s="37">
        <f t="shared" si="242"/>
        <v>46000</v>
      </c>
      <c r="M1799" s="43">
        <v>46000</v>
      </c>
      <c r="N1799" s="39"/>
      <c r="O1799" s="40" t="s">
        <v>154</v>
      </c>
    </row>
    <row r="1800" spans="1:15" s="41" customFormat="1" ht="21">
      <c r="A1800" s="32">
        <v>921</v>
      </c>
      <c r="B1800" s="33" t="s">
        <v>347</v>
      </c>
      <c r="C1800" s="42" t="s">
        <v>152</v>
      </c>
      <c r="D1800" s="33" t="s">
        <v>147</v>
      </c>
      <c r="E1800" s="44" t="s">
        <v>28</v>
      </c>
      <c r="F1800" s="35">
        <f>H1800-7</f>
        <v>44144</v>
      </c>
      <c r="G1800" s="33" t="str">
        <f>IF(E1800="","",IF((OR(E1800=data_validation!A$1,E1800=data_validation!A$2)),"Indicate Date","N/A"))</f>
        <v>N/A</v>
      </c>
      <c r="H1800" s="35">
        <f t="shared" si="243"/>
        <v>44151</v>
      </c>
      <c r="I1800" s="35">
        <f t="shared" si="241"/>
        <v>44158</v>
      </c>
      <c r="J1800" s="35">
        <v>44166</v>
      </c>
      <c r="K1800" s="36" t="s">
        <v>69</v>
      </c>
      <c r="L1800" s="37">
        <f t="shared" si="242"/>
        <v>120000</v>
      </c>
      <c r="M1800" s="43">
        <v>120000</v>
      </c>
      <c r="N1800" s="39"/>
      <c r="O1800" s="40" t="s">
        <v>154</v>
      </c>
    </row>
    <row r="1801" spans="1:15" s="41" customFormat="1" ht="21">
      <c r="A1801" s="32">
        <v>923</v>
      </c>
      <c r="B1801" s="33" t="s">
        <v>347</v>
      </c>
      <c r="C1801" s="34" t="s">
        <v>89</v>
      </c>
      <c r="D1801" s="33" t="s">
        <v>147</v>
      </c>
      <c r="E1801" s="44" t="s">
        <v>15</v>
      </c>
      <c r="F1801" s="35">
        <f t="shared" ref="F1801:F1840" si="244">G1801-21</f>
        <v>44123</v>
      </c>
      <c r="G1801" s="35">
        <f t="shared" ref="G1801:G1840" si="245">H1801-7</f>
        <v>44144</v>
      </c>
      <c r="H1801" s="35">
        <f t="shared" si="243"/>
        <v>44151</v>
      </c>
      <c r="I1801" s="35">
        <f t="shared" si="241"/>
        <v>44158</v>
      </c>
      <c r="J1801" s="35">
        <v>44166</v>
      </c>
      <c r="K1801" s="36" t="s">
        <v>69</v>
      </c>
      <c r="L1801" s="37">
        <f t="shared" si="242"/>
        <v>79000</v>
      </c>
      <c r="M1801" s="38">
        <v>79000</v>
      </c>
      <c r="N1801" s="39"/>
      <c r="O1801" s="40" t="s">
        <v>154</v>
      </c>
    </row>
    <row r="1802" spans="1:15" s="41" customFormat="1" ht="12.75">
      <c r="A1802" s="32">
        <v>398</v>
      </c>
      <c r="B1802" s="33" t="s">
        <v>558</v>
      </c>
      <c r="C1802" s="42" t="s">
        <v>89</v>
      </c>
      <c r="D1802" s="33" t="s">
        <v>105</v>
      </c>
      <c r="E1802" s="44" t="s">
        <v>15</v>
      </c>
      <c r="F1802" s="35">
        <f t="shared" si="244"/>
        <v>44137</v>
      </c>
      <c r="G1802" s="35">
        <f t="shared" si="245"/>
        <v>44158</v>
      </c>
      <c r="H1802" s="35">
        <f t="shared" si="243"/>
        <v>44165</v>
      </c>
      <c r="I1802" s="35">
        <f t="shared" si="241"/>
        <v>44172</v>
      </c>
      <c r="J1802" s="35">
        <v>44180</v>
      </c>
      <c r="K1802" s="36" t="s">
        <v>69</v>
      </c>
      <c r="L1802" s="37">
        <f t="shared" si="242"/>
        <v>84000</v>
      </c>
      <c r="M1802" s="43">
        <v>84000</v>
      </c>
      <c r="N1802" s="39"/>
      <c r="O1802" s="40" t="s">
        <v>106</v>
      </c>
    </row>
    <row r="1803" spans="1:15" s="127" customFormat="1" ht="21">
      <c r="A1803" s="32">
        <v>1797</v>
      </c>
      <c r="B1803" s="119" t="s">
        <v>722</v>
      </c>
      <c r="C1803" s="120" t="s">
        <v>114</v>
      </c>
      <c r="D1803" s="119" t="s">
        <v>446</v>
      </c>
      <c r="E1803" s="121" t="s">
        <v>15</v>
      </c>
      <c r="F1803" s="122">
        <f t="shared" si="244"/>
        <v>43984</v>
      </c>
      <c r="G1803" s="122">
        <f t="shared" si="245"/>
        <v>44005</v>
      </c>
      <c r="H1803" s="122">
        <f t="shared" si="243"/>
        <v>44012</v>
      </c>
      <c r="I1803" s="122">
        <f t="shared" ref="I1803:I1840" si="246">H1803+7</f>
        <v>44019</v>
      </c>
      <c r="J1803" s="122">
        <v>44027</v>
      </c>
      <c r="K1803" s="123" t="s">
        <v>69</v>
      </c>
      <c r="L1803" s="124">
        <f t="shared" ref="L1803:L1840" si="247">SUM(M1803:N1803)</f>
        <v>354217.6</v>
      </c>
      <c r="M1803" s="125">
        <v>354217.6</v>
      </c>
      <c r="N1803" s="125"/>
      <c r="O1803" s="126" t="s">
        <v>723</v>
      </c>
    </row>
    <row r="1804" spans="1:15" s="127" customFormat="1" ht="21">
      <c r="A1804" s="32">
        <v>1798</v>
      </c>
      <c r="B1804" s="119" t="s">
        <v>722</v>
      </c>
      <c r="C1804" s="120" t="s">
        <v>77</v>
      </c>
      <c r="D1804" s="119" t="s">
        <v>446</v>
      </c>
      <c r="E1804" s="121" t="s">
        <v>15</v>
      </c>
      <c r="F1804" s="122">
        <f t="shared" si="244"/>
        <v>43984</v>
      </c>
      <c r="G1804" s="122">
        <f t="shared" si="245"/>
        <v>44005</v>
      </c>
      <c r="H1804" s="122">
        <f t="shared" si="243"/>
        <v>44012</v>
      </c>
      <c r="I1804" s="122">
        <f t="shared" si="246"/>
        <v>44019</v>
      </c>
      <c r="J1804" s="122">
        <v>44027</v>
      </c>
      <c r="K1804" s="123" t="s">
        <v>69</v>
      </c>
      <c r="L1804" s="124">
        <f t="shared" si="247"/>
        <v>3600</v>
      </c>
      <c r="M1804" s="125">
        <v>3600</v>
      </c>
      <c r="N1804" s="125"/>
      <c r="O1804" s="126" t="s">
        <v>723</v>
      </c>
    </row>
    <row r="1805" spans="1:15" s="127" customFormat="1" ht="21">
      <c r="A1805" s="32">
        <v>1799</v>
      </c>
      <c r="B1805" s="119" t="s">
        <v>722</v>
      </c>
      <c r="C1805" s="120" t="s">
        <v>78</v>
      </c>
      <c r="D1805" s="119" t="s">
        <v>446</v>
      </c>
      <c r="E1805" s="121" t="s">
        <v>15</v>
      </c>
      <c r="F1805" s="122">
        <f t="shared" si="244"/>
        <v>43984</v>
      </c>
      <c r="G1805" s="122">
        <f t="shared" si="245"/>
        <v>44005</v>
      </c>
      <c r="H1805" s="122">
        <f t="shared" si="243"/>
        <v>44012</v>
      </c>
      <c r="I1805" s="122">
        <f t="shared" si="246"/>
        <v>44019</v>
      </c>
      <c r="J1805" s="122">
        <v>44027</v>
      </c>
      <c r="K1805" s="123" t="s">
        <v>69</v>
      </c>
      <c r="L1805" s="124">
        <f t="shared" si="247"/>
        <v>36400</v>
      </c>
      <c r="M1805" s="125">
        <v>36400</v>
      </c>
      <c r="N1805" s="125"/>
      <c r="O1805" s="126" t="s">
        <v>723</v>
      </c>
    </row>
    <row r="1806" spans="1:15" s="127" customFormat="1" ht="21">
      <c r="A1806" s="32">
        <v>1800</v>
      </c>
      <c r="B1806" s="119" t="s">
        <v>722</v>
      </c>
      <c r="C1806" s="120" t="s">
        <v>81</v>
      </c>
      <c r="D1806" s="119" t="s">
        <v>446</v>
      </c>
      <c r="E1806" s="121" t="s">
        <v>15</v>
      </c>
      <c r="F1806" s="122">
        <f t="shared" si="244"/>
        <v>43984</v>
      </c>
      <c r="G1806" s="122">
        <f t="shared" si="245"/>
        <v>44005</v>
      </c>
      <c r="H1806" s="122">
        <f t="shared" si="243"/>
        <v>44012</v>
      </c>
      <c r="I1806" s="122">
        <f t="shared" si="246"/>
        <v>44019</v>
      </c>
      <c r="J1806" s="122">
        <v>44027</v>
      </c>
      <c r="K1806" s="123" t="s">
        <v>69</v>
      </c>
      <c r="L1806" s="124">
        <f t="shared" si="247"/>
        <v>10000</v>
      </c>
      <c r="M1806" s="125">
        <v>10000</v>
      </c>
      <c r="N1806" s="125"/>
      <c r="O1806" s="126" t="s">
        <v>723</v>
      </c>
    </row>
    <row r="1807" spans="1:15" s="127" customFormat="1" ht="21">
      <c r="A1807" s="32">
        <v>1804</v>
      </c>
      <c r="B1807" s="119" t="s">
        <v>718</v>
      </c>
      <c r="C1807" s="120" t="s">
        <v>114</v>
      </c>
      <c r="D1807" s="119" t="s">
        <v>446</v>
      </c>
      <c r="E1807" s="121" t="s">
        <v>15</v>
      </c>
      <c r="F1807" s="122">
        <f t="shared" si="244"/>
        <v>43984</v>
      </c>
      <c r="G1807" s="122">
        <f t="shared" si="245"/>
        <v>44005</v>
      </c>
      <c r="H1807" s="122">
        <f t="shared" si="243"/>
        <v>44012</v>
      </c>
      <c r="I1807" s="122">
        <f t="shared" si="246"/>
        <v>44019</v>
      </c>
      <c r="J1807" s="122">
        <v>44027</v>
      </c>
      <c r="K1807" s="123" t="s">
        <v>69</v>
      </c>
      <c r="L1807" s="124">
        <f t="shared" si="247"/>
        <v>326083.5</v>
      </c>
      <c r="M1807" s="125">
        <v>326083.5</v>
      </c>
      <c r="N1807" s="125"/>
      <c r="O1807" s="126" t="s">
        <v>719</v>
      </c>
    </row>
    <row r="1808" spans="1:15" s="127" customFormat="1" ht="21">
      <c r="A1808" s="32">
        <v>1805</v>
      </c>
      <c r="B1808" s="119" t="s">
        <v>718</v>
      </c>
      <c r="C1808" s="120" t="s">
        <v>77</v>
      </c>
      <c r="D1808" s="119" t="s">
        <v>446</v>
      </c>
      <c r="E1808" s="121" t="s">
        <v>15</v>
      </c>
      <c r="F1808" s="122">
        <f t="shared" si="244"/>
        <v>43984</v>
      </c>
      <c r="G1808" s="122">
        <f t="shared" si="245"/>
        <v>44005</v>
      </c>
      <c r="H1808" s="122">
        <f t="shared" si="243"/>
        <v>44012</v>
      </c>
      <c r="I1808" s="122">
        <f t="shared" si="246"/>
        <v>44019</v>
      </c>
      <c r="J1808" s="122">
        <v>44027</v>
      </c>
      <c r="K1808" s="123" t="s">
        <v>69</v>
      </c>
      <c r="L1808" s="124">
        <f t="shared" si="247"/>
        <v>6000</v>
      </c>
      <c r="M1808" s="125">
        <v>6000</v>
      </c>
      <c r="N1808" s="125"/>
      <c r="O1808" s="126" t="s">
        <v>719</v>
      </c>
    </row>
    <row r="1809" spans="1:15" s="127" customFormat="1" ht="21">
      <c r="A1809" s="32">
        <v>1806</v>
      </c>
      <c r="B1809" s="119" t="s">
        <v>718</v>
      </c>
      <c r="C1809" s="120" t="s">
        <v>78</v>
      </c>
      <c r="D1809" s="119" t="s">
        <v>446</v>
      </c>
      <c r="E1809" s="121" t="s">
        <v>15</v>
      </c>
      <c r="F1809" s="122">
        <f t="shared" si="244"/>
        <v>43984</v>
      </c>
      <c r="G1809" s="122">
        <f t="shared" si="245"/>
        <v>44005</v>
      </c>
      <c r="H1809" s="122">
        <f t="shared" si="243"/>
        <v>44012</v>
      </c>
      <c r="I1809" s="122">
        <f t="shared" si="246"/>
        <v>44019</v>
      </c>
      <c r="J1809" s="122">
        <v>44027</v>
      </c>
      <c r="K1809" s="123" t="s">
        <v>69</v>
      </c>
      <c r="L1809" s="124">
        <f t="shared" si="247"/>
        <v>19029.28</v>
      </c>
      <c r="M1809" s="125">
        <v>19029.28</v>
      </c>
      <c r="N1809" s="125"/>
      <c r="O1809" s="126" t="s">
        <v>719</v>
      </c>
    </row>
    <row r="1810" spans="1:15" s="127" customFormat="1" ht="21">
      <c r="A1810" s="32">
        <v>1807</v>
      </c>
      <c r="B1810" s="119" t="s">
        <v>718</v>
      </c>
      <c r="C1810" s="120" t="s">
        <v>81</v>
      </c>
      <c r="D1810" s="119" t="s">
        <v>446</v>
      </c>
      <c r="E1810" s="121" t="s">
        <v>15</v>
      </c>
      <c r="F1810" s="122">
        <f t="shared" si="244"/>
        <v>43984</v>
      </c>
      <c r="G1810" s="122">
        <f t="shared" si="245"/>
        <v>44005</v>
      </c>
      <c r="H1810" s="122">
        <f t="shared" si="243"/>
        <v>44012</v>
      </c>
      <c r="I1810" s="122">
        <f t="shared" si="246"/>
        <v>44019</v>
      </c>
      <c r="J1810" s="122">
        <v>44027</v>
      </c>
      <c r="K1810" s="123" t="s">
        <v>69</v>
      </c>
      <c r="L1810" s="124">
        <f t="shared" si="247"/>
        <v>6000</v>
      </c>
      <c r="M1810" s="125">
        <v>6000</v>
      </c>
      <c r="N1810" s="125"/>
      <c r="O1810" s="126" t="s">
        <v>719</v>
      </c>
    </row>
    <row r="1811" spans="1:15" s="127" customFormat="1" ht="21">
      <c r="A1811" s="32">
        <v>1808</v>
      </c>
      <c r="B1811" s="119" t="s">
        <v>720</v>
      </c>
      <c r="C1811" s="120" t="s">
        <v>114</v>
      </c>
      <c r="D1811" s="119" t="s">
        <v>446</v>
      </c>
      <c r="E1811" s="121" t="s">
        <v>15</v>
      </c>
      <c r="F1811" s="122">
        <f t="shared" si="244"/>
        <v>43984</v>
      </c>
      <c r="G1811" s="122">
        <f t="shared" si="245"/>
        <v>44005</v>
      </c>
      <c r="H1811" s="122">
        <f t="shared" si="243"/>
        <v>44012</v>
      </c>
      <c r="I1811" s="122">
        <f t="shared" si="246"/>
        <v>44019</v>
      </c>
      <c r="J1811" s="122">
        <v>44027</v>
      </c>
      <c r="K1811" s="123" t="s">
        <v>69</v>
      </c>
      <c r="L1811" s="124">
        <f t="shared" si="247"/>
        <v>326083.5</v>
      </c>
      <c r="M1811" s="125">
        <v>326083.5</v>
      </c>
      <c r="N1811" s="125"/>
      <c r="O1811" s="126" t="s">
        <v>721</v>
      </c>
    </row>
    <row r="1812" spans="1:15" s="127" customFormat="1" ht="21">
      <c r="A1812" s="32">
        <v>1809</v>
      </c>
      <c r="B1812" s="119" t="s">
        <v>720</v>
      </c>
      <c r="C1812" s="120" t="s">
        <v>77</v>
      </c>
      <c r="D1812" s="119" t="s">
        <v>446</v>
      </c>
      <c r="E1812" s="121" t="s">
        <v>15</v>
      </c>
      <c r="F1812" s="122">
        <f t="shared" si="244"/>
        <v>43984</v>
      </c>
      <c r="G1812" s="122">
        <f t="shared" si="245"/>
        <v>44005</v>
      </c>
      <c r="H1812" s="122">
        <f t="shared" si="243"/>
        <v>44012</v>
      </c>
      <c r="I1812" s="122">
        <f t="shared" si="246"/>
        <v>44019</v>
      </c>
      <c r="J1812" s="122">
        <v>44027</v>
      </c>
      <c r="K1812" s="123" t="s">
        <v>69</v>
      </c>
      <c r="L1812" s="124">
        <f t="shared" si="247"/>
        <v>6000</v>
      </c>
      <c r="M1812" s="125">
        <v>6000</v>
      </c>
      <c r="N1812" s="125"/>
      <c r="O1812" s="126" t="s">
        <v>721</v>
      </c>
    </row>
    <row r="1813" spans="1:15" s="127" customFormat="1" ht="21">
      <c r="A1813" s="32">
        <v>1810</v>
      </c>
      <c r="B1813" s="119" t="s">
        <v>720</v>
      </c>
      <c r="C1813" s="120" t="s">
        <v>78</v>
      </c>
      <c r="D1813" s="119" t="s">
        <v>446</v>
      </c>
      <c r="E1813" s="121" t="s">
        <v>15</v>
      </c>
      <c r="F1813" s="122">
        <f t="shared" si="244"/>
        <v>43984</v>
      </c>
      <c r="G1813" s="122">
        <f t="shared" si="245"/>
        <v>44005</v>
      </c>
      <c r="H1813" s="122">
        <f t="shared" si="243"/>
        <v>44012</v>
      </c>
      <c r="I1813" s="122">
        <f t="shared" si="246"/>
        <v>44019</v>
      </c>
      <c r="J1813" s="122">
        <v>44027</v>
      </c>
      <c r="K1813" s="123" t="s">
        <v>69</v>
      </c>
      <c r="L1813" s="124">
        <f t="shared" si="247"/>
        <v>19029.28</v>
      </c>
      <c r="M1813" s="125">
        <v>19029.28</v>
      </c>
      <c r="N1813" s="125"/>
      <c r="O1813" s="126" t="s">
        <v>721</v>
      </c>
    </row>
    <row r="1814" spans="1:15" s="127" customFormat="1" ht="21">
      <c r="A1814" s="32">
        <v>1811</v>
      </c>
      <c r="B1814" s="119" t="s">
        <v>720</v>
      </c>
      <c r="C1814" s="120" t="s">
        <v>81</v>
      </c>
      <c r="D1814" s="119" t="s">
        <v>446</v>
      </c>
      <c r="E1814" s="121" t="s">
        <v>15</v>
      </c>
      <c r="F1814" s="122">
        <f t="shared" si="244"/>
        <v>43984</v>
      </c>
      <c r="G1814" s="122">
        <f t="shared" si="245"/>
        <v>44005</v>
      </c>
      <c r="H1814" s="122">
        <f t="shared" si="243"/>
        <v>44012</v>
      </c>
      <c r="I1814" s="122">
        <f t="shared" si="246"/>
        <v>44019</v>
      </c>
      <c r="J1814" s="122">
        <v>44027</v>
      </c>
      <c r="K1814" s="123" t="s">
        <v>69</v>
      </c>
      <c r="L1814" s="124">
        <f t="shared" si="247"/>
        <v>6000</v>
      </c>
      <c r="M1814" s="125">
        <v>6000</v>
      </c>
      <c r="N1814" s="125"/>
      <c r="O1814" s="126" t="s">
        <v>721</v>
      </c>
    </row>
    <row r="1815" spans="1:15" s="127" customFormat="1" ht="31.5">
      <c r="A1815" s="32">
        <v>1812</v>
      </c>
      <c r="B1815" s="119" t="s">
        <v>712</v>
      </c>
      <c r="C1815" s="120" t="s">
        <v>114</v>
      </c>
      <c r="D1815" s="119" t="s">
        <v>446</v>
      </c>
      <c r="E1815" s="121" t="s">
        <v>15</v>
      </c>
      <c r="F1815" s="122">
        <f t="shared" si="244"/>
        <v>43984</v>
      </c>
      <c r="G1815" s="122">
        <f t="shared" si="245"/>
        <v>44005</v>
      </c>
      <c r="H1815" s="122">
        <f t="shared" si="243"/>
        <v>44012</v>
      </c>
      <c r="I1815" s="122">
        <f t="shared" si="246"/>
        <v>44019</v>
      </c>
      <c r="J1815" s="122">
        <v>44027</v>
      </c>
      <c r="K1815" s="123" t="s">
        <v>69</v>
      </c>
      <c r="L1815" s="124">
        <f t="shared" si="247"/>
        <v>551696</v>
      </c>
      <c r="M1815" s="125">
        <v>551696</v>
      </c>
      <c r="N1815" s="125"/>
      <c r="O1815" s="126" t="s">
        <v>713</v>
      </c>
    </row>
    <row r="1816" spans="1:15" s="127" customFormat="1" ht="31.5">
      <c r="A1816" s="32">
        <v>1813</v>
      </c>
      <c r="B1816" s="119" t="s">
        <v>712</v>
      </c>
      <c r="C1816" s="120" t="s">
        <v>77</v>
      </c>
      <c r="D1816" s="119" t="s">
        <v>446</v>
      </c>
      <c r="E1816" s="121" t="s">
        <v>15</v>
      </c>
      <c r="F1816" s="122">
        <f t="shared" si="244"/>
        <v>43984</v>
      </c>
      <c r="G1816" s="122">
        <f t="shared" si="245"/>
        <v>44005</v>
      </c>
      <c r="H1816" s="122">
        <f t="shared" si="243"/>
        <v>44012</v>
      </c>
      <c r="I1816" s="122">
        <f t="shared" si="246"/>
        <v>44019</v>
      </c>
      <c r="J1816" s="122">
        <v>44027</v>
      </c>
      <c r="K1816" s="123" t="s">
        <v>69</v>
      </c>
      <c r="L1816" s="124">
        <f t="shared" si="247"/>
        <v>1200</v>
      </c>
      <c r="M1816" s="125">
        <v>1200</v>
      </c>
      <c r="N1816" s="125"/>
      <c r="O1816" s="126" t="s">
        <v>713</v>
      </c>
    </row>
    <row r="1817" spans="1:15" s="127" customFormat="1" ht="31.5">
      <c r="A1817" s="32">
        <v>1814</v>
      </c>
      <c r="B1817" s="119" t="s">
        <v>712</v>
      </c>
      <c r="C1817" s="120" t="s">
        <v>78</v>
      </c>
      <c r="D1817" s="119" t="s">
        <v>446</v>
      </c>
      <c r="E1817" s="121" t="s">
        <v>15</v>
      </c>
      <c r="F1817" s="122">
        <f t="shared" si="244"/>
        <v>43984</v>
      </c>
      <c r="G1817" s="122">
        <f t="shared" si="245"/>
        <v>44005</v>
      </c>
      <c r="H1817" s="122">
        <f t="shared" si="243"/>
        <v>44012</v>
      </c>
      <c r="I1817" s="122">
        <f t="shared" si="246"/>
        <v>44019</v>
      </c>
      <c r="J1817" s="122">
        <v>44027</v>
      </c>
      <c r="K1817" s="123" t="s">
        <v>69</v>
      </c>
      <c r="L1817" s="124">
        <f t="shared" si="247"/>
        <v>8300</v>
      </c>
      <c r="M1817" s="125">
        <v>8300</v>
      </c>
      <c r="N1817" s="125"/>
      <c r="O1817" s="126" t="s">
        <v>713</v>
      </c>
    </row>
    <row r="1818" spans="1:15" s="127" customFormat="1" ht="31.5">
      <c r="A1818" s="32">
        <v>1815</v>
      </c>
      <c r="B1818" s="119" t="s">
        <v>714</v>
      </c>
      <c r="C1818" s="120" t="s">
        <v>114</v>
      </c>
      <c r="D1818" s="119" t="s">
        <v>446</v>
      </c>
      <c r="E1818" s="121" t="s">
        <v>15</v>
      </c>
      <c r="F1818" s="122">
        <f t="shared" si="244"/>
        <v>43984</v>
      </c>
      <c r="G1818" s="122">
        <f t="shared" si="245"/>
        <v>44005</v>
      </c>
      <c r="H1818" s="122">
        <f t="shared" si="243"/>
        <v>44012</v>
      </c>
      <c r="I1818" s="122">
        <f t="shared" si="246"/>
        <v>44019</v>
      </c>
      <c r="J1818" s="122">
        <v>44027</v>
      </c>
      <c r="K1818" s="123" t="s">
        <v>69</v>
      </c>
      <c r="L1818" s="124">
        <f t="shared" si="247"/>
        <v>359733.4</v>
      </c>
      <c r="M1818" s="125">
        <v>359733.4</v>
      </c>
      <c r="N1818" s="125"/>
      <c r="O1818" s="126" t="s">
        <v>715</v>
      </c>
    </row>
    <row r="1819" spans="1:15" s="127" customFormat="1" ht="31.5">
      <c r="A1819" s="32">
        <v>1816</v>
      </c>
      <c r="B1819" s="119" t="s">
        <v>714</v>
      </c>
      <c r="C1819" s="120" t="s">
        <v>77</v>
      </c>
      <c r="D1819" s="119" t="s">
        <v>446</v>
      </c>
      <c r="E1819" s="121" t="s">
        <v>15</v>
      </c>
      <c r="F1819" s="122">
        <f t="shared" si="244"/>
        <v>43984</v>
      </c>
      <c r="G1819" s="122">
        <f t="shared" si="245"/>
        <v>44005</v>
      </c>
      <c r="H1819" s="122">
        <f t="shared" si="243"/>
        <v>44012</v>
      </c>
      <c r="I1819" s="122">
        <f t="shared" si="246"/>
        <v>44019</v>
      </c>
      <c r="J1819" s="122">
        <v>44027</v>
      </c>
      <c r="K1819" s="123" t="s">
        <v>69</v>
      </c>
      <c r="L1819" s="124">
        <f t="shared" si="247"/>
        <v>2400</v>
      </c>
      <c r="M1819" s="125">
        <v>2400</v>
      </c>
      <c r="N1819" s="125"/>
      <c r="O1819" s="126" t="s">
        <v>715</v>
      </c>
    </row>
    <row r="1820" spans="1:15" s="127" customFormat="1" ht="31.5">
      <c r="A1820" s="32">
        <v>1817</v>
      </c>
      <c r="B1820" s="119" t="s">
        <v>714</v>
      </c>
      <c r="C1820" s="120" t="s">
        <v>78</v>
      </c>
      <c r="D1820" s="119" t="s">
        <v>446</v>
      </c>
      <c r="E1820" s="121" t="s">
        <v>15</v>
      </c>
      <c r="F1820" s="122">
        <f t="shared" si="244"/>
        <v>43984</v>
      </c>
      <c r="G1820" s="122">
        <f t="shared" si="245"/>
        <v>44005</v>
      </c>
      <c r="H1820" s="122">
        <f t="shared" si="243"/>
        <v>44012</v>
      </c>
      <c r="I1820" s="122">
        <f t="shared" si="246"/>
        <v>44019</v>
      </c>
      <c r="J1820" s="122">
        <v>44027</v>
      </c>
      <c r="K1820" s="123" t="s">
        <v>69</v>
      </c>
      <c r="L1820" s="124">
        <f t="shared" si="247"/>
        <v>11140.61</v>
      </c>
      <c r="M1820" s="125">
        <v>11140.61</v>
      </c>
      <c r="N1820" s="125"/>
      <c r="O1820" s="126" t="s">
        <v>715</v>
      </c>
    </row>
    <row r="1821" spans="1:15" s="127" customFormat="1" ht="21">
      <c r="A1821" s="32">
        <v>1818</v>
      </c>
      <c r="B1821" s="119" t="s">
        <v>711</v>
      </c>
      <c r="C1821" s="120" t="s">
        <v>114</v>
      </c>
      <c r="D1821" s="119" t="s">
        <v>446</v>
      </c>
      <c r="E1821" s="121" t="s">
        <v>15</v>
      </c>
      <c r="F1821" s="122">
        <f t="shared" si="244"/>
        <v>43984</v>
      </c>
      <c r="G1821" s="122">
        <f t="shared" si="245"/>
        <v>44005</v>
      </c>
      <c r="H1821" s="122">
        <f t="shared" si="243"/>
        <v>44012</v>
      </c>
      <c r="I1821" s="122">
        <f t="shared" si="246"/>
        <v>44019</v>
      </c>
      <c r="J1821" s="122">
        <v>44027</v>
      </c>
      <c r="K1821" s="123" t="s">
        <v>69</v>
      </c>
      <c r="L1821" s="124">
        <f t="shared" si="247"/>
        <v>311181.59999999998</v>
      </c>
      <c r="M1821" s="125">
        <v>311181.59999999998</v>
      </c>
      <c r="N1821" s="125"/>
      <c r="O1821" s="126" t="s">
        <v>710</v>
      </c>
    </row>
    <row r="1822" spans="1:15" s="127" customFormat="1" ht="21">
      <c r="A1822" s="32">
        <v>1819</v>
      </c>
      <c r="B1822" s="119" t="s">
        <v>711</v>
      </c>
      <c r="C1822" s="120" t="s">
        <v>77</v>
      </c>
      <c r="D1822" s="119" t="s">
        <v>446</v>
      </c>
      <c r="E1822" s="121" t="s">
        <v>15</v>
      </c>
      <c r="F1822" s="122">
        <f t="shared" si="244"/>
        <v>43984</v>
      </c>
      <c r="G1822" s="122">
        <f t="shared" si="245"/>
        <v>44005</v>
      </c>
      <c r="H1822" s="122">
        <f t="shared" si="243"/>
        <v>44012</v>
      </c>
      <c r="I1822" s="122">
        <f t="shared" si="246"/>
        <v>44019</v>
      </c>
      <c r="J1822" s="122">
        <v>44027</v>
      </c>
      <c r="K1822" s="123" t="s">
        <v>69</v>
      </c>
      <c r="L1822" s="124">
        <f t="shared" si="247"/>
        <v>1500</v>
      </c>
      <c r="M1822" s="125">
        <v>1500</v>
      </c>
      <c r="N1822" s="125"/>
      <c r="O1822" s="126" t="s">
        <v>710</v>
      </c>
    </row>
    <row r="1823" spans="1:15" s="127" customFormat="1" ht="21">
      <c r="A1823" s="32">
        <v>1820</v>
      </c>
      <c r="B1823" s="119" t="s">
        <v>711</v>
      </c>
      <c r="C1823" s="120" t="s">
        <v>78</v>
      </c>
      <c r="D1823" s="119" t="s">
        <v>446</v>
      </c>
      <c r="E1823" s="121" t="s">
        <v>15</v>
      </c>
      <c r="F1823" s="122">
        <f t="shared" si="244"/>
        <v>43984</v>
      </c>
      <c r="G1823" s="122">
        <f t="shared" si="245"/>
        <v>44005</v>
      </c>
      <c r="H1823" s="122">
        <f t="shared" si="243"/>
        <v>44012</v>
      </c>
      <c r="I1823" s="122">
        <f t="shared" si="246"/>
        <v>44019</v>
      </c>
      <c r="J1823" s="122">
        <v>44027</v>
      </c>
      <c r="K1823" s="123" t="s">
        <v>69</v>
      </c>
      <c r="L1823" s="124">
        <f t="shared" si="247"/>
        <v>3500</v>
      </c>
      <c r="M1823" s="125">
        <v>3500</v>
      </c>
      <c r="N1823" s="125"/>
      <c r="O1823" s="126" t="s">
        <v>710</v>
      </c>
    </row>
    <row r="1824" spans="1:15" s="127" customFormat="1" ht="21">
      <c r="A1824" s="32">
        <v>1827</v>
      </c>
      <c r="B1824" s="119" t="s">
        <v>725</v>
      </c>
      <c r="C1824" s="120" t="s">
        <v>114</v>
      </c>
      <c r="D1824" s="119" t="s">
        <v>446</v>
      </c>
      <c r="E1824" s="121" t="s">
        <v>15</v>
      </c>
      <c r="F1824" s="122">
        <f t="shared" si="244"/>
        <v>43984</v>
      </c>
      <c r="G1824" s="122">
        <f t="shared" si="245"/>
        <v>44005</v>
      </c>
      <c r="H1824" s="122">
        <f t="shared" si="243"/>
        <v>44012</v>
      </c>
      <c r="I1824" s="122">
        <f t="shared" si="246"/>
        <v>44019</v>
      </c>
      <c r="J1824" s="122">
        <v>44027</v>
      </c>
      <c r="K1824" s="123" t="s">
        <v>69</v>
      </c>
      <c r="L1824" s="124">
        <f t="shared" si="247"/>
        <v>326083.5</v>
      </c>
      <c r="M1824" s="125"/>
      <c r="N1824" s="125">
        <v>326083.5</v>
      </c>
      <c r="O1824" s="126" t="s">
        <v>730</v>
      </c>
    </row>
    <row r="1825" spans="1:15" s="127" customFormat="1" ht="21">
      <c r="A1825" s="32">
        <v>1828</v>
      </c>
      <c r="B1825" s="119" t="s">
        <v>725</v>
      </c>
      <c r="C1825" s="120" t="s">
        <v>77</v>
      </c>
      <c r="D1825" s="119" t="s">
        <v>446</v>
      </c>
      <c r="E1825" s="121" t="s">
        <v>15</v>
      </c>
      <c r="F1825" s="122">
        <f t="shared" si="244"/>
        <v>43984</v>
      </c>
      <c r="G1825" s="122">
        <f t="shared" si="245"/>
        <v>44005</v>
      </c>
      <c r="H1825" s="122">
        <f t="shared" si="243"/>
        <v>44012</v>
      </c>
      <c r="I1825" s="122">
        <f t="shared" si="246"/>
        <v>44019</v>
      </c>
      <c r="J1825" s="122">
        <v>44027</v>
      </c>
      <c r="K1825" s="123" t="s">
        <v>69</v>
      </c>
      <c r="L1825" s="124">
        <f t="shared" si="247"/>
        <v>6000</v>
      </c>
      <c r="M1825" s="125"/>
      <c r="N1825" s="125">
        <v>6000</v>
      </c>
      <c r="O1825" s="126" t="s">
        <v>730</v>
      </c>
    </row>
    <row r="1826" spans="1:15" s="127" customFormat="1" ht="21">
      <c r="A1826" s="32">
        <v>1829</v>
      </c>
      <c r="B1826" s="119" t="s">
        <v>725</v>
      </c>
      <c r="C1826" s="120" t="s">
        <v>78</v>
      </c>
      <c r="D1826" s="119" t="s">
        <v>446</v>
      </c>
      <c r="E1826" s="121" t="s">
        <v>15</v>
      </c>
      <c r="F1826" s="122">
        <f t="shared" si="244"/>
        <v>43984</v>
      </c>
      <c r="G1826" s="122">
        <f t="shared" si="245"/>
        <v>44005</v>
      </c>
      <c r="H1826" s="122">
        <f t="shared" si="243"/>
        <v>44012</v>
      </c>
      <c r="I1826" s="122">
        <f t="shared" si="246"/>
        <v>44019</v>
      </c>
      <c r="J1826" s="122">
        <v>44027</v>
      </c>
      <c r="K1826" s="123" t="s">
        <v>69</v>
      </c>
      <c r="L1826" s="124">
        <f t="shared" si="247"/>
        <v>19029.28</v>
      </c>
      <c r="M1826" s="125"/>
      <c r="N1826" s="125">
        <v>19029.28</v>
      </c>
      <c r="O1826" s="126" t="s">
        <v>730</v>
      </c>
    </row>
    <row r="1827" spans="1:15" s="127" customFormat="1" ht="21">
      <c r="A1827" s="32">
        <v>1830</v>
      </c>
      <c r="B1827" s="119" t="s">
        <v>725</v>
      </c>
      <c r="C1827" s="120" t="s">
        <v>81</v>
      </c>
      <c r="D1827" s="119" t="s">
        <v>446</v>
      </c>
      <c r="E1827" s="121" t="s">
        <v>15</v>
      </c>
      <c r="F1827" s="122">
        <f t="shared" si="244"/>
        <v>43984</v>
      </c>
      <c r="G1827" s="122">
        <f t="shared" si="245"/>
        <v>44005</v>
      </c>
      <c r="H1827" s="122">
        <f t="shared" si="243"/>
        <v>44012</v>
      </c>
      <c r="I1827" s="122">
        <f t="shared" si="246"/>
        <v>44019</v>
      </c>
      <c r="J1827" s="122">
        <v>44027</v>
      </c>
      <c r="K1827" s="123" t="s">
        <v>69</v>
      </c>
      <c r="L1827" s="124">
        <f t="shared" si="247"/>
        <v>6000</v>
      </c>
      <c r="M1827" s="125"/>
      <c r="N1827" s="125">
        <v>6000</v>
      </c>
      <c r="O1827" s="126" t="s">
        <v>730</v>
      </c>
    </row>
    <row r="1828" spans="1:15" s="127" customFormat="1" ht="21">
      <c r="A1828" s="32">
        <v>1837</v>
      </c>
      <c r="B1828" s="119" t="s">
        <v>734</v>
      </c>
      <c r="C1828" s="120" t="s">
        <v>114</v>
      </c>
      <c r="D1828" s="119" t="s">
        <v>446</v>
      </c>
      <c r="E1828" s="121" t="s">
        <v>15</v>
      </c>
      <c r="F1828" s="122">
        <f t="shared" si="244"/>
        <v>43984</v>
      </c>
      <c r="G1828" s="122">
        <f t="shared" si="245"/>
        <v>44005</v>
      </c>
      <c r="H1828" s="122">
        <f t="shared" si="243"/>
        <v>44012</v>
      </c>
      <c r="I1828" s="122">
        <f t="shared" si="246"/>
        <v>44019</v>
      </c>
      <c r="J1828" s="122">
        <v>44027</v>
      </c>
      <c r="K1828" s="123" t="s">
        <v>69</v>
      </c>
      <c r="L1828" s="124">
        <f t="shared" si="247"/>
        <v>331153.90000000002</v>
      </c>
      <c r="M1828" s="125"/>
      <c r="N1828" s="125">
        <v>331153.90000000002</v>
      </c>
      <c r="O1828" s="126" t="s">
        <v>735</v>
      </c>
    </row>
    <row r="1829" spans="1:15" s="127" customFormat="1" ht="21">
      <c r="A1829" s="32">
        <v>1838</v>
      </c>
      <c r="B1829" s="119" t="s">
        <v>734</v>
      </c>
      <c r="C1829" s="120" t="s">
        <v>77</v>
      </c>
      <c r="D1829" s="119" t="s">
        <v>446</v>
      </c>
      <c r="E1829" s="121" t="s">
        <v>15</v>
      </c>
      <c r="F1829" s="122">
        <f t="shared" si="244"/>
        <v>43984</v>
      </c>
      <c r="G1829" s="122">
        <f t="shared" si="245"/>
        <v>44005</v>
      </c>
      <c r="H1829" s="122">
        <f t="shared" si="243"/>
        <v>44012</v>
      </c>
      <c r="I1829" s="122">
        <f t="shared" si="246"/>
        <v>44019</v>
      </c>
      <c r="J1829" s="122">
        <v>44027</v>
      </c>
      <c r="K1829" s="123" t="s">
        <v>69</v>
      </c>
      <c r="L1829" s="124">
        <f t="shared" si="247"/>
        <v>3600</v>
      </c>
      <c r="M1829" s="125"/>
      <c r="N1829" s="125">
        <v>3600</v>
      </c>
      <c r="O1829" s="126" t="s">
        <v>735</v>
      </c>
    </row>
    <row r="1830" spans="1:15" s="127" customFormat="1" ht="21">
      <c r="A1830" s="32">
        <v>1839</v>
      </c>
      <c r="B1830" s="119" t="s">
        <v>734</v>
      </c>
      <c r="C1830" s="120" t="s">
        <v>78</v>
      </c>
      <c r="D1830" s="119" t="s">
        <v>446</v>
      </c>
      <c r="E1830" s="121" t="s">
        <v>15</v>
      </c>
      <c r="F1830" s="122">
        <f t="shared" si="244"/>
        <v>43984</v>
      </c>
      <c r="G1830" s="122">
        <f t="shared" si="245"/>
        <v>44005</v>
      </c>
      <c r="H1830" s="122">
        <f t="shared" si="243"/>
        <v>44012</v>
      </c>
      <c r="I1830" s="122">
        <f t="shared" si="246"/>
        <v>44019</v>
      </c>
      <c r="J1830" s="122">
        <v>44027</v>
      </c>
      <c r="K1830" s="123" t="s">
        <v>69</v>
      </c>
      <c r="L1830" s="124">
        <f t="shared" si="247"/>
        <v>12400</v>
      </c>
      <c r="M1830" s="125"/>
      <c r="N1830" s="125">
        <v>12400</v>
      </c>
      <c r="O1830" s="126" t="s">
        <v>735</v>
      </c>
    </row>
    <row r="1831" spans="1:15" s="127" customFormat="1" ht="21">
      <c r="A1831" s="32">
        <v>1840</v>
      </c>
      <c r="B1831" s="119" t="s">
        <v>734</v>
      </c>
      <c r="C1831" s="120" t="s">
        <v>81</v>
      </c>
      <c r="D1831" s="119" t="s">
        <v>446</v>
      </c>
      <c r="E1831" s="121" t="s">
        <v>15</v>
      </c>
      <c r="F1831" s="122">
        <f t="shared" si="244"/>
        <v>43984</v>
      </c>
      <c r="G1831" s="122">
        <f t="shared" si="245"/>
        <v>44005</v>
      </c>
      <c r="H1831" s="122">
        <f t="shared" si="243"/>
        <v>44012</v>
      </c>
      <c r="I1831" s="122">
        <f t="shared" si="246"/>
        <v>44019</v>
      </c>
      <c r="J1831" s="122">
        <v>44027</v>
      </c>
      <c r="K1831" s="123" t="s">
        <v>69</v>
      </c>
      <c r="L1831" s="124">
        <f t="shared" si="247"/>
        <v>4000</v>
      </c>
      <c r="M1831" s="125"/>
      <c r="N1831" s="125">
        <v>4000</v>
      </c>
      <c r="O1831" s="126" t="s">
        <v>735</v>
      </c>
    </row>
    <row r="1832" spans="1:15" s="127" customFormat="1" ht="12.75">
      <c r="A1832" s="32">
        <v>1823</v>
      </c>
      <c r="B1832" s="119" t="s">
        <v>724</v>
      </c>
      <c r="C1832" s="120" t="s">
        <v>114</v>
      </c>
      <c r="D1832" s="119" t="s">
        <v>446</v>
      </c>
      <c r="E1832" s="121" t="s">
        <v>15</v>
      </c>
      <c r="F1832" s="122">
        <f t="shared" si="244"/>
        <v>44076</v>
      </c>
      <c r="G1832" s="122">
        <f t="shared" si="245"/>
        <v>44097</v>
      </c>
      <c r="H1832" s="122">
        <f t="shared" si="243"/>
        <v>44104</v>
      </c>
      <c r="I1832" s="122">
        <f t="shared" si="246"/>
        <v>44111</v>
      </c>
      <c r="J1832" s="122">
        <v>44119</v>
      </c>
      <c r="K1832" s="123" t="s">
        <v>69</v>
      </c>
      <c r="L1832" s="124">
        <f t="shared" si="247"/>
        <v>475065.44</v>
      </c>
      <c r="M1832" s="125"/>
      <c r="N1832" s="125">
        <v>475065.44</v>
      </c>
      <c r="O1832" s="126" t="s">
        <v>731</v>
      </c>
    </row>
    <row r="1833" spans="1:15" s="127" customFormat="1" ht="12.75">
      <c r="A1833" s="32">
        <v>1824</v>
      </c>
      <c r="B1833" s="119" t="s">
        <v>724</v>
      </c>
      <c r="C1833" s="120" t="s">
        <v>77</v>
      </c>
      <c r="D1833" s="119" t="s">
        <v>446</v>
      </c>
      <c r="E1833" s="121" t="s">
        <v>15</v>
      </c>
      <c r="F1833" s="122">
        <f t="shared" si="244"/>
        <v>44076</v>
      </c>
      <c r="G1833" s="122">
        <f t="shared" si="245"/>
        <v>44097</v>
      </c>
      <c r="H1833" s="122">
        <f t="shared" si="243"/>
        <v>44104</v>
      </c>
      <c r="I1833" s="122">
        <f t="shared" si="246"/>
        <v>44111</v>
      </c>
      <c r="J1833" s="122">
        <v>44119</v>
      </c>
      <c r="K1833" s="123" t="s">
        <v>69</v>
      </c>
      <c r="L1833" s="124">
        <f t="shared" si="247"/>
        <v>5000</v>
      </c>
      <c r="M1833" s="125"/>
      <c r="N1833" s="125">
        <v>5000</v>
      </c>
      <c r="O1833" s="126" t="s">
        <v>731</v>
      </c>
    </row>
    <row r="1834" spans="1:15" s="127" customFormat="1" ht="12.75">
      <c r="A1834" s="32">
        <v>1825</v>
      </c>
      <c r="B1834" s="119" t="s">
        <v>724</v>
      </c>
      <c r="C1834" s="120" t="s">
        <v>78</v>
      </c>
      <c r="D1834" s="119" t="s">
        <v>446</v>
      </c>
      <c r="E1834" s="121" t="s">
        <v>15</v>
      </c>
      <c r="F1834" s="122">
        <f t="shared" si="244"/>
        <v>44076</v>
      </c>
      <c r="G1834" s="122">
        <f t="shared" si="245"/>
        <v>44097</v>
      </c>
      <c r="H1834" s="122">
        <f t="shared" si="243"/>
        <v>44104</v>
      </c>
      <c r="I1834" s="122">
        <f t="shared" si="246"/>
        <v>44111</v>
      </c>
      <c r="J1834" s="122">
        <v>44119</v>
      </c>
      <c r="K1834" s="123" t="s">
        <v>69</v>
      </c>
      <c r="L1834" s="124">
        <f t="shared" si="247"/>
        <v>53528.12</v>
      </c>
      <c r="M1834" s="125"/>
      <c r="N1834" s="125">
        <v>53528.12</v>
      </c>
      <c r="O1834" s="126" t="s">
        <v>731</v>
      </c>
    </row>
    <row r="1835" spans="1:15" s="127" customFormat="1" ht="12.75">
      <c r="A1835" s="32">
        <v>1826</v>
      </c>
      <c r="B1835" s="119" t="s">
        <v>724</v>
      </c>
      <c r="C1835" s="120" t="s">
        <v>81</v>
      </c>
      <c r="D1835" s="119" t="s">
        <v>446</v>
      </c>
      <c r="E1835" s="121" t="s">
        <v>15</v>
      </c>
      <c r="F1835" s="122">
        <f t="shared" si="244"/>
        <v>44076</v>
      </c>
      <c r="G1835" s="122">
        <f t="shared" si="245"/>
        <v>44097</v>
      </c>
      <c r="H1835" s="122">
        <f t="shared" si="243"/>
        <v>44104</v>
      </c>
      <c r="I1835" s="122">
        <f t="shared" si="246"/>
        <v>44111</v>
      </c>
      <c r="J1835" s="122">
        <v>44119</v>
      </c>
      <c r="K1835" s="123" t="s">
        <v>69</v>
      </c>
      <c r="L1835" s="124">
        <f t="shared" si="247"/>
        <v>14000</v>
      </c>
      <c r="M1835" s="125"/>
      <c r="N1835" s="125">
        <v>14000</v>
      </c>
      <c r="O1835" s="126" t="s">
        <v>731</v>
      </c>
    </row>
    <row r="1836" spans="1:15" s="127" customFormat="1" ht="31.5">
      <c r="A1836" s="32">
        <v>1831</v>
      </c>
      <c r="B1836" s="119" t="s">
        <v>728</v>
      </c>
      <c r="C1836" s="120" t="s">
        <v>114</v>
      </c>
      <c r="D1836" s="119" t="s">
        <v>446</v>
      </c>
      <c r="E1836" s="121" t="s">
        <v>15</v>
      </c>
      <c r="F1836" s="122">
        <f t="shared" si="244"/>
        <v>44076</v>
      </c>
      <c r="G1836" s="122">
        <f t="shared" si="245"/>
        <v>44097</v>
      </c>
      <c r="H1836" s="122">
        <f t="shared" si="243"/>
        <v>44104</v>
      </c>
      <c r="I1836" s="122">
        <f t="shared" si="246"/>
        <v>44111</v>
      </c>
      <c r="J1836" s="122">
        <v>44119</v>
      </c>
      <c r="K1836" s="123" t="s">
        <v>69</v>
      </c>
      <c r="L1836" s="124">
        <f t="shared" si="247"/>
        <v>1137933.68</v>
      </c>
      <c r="M1836" s="125">
        <v>1137933.68</v>
      </c>
      <c r="N1836" s="125"/>
      <c r="O1836" s="126" t="s">
        <v>729</v>
      </c>
    </row>
    <row r="1837" spans="1:15" s="127" customFormat="1" ht="21">
      <c r="A1837" s="32">
        <v>1841</v>
      </c>
      <c r="B1837" s="119" t="s">
        <v>732</v>
      </c>
      <c r="C1837" s="120" t="s">
        <v>114</v>
      </c>
      <c r="D1837" s="119" t="s">
        <v>446</v>
      </c>
      <c r="E1837" s="121" t="s">
        <v>15</v>
      </c>
      <c r="F1837" s="122">
        <f t="shared" si="244"/>
        <v>44076</v>
      </c>
      <c r="G1837" s="122">
        <f t="shared" si="245"/>
        <v>44097</v>
      </c>
      <c r="H1837" s="122">
        <f t="shared" si="243"/>
        <v>44104</v>
      </c>
      <c r="I1837" s="122">
        <f t="shared" si="246"/>
        <v>44111</v>
      </c>
      <c r="J1837" s="122">
        <v>44119</v>
      </c>
      <c r="K1837" s="123" t="s">
        <v>69</v>
      </c>
      <c r="L1837" s="124">
        <f t="shared" si="247"/>
        <v>473007.6</v>
      </c>
      <c r="M1837" s="125"/>
      <c r="N1837" s="125">
        <v>473007.6</v>
      </c>
      <c r="O1837" s="126" t="s">
        <v>733</v>
      </c>
    </row>
    <row r="1838" spans="1:15" s="127" customFormat="1" ht="21">
      <c r="A1838" s="32">
        <v>1842</v>
      </c>
      <c r="B1838" s="119" t="s">
        <v>732</v>
      </c>
      <c r="C1838" s="120" t="s">
        <v>77</v>
      </c>
      <c r="D1838" s="119" t="s">
        <v>446</v>
      </c>
      <c r="E1838" s="121" t="s">
        <v>15</v>
      </c>
      <c r="F1838" s="122">
        <f t="shared" si="244"/>
        <v>44076</v>
      </c>
      <c r="G1838" s="122">
        <f t="shared" si="245"/>
        <v>44097</v>
      </c>
      <c r="H1838" s="122">
        <f t="shared" si="243"/>
        <v>44104</v>
      </c>
      <c r="I1838" s="122">
        <f t="shared" si="246"/>
        <v>44111</v>
      </c>
      <c r="J1838" s="122">
        <v>44119</v>
      </c>
      <c r="K1838" s="123" t="s">
        <v>69</v>
      </c>
      <c r="L1838" s="124">
        <f t="shared" si="247"/>
        <v>10000</v>
      </c>
      <c r="M1838" s="125"/>
      <c r="N1838" s="125">
        <v>10000</v>
      </c>
      <c r="O1838" s="126" t="s">
        <v>733</v>
      </c>
    </row>
    <row r="1839" spans="1:15" s="127" customFormat="1" ht="21">
      <c r="A1839" s="32">
        <v>1843</v>
      </c>
      <c r="B1839" s="119" t="s">
        <v>732</v>
      </c>
      <c r="C1839" s="120" t="s">
        <v>78</v>
      </c>
      <c r="D1839" s="119" t="s">
        <v>446</v>
      </c>
      <c r="E1839" s="121" t="s">
        <v>15</v>
      </c>
      <c r="F1839" s="122">
        <f t="shared" si="244"/>
        <v>44076</v>
      </c>
      <c r="G1839" s="122">
        <f t="shared" si="245"/>
        <v>44097</v>
      </c>
      <c r="H1839" s="122">
        <f t="shared" si="243"/>
        <v>44104</v>
      </c>
      <c r="I1839" s="122">
        <f t="shared" si="246"/>
        <v>44111</v>
      </c>
      <c r="J1839" s="122">
        <v>44119</v>
      </c>
      <c r="K1839" s="123" t="s">
        <v>69</v>
      </c>
      <c r="L1839" s="124">
        <f t="shared" si="247"/>
        <v>22000</v>
      </c>
      <c r="M1839" s="125"/>
      <c r="N1839" s="125">
        <v>22000</v>
      </c>
      <c r="O1839" s="126" t="s">
        <v>733</v>
      </c>
    </row>
    <row r="1840" spans="1:15" s="127" customFormat="1" ht="21">
      <c r="A1840" s="32">
        <v>1844</v>
      </c>
      <c r="B1840" s="119" t="s">
        <v>732</v>
      </c>
      <c r="C1840" s="120" t="s">
        <v>81</v>
      </c>
      <c r="D1840" s="119" t="s">
        <v>446</v>
      </c>
      <c r="E1840" s="121" t="s">
        <v>15</v>
      </c>
      <c r="F1840" s="122">
        <f t="shared" si="244"/>
        <v>44076</v>
      </c>
      <c r="G1840" s="122">
        <f t="shared" si="245"/>
        <v>44097</v>
      </c>
      <c r="H1840" s="122">
        <f t="shared" si="243"/>
        <v>44104</v>
      </c>
      <c r="I1840" s="122">
        <f t="shared" si="246"/>
        <v>44111</v>
      </c>
      <c r="J1840" s="122">
        <v>44119</v>
      </c>
      <c r="K1840" s="123" t="s">
        <v>69</v>
      </c>
      <c r="L1840" s="124">
        <f t="shared" si="247"/>
        <v>8000</v>
      </c>
      <c r="M1840" s="125"/>
      <c r="N1840" s="125">
        <v>8000</v>
      </c>
      <c r="O1840" s="126" t="s">
        <v>733</v>
      </c>
    </row>
    <row r="1841" spans="1:15" s="144" customFormat="1" ht="12.75">
      <c r="A1841" s="32">
        <v>1879</v>
      </c>
      <c r="B1841" s="136" t="s">
        <v>751</v>
      </c>
      <c r="C1841" s="137" t="s">
        <v>114</v>
      </c>
      <c r="D1841" s="136" t="s">
        <v>163</v>
      </c>
      <c r="E1841" s="138" t="s">
        <v>15</v>
      </c>
      <c r="F1841" s="139">
        <f t="shared" ref="F1841:F1867" si="248">G1841-21</f>
        <v>43984</v>
      </c>
      <c r="G1841" s="139">
        <f t="shared" ref="G1841:G1867" si="249">H1841-7</f>
        <v>44005</v>
      </c>
      <c r="H1841" s="139">
        <f t="shared" ref="H1841:H1867" si="250">J1841-15</f>
        <v>44012</v>
      </c>
      <c r="I1841" s="139">
        <f t="shared" ref="I1841:I1867" si="251">H1841+7</f>
        <v>44019</v>
      </c>
      <c r="J1841" s="139">
        <v>44027</v>
      </c>
      <c r="K1841" s="140" t="s">
        <v>69</v>
      </c>
      <c r="L1841" s="141">
        <f t="shared" ref="L1841:L1867" si="252">SUM(M1841:N1841)</f>
        <v>198538</v>
      </c>
      <c r="M1841" s="142">
        <v>198538</v>
      </c>
      <c r="N1841" s="142"/>
      <c r="O1841" s="143" t="s">
        <v>752</v>
      </c>
    </row>
    <row r="1842" spans="1:15" s="144" customFormat="1" ht="12.75">
      <c r="A1842" s="32">
        <v>1880</v>
      </c>
      <c r="B1842" s="136" t="s">
        <v>751</v>
      </c>
      <c r="C1842" s="137" t="s">
        <v>77</v>
      </c>
      <c r="D1842" s="136" t="s">
        <v>163</v>
      </c>
      <c r="E1842" s="138" t="s">
        <v>15</v>
      </c>
      <c r="F1842" s="139">
        <f t="shared" si="248"/>
        <v>43984</v>
      </c>
      <c r="G1842" s="139">
        <f t="shared" si="249"/>
        <v>44005</v>
      </c>
      <c r="H1842" s="139">
        <f t="shared" si="250"/>
        <v>44012</v>
      </c>
      <c r="I1842" s="139">
        <f t="shared" si="251"/>
        <v>44019</v>
      </c>
      <c r="J1842" s="139">
        <v>44027</v>
      </c>
      <c r="K1842" s="140" t="s">
        <v>69</v>
      </c>
      <c r="L1842" s="141">
        <f t="shared" si="252"/>
        <v>1745</v>
      </c>
      <c r="M1842" s="142">
        <v>1745</v>
      </c>
      <c r="N1842" s="142"/>
      <c r="O1842" s="143" t="s">
        <v>752</v>
      </c>
    </row>
    <row r="1843" spans="1:15" s="144" customFormat="1" ht="12.75">
      <c r="A1843" s="32">
        <v>1881</v>
      </c>
      <c r="B1843" s="136" t="s">
        <v>751</v>
      </c>
      <c r="C1843" s="137" t="s">
        <v>78</v>
      </c>
      <c r="D1843" s="136" t="s">
        <v>163</v>
      </c>
      <c r="E1843" s="138" t="s">
        <v>15</v>
      </c>
      <c r="F1843" s="139">
        <f t="shared" si="248"/>
        <v>43984</v>
      </c>
      <c r="G1843" s="139">
        <f t="shared" si="249"/>
        <v>44005</v>
      </c>
      <c r="H1843" s="139">
        <f t="shared" si="250"/>
        <v>44012</v>
      </c>
      <c r="I1843" s="139">
        <f t="shared" si="251"/>
        <v>44019</v>
      </c>
      <c r="J1843" s="139">
        <v>44027</v>
      </c>
      <c r="K1843" s="140" t="s">
        <v>69</v>
      </c>
      <c r="L1843" s="141">
        <f t="shared" si="252"/>
        <v>6500</v>
      </c>
      <c r="M1843" s="142">
        <v>6500</v>
      </c>
      <c r="N1843" s="142"/>
      <c r="O1843" s="143" t="s">
        <v>752</v>
      </c>
    </row>
    <row r="1844" spans="1:15" s="144" customFormat="1" ht="12.75">
      <c r="A1844" s="32">
        <v>1882</v>
      </c>
      <c r="B1844" s="136" t="s">
        <v>751</v>
      </c>
      <c r="C1844" s="137" t="s">
        <v>81</v>
      </c>
      <c r="D1844" s="136" t="s">
        <v>163</v>
      </c>
      <c r="E1844" s="138" t="s">
        <v>15</v>
      </c>
      <c r="F1844" s="139">
        <f t="shared" si="248"/>
        <v>43984</v>
      </c>
      <c r="G1844" s="139">
        <f t="shared" si="249"/>
        <v>44005</v>
      </c>
      <c r="H1844" s="139">
        <f t="shared" si="250"/>
        <v>44012</v>
      </c>
      <c r="I1844" s="139">
        <f t="shared" si="251"/>
        <v>44019</v>
      </c>
      <c r="J1844" s="139">
        <v>44027</v>
      </c>
      <c r="K1844" s="140" t="s">
        <v>69</v>
      </c>
      <c r="L1844" s="141">
        <f t="shared" si="252"/>
        <v>1755</v>
      </c>
      <c r="M1844" s="142">
        <v>1755</v>
      </c>
      <c r="N1844" s="142"/>
      <c r="O1844" s="143" t="s">
        <v>752</v>
      </c>
    </row>
    <row r="1845" spans="1:15" s="144" customFormat="1" ht="12.75">
      <c r="A1845" s="32">
        <v>1883</v>
      </c>
      <c r="B1845" s="136" t="s">
        <v>737</v>
      </c>
      <c r="C1845" s="137" t="s">
        <v>114</v>
      </c>
      <c r="D1845" s="136" t="s">
        <v>163</v>
      </c>
      <c r="E1845" s="138" t="s">
        <v>15</v>
      </c>
      <c r="F1845" s="139">
        <f t="shared" si="248"/>
        <v>43984</v>
      </c>
      <c r="G1845" s="139">
        <f t="shared" si="249"/>
        <v>44005</v>
      </c>
      <c r="H1845" s="139">
        <f t="shared" si="250"/>
        <v>44012</v>
      </c>
      <c r="I1845" s="139">
        <f t="shared" si="251"/>
        <v>44019</v>
      </c>
      <c r="J1845" s="139">
        <v>44027</v>
      </c>
      <c r="K1845" s="140" t="s">
        <v>69</v>
      </c>
      <c r="L1845" s="141">
        <f t="shared" si="252"/>
        <v>198013.67</v>
      </c>
      <c r="M1845" s="142">
        <v>198013.67</v>
      </c>
      <c r="N1845" s="142"/>
      <c r="O1845" s="143" t="s">
        <v>738</v>
      </c>
    </row>
    <row r="1846" spans="1:15" s="144" customFormat="1" ht="12.75">
      <c r="A1846" s="32">
        <v>1884</v>
      </c>
      <c r="B1846" s="136" t="s">
        <v>737</v>
      </c>
      <c r="C1846" s="137" t="s">
        <v>77</v>
      </c>
      <c r="D1846" s="136" t="s">
        <v>163</v>
      </c>
      <c r="E1846" s="138" t="s">
        <v>15</v>
      </c>
      <c r="F1846" s="139">
        <f t="shared" si="248"/>
        <v>43984</v>
      </c>
      <c r="G1846" s="139">
        <f t="shared" si="249"/>
        <v>44005</v>
      </c>
      <c r="H1846" s="139">
        <f t="shared" si="250"/>
        <v>44012</v>
      </c>
      <c r="I1846" s="139">
        <f t="shared" si="251"/>
        <v>44019</v>
      </c>
      <c r="J1846" s="139">
        <v>44027</v>
      </c>
      <c r="K1846" s="140" t="s">
        <v>69</v>
      </c>
      <c r="L1846" s="141">
        <f t="shared" si="252"/>
        <v>2095</v>
      </c>
      <c r="M1846" s="142">
        <v>2095</v>
      </c>
      <c r="N1846" s="142"/>
      <c r="O1846" s="143" t="s">
        <v>738</v>
      </c>
    </row>
    <row r="1847" spans="1:15" s="144" customFormat="1" ht="12.75">
      <c r="A1847" s="32">
        <v>1885</v>
      </c>
      <c r="B1847" s="136" t="s">
        <v>737</v>
      </c>
      <c r="C1847" s="137" t="s">
        <v>78</v>
      </c>
      <c r="D1847" s="136" t="s">
        <v>163</v>
      </c>
      <c r="E1847" s="138" t="s">
        <v>15</v>
      </c>
      <c r="F1847" s="139">
        <f t="shared" si="248"/>
        <v>43984</v>
      </c>
      <c r="G1847" s="139">
        <f t="shared" si="249"/>
        <v>44005</v>
      </c>
      <c r="H1847" s="139">
        <f t="shared" si="250"/>
        <v>44012</v>
      </c>
      <c r="I1847" s="139">
        <f t="shared" si="251"/>
        <v>44019</v>
      </c>
      <c r="J1847" s="139">
        <v>44027</v>
      </c>
      <c r="K1847" s="140" t="s">
        <v>69</v>
      </c>
      <c r="L1847" s="141">
        <f t="shared" si="252"/>
        <v>6750</v>
      </c>
      <c r="M1847" s="142">
        <v>6750</v>
      </c>
      <c r="N1847" s="142"/>
      <c r="O1847" s="143" t="s">
        <v>738</v>
      </c>
    </row>
    <row r="1848" spans="1:15" s="144" customFormat="1" ht="12.75">
      <c r="A1848" s="32">
        <v>1886</v>
      </c>
      <c r="B1848" s="136" t="s">
        <v>737</v>
      </c>
      <c r="C1848" s="137" t="s">
        <v>81</v>
      </c>
      <c r="D1848" s="136" t="s">
        <v>163</v>
      </c>
      <c r="E1848" s="138" t="s">
        <v>15</v>
      </c>
      <c r="F1848" s="139">
        <f t="shared" si="248"/>
        <v>43984</v>
      </c>
      <c r="G1848" s="139">
        <f t="shared" si="249"/>
        <v>44005</v>
      </c>
      <c r="H1848" s="139">
        <f t="shared" si="250"/>
        <v>44012</v>
      </c>
      <c r="I1848" s="139">
        <f t="shared" si="251"/>
        <v>44019</v>
      </c>
      <c r="J1848" s="139">
        <v>44027</v>
      </c>
      <c r="K1848" s="140" t="s">
        <v>69</v>
      </c>
      <c r="L1848" s="141">
        <f t="shared" si="252"/>
        <v>1155</v>
      </c>
      <c r="M1848" s="142">
        <v>1155</v>
      </c>
      <c r="N1848" s="142"/>
      <c r="O1848" s="143" t="s">
        <v>738</v>
      </c>
    </row>
    <row r="1849" spans="1:15" s="144" customFormat="1" ht="21">
      <c r="A1849" s="32">
        <v>1846</v>
      </c>
      <c r="B1849" s="136" t="s">
        <v>761</v>
      </c>
      <c r="C1849" s="137" t="s">
        <v>77</v>
      </c>
      <c r="D1849" s="136" t="s">
        <v>446</v>
      </c>
      <c r="E1849" s="138" t="s">
        <v>15</v>
      </c>
      <c r="F1849" s="139">
        <f t="shared" si="248"/>
        <v>44076</v>
      </c>
      <c r="G1849" s="139">
        <f t="shared" si="249"/>
        <v>44097</v>
      </c>
      <c r="H1849" s="139">
        <f t="shared" si="250"/>
        <v>44104</v>
      </c>
      <c r="I1849" s="139">
        <f t="shared" si="251"/>
        <v>44111</v>
      </c>
      <c r="J1849" s="139">
        <v>44119</v>
      </c>
      <c r="K1849" s="140" t="s">
        <v>69</v>
      </c>
      <c r="L1849" s="141">
        <f t="shared" si="252"/>
        <v>6000</v>
      </c>
      <c r="M1849" s="142">
        <v>6000</v>
      </c>
      <c r="N1849" s="142"/>
      <c r="O1849" s="143" t="s">
        <v>762</v>
      </c>
    </row>
    <row r="1850" spans="1:15" s="144" customFormat="1" ht="21">
      <c r="A1850" s="32">
        <v>1847</v>
      </c>
      <c r="B1850" s="136" t="s">
        <v>761</v>
      </c>
      <c r="C1850" s="137" t="s">
        <v>78</v>
      </c>
      <c r="D1850" s="136" t="s">
        <v>446</v>
      </c>
      <c r="E1850" s="138" t="s">
        <v>15</v>
      </c>
      <c r="F1850" s="139">
        <f t="shared" si="248"/>
        <v>44076</v>
      </c>
      <c r="G1850" s="139">
        <f t="shared" si="249"/>
        <v>44097</v>
      </c>
      <c r="H1850" s="139">
        <f t="shared" si="250"/>
        <v>44104</v>
      </c>
      <c r="I1850" s="139">
        <f t="shared" si="251"/>
        <v>44111</v>
      </c>
      <c r="J1850" s="139">
        <v>44119</v>
      </c>
      <c r="K1850" s="140" t="s">
        <v>69</v>
      </c>
      <c r="L1850" s="141">
        <f t="shared" si="252"/>
        <v>34000</v>
      </c>
      <c r="M1850" s="142">
        <v>34000</v>
      </c>
      <c r="N1850" s="142"/>
      <c r="O1850" s="143" t="s">
        <v>762</v>
      </c>
    </row>
    <row r="1851" spans="1:15" s="144" customFormat="1" ht="21">
      <c r="A1851" s="32">
        <v>1848</v>
      </c>
      <c r="B1851" s="136" t="s">
        <v>761</v>
      </c>
      <c r="C1851" s="137" t="s">
        <v>81</v>
      </c>
      <c r="D1851" s="136" t="s">
        <v>446</v>
      </c>
      <c r="E1851" s="138" t="s">
        <v>15</v>
      </c>
      <c r="F1851" s="139">
        <f t="shared" si="248"/>
        <v>44076</v>
      </c>
      <c r="G1851" s="139">
        <f t="shared" si="249"/>
        <v>44097</v>
      </c>
      <c r="H1851" s="139">
        <f t="shared" si="250"/>
        <v>44104</v>
      </c>
      <c r="I1851" s="139">
        <f t="shared" si="251"/>
        <v>44111</v>
      </c>
      <c r="J1851" s="139">
        <v>44119</v>
      </c>
      <c r="K1851" s="140" t="s">
        <v>69</v>
      </c>
      <c r="L1851" s="141">
        <f t="shared" si="252"/>
        <v>10000</v>
      </c>
      <c r="M1851" s="142">
        <f>1400+7000+1600</f>
        <v>10000</v>
      </c>
      <c r="N1851" s="142"/>
      <c r="O1851" s="143" t="s">
        <v>762</v>
      </c>
    </row>
    <row r="1852" spans="1:15" s="144" customFormat="1" ht="21">
      <c r="A1852" s="32">
        <v>1849</v>
      </c>
      <c r="B1852" s="136" t="s">
        <v>765</v>
      </c>
      <c r="C1852" s="137" t="s">
        <v>114</v>
      </c>
      <c r="D1852" s="136" t="s">
        <v>446</v>
      </c>
      <c r="E1852" s="138" t="s">
        <v>15</v>
      </c>
      <c r="F1852" s="139">
        <f t="shared" si="248"/>
        <v>44076</v>
      </c>
      <c r="G1852" s="139">
        <f t="shared" si="249"/>
        <v>44097</v>
      </c>
      <c r="H1852" s="139">
        <f t="shared" si="250"/>
        <v>44104</v>
      </c>
      <c r="I1852" s="139">
        <f t="shared" si="251"/>
        <v>44111</v>
      </c>
      <c r="J1852" s="139">
        <v>44119</v>
      </c>
      <c r="K1852" s="140" t="s">
        <v>69</v>
      </c>
      <c r="L1852" s="141">
        <f t="shared" si="252"/>
        <v>2595276.12</v>
      </c>
      <c r="M1852" s="142">
        <v>2595276.12</v>
      </c>
      <c r="N1852" s="142"/>
      <c r="O1852" s="143" t="s">
        <v>766</v>
      </c>
    </row>
    <row r="1853" spans="1:15" s="144" customFormat="1" ht="21">
      <c r="A1853" s="32">
        <v>1850</v>
      </c>
      <c r="B1853" s="136" t="s">
        <v>765</v>
      </c>
      <c r="C1853" s="137" t="s">
        <v>77</v>
      </c>
      <c r="D1853" s="136" t="s">
        <v>446</v>
      </c>
      <c r="E1853" s="138" t="s">
        <v>15</v>
      </c>
      <c r="F1853" s="139">
        <f t="shared" si="248"/>
        <v>44076</v>
      </c>
      <c r="G1853" s="139">
        <f t="shared" si="249"/>
        <v>44097</v>
      </c>
      <c r="H1853" s="139">
        <f t="shared" si="250"/>
        <v>44104</v>
      </c>
      <c r="I1853" s="139">
        <f t="shared" si="251"/>
        <v>44111</v>
      </c>
      <c r="J1853" s="139">
        <v>44119</v>
      </c>
      <c r="K1853" s="140" t="s">
        <v>69</v>
      </c>
      <c r="L1853" s="141">
        <f t="shared" si="252"/>
        <v>10000</v>
      </c>
      <c r="M1853" s="142">
        <v>10000</v>
      </c>
      <c r="N1853" s="142"/>
      <c r="O1853" s="143" t="s">
        <v>766</v>
      </c>
    </row>
    <row r="1854" spans="1:15" s="144" customFormat="1" ht="21">
      <c r="A1854" s="32">
        <v>1851</v>
      </c>
      <c r="B1854" s="136" t="s">
        <v>765</v>
      </c>
      <c r="C1854" s="137" t="s">
        <v>78</v>
      </c>
      <c r="D1854" s="136" t="s">
        <v>446</v>
      </c>
      <c r="E1854" s="138" t="s">
        <v>15</v>
      </c>
      <c r="F1854" s="139">
        <f t="shared" si="248"/>
        <v>44076</v>
      </c>
      <c r="G1854" s="139">
        <f t="shared" si="249"/>
        <v>44097</v>
      </c>
      <c r="H1854" s="139">
        <f t="shared" si="250"/>
        <v>44104</v>
      </c>
      <c r="I1854" s="139">
        <f t="shared" si="251"/>
        <v>44111</v>
      </c>
      <c r="J1854" s="139">
        <v>44119</v>
      </c>
      <c r="K1854" s="140" t="s">
        <v>69</v>
      </c>
      <c r="L1854" s="141">
        <f t="shared" si="252"/>
        <v>70000</v>
      </c>
      <c r="M1854" s="142">
        <v>70000</v>
      </c>
      <c r="N1854" s="142"/>
      <c r="O1854" s="143" t="s">
        <v>766</v>
      </c>
    </row>
    <row r="1855" spans="1:15" s="144" customFormat="1" ht="21">
      <c r="A1855" s="32">
        <v>1852</v>
      </c>
      <c r="B1855" s="136" t="s">
        <v>765</v>
      </c>
      <c r="C1855" s="137" t="s">
        <v>81</v>
      </c>
      <c r="D1855" s="136" t="s">
        <v>446</v>
      </c>
      <c r="E1855" s="138" t="s">
        <v>15</v>
      </c>
      <c r="F1855" s="139">
        <f t="shared" si="248"/>
        <v>44076</v>
      </c>
      <c r="G1855" s="139">
        <f t="shared" si="249"/>
        <v>44097</v>
      </c>
      <c r="H1855" s="139">
        <f t="shared" si="250"/>
        <v>44104</v>
      </c>
      <c r="I1855" s="139">
        <f t="shared" si="251"/>
        <v>44111</v>
      </c>
      <c r="J1855" s="139">
        <v>44119</v>
      </c>
      <c r="K1855" s="140" t="s">
        <v>69</v>
      </c>
      <c r="L1855" s="141">
        <f t="shared" si="252"/>
        <v>20000</v>
      </c>
      <c r="M1855" s="142">
        <v>20000</v>
      </c>
      <c r="N1855" s="142"/>
      <c r="O1855" s="143" t="s">
        <v>766</v>
      </c>
    </row>
    <row r="1856" spans="1:15" s="144" customFormat="1" ht="21">
      <c r="A1856" s="32">
        <v>1854</v>
      </c>
      <c r="B1856" s="136" t="s">
        <v>759</v>
      </c>
      <c r="C1856" s="137" t="s">
        <v>114</v>
      </c>
      <c r="D1856" s="136" t="s">
        <v>446</v>
      </c>
      <c r="E1856" s="138" t="s">
        <v>15</v>
      </c>
      <c r="F1856" s="139">
        <f t="shared" si="248"/>
        <v>44076</v>
      </c>
      <c r="G1856" s="139">
        <f t="shared" si="249"/>
        <v>44097</v>
      </c>
      <c r="H1856" s="139">
        <f t="shared" si="250"/>
        <v>44104</v>
      </c>
      <c r="I1856" s="139">
        <f t="shared" si="251"/>
        <v>44111</v>
      </c>
      <c r="J1856" s="139">
        <v>44119</v>
      </c>
      <c r="K1856" s="140" t="s">
        <v>69</v>
      </c>
      <c r="L1856" s="141">
        <f t="shared" si="252"/>
        <v>1027972.57</v>
      </c>
      <c r="M1856" s="142"/>
      <c r="N1856" s="142">
        <v>1027972.57</v>
      </c>
      <c r="O1856" s="143" t="s">
        <v>760</v>
      </c>
    </row>
    <row r="1857" spans="1:15" s="144" customFormat="1" ht="21">
      <c r="A1857" s="32">
        <v>1855</v>
      </c>
      <c r="B1857" s="136" t="s">
        <v>759</v>
      </c>
      <c r="C1857" s="137" t="s">
        <v>77</v>
      </c>
      <c r="D1857" s="136" t="s">
        <v>446</v>
      </c>
      <c r="E1857" s="138" t="s">
        <v>15</v>
      </c>
      <c r="F1857" s="139">
        <f t="shared" si="248"/>
        <v>44076</v>
      </c>
      <c r="G1857" s="139">
        <f t="shared" si="249"/>
        <v>44097</v>
      </c>
      <c r="H1857" s="139">
        <f t="shared" si="250"/>
        <v>44104</v>
      </c>
      <c r="I1857" s="139">
        <f t="shared" si="251"/>
        <v>44111</v>
      </c>
      <c r="J1857" s="139">
        <v>44119</v>
      </c>
      <c r="K1857" s="140" t="s">
        <v>69</v>
      </c>
      <c r="L1857" s="141">
        <f t="shared" si="252"/>
        <v>7200</v>
      </c>
      <c r="M1857" s="142"/>
      <c r="N1857" s="142">
        <v>7200</v>
      </c>
      <c r="O1857" s="143" t="s">
        <v>760</v>
      </c>
    </row>
    <row r="1858" spans="1:15" s="144" customFormat="1" ht="21">
      <c r="A1858" s="32">
        <v>1856</v>
      </c>
      <c r="B1858" s="136" t="s">
        <v>759</v>
      </c>
      <c r="C1858" s="137" t="s">
        <v>78</v>
      </c>
      <c r="D1858" s="136" t="s">
        <v>446</v>
      </c>
      <c r="E1858" s="138" t="s">
        <v>15</v>
      </c>
      <c r="F1858" s="139">
        <f t="shared" si="248"/>
        <v>44076</v>
      </c>
      <c r="G1858" s="139">
        <f t="shared" si="249"/>
        <v>44097</v>
      </c>
      <c r="H1858" s="139">
        <f t="shared" si="250"/>
        <v>44104</v>
      </c>
      <c r="I1858" s="139">
        <f t="shared" si="251"/>
        <v>44111</v>
      </c>
      <c r="J1858" s="139">
        <v>44119</v>
      </c>
      <c r="K1858" s="140" t="s">
        <v>69</v>
      </c>
      <c r="L1858" s="141">
        <f t="shared" si="252"/>
        <v>16800</v>
      </c>
      <c r="M1858" s="142"/>
      <c r="N1858" s="142">
        <v>16800</v>
      </c>
      <c r="O1858" s="143" t="s">
        <v>760</v>
      </c>
    </row>
    <row r="1859" spans="1:15" s="144" customFormat="1" ht="21">
      <c r="A1859" s="32">
        <v>1857</v>
      </c>
      <c r="B1859" s="136" t="s">
        <v>759</v>
      </c>
      <c r="C1859" s="137" t="s">
        <v>81</v>
      </c>
      <c r="D1859" s="136" t="s">
        <v>446</v>
      </c>
      <c r="E1859" s="138" t="s">
        <v>15</v>
      </c>
      <c r="F1859" s="139">
        <f t="shared" si="248"/>
        <v>44076</v>
      </c>
      <c r="G1859" s="139">
        <f t="shared" si="249"/>
        <v>44097</v>
      </c>
      <c r="H1859" s="139">
        <f t="shared" si="250"/>
        <v>44104</v>
      </c>
      <c r="I1859" s="139">
        <f t="shared" si="251"/>
        <v>44111</v>
      </c>
      <c r="J1859" s="139">
        <v>44119</v>
      </c>
      <c r="K1859" s="140" t="s">
        <v>69</v>
      </c>
      <c r="L1859" s="141">
        <f t="shared" si="252"/>
        <v>6000</v>
      </c>
      <c r="M1859" s="142"/>
      <c r="N1859" s="142">
        <v>6000</v>
      </c>
      <c r="O1859" s="143" t="s">
        <v>760</v>
      </c>
    </row>
    <row r="1860" spans="1:15" s="144" customFormat="1" ht="12.75">
      <c r="A1860" s="32">
        <v>1887</v>
      </c>
      <c r="B1860" s="136" t="s">
        <v>739</v>
      </c>
      <c r="C1860" s="137" t="s">
        <v>114</v>
      </c>
      <c r="D1860" s="136" t="s">
        <v>163</v>
      </c>
      <c r="E1860" s="138" t="s">
        <v>15</v>
      </c>
      <c r="F1860" s="139">
        <f t="shared" si="248"/>
        <v>44076</v>
      </c>
      <c r="G1860" s="139">
        <f t="shared" si="249"/>
        <v>44097</v>
      </c>
      <c r="H1860" s="139">
        <f t="shared" si="250"/>
        <v>44104</v>
      </c>
      <c r="I1860" s="139">
        <f t="shared" si="251"/>
        <v>44111</v>
      </c>
      <c r="J1860" s="139">
        <v>44119</v>
      </c>
      <c r="K1860" s="140" t="s">
        <v>69</v>
      </c>
      <c r="L1860" s="141">
        <f t="shared" si="252"/>
        <v>198538</v>
      </c>
      <c r="M1860" s="142">
        <v>198538</v>
      </c>
      <c r="N1860" s="142"/>
      <c r="O1860" s="143" t="s">
        <v>740</v>
      </c>
    </row>
    <row r="1861" spans="1:15" s="144" customFormat="1" ht="12.75">
      <c r="A1861" s="32">
        <v>1888</v>
      </c>
      <c r="B1861" s="136" t="s">
        <v>739</v>
      </c>
      <c r="C1861" s="137" t="s">
        <v>77</v>
      </c>
      <c r="D1861" s="136" t="s">
        <v>163</v>
      </c>
      <c r="E1861" s="138" t="s">
        <v>15</v>
      </c>
      <c r="F1861" s="139">
        <f t="shared" si="248"/>
        <v>44076</v>
      </c>
      <c r="G1861" s="139">
        <f t="shared" si="249"/>
        <v>44097</v>
      </c>
      <c r="H1861" s="139">
        <f t="shared" si="250"/>
        <v>44104</v>
      </c>
      <c r="I1861" s="139">
        <f t="shared" si="251"/>
        <v>44111</v>
      </c>
      <c r="J1861" s="139">
        <v>44119</v>
      </c>
      <c r="K1861" s="140" t="s">
        <v>69</v>
      </c>
      <c r="L1861" s="141">
        <f t="shared" si="252"/>
        <v>1745</v>
      </c>
      <c r="M1861" s="142">
        <v>1745</v>
      </c>
      <c r="N1861" s="142"/>
      <c r="O1861" s="143" t="s">
        <v>740</v>
      </c>
    </row>
    <row r="1862" spans="1:15" s="144" customFormat="1" ht="12.75">
      <c r="A1862" s="32">
        <v>1889</v>
      </c>
      <c r="B1862" s="136" t="s">
        <v>739</v>
      </c>
      <c r="C1862" s="137" t="s">
        <v>78</v>
      </c>
      <c r="D1862" s="136" t="s">
        <v>163</v>
      </c>
      <c r="E1862" s="138" t="s">
        <v>15</v>
      </c>
      <c r="F1862" s="139">
        <f t="shared" si="248"/>
        <v>44076</v>
      </c>
      <c r="G1862" s="139">
        <f t="shared" si="249"/>
        <v>44097</v>
      </c>
      <c r="H1862" s="139">
        <f t="shared" si="250"/>
        <v>44104</v>
      </c>
      <c r="I1862" s="139">
        <f t="shared" si="251"/>
        <v>44111</v>
      </c>
      <c r="J1862" s="139">
        <v>44119</v>
      </c>
      <c r="K1862" s="140" t="s">
        <v>69</v>
      </c>
      <c r="L1862" s="141">
        <f t="shared" si="252"/>
        <v>8500</v>
      </c>
      <c r="M1862" s="142">
        <v>8500</v>
      </c>
      <c r="N1862" s="142"/>
      <c r="O1862" s="143" t="s">
        <v>740</v>
      </c>
    </row>
    <row r="1863" spans="1:15" s="144" customFormat="1" ht="12.75">
      <c r="A1863" s="32">
        <v>1890</v>
      </c>
      <c r="B1863" s="136" t="s">
        <v>739</v>
      </c>
      <c r="C1863" s="137" t="s">
        <v>81</v>
      </c>
      <c r="D1863" s="136" t="s">
        <v>163</v>
      </c>
      <c r="E1863" s="138" t="s">
        <v>15</v>
      </c>
      <c r="F1863" s="139">
        <f t="shared" si="248"/>
        <v>44076</v>
      </c>
      <c r="G1863" s="139">
        <f t="shared" si="249"/>
        <v>44097</v>
      </c>
      <c r="H1863" s="139">
        <f t="shared" si="250"/>
        <v>44104</v>
      </c>
      <c r="I1863" s="139">
        <f t="shared" si="251"/>
        <v>44111</v>
      </c>
      <c r="J1863" s="139">
        <v>44119</v>
      </c>
      <c r="K1863" s="140" t="s">
        <v>69</v>
      </c>
      <c r="L1863" s="141">
        <f t="shared" si="252"/>
        <v>1755</v>
      </c>
      <c r="M1863" s="142">
        <v>1755</v>
      </c>
      <c r="N1863" s="142"/>
      <c r="O1863" s="143" t="s">
        <v>740</v>
      </c>
    </row>
    <row r="1864" spans="1:15" s="144" customFormat="1" ht="12.75">
      <c r="A1864" s="32">
        <v>1891</v>
      </c>
      <c r="B1864" s="136" t="s">
        <v>745</v>
      </c>
      <c r="C1864" s="137" t="s">
        <v>114</v>
      </c>
      <c r="D1864" s="136" t="s">
        <v>163</v>
      </c>
      <c r="E1864" s="138" t="s">
        <v>15</v>
      </c>
      <c r="F1864" s="139">
        <f t="shared" si="248"/>
        <v>44076</v>
      </c>
      <c r="G1864" s="139">
        <f t="shared" si="249"/>
        <v>44097</v>
      </c>
      <c r="H1864" s="139">
        <f t="shared" si="250"/>
        <v>44104</v>
      </c>
      <c r="I1864" s="139">
        <f t="shared" si="251"/>
        <v>44111</v>
      </c>
      <c r="J1864" s="139">
        <v>44119</v>
      </c>
      <c r="K1864" s="140" t="s">
        <v>69</v>
      </c>
      <c r="L1864" s="141">
        <f t="shared" si="252"/>
        <v>205953.67</v>
      </c>
      <c r="M1864" s="142">
        <v>205953.67</v>
      </c>
      <c r="N1864" s="142"/>
      <c r="O1864" s="143" t="s">
        <v>746</v>
      </c>
    </row>
    <row r="1865" spans="1:15" s="144" customFormat="1" ht="12.75">
      <c r="A1865" s="32">
        <v>1892</v>
      </c>
      <c r="B1865" s="136" t="s">
        <v>745</v>
      </c>
      <c r="C1865" s="137" t="s">
        <v>77</v>
      </c>
      <c r="D1865" s="136" t="s">
        <v>163</v>
      </c>
      <c r="E1865" s="138" t="s">
        <v>15</v>
      </c>
      <c r="F1865" s="139">
        <f t="shared" si="248"/>
        <v>44076</v>
      </c>
      <c r="G1865" s="139">
        <f t="shared" si="249"/>
        <v>44097</v>
      </c>
      <c r="H1865" s="139">
        <f t="shared" si="250"/>
        <v>44104</v>
      </c>
      <c r="I1865" s="139">
        <f t="shared" si="251"/>
        <v>44111</v>
      </c>
      <c r="J1865" s="139">
        <v>44119</v>
      </c>
      <c r="K1865" s="140" t="s">
        <v>69</v>
      </c>
      <c r="L1865" s="141">
        <f t="shared" si="252"/>
        <v>1345</v>
      </c>
      <c r="M1865" s="142">
        <v>1345</v>
      </c>
      <c r="N1865" s="142"/>
      <c r="O1865" s="143" t="s">
        <v>746</v>
      </c>
    </row>
    <row r="1866" spans="1:15" s="144" customFormat="1" ht="12.75">
      <c r="A1866" s="32">
        <v>1893</v>
      </c>
      <c r="B1866" s="136" t="s">
        <v>745</v>
      </c>
      <c r="C1866" s="137" t="s">
        <v>78</v>
      </c>
      <c r="D1866" s="136" t="s">
        <v>163</v>
      </c>
      <c r="E1866" s="138" t="s">
        <v>15</v>
      </c>
      <c r="F1866" s="139">
        <f t="shared" si="248"/>
        <v>44076</v>
      </c>
      <c r="G1866" s="139">
        <f t="shared" si="249"/>
        <v>44097</v>
      </c>
      <c r="H1866" s="139">
        <f t="shared" si="250"/>
        <v>44104</v>
      </c>
      <c r="I1866" s="139">
        <f t="shared" si="251"/>
        <v>44111</v>
      </c>
      <c r="J1866" s="139">
        <v>44119</v>
      </c>
      <c r="K1866" s="140" t="s">
        <v>69</v>
      </c>
      <c r="L1866" s="141">
        <f t="shared" si="252"/>
        <v>7500</v>
      </c>
      <c r="M1866" s="142">
        <v>7500</v>
      </c>
      <c r="N1866" s="142"/>
      <c r="O1866" s="143" t="s">
        <v>746</v>
      </c>
    </row>
    <row r="1867" spans="1:15" s="144" customFormat="1" ht="12.75">
      <c r="A1867" s="32">
        <v>1894</v>
      </c>
      <c r="B1867" s="136" t="s">
        <v>745</v>
      </c>
      <c r="C1867" s="137" t="s">
        <v>81</v>
      </c>
      <c r="D1867" s="136" t="s">
        <v>163</v>
      </c>
      <c r="E1867" s="138" t="s">
        <v>15</v>
      </c>
      <c r="F1867" s="139">
        <f t="shared" si="248"/>
        <v>44076</v>
      </c>
      <c r="G1867" s="139">
        <f t="shared" si="249"/>
        <v>44097</v>
      </c>
      <c r="H1867" s="139">
        <f t="shared" si="250"/>
        <v>44104</v>
      </c>
      <c r="I1867" s="139">
        <f t="shared" si="251"/>
        <v>44111</v>
      </c>
      <c r="J1867" s="139">
        <v>44119</v>
      </c>
      <c r="K1867" s="140" t="s">
        <v>69</v>
      </c>
      <c r="L1867" s="141">
        <f t="shared" si="252"/>
        <v>1155</v>
      </c>
      <c r="M1867" s="142">
        <v>1155</v>
      </c>
      <c r="N1867" s="142"/>
      <c r="O1867" s="143" t="s">
        <v>746</v>
      </c>
    </row>
    <row r="1868" spans="1:15" s="65" customFormat="1" ht="12.75">
      <c r="A1868" s="59"/>
      <c r="B1868" s="62"/>
      <c r="C1868" s="62"/>
      <c r="D1868" s="62"/>
      <c r="E1868" s="62"/>
      <c r="F1868" s="62"/>
      <c r="G1868" s="62"/>
      <c r="H1868" s="62"/>
      <c r="I1868" s="62"/>
      <c r="J1868" s="62"/>
      <c r="K1868" s="62"/>
      <c r="L1868" s="62"/>
      <c r="M1868" s="108"/>
      <c r="N1868" s="62"/>
      <c r="O1868" s="62"/>
    </row>
    <row r="1869" spans="1:15" s="65" customFormat="1" ht="12.75">
      <c r="A1869" s="60"/>
      <c r="B1869" s="61" t="s">
        <v>206</v>
      </c>
      <c r="C1869" s="62"/>
      <c r="D1869" s="62"/>
      <c r="E1869" s="61" t="s">
        <v>199</v>
      </c>
      <c r="F1869" s="62"/>
      <c r="G1869" s="62"/>
      <c r="H1869" s="62"/>
      <c r="I1869" s="62"/>
      <c r="J1869" s="62"/>
      <c r="K1869" s="63" t="s">
        <v>203</v>
      </c>
      <c r="L1869" s="62"/>
      <c r="M1869" s="64"/>
      <c r="N1869" s="62"/>
      <c r="O1869" s="62"/>
    </row>
    <row r="1870" spans="1:15" s="65" customFormat="1" ht="12.75">
      <c r="A1870" s="60"/>
      <c r="B1870" s="62"/>
      <c r="C1870" s="62"/>
      <c r="D1870" s="62"/>
      <c r="E1870" s="62"/>
      <c r="F1870" s="62"/>
      <c r="G1870" s="62"/>
      <c r="H1870" s="62"/>
      <c r="I1870" s="62"/>
      <c r="J1870" s="62"/>
      <c r="K1870" s="62"/>
      <c r="L1870" s="62"/>
      <c r="M1870" s="64"/>
      <c r="N1870" s="62"/>
      <c r="O1870" s="62"/>
    </row>
    <row r="1871" spans="1:15" s="65" customFormat="1" ht="12.75">
      <c r="A1871" s="60"/>
      <c r="B1871" s="62"/>
      <c r="C1871" s="62"/>
      <c r="D1871" s="62"/>
      <c r="E1871" s="62"/>
      <c r="F1871" s="62"/>
      <c r="G1871" s="62"/>
      <c r="H1871" s="62"/>
      <c r="I1871" s="62"/>
      <c r="J1871" s="62"/>
      <c r="K1871" s="62"/>
      <c r="L1871" s="62"/>
      <c r="M1871" s="64"/>
      <c r="N1871" s="62"/>
      <c r="O1871" s="62"/>
    </row>
    <row r="1872" spans="1:15" s="65" customFormat="1" ht="12.75">
      <c r="A1872" s="60"/>
      <c r="B1872" s="62"/>
      <c r="C1872" s="62"/>
      <c r="D1872" s="62"/>
      <c r="E1872" s="62"/>
      <c r="F1872" s="62"/>
      <c r="G1872" s="62"/>
      <c r="H1872" s="62"/>
      <c r="I1872" s="62"/>
      <c r="J1872" s="62"/>
      <c r="K1872" s="62"/>
      <c r="L1872" s="62"/>
      <c r="M1872" s="64"/>
      <c r="N1872" s="62"/>
      <c r="O1872" s="62"/>
    </row>
    <row r="1873" spans="1:15" s="65" customFormat="1" ht="12.75">
      <c r="A1873" s="60"/>
      <c r="B1873" s="63" t="s">
        <v>200</v>
      </c>
      <c r="C1873" s="62"/>
      <c r="D1873" s="62"/>
      <c r="E1873" s="63" t="s">
        <v>207</v>
      </c>
      <c r="F1873" s="62"/>
      <c r="G1873" s="62"/>
      <c r="H1873" s="62"/>
      <c r="I1873" s="62"/>
      <c r="J1873" s="62"/>
      <c r="K1873" s="63" t="s">
        <v>204</v>
      </c>
      <c r="L1873" s="62"/>
      <c r="M1873" s="64"/>
      <c r="N1873" s="62"/>
      <c r="O1873" s="62"/>
    </row>
    <row r="1874" spans="1:15" s="65" customFormat="1" ht="12.75">
      <c r="A1874" s="60"/>
      <c r="B1874" s="61" t="s">
        <v>201</v>
      </c>
      <c r="C1874" s="62"/>
      <c r="D1874" s="62"/>
      <c r="E1874" s="61" t="s">
        <v>202</v>
      </c>
      <c r="F1874" s="62"/>
      <c r="G1874" s="62"/>
      <c r="H1874" s="62"/>
      <c r="I1874" s="62"/>
      <c r="J1874" s="62"/>
      <c r="K1874" s="61" t="s">
        <v>205</v>
      </c>
      <c r="L1874" s="62"/>
      <c r="M1874" s="64"/>
      <c r="N1874" s="62"/>
      <c r="O1874" s="62"/>
    </row>
    <row r="1875" spans="1:15" s="65" customFormat="1" ht="12.75">
      <c r="A1875" s="60"/>
      <c r="B1875" s="62"/>
      <c r="C1875" s="62"/>
      <c r="D1875" s="62"/>
      <c r="E1875" s="62"/>
      <c r="F1875" s="62"/>
      <c r="G1875" s="62"/>
      <c r="H1875" s="62"/>
      <c r="I1875" s="62"/>
      <c r="J1875" s="62"/>
      <c r="K1875" s="62"/>
      <c r="L1875" s="62"/>
      <c r="M1875" s="64"/>
      <c r="N1875" s="62"/>
      <c r="O1875" s="62"/>
    </row>
    <row r="1876" spans="1:15" s="65" customFormat="1" ht="12.75">
      <c r="A1876" s="60"/>
      <c r="B1876" s="62"/>
      <c r="C1876" s="62"/>
      <c r="D1876" s="62"/>
      <c r="E1876" s="62"/>
      <c r="F1876" s="62"/>
      <c r="G1876" s="62"/>
      <c r="H1876" s="62"/>
      <c r="I1876" s="62"/>
      <c r="J1876" s="62"/>
      <c r="K1876" s="62"/>
      <c r="L1876" s="62"/>
      <c r="M1876" s="64"/>
      <c r="N1876" s="62"/>
      <c r="O1876" s="62"/>
    </row>
    <row r="1877" spans="1:15" s="65" customFormat="1" ht="12.75">
      <c r="A1877" s="60"/>
      <c r="B1877" s="66" t="s">
        <v>590</v>
      </c>
      <c r="C1877" s="62"/>
      <c r="D1877" s="62"/>
      <c r="E1877" s="62"/>
      <c r="F1877" s="62"/>
      <c r="G1877" s="62"/>
      <c r="H1877" s="62"/>
      <c r="I1877" s="62"/>
      <c r="J1877" s="62"/>
      <c r="K1877" s="62"/>
      <c r="L1877" s="62"/>
      <c r="M1877" s="64"/>
      <c r="N1877" s="62"/>
      <c r="O1877" s="62"/>
    </row>
  </sheetData>
  <mergeCells count="9">
    <mergeCell ref="B1:O1"/>
    <mergeCell ref="B3:B4"/>
    <mergeCell ref="C3:C4"/>
    <mergeCell ref="D3:D4"/>
    <mergeCell ref="E3:E4"/>
    <mergeCell ref="F3:I3"/>
    <mergeCell ref="K3:K4"/>
    <mergeCell ref="L3:N3"/>
    <mergeCell ref="O3:O4"/>
  </mergeCells>
  <conditionalFormatting sqref="F475:F476 F479:F480 F483:F502 F504:F507 F510:F512 F946:F992 F999:F1028 F1030:F1040 F1053:F1075 F604:F605 F607:F609 F611:F612 F614 F620 F807:F810 F813:F814 F795:F805 F817:F818 F828 F834:F835 F932:F940 F874:F877 F879 F883:F884 F887:F888 F890 F892 F894:F897 F899 F902:F914 F916 F919:F923 F925:F926 F928:F929 F943:F944 F846:F853 F858:F861 F865 F790:F791 F793 F622:F633 F662:F664 F667:F673 F683:F692 F694 F699 F175:F178 F182:F186 F703 F705:F712 F715:F716 F718:F719 F722 F724 F730:F731 F734 F738:F742 F746:F759 F761:F764 F767:F771 F773 F778:F779 F781 F537:F539 F541:F543 F545 F551:F554 F570 F572:F574 F576 F579:F581 F583 F585 F588:F600 F287:F309 F1080:F1103 F1262:F1265 F1119:F1121 F1125:F1140 F1145:F1154 G1146:G1154 F1156:G1156 F1158:G1163 F1350 F1353:F1356 F1358:F1362 F1364:F1368 F1373 F1376:F1383 F1393:F1397 F1399:F1423 F1425:F1450 F1452:F1459 F1462:F1463 F1465:F1472 F1475:F1476 F1479:F1481 F1483 F1486:F1487 F1489 F1504:F1525 F1527:F1531 F1534:F1539 F1542:F1543 F1547:F1552 F1589:F1592 F1246:F1260 F1660 F1662 F1274:F1303 F635:F660 F515:F535">
    <cfRule type="cellIs" dxfId="949" priority="946" stopIfTrue="1" operator="equal">
      <formula>"Indicate Date"</formula>
    </cfRule>
  </conditionalFormatting>
  <conditionalFormatting sqref="F638:F641">
    <cfRule type="cellIs" dxfId="948" priority="945" stopIfTrue="1" operator="equal">
      <formula>"Indicate Date"</formula>
    </cfRule>
  </conditionalFormatting>
  <conditionalFormatting sqref="G638:G641">
    <cfRule type="cellIs" dxfId="947" priority="944" stopIfTrue="1" operator="equal">
      <formula>"Indicate Date"</formula>
    </cfRule>
  </conditionalFormatting>
  <conditionalFormatting sqref="F442">
    <cfRule type="cellIs" dxfId="946" priority="943" stopIfTrue="1" operator="equal">
      <formula>"Indicate Date"</formula>
    </cfRule>
  </conditionalFormatting>
  <conditionalFormatting sqref="F1434:F1435 F972 F1028 F992 F438 F470:F471 F443">
    <cfRule type="cellIs" dxfId="945" priority="942" stopIfTrue="1" operator="equal">
      <formula>"Indicate Date"</formula>
    </cfRule>
  </conditionalFormatting>
  <conditionalFormatting sqref="F759 F761">
    <cfRule type="cellIs" dxfId="944" priority="941" stopIfTrue="1" operator="equal">
      <formula>"Indicate Date"</formula>
    </cfRule>
  </conditionalFormatting>
  <conditionalFormatting sqref="F1439 F1393:F1397 F1376:F1379 F925 F943 F937 F933:F935 F176:F178 F551:F554 F182:F186 F1399:F1423 F1425:F1435">
    <cfRule type="cellIs" dxfId="943" priority="940" stopIfTrue="1" operator="equal">
      <formula>"Indicate Date"</formula>
    </cfRule>
  </conditionalFormatting>
  <conditionalFormatting sqref="G1439 G1393:G1397 G1376:G1379 G925 G943 G937 G933:G935 G176:G178 G551:G554 G182:G186 G1399:G1423 G1425:G1435">
    <cfRule type="cellIs" dxfId="942" priority="939" stopIfTrue="1" operator="equal">
      <formula>"Indicate Date"</formula>
    </cfRule>
  </conditionalFormatting>
  <conditionalFormatting sqref="F1417:F1420 F1380:F1383">
    <cfRule type="cellIs" dxfId="941" priority="938" stopIfTrue="1" operator="equal">
      <formula>"Indicate Date"</formula>
    </cfRule>
  </conditionalFormatting>
  <conditionalFormatting sqref="F451:F454">
    <cfRule type="cellIs" dxfId="940" priority="937" stopIfTrue="1" operator="equal">
      <formula>"Indicate Date"</formula>
    </cfRule>
  </conditionalFormatting>
  <conditionalFormatting sqref="F477:F478">
    <cfRule type="cellIs" dxfId="939" priority="936" stopIfTrue="1" operator="equal">
      <formula>"Indicate Date"</formula>
    </cfRule>
  </conditionalFormatting>
  <conditionalFormatting sqref="F481">
    <cfRule type="cellIs" dxfId="938" priority="935" stopIfTrue="1" operator="equal">
      <formula>"Indicate Date"</formula>
    </cfRule>
  </conditionalFormatting>
  <conditionalFormatting sqref="F482">
    <cfRule type="cellIs" dxfId="937" priority="934" stopIfTrue="1" operator="equal">
      <formula>"Indicate Date"</formula>
    </cfRule>
  </conditionalFormatting>
  <conditionalFormatting sqref="F509">
    <cfRule type="cellIs" dxfId="936" priority="933" stopIfTrue="1" operator="equal">
      <formula>"Indicate Date"</formula>
    </cfRule>
  </conditionalFormatting>
  <conditionalFormatting sqref="F509">
    <cfRule type="cellIs" dxfId="935" priority="932" stopIfTrue="1" operator="equal">
      <formula>"Indicate Date"</formula>
    </cfRule>
  </conditionalFormatting>
  <conditionalFormatting sqref="F508">
    <cfRule type="cellIs" dxfId="934" priority="931" stopIfTrue="1" operator="equal">
      <formula>"Indicate Date"</formula>
    </cfRule>
  </conditionalFormatting>
  <conditionalFormatting sqref="F508">
    <cfRule type="cellIs" dxfId="933" priority="930" stopIfTrue="1" operator="equal">
      <formula>"Indicate Date"</formula>
    </cfRule>
  </conditionalFormatting>
  <conditionalFormatting sqref="F503">
    <cfRule type="cellIs" dxfId="932" priority="929" stopIfTrue="1" operator="equal">
      <formula>"Indicate Date"</formula>
    </cfRule>
  </conditionalFormatting>
  <conditionalFormatting sqref="F513:F514">
    <cfRule type="cellIs" dxfId="931" priority="928" stopIfTrue="1" operator="equal">
      <formula>"Indicate Date"</formula>
    </cfRule>
  </conditionalFormatting>
  <conditionalFormatting sqref="F437">
    <cfRule type="cellIs" dxfId="930" priority="927" stopIfTrue="1" operator="equal">
      <formula>"Indicate Date"</formula>
    </cfRule>
  </conditionalFormatting>
  <conditionalFormatting sqref="F1076:F1079">
    <cfRule type="cellIs" dxfId="929" priority="926" stopIfTrue="1" operator="equal">
      <formula>"Indicate Date"</formula>
    </cfRule>
  </conditionalFormatting>
  <conditionalFormatting sqref="F945">
    <cfRule type="cellIs" dxfId="928" priority="925" stopIfTrue="1" operator="equal">
      <formula>"Indicate Date"</formula>
    </cfRule>
  </conditionalFormatting>
  <conditionalFormatting sqref="F993:F996">
    <cfRule type="cellIs" dxfId="927" priority="924" stopIfTrue="1" operator="equal">
      <formula>"Indicate Date"</formula>
    </cfRule>
  </conditionalFormatting>
  <conditionalFormatting sqref="F997:F998">
    <cfRule type="cellIs" dxfId="926" priority="923" stopIfTrue="1" operator="equal">
      <formula>"Indicate Date"</formula>
    </cfRule>
  </conditionalFormatting>
  <conditionalFormatting sqref="F1029">
    <cfRule type="cellIs" dxfId="925" priority="922" stopIfTrue="1" operator="equal">
      <formula>"Indicate Date"</formula>
    </cfRule>
  </conditionalFormatting>
  <conditionalFormatting sqref="F1101">
    <cfRule type="cellIs" dxfId="924" priority="921" stopIfTrue="1" operator="equal">
      <formula>"Indicate Date"</formula>
    </cfRule>
  </conditionalFormatting>
  <conditionalFormatting sqref="F601:F603">
    <cfRule type="cellIs" dxfId="923" priority="920" stopIfTrue="1" operator="equal">
      <formula>"Indicate Date"</formula>
    </cfRule>
  </conditionalFormatting>
  <conditionalFormatting sqref="F606">
    <cfRule type="cellIs" dxfId="922" priority="919" stopIfTrue="1" operator="equal">
      <formula>"Indicate Date"</formula>
    </cfRule>
  </conditionalFormatting>
  <conditionalFormatting sqref="F610">
    <cfRule type="cellIs" dxfId="921" priority="918" stopIfTrue="1" operator="equal">
      <formula>"Indicate Date"</formula>
    </cfRule>
  </conditionalFormatting>
  <conditionalFormatting sqref="F613">
    <cfRule type="cellIs" dxfId="920" priority="917" stopIfTrue="1" operator="equal">
      <formula>"Indicate Date"</formula>
    </cfRule>
  </conditionalFormatting>
  <conditionalFormatting sqref="F615">
    <cfRule type="cellIs" dxfId="919" priority="916" stopIfTrue="1" operator="equal">
      <formula>"Indicate Date"</formula>
    </cfRule>
  </conditionalFormatting>
  <conditionalFormatting sqref="F616">
    <cfRule type="cellIs" dxfId="918" priority="915" stopIfTrue="1" operator="equal">
      <formula>"Indicate Date"</formula>
    </cfRule>
  </conditionalFormatting>
  <conditionalFormatting sqref="F617">
    <cfRule type="cellIs" dxfId="917" priority="914" stopIfTrue="1" operator="equal">
      <formula>"Indicate Date"</formula>
    </cfRule>
  </conditionalFormatting>
  <conditionalFormatting sqref="F618">
    <cfRule type="cellIs" dxfId="916" priority="913" stopIfTrue="1" operator="equal">
      <formula>"Indicate Date"</formula>
    </cfRule>
  </conditionalFormatting>
  <conditionalFormatting sqref="F619:F620">
    <cfRule type="cellIs" dxfId="915" priority="912" stopIfTrue="1" operator="equal">
      <formula>"Indicate Date"</formula>
    </cfRule>
  </conditionalFormatting>
  <conditionalFormatting sqref="F621">
    <cfRule type="cellIs" dxfId="914" priority="911" stopIfTrue="1" operator="equal">
      <formula>"Indicate Date"</formula>
    </cfRule>
  </conditionalFormatting>
  <conditionalFormatting sqref="F621">
    <cfRule type="cellIs" dxfId="913" priority="910" stopIfTrue="1" operator="equal">
      <formula>"Indicate Date"</formula>
    </cfRule>
  </conditionalFormatting>
  <conditionalFormatting sqref="F789">
    <cfRule type="cellIs" dxfId="912" priority="909" stopIfTrue="1" operator="equal">
      <formula>"Indicate Date"</formula>
    </cfRule>
  </conditionalFormatting>
  <conditionalFormatting sqref="F806">
    <cfRule type="cellIs" dxfId="911" priority="908" stopIfTrue="1" operator="equal">
      <formula>"Indicate Date"</formula>
    </cfRule>
  </conditionalFormatting>
  <conditionalFormatting sqref="F812">
    <cfRule type="cellIs" dxfId="910" priority="907" stopIfTrue="1" operator="equal">
      <formula>"Indicate Date"</formula>
    </cfRule>
  </conditionalFormatting>
  <conditionalFormatting sqref="F811">
    <cfRule type="cellIs" dxfId="909" priority="906" stopIfTrue="1" operator="equal">
      <formula>"Indicate Date"</formula>
    </cfRule>
  </conditionalFormatting>
  <conditionalFormatting sqref="F794">
    <cfRule type="cellIs" dxfId="908" priority="905" stopIfTrue="1" operator="equal">
      <formula>"Indicate Date"</formula>
    </cfRule>
  </conditionalFormatting>
  <conditionalFormatting sqref="F816">
    <cfRule type="cellIs" dxfId="907" priority="904" stopIfTrue="1" operator="equal">
      <formula>"Indicate Date"</formula>
    </cfRule>
  </conditionalFormatting>
  <conditionalFormatting sqref="F815">
    <cfRule type="cellIs" dxfId="906" priority="903" stopIfTrue="1" operator="equal">
      <formula>"Indicate Date"</formula>
    </cfRule>
  </conditionalFormatting>
  <conditionalFormatting sqref="F820">
    <cfRule type="cellIs" dxfId="905" priority="902" stopIfTrue="1" operator="equal">
      <formula>"Indicate Date"</formula>
    </cfRule>
  </conditionalFormatting>
  <conditionalFormatting sqref="F819">
    <cfRule type="cellIs" dxfId="904" priority="901" stopIfTrue="1" operator="equal">
      <formula>"Indicate Date"</formula>
    </cfRule>
  </conditionalFormatting>
  <conditionalFormatting sqref="F821">
    <cfRule type="cellIs" dxfId="903" priority="900" stopIfTrue="1" operator="equal">
      <formula>"Indicate Date"</formula>
    </cfRule>
  </conditionalFormatting>
  <conditionalFormatting sqref="F822">
    <cfRule type="cellIs" dxfId="902" priority="899" stopIfTrue="1" operator="equal">
      <formula>"Indicate Date"</formula>
    </cfRule>
  </conditionalFormatting>
  <conditionalFormatting sqref="F823">
    <cfRule type="cellIs" dxfId="901" priority="898" stopIfTrue="1" operator="equal">
      <formula>"Indicate Date"</formula>
    </cfRule>
  </conditionalFormatting>
  <conditionalFormatting sqref="F824">
    <cfRule type="cellIs" dxfId="900" priority="897" stopIfTrue="1" operator="equal">
      <formula>"Indicate Date"</formula>
    </cfRule>
  </conditionalFormatting>
  <conditionalFormatting sqref="F827">
    <cfRule type="cellIs" dxfId="899" priority="896" stopIfTrue="1" operator="equal">
      <formula>"Indicate Date"</formula>
    </cfRule>
  </conditionalFormatting>
  <conditionalFormatting sqref="F826">
    <cfRule type="cellIs" dxfId="898" priority="895" stopIfTrue="1" operator="equal">
      <formula>"Indicate Date"</formula>
    </cfRule>
  </conditionalFormatting>
  <conditionalFormatting sqref="F825">
    <cfRule type="cellIs" dxfId="897" priority="894" stopIfTrue="1" operator="equal">
      <formula>"Indicate Date"</formula>
    </cfRule>
  </conditionalFormatting>
  <conditionalFormatting sqref="F829">
    <cfRule type="cellIs" dxfId="896" priority="893" stopIfTrue="1" operator="equal">
      <formula>"Indicate Date"</formula>
    </cfRule>
  </conditionalFormatting>
  <conditionalFormatting sqref="F830">
    <cfRule type="cellIs" dxfId="895" priority="892" stopIfTrue="1" operator="equal">
      <formula>"Indicate Date"</formula>
    </cfRule>
  </conditionalFormatting>
  <conditionalFormatting sqref="F831">
    <cfRule type="cellIs" dxfId="894" priority="891" stopIfTrue="1" operator="equal">
      <formula>"Indicate Date"</formula>
    </cfRule>
  </conditionalFormatting>
  <conditionalFormatting sqref="F833">
    <cfRule type="cellIs" dxfId="893" priority="890" stopIfTrue="1" operator="equal">
      <formula>"Indicate Date"</formula>
    </cfRule>
  </conditionalFormatting>
  <conditionalFormatting sqref="F832">
    <cfRule type="cellIs" dxfId="892" priority="889" stopIfTrue="1" operator="equal">
      <formula>"Indicate Date"</formula>
    </cfRule>
  </conditionalFormatting>
  <conditionalFormatting sqref="F836 F839 F845:F853 F932:F939">
    <cfRule type="cellIs" dxfId="891" priority="888" stopIfTrue="1" operator="equal">
      <formula>"Indicate Date"</formula>
    </cfRule>
  </conditionalFormatting>
  <conditionalFormatting sqref="F838">
    <cfRule type="cellIs" dxfId="890" priority="887" stopIfTrue="1" operator="equal">
      <formula>"Indicate Date"</formula>
    </cfRule>
  </conditionalFormatting>
  <conditionalFormatting sqref="F837">
    <cfRule type="cellIs" dxfId="889" priority="886" stopIfTrue="1" operator="equal">
      <formula>"Indicate Date"</formula>
    </cfRule>
  </conditionalFormatting>
  <conditionalFormatting sqref="F840">
    <cfRule type="cellIs" dxfId="888" priority="885" stopIfTrue="1" operator="equal">
      <formula>"Indicate Date"</formula>
    </cfRule>
  </conditionalFormatting>
  <conditionalFormatting sqref="F841">
    <cfRule type="cellIs" dxfId="887" priority="884" stopIfTrue="1" operator="equal">
      <formula>"Indicate Date"</formula>
    </cfRule>
  </conditionalFormatting>
  <conditionalFormatting sqref="F842">
    <cfRule type="cellIs" dxfId="886" priority="883" stopIfTrue="1" operator="equal">
      <formula>"Indicate Date"</formula>
    </cfRule>
  </conditionalFormatting>
  <conditionalFormatting sqref="F843">
    <cfRule type="cellIs" dxfId="885" priority="882" stopIfTrue="1" operator="equal">
      <formula>"Indicate Date"</formula>
    </cfRule>
  </conditionalFormatting>
  <conditionalFormatting sqref="F844">
    <cfRule type="cellIs" dxfId="884" priority="881" stopIfTrue="1" operator="equal">
      <formula>"Indicate Date"</formula>
    </cfRule>
  </conditionalFormatting>
  <conditionalFormatting sqref="F930">
    <cfRule type="cellIs" dxfId="883" priority="880" stopIfTrue="1" operator="equal">
      <formula>"Indicate Date"</formula>
    </cfRule>
  </conditionalFormatting>
  <conditionalFormatting sqref="F930">
    <cfRule type="cellIs" dxfId="882" priority="879" stopIfTrue="1" operator="equal">
      <formula>"Indicate Date"</formula>
    </cfRule>
  </conditionalFormatting>
  <conditionalFormatting sqref="F931">
    <cfRule type="cellIs" dxfId="881" priority="878" stopIfTrue="1" operator="equal">
      <formula>"Indicate Date"</formula>
    </cfRule>
  </conditionalFormatting>
  <conditionalFormatting sqref="F931">
    <cfRule type="cellIs" dxfId="880" priority="877" stopIfTrue="1" operator="equal">
      <formula>"Indicate Date"</formula>
    </cfRule>
  </conditionalFormatting>
  <conditionalFormatting sqref="F941">
    <cfRule type="cellIs" dxfId="879" priority="876" stopIfTrue="1" operator="equal">
      <formula>"Indicate Date"</formula>
    </cfRule>
  </conditionalFormatting>
  <conditionalFormatting sqref="F941">
    <cfRule type="cellIs" dxfId="878" priority="875" stopIfTrue="1" operator="equal">
      <formula>"Indicate Date"</formula>
    </cfRule>
  </conditionalFormatting>
  <conditionalFormatting sqref="F942">
    <cfRule type="cellIs" dxfId="877" priority="874" stopIfTrue="1" operator="equal">
      <formula>"Indicate Date"</formula>
    </cfRule>
  </conditionalFormatting>
  <conditionalFormatting sqref="F873">
    <cfRule type="cellIs" dxfId="876" priority="873" stopIfTrue="1" operator="equal">
      <formula>"Indicate Date"</formula>
    </cfRule>
  </conditionalFormatting>
  <conditionalFormatting sqref="F873">
    <cfRule type="cellIs" dxfId="875" priority="872" stopIfTrue="1" operator="equal">
      <formula>"Indicate Date"</formula>
    </cfRule>
  </conditionalFormatting>
  <conditionalFormatting sqref="F870">
    <cfRule type="cellIs" dxfId="874" priority="871" stopIfTrue="1" operator="equal">
      <formula>"Indicate Date"</formula>
    </cfRule>
  </conditionalFormatting>
  <conditionalFormatting sqref="F870">
    <cfRule type="cellIs" dxfId="873" priority="870" stopIfTrue="1" operator="equal">
      <formula>"Indicate Date"</formula>
    </cfRule>
  </conditionalFormatting>
  <conditionalFormatting sqref="F871">
    <cfRule type="cellIs" dxfId="872" priority="869" stopIfTrue="1" operator="equal">
      <formula>"Indicate Date"</formula>
    </cfRule>
  </conditionalFormatting>
  <conditionalFormatting sqref="F871">
    <cfRule type="cellIs" dxfId="871" priority="868" stopIfTrue="1" operator="equal">
      <formula>"Indicate Date"</formula>
    </cfRule>
  </conditionalFormatting>
  <conditionalFormatting sqref="F872">
    <cfRule type="cellIs" dxfId="870" priority="867" stopIfTrue="1" operator="equal">
      <formula>"Indicate Date"</formula>
    </cfRule>
  </conditionalFormatting>
  <conditionalFormatting sqref="F872">
    <cfRule type="cellIs" dxfId="869" priority="866" stopIfTrue="1" operator="equal">
      <formula>"Indicate Date"</formula>
    </cfRule>
  </conditionalFormatting>
  <conditionalFormatting sqref="F878">
    <cfRule type="cellIs" dxfId="868" priority="865" stopIfTrue="1" operator="equal">
      <formula>"Indicate Date"</formula>
    </cfRule>
  </conditionalFormatting>
  <conditionalFormatting sqref="F880">
    <cfRule type="cellIs" dxfId="867" priority="864" stopIfTrue="1" operator="equal">
      <formula>"Indicate Date"</formula>
    </cfRule>
  </conditionalFormatting>
  <conditionalFormatting sqref="F881">
    <cfRule type="cellIs" dxfId="866" priority="863" stopIfTrue="1" operator="equal">
      <formula>"Indicate Date"</formula>
    </cfRule>
  </conditionalFormatting>
  <conditionalFormatting sqref="F882">
    <cfRule type="cellIs" dxfId="865" priority="862" stopIfTrue="1" operator="equal">
      <formula>"Indicate Date"</formula>
    </cfRule>
  </conditionalFormatting>
  <conditionalFormatting sqref="F885">
    <cfRule type="cellIs" dxfId="864" priority="861" stopIfTrue="1" operator="equal">
      <formula>"Indicate Date"</formula>
    </cfRule>
  </conditionalFormatting>
  <conditionalFormatting sqref="F885">
    <cfRule type="cellIs" dxfId="863" priority="860" stopIfTrue="1" operator="equal">
      <formula>"Indicate Date"</formula>
    </cfRule>
  </conditionalFormatting>
  <conditionalFormatting sqref="G885">
    <cfRule type="cellIs" dxfId="862" priority="859" stopIfTrue="1" operator="equal">
      <formula>"Indicate Date"</formula>
    </cfRule>
  </conditionalFormatting>
  <conditionalFormatting sqref="F885">
    <cfRule type="cellIs" dxfId="861" priority="858" stopIfTrue="1" operator="equal">
      <formula>"Indicate Date"</formula>
    </cfRule>
  </conditionalFormatting>
  <conditionalFormatting sqref="F886">
    <cfRule type="cellIs" dxfId="860" priority="857" stopIfTrue="1" operator="equal">
      <formula>"Indicate Date"</formula>
    </cfRule>
  </conditionalFormatting>
  <conditionalFormatting sqref="F889:F890 F892">
    <cfRule type="cellIs" dxfId="859" priority="856" stopIfTrue="1" operator="equal">
      <formula>"Indicate Date"</formula>
    </cfRule>
  </conditionalFormatting>
  <conditionalFormatting sqref="F891">
    <cfRule type="cellIs" dxfId="858" priority="855" stopIfTrue="1" operator="equal">
      <formula>"Indicate Date"</formula>
    </cfRule>
  </conditionalFormatting>
  <conditionalFormatting sqref="F891">
    <cfRule type="cellIs" dxfId="857" priority="854" stopIfTrue="1" operator="equal">
      <formula>"Indicate Date"</formula>
    </cfRule>
  </conditionalFormatting>
  <conditionalFormatting sqref="F893">
    <cfRule type="cellIs" dxfId="856" priority="853" stopIfTrue="1" operator="equal">
      <formula>"Indicate Date"</formula>
    </cfRule>
  </conditionalFormatting>
  <conditionalFormatting sqref="F893">
    <cfRule type="cellIs" dxfId="855" priority="852" stopIfTrue="1" operator="equal">
      <formula>"Indicate Date"</formula>
    </cfRule>
  </conditionalFormatting>
  <conditionalFormatting sqref="F898">
    <cfRule type="cellIs" dxfId="854" priority="851" stopIfTrue="1" operator="equal">
      <formula>"Indicate Date"</formula>
    </cfRule>
  </conditionalFormatting>
  <conditionalFormatting sqref="F898">
    <cfRule type="cellIs" dxfId="853" priority="850" stopIfTrue="1" operator="equal">
      <formula>"Indicate Date"</formula>
    </cfRule>
  </conditionalFormatting>
  <conditionalFormatting sqref="F900">
    <cfRule type="cellIs" dxfId="852" priority="849" stopIfTrue="1" operator="equal">
      <formula>"Indicate Date"</formula>
    </cfRule>
  </conditionalFormatting>
  <conditionalFormatting sqref="F901">
    <cfRule type="cellIs" dxfId="851" priority="848" stopIfTrue="1" operator="equal">
      <formula>"Indicate Date"</formula>
    </cfRule>
  </conditionalFormatting>
  <conditionalFormatting sqref="F915">
    <cfRule type="cellIs" dxfId="850" priority="847" stopIfTrue="1" operator="equal">
      <formula>"Indicate Date"</formula>
    </cfRule>
  </conditionalFormatting>
  <conditionalFormatting sqref="F917">
    <cfRule type="cellIs" dxfId="849" priority="846" stopIfTrue="1" operator="equal">
      <formula>"Indicate Date"</formula>
    </cfRule>
  </conditionalFormatting>
  <conditionalFormatting sqref="F917">
    <cfRule type="cellIs" dxfId="848" priority="845" stopIfTrue="1" operator="equal">
      <formula>"Indicate Date"</formula>
    </cfRule>
  </conditionalFormatting>
  <conditionalFormatting sqref="F918">
    <cfRule type="cellIs" dxfId="847" priority="844" stopIfTrue="1" operator="equal">
      <formula>"Indicate Date"</formula>
    </cfRule>
  </conditionalFormatting>
  <conditionalFormatting sqref="F918">
    <cfRule type="cellIs" dxfId="846" priority="843" stopIfTrue="1" operator="equal">
      <formula>"Indicate Date"</formula>
    </cfRule>
  </conditionalFormatting>
  <conditionalFormatting sqref="F924">
    <cfRule type="cellIs" dxfId="845" priority="842" stopIfTrue="1" operator="equal">
      <formula>"Indicate Date"</formula>
    </cfRule>
  </conditionalFormatting>
  <conditionalFormatting sqref="F927">
    <cfRule type="cellIs" dxfId="844" priority="841" stopIfTrue="1" operator="equal">
      <formula>"Indicate Date"</formula>
    </cfRule>
  </conditionalFormatting>
  <conditionalFormatting sqref="F854">
    <cfRule type="cellIs" dxfId="843" priority="840" stopIfTrue="1" operator="equal">
      <formula>"Indicate Date"</formula>
    </cfRule>
  </conditionalFormatting>
  <conditionalFormatting sqref="F854">
    <cfRule type="cellIs" dxfId="842" priority="839" stopIfTrue="1" operator="equal">
      <formula>"Indicate Date"</formula>
    </cfRule>
  </conditionalFormatting>
  <conditionalFormatting sqref="F855:F857">
    <cfRule type="cellIs" dxfId="841" priority="838" stopIfTrue="1" operator="equal">
      <formula>"Indicate Date"</formula>
    </cfRule>
  </conditionalFormatting>
  <conditionalFormatting sqref="F855:F857">
    <cfRule type="cellIs" dxfId="840" priority="837" stopIfTrue="1" operator="equal">
      <formula>"Indicate Date"</formula>
    </cfRule>
  </conditionalFormatting>
  <conditionalFormatting sqref="F864">
    <cfRule type="cellIs" dxfId="839" priority="836" stopIfTrue="1" operator="equal">
      <formula>"Indicate Date"</formula>
    </cfRule>
  </conditionalFormatting>
  <conditionalFormatting sqref="F863">
    <cfRule type="cellIs" dxfId="838" priority="835" stopIfTrue="1" operator="equal">
      <formula>"Indicate Date"</formula>
    </cfRule>
  </conditionalFormatting>
  <conditionalFormatting sqref="F862">
    <cfRule type="cellIs" dxfId="837" priority="834" stopIfTrue="1" operator="equal">
      <formula>"Indicate Date"</formula>
    </cfRule>
  </conditionalFormatting>
  <conditionalFormatting sqref="F866">
    <cfRule type="cellIs" dxfId="836" priority="833" stopIfTrue="1" operator="equal">
      <formula>"Indicate Date"</formula>
    </cfRule>
  </conditionalFormatting>
  <conditionalFormatting sqref="F866">
    <cfRule type="cellIs" dxfId="835" priority="832" stopIfTrue="1" operator="equal">
      <formula>"Indicate Date"</formula>
    </cfRule>
  </conditionalFormatting>
  <conditionalFormatting sqref="F867:F869">
    <cfRule type="cellIs" dxfId="834" priority="831" stopIfTrue="1" operator="equal">
      <formula>"Indicate Date"</formula>
    </cfRule>
  </conditionalFormatting>
  <conditionalFormatting sqref="F867:F869">
    <cfRule type="cellIs" dxfId="833" priority="830" stopIfTrue="1" operator="equal">
      <formula>"Indicate Date"</formula>
    </cfRule>
  </conditionalFormatting>
  <conditionalFormatting sqref="F60">
    <cfRule type="cellIs" dxfId="832" priority="829" stopIfTrue="1" operator="equal">
      <formula>"Indicate Date"</formula>
    </cfRule>
  </conditionalFormatting>
  <conditionalFormatting sqref="F60">
    <cfRule type="cellIs" dxfId="831" priority="828" stopIfTrue="1" operator="equal">
      <formula>"Indicate Date"</formula>
    </cfRule>
  </conditionalFormatting>
  <conditionalFormatting sqref="G60">
    <cfRule type="cellIs" dxfId="830" priority="827" stopIfTrue="1" operator="equal">
      <formula>"Indicate Date"</formula>
    </cfRule>
  </conditionalFormatting>
  <conditionalFormatting sqref="F60">
    <cfRule type="cellIs" dxfId="829" priority="826" stopIfTrue="1" operator="equal">
      <formula>"Indicate Date"</formula>
    </cfRule>
  </conditionalFormatting>
  <conditionalFormatting sqref="F285">
    <cfRule type="cellIs" dxfId="828" priority="825" stopIfTrue="1" operator="equal">
      <formula>"Indicate Date"</formula>
    </cfRule>
  </conditionalFormatting>
  <conditionalFormatting sqref="F286">
    <cfRule type="cellIs" dxfId="827" priority="824" stopIfTrue="1" operator="equal">
      <formula>"Indicate Date"</formula>
    </cfRule>
  </conditionalFormatting>
  <conditionalFormatting sqref="F792">
    <cfRule type="cellIs" dxfId="826" priority="823" stopIfTrue="1" operator="equal">
      <formula>"Indicate Date"</formula>
    </cfRule>
  </conditionalFormatting>
  <conditionalFormatting sqref="F661">
    <cfRule type="cellIs" dxfId="825" priority="822" stopIfTrue="1" operator="equal">
      <formula>"Indicate Date"</formula>
    </cfRule>
  </conditionalFormatting>
  <conditionalFormatting sqref="F665">
    <cfRule type="cellIs" dxfId="824" priority="821" stopIfTrue="1" operator="equal">
      <formula>"Indicate Date"</formula>
    </cfRule>
  </conditionalFormatting>
  <conditionalFormatting sqref="F666">
    <cfRule type="cellIs" dxfId="823" priority="820" stopIfTrue="1" operator="equal">
      <formula>"Indicate Date"</formula>
    </cfRule>
  </conditionalFormatting>
  <conditionalFormatting sqref="F677">
    <cfRule type="cellIs" dxfId="822" priority="818" stopIfTrue="1" operator="equal">
      <formula>"Indicate Date"</formula>
    </cfRule>
  </conditionalFormatting>
  <conditionalFormatting sqref="F674">
    <cfRule type="cellIs" dxfId="821" priority="819" stopIfTrue="1" operator="equal">
      <formula>"Indicate Date"</formula>
    </cfRule>
  </conditionalFormatting>
  <conditionalFormatting sqref="F675">
    <cfRule type="cellIs" dxfId="820" priority="817" stopIfTrue="1" operator="equal">
      <formula>"Indicate Date"</formula>
    </cfRule>
  </conditionalFormatting>
  <conditionalFormatting sqref="F676">
    <cfRule type="cellIs" dxfId="819" priority="816" stopIfTrue="1" operator="equal">
      <formula>"Indicate Date"</formula>
    </cfRule>
  </conditionalFormatting>
  <conditionalFormatting sqref="F678">
    <cfRule type="cellIs" dxfId="818" priority="815" stopIfTrue="1" operator="equal">
      <formula>"Indicate Date"</formula>
    </cfRule>
  </conditionalFormatting>
  <conditionalFormatting sqref="F679:F682">
    <cfRule type="cellIs" dxfId="817" priority="814" stopIfTrue="1" operator="equal">
      <formula>"Indicate Date"</formula>
    </cfRule>
  </conditionalFormatting>
  <conditionalFormatting sqref="F693">
    <cfRule type="cellIs" dxfId="816" priority="813" stopIfTrue="1" operator="equal">
      <formula>"Indicate Date"</formula>
    </cfRule>
  </conditionalFormatting>
  <conditionalFormatting sqref="F695">
    <cfRule type="cellIs" dxfId="815" priority="812" stopIfTrue="1" operator="equal">
      <formula>"Indicate Date"</formula>
    </cfRule>
  </conditionalFormatting>
  <conditionalFormatting sqref="F698">
    <cfRule type="cellIs" dxfId="814" priority="811" stopIfTrue="1" operator="equal">
      <formula>"Indicate Date"</formula>
    </cfRule>
  </conditionalFormatting>
  <conditionalFormatting sqref="F697">
    <cfRule type="cellIs" dxfId="813" priority="810" stopIfTrue="1" operator="equal">
      <formula>"Indicate Date"</formula>
    </cfRule>
  </conditionalFormatting>
  <conditionalFormatting sqref="F696">
    <cfRule type="cellIs" dxfId="812" priority="809" stopIfTrue="1" operator="equal">
      <formula>"Indicate Date"</formula>
    </cfRule>
  </conditionalFormatting>
  <conditionalFormatting sqref="F701">
    <cfRule type="cellIs" dxfId="811" priority="808" stopIfTrue="1" operator="equal">
      <formula>"Indicate Date"</formula>
    </cfRule>
  </conditionalFormatting>
  <conditionalFormatting sqref="F700">
    <cfRule type="cellIs" dxfId="810" priority="807" stopIfTrue="1" operator="equal">
      <formula>"Indicate Date"</formula>
    </cfRule>
  </conditionalFormatting>
  <conditionalFormatting sqref="F149">
    <cfRule type="cellIs" dxfId="809" priority="806" stopIfTrue="1" operator="equal">
      <formula>"Indicate Date"</formula>
    </cfRule>
  </conditionalFormatting>
  <conditionalFormatting sqref="F147">
    <cfRule type="cellIs" dxfId="808" priority="805" stopIfTrue="1" operator="equal">
      <formula>"Indicate Date"</formula>
    </cfRule>
  </conditionalFormatting>
  <conditionalFormatting sqref="F148">
    <cfRule type="cellIs" dxfId="807" priority="804" stopIfTrue="1" operator="equal">
      <formula>"Indicate Date"</formula>
    </cfRule>
  </conditionalFormatting>
  <conditionalFormatting sqref="F162:F169">
    <cfRule type="cellIs" dxfId="806" priority="803" stopIfTrue="1" operator="equal">
      <formula>"Indicate Date"</formula>
    </cfRule>
  </conditionalFormatting>
  <conditionalFormatting sqref="F161">
    <cfRule type="cellIs" dxfId="805" priority="802" stopIfTrue="1" operator="equal">
      <formula>"Indicate Date"</formula>
    </cfRule>
  </conditionalFormatting>
  <conditionalFormatting sqref="F173">
    <cfRule type="cellIs" dxfId="804" priority="801" stopIfTrue="1" operator="equal">
      <formula>"Indicate Date"</formula>
    </cfRule>
  </conditionalFormatting>
  <conditionalFormatting sqref="F172">
    <cfRule type="cellIs" dxfId="803" priority="800" stopIfTrue="1" operator="equal">
      <formula>"Indicate Date"</formula>
    </cfRule>
  </conditionalFormatting>
  <conditionalFormatting sqref="F171">
    <cfRule type="cellIs" dxfId="802" priority="799" stopIfTrue="1" operator="equal">
      <formula>"Indicate Date"</formula>
    </cfRule>
  </conditionalFormatting>
  <conditionalFormatting sqref="F170">
    <cfRule type="cellIs" dxfId="801" priority="798" stopIfTrue="1" operator="equal">
      <formula>"Indicate Date"</formula>
    </cfRule>
  </conditionalFormatting>
  <conditionalFormatting sqref="F174">
    <cfRule type="cellIs" dxfId="800" priority="797" stopIfTrue="1" operator="equal">
      <formula>"Indicate Date"</formula>
    </cfRule>
  </conditionalFormatting>
  <conditionalFormatting sqref="F181">
    <cfRule type="cellIs" dxfId="799" priority="796" stopIfTrue="1" operator="equal">
      <formula>"Indicate Date"</formula>
    </cfRule>
  </conditionalFormatting>
  <conditionalFormatting sqref="F181">
    <cfRule type="cellIs" dxfId="798" priority="795" stopIfTrue="1" operator="equal">
      <formula>"Indicate Date"</formula>
    </cfRule>
  </conditionalFormatting>
  <conditionalFormatting sqref="G181">
    <cfRule type="cellIs" dxfId="797" priority="794" stopIfTrue="1" operator="equal">
      <formula>"Indicate Date"</formula>
    </cfRule>
  </conditionalFormatting>
  <conditionalFormatting sqref="F180">
    <cfRule type="cellIs" dxfId="796" priority="793" stopIfTrue="1" operator="equal">
      <formula>"Indicate Date"</formula>
    </cfRule>
  </conditionalFormatting>
  <conditionalFormatting sqref="F180">
    <cfRule type="cellIs" dxfId="795" priority="792" stopIfTrue="1" operator="equal">
      <formula>"Indicate Date"</formula>
    </cfRule>
  </conditionalFormatting>
  <conditionalFormatting sqref="G180">
    <cfRule type="cellIs" dxfId="794" priority="791" stopIfTrue="1" operator="equal">
      <formula>"Indicate Date"</formula>
    </cfRule>
  </conditionalFormatting>
  <conditionalFormatting sqref="F179">
    <cfRule type="cellIs" dxfId="793" priority="790" stopIfTrue="1" operator="equal">
      <formula>"Indicate Date"</formula>
    </cfRule>
  </conditionalFormatting>
  <conditionalFormatting sqref="F179">
    <cfRule type="cellIs" dxfId="792" priority="789" stopIfTrue="1" operator="equal">
      <formula>"Indicate Date"</formula>
    </cfRule>
  </conditionalFormatting>
  <conditionalFormatting sqref="G179">
    <cfRule type="cellIs" dxfId="791" priority="788" stopIfTrue="1" operator="equal">
      <formula>"Indicate Date"</formula>
    </cfRule>
  </conditionalFormatting>
  <conditionalFormatting sqref="F187">
    <cfRule type="cellIs" dxfId="790" priority="787" stopIfTrue="1" operator="equal">
      <formula>"Indicate Date"</formula>
    </cfRule>
  </conditionalFormatting>
  <conditionalFormatting sqref="F187">
    <cfRule type="cellIs" dxfId="789" priority="786" stopIfTrue="1" operator="equal">
      <formula>"Indicate Date"</formula>
    </cfRule>
  </conditionalFormatting>
  <conditionalFormatting sqref="G187">
    <cfRule type="cellIs" dxfId="788" priority="785" stopIfTrue="1" operator="equal">
      <formula>"Indicate Date"</formula>
    </cfRule>
  </conditionalFormatting>
  <conditionalFormatting sqref="F702:F704">
    <cfRule type="cellIs" dxfId="787" priority="784" stopIfTrue="1" operator="equal">
      <formula>"Indicate Date"</formula>
    </cfRule>
  </conditionalFormatting>
  <conditionalFormatting sqref="F713:F714">
    <cfRule type="cellIs" dxfId="786" priority="783" stopIfTrue="1" operator="equal">
      <formula>"Indicate Date"</formula>
    </cfRule>
  </conditionalFormatting>
  <conditionalFormatting sqref="F717">
    <cfRule type="cellIs" dxfId="785" priority="782" stopIfTrue="1" operator="equal">
      <formula>"Indicate Date"</formula>
    </cfRule>
  </conditionalFormatting>
  <conditionalFormatting sqref="F720">
    <cfRule type="cellIs" dxfId="784" priority="781" stopIfTrue="1" operator="equal">
      <formula>"Indicate Date"</formula>
    </cfRule>
  </conditionalFormatting>
  <conditionalFormatting sqref="F721">
    <cfRule type="cellIs" dxfId="783" priority="780" stopIfTrue="1" operator="equal">
      <formula>"Indicate Date"</formula>
    </cfRule>
  </conditionalFormatting>
  <conditionalFormatting sqref="F723">
    <cfRule type="cellIs" dxfId="782" priority="779" stopIfTrue="1" operator="equal">
      <formula>"Indicate Date"</formula>
    </cfRule>
  </conditionalFormatting>
  <conditionalFormatting sqref="F729">
    <cfRule type="cellIs" dxfId="781" priority="778" stopIfTrue="1" operator="equal">
      <formula>"Indicate Date"</formula>
    </cfRule>
  </conditionalFormatting>
  <conditionalFormatting sqref="F727">
    <cfRule type="cellIs" dxfId="780" priority="777" stopIfTrue="1" operator="equal">
      <formula>"Indicate Date"</formula>
    </cfRule>
  </conditionalFormatting>
  <conditionalFormatting sqref="F726">
    <cfRule type="cellIs" dxfId="779" priority="776" stopIfTrue="1" operator="equal">
      <formula>"Indicate Date"</formula>
    </cfRule>
  </conditionalFormatting>
  <conditionalFormatting sqref="F725">
    <cfRule type="cellIs" dxfId="778" priority="775" stopIfTrue="1" operator="equal">
      <formula>"Indicate Date"</formula>
    </cfRule>
  </conditionalFormatting>
  <conditionalFormatting sqref="F728">
    <cfRule type="cellIs" dxfId="777" priority="774" stopIfTrue="1" operator="equal">
      <formula>"Indicate Date"</formula>
    </cfRule>
  </conditionalFormatting>
  <conditionalFormatting sqref="F735">
    <cfRule type="cellIs" dxfId="776" priority="773" stopIfTrue="1" operator="equal">
      <formula>"Indicate Date"</formula>
    </cfRule>
  </conditionalFormatting>
  <conditionalFormatting sqref="F732">
    <cfRule type="cellIs" dxfId="775" priority="772" stopIfTrue="1" operator="equal">
      <formula>"Indicate Date"</formula>
    </cfRule>
  </conditionalFormatting>
  <conditionalFormatting sqref="F733">
    <cfRule type="cellIs" dxfId="774" priority="771" stopIfTrue="1" operator="equal">
      <formula>"Indicate Date"</formula>
    </cfRule>
  </conditionalFormatting>
  <conditionalFormatting sqref="F736:F737">
    <cfRule type="cellIs" dxfId="773" priority="770" stopIfTrue="1" operator="equal">
      <formula>"Indicate Date"</formula>
    </cfRule>
  </conditionalFormatting>
  <conditionalFormatting sqref="F743">
    <cfRule type="cellIs" dxfId="772" priority="769" stopIfTrue="1" operator="equal">
      <formula>"Indicate Date"</formula>
    </cfRule>
  </conditionalFormatting>
  <conditionalFormatting sqref="F744">
    <cfRule type="cellIs" dxfId="771" priority="768" stopIfTrue="1" operator="equal">
      <formula>"Indicate Date"</formula>
    </cfRule>
  </conditionalFormatting>
  <conditionalFormatting sqref="F745">
    <cfRule type="cellIs" dxfId="770" priority="767" stopIfTrue="1" operator="equal">
      <formula>"Indicate Date"</formula>
    </cfRule>
  </conditionalFormatting>
  <conditionalFormatting sqref="F760">
    <cfRule type="cellIs" dxfId="769" priority="766" stopIfTrue="1" operator="equal">
      <formula>"Indicate Date"</formula>
    </cfRule>
  </conditionalFormatting>
  <conditionalFormatting sqref="F760">
    <cfRule type="cellIs" dxfId="768" priority="765" stopIfTrue="1" operator="equal">
      <formula>"Indicate Date"</formula>
    </cfRule>
  </conditionalFormatting>
  <conditionalFormatting sqref="F766">
    <cfRule type="cellIs" dxfId="767" priority="764" stopIfTrue="1" operator="equal">
      <formula>"Indicate Date"</formula>
    </cfRule>
  </conditionalFormatting>
  <conditionalFormatting sqref="F765">
    <cfRule type="cellIs" dxfId="766" priority="763" stopIfTrue="1" operator="equal">
      <formula>"Indicate Date"</formula>
    </cfRule>
  </conditionalFormatting>
  <conditionalFormatting sqref="F772">
    <cfRule type="cellIs" dxfId="765" priority="762" stopIfTrue="1" operator="equal">
      <formula>"Indicate Date"</formula>
    </cfRule>
  </conditionalFormatting>
  <conditionalFormatting sqref="F775">
    <cfRule type="cellIs" dxfId="764" priority="761" stopIfTrue="1" operator="equal">
      <formula>"Indicate Date"</formula>
    </cfRule>
  </conditionalFormatting>
  <conditionalFormatting sqref="F774">
    <cfRule type="cellIs" dxfId="763" priority="760" stopIfTrue="1" operator="equal">
      <formula>"Indicate Date"</formula>
    </cfRule>
  </conditionalFormatting>
  <conditionalFormatting sqref="F776">
    <cfRule type="cellIs" dxfId="762" priority="759" stopIfTrue="1" operator="equal">
      <formula>"Indicate Date"</formula>
    </cfRule>
  </conditionalFormatting>
  <conditionalFormatting sqref="F777">
    <cfRule type="cellIs" dxfId="761" priority="758" stopIfTrue="1" operator="equal">
      <formula>"Indicate Date"</formula>
    </cfRule>
  </conditionalFormatting>
  <conditionalFormatting sqref="F780">
    <cfRule type="cellIs" dxfId="760" priority="757" stopIfTrue="1" operator="equal">
      <formula>"Indicate Date"</formula>
    </cfRule>
  </conditionalFormatting>
  <conditionalFormatting sqref="F784">
    <cfRule type="cellIs" dxfId="759" priority="756" stopIfTrue="1" operator="equal">
      <formula>"Indicate Date"</formula>
    </cfRule>
  </conditionalFormatting>
  <conditionalFormatting sqref="F782">
    <cfRule type="cellIs" dxfId="758" priority="755" stopIfTrue="1" operator="equal">
      <formula>"Indicate Date"</formula>
    </cfRule>
  </conditionalFormatting>
  <conditionalFormatting sqref="F783">
    <cfRule type="cellIs" dxfId="757" priority="754" stopIfTrue="1" operator="equal">
      <formula>"Indicate Date"</formula>
    </cfRule>
  </conditionalFormatting>
  <conditionalFormatting sqref="F785 F788">
    <cfRule type="cellIs" dxfId="756" priority="753" stopIfTrue="1" operator="equal">
      <formula>"Indicate Date"</formula>
    </cfRule>
  </conditionalFormatting>
  <conditionalFormatting sqref="F1275">
    <cfRule type="cellIs" dxfId="755" priority="752" stopIfTrue="1" operator="equal">
      <formula>"Indicate Date"</formula>
    </cfRule>
  </conditionalFormatting>
  <conditionalFormatting sqref="F1276">
    <cfRule type="cellIs" dxfId="754" priority="751" stopIfTrue="1" operator="equal">
      <formula>"Indicate Date"</formula>
    </cfRule>
  </conditionalFormatting>
  <conditionalFormatting sqref="F536">
    <cfRule type="cellIs" dxfId="753" priority="750" stopIfTrue="1" operator="equal">
      <formula>"Indicate Date"</formula>
    </cfRule>
  </conditionalFormatting>
  <conditionalFormatting sqref="F540">
    <cfRule type="cellIs" dxfId="752" priority="749" stopIfTrue="1" operator="equal">
      <formula>"Indicate Date"</formula>
    </cfRule>
  </conditionalFormatting>
  <conditionalFormatting sqref="F544">
    <cfRule type="cellIs" dxfId="751" priority="748" stopIfTrue="1" operator="equal">
      <formula>"Indicate Date"</formula>
    </cfRule>
  </conditionalFormatting>
  <conditionalFormatting sqref="F549">
    <cfRule type="cellIs" dxfId="750" priority="747" stopIfTrue="1" operator="equal">
      <formula>"Indicate Date"</formula>
    </cfRule>
  </conditionalFormatting>
  <conditionalFormatting sqref="F549">
    <cfRule type="cellIs" dxfId="749" priority="746" stopIfTrue="1" operator="equal">
      <formula>"Indicate Date"</formula>
    </cfRule>
  </conditionalFormatting>
  <conditionalFormatting sqref="G549">
    <cfRule type="cellIs" dxfId="748" priority="745" stopIfTrue="1" operator="equal">
      <formula>"Indicate Date"</formula>
    </cfRule>
  </conditionalFormatting>
  <conditionalFormatting sqref="F548">
    <cfRule type="cellIs" dxfId="747" priority="744" stopIfTrue="1" operator="equal">
      <formula>"Indicate Date"</formula>
    </cfRule>
  </conditionalFormatting>
  <conditionalFormatting sqref="F548">
    <cfRule type="cellIs" dxfId="746" priority="743" stopIfTrue="1" operator="equal">
      <formula>"Indicate Date"</formula>
    </cfRule>
  </conditionalFormatting>
  <conditionalFormatting sqref="G548">
    <cfRule type="cellIs" dxfId="745" priority="742" stopIfTrue="1" operator="equal">
      <formula>"Indicate Date"</formula>
    </cfRule>
  </conditionalFormatting>
  <conditionalFormatting sqref="F547">
    <cfRule type="cellIs" dxfId="744" priority="741" stopIfTrue="1" operator="equal">
      <formula>"Indicate Date"</formula>
    </cfRule>
  </conditionalFormatting>
  <conditionalFormatting sqref="F547">
    <cfRule type="cellIs" dxfId="743" priority="740" stopIfTrue="1" operator="equal">
      <formula>"Indicate Date"</formula>
    </cfRule>
  </conditionalFormatting>
  <conditionalFormatting sqref="G547">
    <cfRule type="cellIs" dxfId="742" priority="739" stopIfTrue="1" operator="equal">
      <formula>"Indicate Date"</formula>
    </cfRule>
  </conditionalFormatting>
  <conditionalFormatting sqref="F546">
    <cfRule type="cellIs" dxfId="741" priority="738" stopIfTrue="1" operator="equal">
      <formula>"Indicate Date"</formula>
    </cfRule>
  </conditionalFormatting>
  <conditionalFormatting sqref="F546">
    <cfRule type="cellIs" dxfId="740" priority="737" stopIfTrue="1" operator="equal">
      <formula>"Indicate Date"</formula>
    </cfRule>
  </conditionalFormatting>
  <conditionalFormatting sqref="G546">
    <cfRule type="cellIs" dxfId="739" priority="736" stopIfTrue="1" operator="equal">
      <formula>"Indicate Date"</formula>
    </cfRule>
  </conditionalFormatting>
  <conditionalFormatting sqref="F550">
    <cfRule type="cellIs" dxfId="738" priority="735" stopIfTrue="1" operator="equal">
      <formula>"Indicate Date"</formula>
    </cfRule>
  </conditionalFormatting>
  <conditionalFormatting sqref="F550">
    <cfRule type="cellIs" dxfId="737" priority="734" stopIfTrue="1" operator="equal">
      <formula>"Indicate Date"</formula>
    </cfRule>
  </conditionalFormatting>
  <conditionalFormatting sqref="G550">
    <cfRule type="cellIs" dxfId="736" priority="733" stopIfTrue="1" operator="equal">
      <formula>"Indicate Date"</formula>
    </cfRule>
  </conditionalFormatting>
  <conditionalFormatting sqref="F556">
    <cfRule type="cellIs" dxfId="735" priority="732" stopIfTrue="1" operator="equal">
      <formula>"Indicate Date"</formula>
    </cfRule>
  </conditionalFormatting>
  <conditionalFormatting sqref="F555">
    <cfRule type="cellIs" dxfId="734" priority="731" stopIfTrue="1" operator="equal">
      <formula>"Indicate Date"</formula>
    </cfRule>
  </conditionalFormatting>
  <conditionalFormatting sqref="F557">
    <cfRule type="cellIs" dxfId="733" priority="730" stopIfTrue="1" operator="equal">
      <formula>"Indicate Date"</formula>
    </cfRule>
  </conditionalFormatting>
  <conditionalFormatting sqref="F569">
    <cfRule type="cellIs" dxfId="732" priority="729" stopIfTrue="1" operator="equal">
      <formula>"Indicate Date"</formula>
    </cfRule>
  </conditionalFormatting>
  <conditionalFormatting sqref="F560">
    <cfRule type="cellIs" dxfId="731" priority="728" stopIfTrue="1" operator="equal">
      <formula>"Indicate Date"</formula>
    </cfRule>
  </conditionalFormatting>
  <conditionalFormatting sqref="F558">
    <cfRule type="cellIs" dxfId="730" priority="726" stopIfTrue="1" operator="equal">
      <formula>"Indicate Date"</formula>
    </cfRule>
  </conditionalFormatting>
  <conditionalFormatting sqref="F559">
    <cfRule type="cellIs" dxfId="729" priority="727" stopIfTrue="1" operator="equal">
      <formula>"Indicate Date"</formula>
    </cfRule>
  </conditionalFormatting>
  <conditionalFormatting sqref="F566">
    <cfRule type="cellIs" dxfId="728" priority="722" stopIfTrue="1" operator="equal">
      <formula>"Indicate Date"</formula>
    </cfRule>
  </conditionalFormatting>
  <conditionalFormatting sqref="F561">
    <cfRule type="cellIs" dxfId="727" priority="725" stopIfTrue="1" operator="equal">
      <formula>"Indicate Date"</formula>
    </cfRule>
  </conditionalFormatting>
  <conditionalFormatting sqref="F567">
    <cfRule type="cellIs" dxfId="726" priority="723" stopIfTrue="1" operator="equal">
      <formula>"Indicate Date"</formula>
    </cfRule>
  </conditionalFormatting>
  <conditionalFormatting sqref="F563">
    <cfRule type="cellIs" dxfId="725" priority="719" stopIfTrue="1" operator="equal">
      <formula>"Indicate Date"</formula>
    </cfRule>
  </conditionalFormatting>
  <conditionalFormatting sqref="F568">
    <cfRule type="cellIs" dxfId="724" priority="724" stopIfTrue="1" operator="equal">
      <formula>"Indicate Date"</formula>
    </cfRule>
  </conditionalFormatting>
  <conditionalFormatting sqref="F565">
    <cfRule type="cellIs" dxfId="723" priority="721" stopIfTrue="1" operator="equal">
      <formula>"Indicate Date"</formula>
    </cfRule>
  </conditionalFormatting>
  <conditionalFormatting sqref="F562">
    <cfRule type="cellIs" dxfId="722" priority="718" stopIfTrue="1" operator="equal">
      <formula>"Indicate Date"</formula>
    </cfRule>
  </conditionalFormatting>
  <conditionalFormatting sqref="F571">
    <cfRule type="cellIs" dxfId="721" priority="717" stopIfTrue="1" operator="equal">
      <formula>"Indicate Date"</formula>
    </cfRule>
  </conditionalFormatting>
  <conditionalFormatting sqref="F564">
    <cfRule type="cellIs" dxfId="720" priority="720" stopIfTrue="1" operator="equal">
      <formula>"Indicate Date"</formula>
    </cfRule>
  </conditionalFormatting>
  <conditionalFormatting sqref="F575">
    <cfRule type="cellIs" dxfId="719" priority="716" stopIfTrue="1" operator="equal">
      <formula>"Indicate Date"</formula>
    </cfRule>
  </conditionalFormatting>
  <conditionalFormatting sqref="F577">
    <cfRule type="cellIs" dxfId="718" priority="715" stopIfTrue="1" operator="equal">
      <formula>"Indicate Date"</formula>
    </cfRule>
  </conditionalFormatting>
  <conditionalFormatting sqref="F578">
    <cfRule type="cellIs" dxfId="717" priority="714" stopIfTrue="1" operator="equal">
      <formula>"Indicate Date"</formula>
    </cfRule>
  </conditionalFormatting>
  <conditionalFormatting sqref="F582">
    <cfRule type="cellIs" dxfId="716" priority="713" stopIfTrue="1" operator="equal">
      <formula>"Indicate Date"</formula>
    </cfRule>
  </conditionalFormatting>
  <conditionalFormatting sqref="F584">
    <cfRule type="cellIs" dxfId="715" priority="712" stopIfTrue="1" operator="equal">
      <formula>"Indicate Date"</formula>
    </cfRule>
  </conditionalFormatting>
  <conditionalFormatting sqref="F586">
    <cfRule type="cellIs" dxfId="714" priority="711" stopIfTrue="1" operator="equal">
      <formula>"Indicate Date"</formula>
    </cfRule>
  </conditionalFormatting>
  <conditionalFormatting sqref="F587">
    <cfRule type="cellIs" dxfId="713" priority="710" stopIfTrue="1" operator="equal">
      <formula>"Indicate Date"</formula>
    </cfRule>
  </conditionalFormatting>
  <conditionalFormatting sqref="F787">
    <cfRule type="cellIs" dxfId="712" priority="709" stopIfTrue="1" operator="equal">
      <formula>"Indicate Date"</formula>
    </cfRule>
  </conditionalFormatting>
  <conditionalFormatting sqref="F786">
    <cfRule type="cellIs" dxfId="711" priority="708" stopIfTrue="1" operator="equal">
      <formula>"Indicate Date"</formula>
    </cfRule>
  </conditionalFormatting>
  <conditionalFormatting sqref="F1261">
    <cfRule type="cellIs" dxfId="710" priority="707" stopIfTrue="1" operator="equal">
      <formula>"Indicate Date"</formula>
    </cfRule>
  </conditionalFormatting>
  <conditionalFormatting sqref="F1266">
    <cfRule type="cellIs" dxfId="709" priority="706" stopIfTrue="1" operator="equal">
      <formula>"Indicate Date"</formula>
    </cfRule>
  </conditionalFormatting>
  <conditionalFormatting sqref="F1267">
    <cfRule type="cellIs" dxfId="708" priority="705" stopIfTrue="1" operator="equal">
      <formula>"Indicate Date"</formula>
    </cfRule>
  </conditionalFormatting>
  <conditionalFormatting sqref="F1268">
    <cfRule type="cellIs" dxfId="707" priority="704" stopIfTrue="1" operator="equal">
      <formula>"Indicate Date"</formula>
    </cfRule>
  </conditionalFormatting>
  <conditionalFormatting sqref="F1269">
    <cfRule type="cellIs" dxfId="706" priority="703" stopIfTrue="1" operator="equal">
      <formula>"Indicate Date"</formula>
    </cfRule>
  </conditionalFormatting>
  <conditionalFormatting sqref="F1270">
    <cfRule type="cellIs" dxfId="705" priority="702" stopIfTrue="1" operator="equal">
      <formula>"Indicate Date"</formula>
    </cfRule>
  </conditionalFormatting>
  <conditionalFormatting sqref="F1271">
    <cfRule type="cellIs" dxfId="704" priority="701" stopIfTrue="1" operator="equal">
      <formula>"Indicate Date"</formula>
    </cfRule>
  </conditionalFormatting>
  <conditionalFormatting sqref="F1272">
    <cfRule type="cellIs" dxfId="703" priority="700" stopIfTrue="1" operator="equal">
      <formula>"Indicate Date"</formula>
    </cfRule>
  </conditionalFormatting>
  <conditionalFormatting sqref="F1273">
    <cfRule type="cellIs" dxfId="702" priority="699" stopIfTrue="1" operator="equal">
      <formula>"Indicate Date"</formula>
    </cfRule>
  </conditionalFormatting>
  <conditionalFormatting sqref="F1104 F1107">
    <cfRule type="cellIs" dxfId="701" priority="698" stopIfTrue="1" operator="equal">
      <formula>"Indicate Date"</formula>
    </cfRule>
  </conditionalFormatting>
  <conditionalFormatting sqref="F1105">
    <cfRule type="cellIs" dxfId="700" priority="697" stopIfTrue="1" operator="equal">
      <formula>"Indicate Date"</formula>
    </cfRule>
  </conditionalFormatting>
  <conditionalFormatting sqref="F1106">
    <cfRule type="cellIs" dxfId="699" priority="696" stopIfTrue="1" operator="equal">
      <formula>"Indicate Date"</formula>
    </cfRule>
  </conditionalFormatting>
  <conditionalFormatting sqref="F1108 F1117 F1119:F1121">
    <cfRule type="cellIs" dxfId="698" priority="695" stopIfTrue="1" operator="equal">
      <formula>"Indicate Date"</formula>
    </cfRule>
  </conditionalFormatting>
  <conditionalFormatting sqref="F1109">
    <cfRule type="cellIs" dxfId="697" priority="694" stopIfTrue="1" operator="equal">
      <formula>"Indicate Date"</formula>
    </cfRule>
  </conditionalFormatting>
  <conditionalFormatting sqref="F1110">
    <cfRule type="cellIs" dxfId="696" priority="693" stopIfTrue="1" operator="equal">
      <formula>"Indicate Date"</formula>
    </cfRule>
  </conditionalFormatting>
  <conditionalFormatting sqref="F1118">
    <cfRule type="cellIs" dxfId="695" priority="692" stopIfTrue="1" operator="equal">
      <formula>"Indicate Date"</formula>
    </cfRule>
  </conditionalFormatting>
  <conditionalFormatting sqref="F1118">
    <cfRule type="cellIs" dxfId="694" priority="691" stopIfTrue="1" operator="equal">
      <formula>"Indicate Date"</formula>
    </cfRule>
  </conditionalFormatting>
  <conditionalFormatting sqref="F1122:F1123">
    <cfRule type="cellIs" dxfId="693" priority="690" stopIfTrue="1" operator="equal">
      <formula>"Indicate Date"</formula>
    </cfRule>
  </conditionalFormatting>
  <conditionalFormatting sqref="F1122:F1123">
    <cfRule type="cellIs" dxfId="692" priority="689" stopIfTrue="1" operator="equal">
      <formula>"Indicate Date"</formula>
    </cfRule>
  </conditionalFormatting>
  <conditionalFormatting sqref="F1124">
    <cfRule type="cellIs" dxfId="691" priority="688" stopIfTrue="1" operator="equal">
      <formula>"Indicate Date"</formula>
    </cfRule>
  </conditionalFormatting>
  <conditionalFormatting sqref="F1124">
    <cfRule type="cellIs" dxfId="690" priority="687" stopIfTrue="1" operator="equal">
      <formula>"Indicate Date"</formula>
    </cfRule>
  </conditionalFormatting>
  <conditionalFormatting sqref="F1124">
    <cfRule type="cellIs" dxfId="689" priority="686" stopIfTrue="1" operator="equal">
      <formula>"Indicate Date"</formula>
    </cfRule>
  </conditionalFormatting>
  <conditionalFormatting sqref="F1142">
    <cfRule type="cellIs" dxfId="688" priority="685" stopIfTrue="1" operator="equal">
      <formula>"Indicate Date"</formula>
    </cfRule>
  </conditionalFormatting>
  <conditionalFormatting sqref="F1141">
    <cfRule type="cellIs" dxfId="687" priority="684" stopIfTrue="1" operator="equal">
      <formula>"Indicate Date"</formula>
    </cfRule>
  </conditionalFormatting>
  <conditionalFormatting sqref="F1143">
    <cfRule type="cellIs" dxfId="686" priority="683" stopIfTrue="1" operator="equal">
      <formula>"Indicate Date"</formula>
    </cfRule>
  </conditionalFormatting>
  <conditionalFormatting sqref="F1144">
    <cfRule type="cellIs" dxfId="685" priority="682" stopIfTrue="1" operator="equal">
      <formula>"Indicate Date"</formula>
    </cfRule>
  </conditionalFormatting>
  <conditionalFormatting sqref="F1155:G1155">
    <cfRule type="cellIs" dxfId="684" priority="681" stopIfTrue="1" operator="equal">
      <formula>"Indicate Date"</formula>
    </cfRule>
  </conditionalFormatting>
  <conditionalFormatting sqref="F1157:G1157">
    <cfRule type="cellIs" dxfId="683" priority="680" stopIfTrue="1" operator="equal">
      <formula>"Indicate Date"</formula>
    </cfRule>
  </conditionalFormatting>
  <conditionalFormatting sqref="F1328:F1329">
    <cfRule type="cellIs" dxfId="682" priority="679" stopIfTrue="1" operator="equal">
      <formula>"Indicate Date"</formula>
    </cfRule>
  </conditionalFormatting>
  <conditionalFormatting sqref="F1351">
    <cfRule type="cellIs" dxfId="681" priority="678" stopIfTrue="1" operator="equal">
      <formula>"Indicate Date"</formula>
    </cfRule>
  </conditionalFormatting>
  <conditionalFormatting sqref="F1352">
    <cfRule type="cellIs" dxfId="680" priority="677" stopIfTrue="1" operator="equal">
      <formula>"Indicate Date"</formula>
    </cfRule>
  </conditionalFormatting>
  <conditionalFormatting sqref="F1330 F1333">
    <cfRule type="cellIs" dxfId="679" priority="676" stopIfTrue="1" operator="equal">
      <formula>"Indicate Date"</formula>
    </cfRule>
  </conditionalFormatting>
  <conditionalFormatting sqref="F1331">
    <cfRule type="cellIs" dxfId="678" priority="675" stopIfTrue="1" operator="equal">
      <formula>"Indicate Date"</formula>
    </cfRule>
  </conditionalFormatting>
  <conditionalFormatting sqref="F1332">
    <cfRule type="cellIs" dxfId="677" priority="674" stopIfTrue="1" operator="equal">
      <formula>"Indicate Date"</formula>
    </cfRule>
  </conditionalFormatting>
  <conditionalFormatting sqref="F1334 F1337">
    <cfRule type="cellIs" dxfId="676" priority="673" stopIfTrue="1" operator="equal">
      <formula>"Indicate Date"</formula>
    </cfRule>
  </conditionalFormatting>
  <conditionalFormatting sqref="F1335">
    <cfRule type="cellIs" dxfId="675" priority="672" stopIfTrue="1" operator="equal">
      <formula>"Indicate Date"</formula>
    </cfRule>
  </conditionalFormatting>
  <conditionalFormatting sqref="F1336">
    <cfRule type="cellIs" dxfId="674" priority="671" stopIfTrue="1" operator="equal">
      <formula>"Indicate Date"</formula>
    </cfRule>
  </conditionalFormatting>
  <conditionalFormatting sqref="F1338 F1341">
    <cfRule type="cellIs" dxfId="673" priority="670" stopIfTrue="1" operator="equal">
      <formula>"Indicate Date"</formula>
    </cfRule>
  </conditionalFormatting>
  <conditionalFormatting sqref="F1339">
    <cfRule type="cellIs" dxfId="672" priority="669" stopIfTrue="1" operator="equal">
      <formula>"Indicate Date"</formula>
    </cfRule>
  </conditionalFormatting>
  <conditionalFormatting sqref="F1340">
    <cfRule type="cellIs" dxfId="671" priority="668" stopIfTrue="1" operator="equal">
      <formula>"Indicate Date"</formula>
    </cfRule>
  </conditionalFormatting>
  <conditionalFormatting sqref="F1342 F1345">
    <cfRule type="cellIs" dxfId="670" priority="667" stopIfTrue="1" operator="equal">
      <formula>"Indicate Date"</formula>
    </cfRule>
  </conditionalFormatting>
  <conditionalFormatting sqref="F1343">
    <cfRule type="cellIs" dxfId="669" priority="666" stopIfTrue="1" operator="equal">
      <formula>"Indicate Date"</formula>
    </cfRule>
  </conditionalFormatting>
  <conditionalFormatting sqref="F1344">
    <cfRule type="cellIs" dxfId="668" priority="665" stopIfTrue="1" operator="equal">
      <formula>"Indicate Date"</formula>
    </cfRule>
  </conditionalFormatting>
  <conditionalFormatting sqref="F1346 F1349">
    <cfRule type="cellIs" dxfId="667" priority="664" stopIfTrue="1" operator="equal">
      <formula>"Indicate Date"</formula>
    </cfRule>
  </conditionalFormatting>
  <conditionalFormatting sqref="F1347">
    <cfRule type="cellIs" dxfId="666" priority="663" stopIfTrue="1" operator="equal">
      <formula>"Indicate Date"</formula>
    </cfRule>
  </conditionalFormatting>
  <conditionalFormatting sqref="F1348">
    <cfRule type="cellIs" dxfId="665" priority="662" stopIfTrue="1" operator="equal">
      <formula>"Indicate Date"</formula>
    </cfRule>
  </conditionalFormatting>
  <conditionalFormatting sqref="F1357">
    <cfRule type="cellIs" dxfId="664" priority="661" stopIfTrue="1" operator="equal">
      <formula>"Indicate Date"</formula>
    </cfRule>
  </conditionalFormatting>
  <conditionalFormatting sqref="F1363">
    <cfRule type="cellIs" dxfId="663" priority="660" stopIfTrue="1" operator="equal">
      <formula>"Indicate Date"</formula>
    </cfRule>
  </conditionalFormatting>
  <conditionalFormatting sqref="F1369">
    <cfRule type="cellIs" dxfId="662" priority="659" stopIfTrue="1" operator="equal">
      <formula>"Indicate Date"</formula>
    </cfRule>
  </conditionalFormatting>
  <conditionalFormatting sqref="F1372">
    <cfRule type="cellIs" dxfId="661" priority="658" stopIfTrue="1" operator="equal">
      <formula>"Indicate Date"</formula>
    </cfRule>
  </conditionalFormatting>
  <conditionalFormatting sqref="F1371">
    <cfRule type="cellIs" dxfId="660" priority="657" stopIfTrue="1" operator="equal">
      <formula>"Indicate Date"</formula>
    </cfRule>
  </conditionalFormatting>
  <conditionalFormatting sqref="F1370">
    <cfRule type="cellIs" dxfId="659" priority="656" stopIfTrue="1" operator="equal">
      <formula>"Indicate Date"</formula>
    </cfRule>
  </conditionalFormatting>
  <conditionalFormatting sqref="F1374:F1375">
    <cfRule type="cellIs" dxfId="658" priority="655" stopIfTrue="1" operator="equal">
      <formula>"Indicate Date"</formula>
    </cfRule>
  </conditionalFormatting>
  <conditionalFormatting sqref="F1374:F1375">
    <cfRule type="cellIs" dxfId="657" priority="654" stopIfTrue="1" operator="equal">
      <formula>"Indicate Date"</formula>
    </cfRule>
  </conditionalFormatting>
  <conditionalFormatting sqref="G1374:G1375">
    <cfRule type="cellIs" dxfId="656" priority="653" stopIfTrue="1" operator="equal">
      <formula>"Indicate Date"</formula>
    </cfRule>
  </conditionalFormatting>
  <conditionalFormatting sqref="F1386:F1387 F1393:F1397 F1399:F1423 F1425:F1435">
    <cfRule type="cellIs" dxfId="655" priority="652" stopIfTrue="1" operator="equal">
      <formula>"Indicate Date"</formula>
    </cfRule>
  </conditionalFormatting>
  <conditionalFormatting sqref="F1386:F1387 F1393:F1397 F1399:F1423 F1425:F1435">
    <cfRule type="cellIs" dxfId="654" priority="651" stopIfTrue="1" operator="equal">
      <formula>"Indicate Date"</formula>
    </cfRule>
  </conditionalFormatting>
  <conditionalFormatting sqref="G1386:G1387 G1393:G1397 G1399:G1423 G1425:G1435">
    <cfRule type="cellIs" dxfId="653" priority="650" stopIfTrue="1" operator="equal">
      <formula>"Indicate Date"</formula>
    </cfRule>
  </conditionalFormatting>
  <conditionalFormatting sqref="F1384:F1385">
    <cfRule type="cellIs" dxfId="652" priority="649" stopIfTrue="1" operator="equal">
      <formula>"Indicate Date"</formula>
    </cfRule>
  </conditionalFormatting>
  <conditionalFormatting sqref="F1384:F1385">
    <cfRule type="cellIs" dxfId="651" priority="648" stopIfTrue="1" operator="equal">
      <formula>"Indicate Date"</formula>
    </cfRule>
  </conditionalFormatting>
  <conditionalFormatting sqref="G1384:G1385">
    <cfRule type="cellIs" dxfId="650" priority="647" stopIfTrue="1" operator="equal">
      <formula>"Indicate Date"</formula>
    </cfRule>
  </conditionalFormatting>
  <conditionalFormatting sqref="F1388:F1391">
    <cfRule type="cellIs" dxfId="649" priority="646" stopIfTrue="1" operator="equal">
      <formula>"Indicate Date"</formula>
    </cfRule>
  </conditionalFormatting>
  <conditionalFormatting sqref="F1388:F1391">
    <cfRule type="cellIs" dxfId="648" priority="645" stopIfTrue="1" operator="equal">
      <formula>"Indicate Date"</formula>
    </cfRule>
  </conditionalFormatting>
  <conditionalFormatting sqref="G1388:G1391">
    <cfRule type="cellIs" dxfId="647" priority="644" stopIfTrue="1" operator="equal">
      <formula>"Indicate Date"</formula>
    </cfRule>
  </conditionalFormatting>
  <conditionalFormatting sqref="F1388:F1391">
    <cfRule type="cellIs" dxfId="646" priority="643" stopIfTrue="1" operator="equal">
      <formula>"Indicate Date"</formula>
    </cfRule>
  </conditionalFormatting>
  <conditionalFormatting sqref="F1388:F1391">
    <cfRule type="cellIs" dxfId="645" priority="642" stopIfTrue="1" operator="equal">
      <formula>"Indicate Date"</formula>
    </cfRule>
  </conditionalFormatting>
  <conditionalFormatting sqref="G1388:G1391">
    <cfRule type="cellIs" dxfId="644" priority="641" stopIfTrue="1" operator="equal">
      <formula>"Indicate Date"</formula>
    </cfRule>
  </conditionalFormatting>
  <conditionalFormatting sqref="F1392">
    <cfRule type="cellIs" dxfId="643" priority="640" stopIfTrue="1" operator="equal">
      <formula>"Indicate Date"</formula>
    </cfRule>
  </conditionalFormatting>
  <conditionalFormatting sqref="F1398">
    <cfRule type="cellIs" dxfId="642" priority="639" stopIfTrue="1" operator="equal">
      <formula>"Indicate Date"</formula>
    </cfRule>
  </conditionalFormatting>
  <conditionalFormatting sqref="F1398">
    <cfRule type="cellIs" dxfId="641" priority="638" stopIfTrue="1" operator="equal">
      <formula>"Indicate Date"</formula>
    </cfRule>
  </conditionalFormatting>
  <conditionalFormatting sqref="G1398">
    <cfRule type="cellIs" dxfId="640" priority="637" stopIfTrue="1" operator="equal">
      <formula>"Indicate Date"</formula>
    </cfRule>
  </conditionalFormatting>
  <conditionalFormatting sqref="F1398">
    <cfRule type="cellIs" dxfId="639" priority="636" stopIfTrue="1" operator="equal">
      <formula>"Indicate Date"</formula>
    </cfRule>
  </conditionalFormatting>
  <conditionalFormatting sqref="F1398">
    <cfRule type="cellIs" dxfId="638" priority="635" stopIfTrue="1" operator="equal">
      <formula>"Indicate Date"</formula>
    </cfRule>
  </conditionalFormatting>
  <conditionalFormatting sqref="G1398">
    <cfRule type="cellIs" dxfId="637" priority="634" stopIfTrue="1" operator="equal">
      <formula>"Indicate Date"</formula>
    </cfRule>
  </conditionalFormatting>
  <conditionalFormatting sqref="F1424">
    <cfRule type="cellIs" dxfId="636" priority="633" stopIfTrue="1" operator="equal">
      <formula>"Indicate Date"</formula>
    </cfRule>
  </conditionalFormatting>
  <conditionalFormatting sqref="F1424">
    <cfRule type="cellIs" dxfId="635" priority="632" stopIfTrue="1" operator="equal">
      <formula>"Indicate Date"</formula>
    </cfRule>
  </conditionalFormatting>
  <conditionalFormatting sqref="G1424">
    <cfRule type="cellIs" dxfId="634" priority="631" stopIfTrue="1" operator="equal">
      <formula>"Indicate Date"</formula>
    </cfRule>
  </conditionalFormatting>
  <conditionalFormatting sqref="F1424">
    <cfRule type="cellIs" dxfId="633" priority="630" stopIfTrue="1" operator="equal">
      <formula>"Indicate Date"</formula>
    </cfRule>
  </conditionalFormatting>
  <conditionalFormatting sqref="F1424">
    <cfRule type="cellIs" dxfId="632" priority="629" stopIfTrue="1" operator="equal">
      <formula>"Indicate Date"</formula>
    </cfRule>
  </conditionalFormatting>
  <conditionalFormatting sqref="G1424">
    <cfRule type="cellIs" dxfId="631" priority="628" stopIfTrue="1" operator="equal">
      <formula>"Indicate Date"</formula>
    </cfRule>
  </conditionalFormatting>
  <conditionalFormatting sqref="F1451">
    <cfRule type="cellIs" dxfId="630" priority="627" stopIfTrue="1" operator="equal">
      <formula>"Indicate Date"</formula>
    </cfRule>
  </conditionalFormatting>
  <conditionalFormatting sqref="F1460:F1461">
    <cfRule type="cellIs" dxfId="629" priority="626" stopIfTrue="1" operator="equal">
      <formula>"Indicate Date"</formula>
    </cfRule>
  </conditionalFormatting>
  <conditionalFormatting sqref="F1464">
    <cfRule type="cellIs" dxfId="628" priority="625" stopIfTrue="1" operator="equal">
      <formula>"Indicate Date"</formula>
    </cfRule>
  </conditionalFormatting>
  <conditionalFormatting sqref="F1473:F1474">
    <cfRule type="cellIs" dxfId="627" priority="624" stopIfTrue="1" operator="equal">
      <formula>"Indicate Date"</formula>
    </cfRule>
  </conditionalFormatting>
  <conditionalFormatting sqref="F1477:F1478">
    <cfRule type="cellIs" dxfId="626" priority="623" stopIfTrue="1" operator="equal">
      <formula>"Indicate Date"</formula>
    </cfRule>
  </conditionalFormatting>
  <conditionalFormatting sqref="F1482">
    <cfRule type="cellIs" dxfId="625" priority="622" stopIfTrue="1" operator="equal">
      <formula>"Indicate Date"</formula>
    </cfRule>
  </conditionalFormatting>
  <conditionalFormatting sqref="F1485:F1487 F1489">
    <cfRule type="cellIs" dxfId="624" priority="621" stopIfTrue="1" operator="equal">
      <formula>"Indicate Date"</formula>
    </cfRule>
  </conditionalFormatting>
  <conditionalFormatting sqref="F1484">
    <cfRule type="cellIs" dxfId="623" priority="620" stopIfTrue="1" operator="equal">
      <formula>"Indicate Date"</formula>
    </cfRule>
  </conditionalFormatting>
  <conditionalFormatting sqref="F1488">
    <cfRule type="cellIs" dxfId="622" priority="619" stopIfTrue="1" operator="equal">
      <formula>"Indicate Date"</formula>
    </cfRule>
  </conditionalFormatting>
  <conditionalFormatting sqref="F1488">
    <cfRule type="cellIs" dxfId="621" priority="618" stopIfTrue="1" operator="equal">
      <formula>"Indicate Date"</formula>
    </cfRule>
  </conditionalFormatting>
  <conditionalFormatting sqref="F1490:F1491 F1493">
    <cfRule type="cellIs" dxfId="620" priority="617" stopIfTrue="1" operator="equal">
      <formula>"Indicate Date"</formula>
    </cfRule>
  </conditionalFormatting>
  <conditionalFormatting sqref="F1490:F1491 F1493">
    <cfRule type="cellIs" dxfId="619" priority="616" stopIfTrue="1" operator="equal">
      <formula>"Indicate Date"</formula>
    </cfRule>
  </conditionalFormatting>
  <conditionalFormatting sqref="F1492">
    <cfRule type="cellIs" dxfId="618" priority="615" stopIfTrue="1" operator="equal">
      <formula>"Indicate Date"</formula>
    </cfRule>
  </conditionalFormatting>
  <conditionalFormatting sqref="F1492">
    <cfRule type="cellIs" dxfId="617" priority="614" stopIfTrue="1" operator="equal">
      <formula>"Indicate Date"</formula>
    </cfRule>
  </conditionalFormatting>
  <conditionalFormatting sqref="F1495">
    <cfRule type="cellIs" dxfId="616" priority="613" stopIfTrue="1" operator="equal">
      <formula>"Indicate Date"</formula>
    </cfRule>
  </conditionalFormatting>
  <conditionalFormatting sqref="F1494">
    <cfRule type="cellIs" dxfId="615" priority="612" stopIfTrue="1" operator="equal">
      <formula>"Indicate Date"</formula>
    </cfRule>
  </conditionalFormatting>
  <conditionalFormatting sqref="F1498">
    <cfRule type="cellIs" dxfId="614" priority="611" stopIfTrue="1" operator="equal">
      <formula>"Indicate Date"</formula>
    </cfRule>
  </conditionalFormatting>
  <conditionalFormatting sqref="F1498">
    <cfRule type="cellIs" dxfId="613" priority="610" stopIfTrue="1" operator="equal">
      <formula>"Indicate Date"</formula>
    </cfRule>
  </conditionalFormatting>
  <conditionalFormatting sqref="F1499">
    <cfRule type="cellIs" dxfId="612" priority="609" stopIfTrue="1" operator="equal">
      <formula>"Indicate Date"</formula>
    </cfRule>
  </conditionalFormatting>
  <conditionalFormatting sqref="F1499">
    <cfRule type="cellIs" dxfId="611" priority="608" stopIfTrue="1" operator="equal">
      <formula>"Indicate Date"</formula>
    </cfRule>
  </conditionalFormatting>
  <conditionalFormatting sqref="F1496">
    <cfRule type="cellIs" dxfId="610" priority="607" stopIfTrue="1" operator="equal">
      <formula>"Indicate Date"</formula>
    </cfRule>
  </conditionalFormatting>
  <conditionalFormatting sqref="F1496">
    <cfRule type="cellIs" dxfId="609" priority="606" stopIfTrue="1" operator="equal">
      <formula>"Indicate Date"</formula>
    </cfRule>
  </conditionalFormatting>
  <conditionalFormatting sqref="F1497">
    <cfRule type="cellIs" dxfId="608" priority="605" stopIfTrue="1" operator="equal">
      <formula>"Indicate Date"</formula>
    </cfRule>
  </conditionalFormatting>
  <conditionalFormatting sqref="F1497">
    <cfRule type="cellIs" dxfId="607" priority="604" stopIfTrue="1" operator="equal">
      <formula>"Indicate Date"</formula>
    </cfRule>
  </conditionalFormatting>
  <conditionalFormatting sqref="F1503">
    <cfRule type="cellIs" dxfId="606" priority="603" stopIfTrue="1" operator="equal">
      <formula>"Indicate Date"</formula>
    </cfRule>
  </conditionalFormatting>
  <conditionalFormatting sqref="F1502">
    <cfRule type="cellIs" dxfId="605" priority="602" stopIfTrue="1" operator="equal">
      <formula>"Indicate Date"</formula>
    </cfRule>
  </conditionalFormatting>
  <conditionalFormatting sqref="F1501">
    <cfRule type="cellIs" dxfId="604" priority="601" stopIfTrue="1" operator="equal">
      <formula>"Indicate Date"</formula>
    </cfRule>
  </conditionalFormatting>
  <conditionalFormatting sqref="F1500">
    <cfRule type="cellIs" dxfId="603" priority="600" stopIfTrue="1" operator="equal">
      <formula>"Indicate Date"</formula>
    </cfRule>
  </conditionalFormatting>
  <conditionalFormatting sqref="F1557:F1558">
    <cfRule type="cellIs" dxfId="602" priority="599" stopIfTrue="1" operator="equal">
      <formula>"Indicate Date"</formula>
    </cfRule>
  </conditionalFormatting>
  <conditionalFormatting sqref="F1560 F1564 F1576">
    <cfRule type="cellIs" dxfId="601" priority="598" stopIfTrue="1" operator="equal">
      <formula>"Indicate Date"</formula>
    </cfRule>
  </conditionalFormatting>
  <conditionalFormatting sqref="F1559">
    <cfRule type="cellIs" dxfId="600" priority="597" stopIfTrue="1" operator="equal">
      <formula>"Indicate Date"</formula>
    </cfRule>
  </conditionalFormatting>
  <conditionalFormatting sqref="F1563">
    <cfRule type="cellIs" dxfId="599" priority="596" stopIfTrue="1" operator="equal">
      <formula>"Indicate Date"</formula>
    </cfRule>
  </conditionalFormatting>
  <conditionalFormatting sqref="F1561">
    <cfRule type="cellIs" dxfId="598" priority="595" stopIfTrue="1" operator="equal">
      <formula>"Indicate Date"</formula>
    </cfRule>
  </conditionalFormatting>
  <conditionalFormatting sqref="F1562:F1563">
    <cfRule type="cellIs" dxfId="597" priority="594" stopIfTrue="1" operator="equal">
      <formula>"Indicate Date"</formula>
    </cfRule>
  </conditionalFormatting>
  <conditionalFormatting sqref="F1567">
    <cfRule type="cellIs" dxfId="596" priority="593" stopIfTrue="1" operator="equal">
      <formula>"Indicate Date"</formula>
    </cfRule>
  </conditionalFormatting>
  <conditionalFormatting sqref="F1565">
    <cfRule type="cellIs" dxfId="595" priority="592" stopIfTrue="1" operator="equal">
      <formula>"Indicate Date"</formula>
    </cfRule>
  </conditionalFormatting>
  <conditionalFormatting sqref="F1566:F1567">
    <cfRule type="cellIs" dxfId="594" priority="591" stopIfTrue="1" operator="equal">
      <formula>"Indicate Date"</formula>
    </cfRule>
  </conditionalFormatting>
  <conditionalFormatting sqref="F1577">
    <cfRule type="cellIs" dxfId="593" priority="588" stopIfTrue="1" operator="equal">
      <formula>"Indicate Date"</formula>
    </cfRule>
  </conditionalFormatting>
  <conditionalFormatting sqref="F1568">
    <cfRule type="cellIs" dxfId="592" priority="590" stopIfTrue="1" operator="equal">
      <formula>"Indicate Date"</formula>
    </cfRule>
  </conditionalFormatting>
  <conditionalFormatting sqref="F1579">
    <cfRule type="cellIs" dxfId="591" priority="589" stopIfTrue="1" operator="equal">
      <formula>"Indicate Date"</formula>
    </cfRule>
  </conditionalFormatting>
  <conditionalFormatting sqref="F1572">
    <cfRule type="cellIs" dxfId="590" priority="586" stopIfTrue="1" operator="equal">
      <formula>"Indicate Date"</formula>
    </cfRule>
  </conditionalFormatting>
  <conditionalFormatting sqref="F1571">
    <cfRule type="cellIs" dxfId="589" priority="585" stopIfTrue="1" operator="equal">
      <formula>"Indicate Date"</formula>
    </cfRule>
  </conditionalFormatting>
  <conditionalFormatting sqref="F1569">
    <cfRule type="cellIs" dxfId="588" priority="587" stopIfTrue="1" operator="equal">
      <formula>"Indicate Date"</formula>
    </cfRule>
  </conditionalFormatting>
  <conditionalFormatting sqref="F1570">
    <cfRule type="cellIs" dxfId="587" priority="584" stopIfTrue="1" operator="equal">
      <formula>"Indicate Date"</formula>
    </cfRule>
  </conditionalFormatting>
  <conditionalFormatting sqref="F1573">
    <cfRule type="cellIs" dxfId="586" priority="583" stopIfTrue="1" operator="equal">
      <formula>"Indicate Date"</formula>
    </cfRule>
  </conditionalFormatting>
  <conditionalFormatting sqref="F1575">
    <cfRule type="cellIs" dxfId="585" priority="582" stopIfTrue="1" operator="equal">
      <formula>"Indicate Date"</formula>
    </cfRule>
  </conditionalFormatting>
  <conditionalFormatting sqref="F1574">
    <cfRule type="cellIs" dxfId="584" priority="581" stopIfTrue="1" operator="equal">
      <formula>"Indicate Date"</formula>
    </cfRule>
  </conditionalFormatting>
  <conditionalFormatting sqref="F1578">
    <cfRule type="cellIs" dxfId="583" priority="580" stopIfTrue="1" operator="equal">
      <formula>"Indicate Date"</formula>
    </cfRule>
  </conditionalFormatting>
  <conditionalFormatting sqref="F1588:F1592 F1660 F1662">
    <cfRule type="cellIs" dxfId="582" priority="579" stopIfTrue="1" operator="equal">
      <formula>"Indicate Date"</formula>
    </cfRule>
  </conditionalFormatting>
  <conditionalFormatting sqref="F1580">
    <cfRule type="cellIs" dxfId="581" priority="578" stopIfTrue="1" operator="equal">
      <formula>"Indicate Date"</formula>
    </cfRule>
  </conditionalFormatting>
  <conditionalFormatting sqref="F1581">
    <cfRule type="cellIs" dxfId="580" priority="577" stopIfTrue="1" operator="equal">
      <formula>"Indicate Date"</formula>
    </cfRule>
  </conditionalFormatting>
  <conditionalFormatting sqref="F1582">
    <cfRule type="cellIs" dxfId="579" priority="576" stopIfTrue="1" operator="equal">
      <formula>"Indicate Date"</formula>
    </cfRule>
  </conditionalFormatting>
  <conditionalFormatting sqref="F1583">
    <cfRule type="cellIs" dxfId="578" priority="575" stopIfTrue="1" operator="equal">
      <formula>"Indicate Date"</formula>
    </cfRule>
  </conditionalFormatting>
  <conditionalFormatting sqref="F1584">
    <cfRule type="cellIs" dxfId="577" priority="574" stopIfTrue="1" operator="equal">
      <formula>"Indicate Date"</formula>
    </cfRule>
  </conditionalFormatting>
  <conditionalFormatting sqref="F1585">
    <cfRule type="cellIs" dxfId="576" priority="573" stopIfTrue="1" operator="equal">
      <formula>"Indicate Date"</formula>
    </cfRule>
  </conditionalFormatting>
  <conditionalFormatting sqref="F1586">
    <cfRule type="cellIs" dxfId="575" priority="572" stopIfTrue="1" operator="equal">
      <formula>"Indicate Date"</formula>
    </cfRule>
  </conditionalFormatting>
  <conditionalFormatting sqref="F1587">
    <cfRule type="cellIs" dxfId="574" priority="571" stopIfTrue="1" operator="equal">
      <formula>"Indicate Date"</formula>
    </cfRule>
  </conditionalFormatting>
  <conditionalFormatting sqref="F1526">
    <cfRule type="cellIs" dxfId="573" priority="570" stopIfTrue="1" operator="equal">
      <formula>"Indicate Date"</formula>
    </cfRule>
  </conditionalFormatting>
  <conditionalFormatting sqref="F1532:F1533">
    <cfRule type="cellIs" dxfId="572" priority="569" stopIfTrue="1" operator="equal">
      <formula>"Indicate Date"</formula>
    </cfRule>
  </conditionalFormatting>
  <conditionalFormatting sqref="F1540:F1541">
    <cfRule type="cellIs" dxfId="571" priority="568" stopIfTrue="1" operator="equal">
      <formula>"Indicate Date"</formula>
    </cfRule>
  </conditionalFormatting>
  <conditionalFormatting sqref="F1546">
    <cfRule type="cellIs" dxfId="570" priority="567" stopIfTrue="1" operator="equal">
      <formula>"Indicate Date"</formula>
    </cfRule>
  </conditionalFormatting>
  <conditionalFormatting sqref="F1545">
    <cfRule type="cellIs" dxfId="569" priority="566" stopIfTrue="1" operator="equal">
      <formula>"Indicate Date"</formula>
    </cfRule>
  </conditionalFormatting>
  <conditionalFormatting sqref="F1544">
    <cfRule type="cellIs" dxfId="568" priority="565" stopIfTrue="1" operator="equal">
      <formula>"Indicate Date"</formula>
    </cfRule>
  </conditionalFormatting>
  <conditionalFormatting sqref="F1167:G1167 F1172:G1172">
    <cfRule type="cellIs" dxfId="567" priority="564" stopIfTrue="1" operator="equal">
      <formula>"Indicate Date"</formula>
    </cfRule>
  </conditionalFormatting>
  <conditionalFormatting sqref="F1166:G1166">
    <cfRule type="cellIs" dxfId="566" priority="563" stopIfTrue="1" operator="equal">
      <formula>"Indicate Date"</formula>
    </cfRule>
  </conditionalFormatting>
  <conditionalFormatting sqref="F1165:G1165">
    <cfRule type="cellIs" dxfId="565" priority="562" stopIfTrue="1" operator="equal">
      <formula>"Indicate Date"</formula>
    </cfRule>
  </conditionalFormatting>
  <conditionalFormatting sqref="F1164:G1164">
    <cfRule type="cellIs" dxfId="564" priority="561" stopIfTrue="1" operator="equal">
      <formula>"Indicate Date"</formula>
    </cfRule>
  </conditionalFormatting>
  <conditionalFormatting sqref="F1169:G1171">
    <cfRule type="cellIs" dxfId="563" priority="560" stopIfTrue="1" operator="equal">
      <formula>"Indicate Date"</formula>
    </cfRule>
  </conditionalFormatting>
  <conditionalFormatting sqref="F1168:G1168">
    <cfRule type="cellIs" dxfId="562" priority="559" stopIfTrue="1" operator="equal">
      <formula>"Indicate Date"</formula>
    </cfRule>
  </conditionalFormatting>
  <conditionalFormatting sqref="F1188:G1188">
    <cfRule type="cellIs" dxfId="561" priority="558" stopIfTrue="1" operator="equal">
      <formula>"Indicate Date"</formula>
    </cfRule>
  </conditionalFormatting>
  <conditionalFormatting sqref="F1184:G1184">
    <cfRule type="cellIs" dxfId="560" priority="555" stopIfTrue="1" operator="equal">
      <formula>"Indicate Date"</formula>
    </cfRule>
  </conditionalFormatting>
  <conditionalFormatting sqref="F1174:G1174">
    <cfRule type="cellIs" dxfId="559" priority="557" stopIfTrue="1" operator="equal">
      <formula>"Indicate Date"</formula>
    </cfRule>
  </conditionalFormatting>
  <conditionalFormatting sqref="F1173:G1173">
    <cfRule type="cellIs" dxfId="558" priority="556" stopIfTrue="1" operator="equal">
      <formula>"Indicate Date"</formula>
    </cfRule>
  </conditionalFormatting>
  <conditionalFormatting sqref="F1176:G1176">
    <cfRule type="cellIs" dxfId="557" priority="553" stopIfTrue="1" operator="equal">
      <formula>"Indicate Date"</formula>
    </cfRule>
  </conditionalFormatting>
  <conditionalFormatting sqref="F1175:G1175">
    <cfRule type="cellIs" dxfId="556" priority="552" stopIfTrue="1" operator="equal">
      <formula>"Indicate Date"</formula>
    </cfRule>
  </conditionalFormatting>
  <conditionalFormatting sqref="F1178:G1178 F1184:G1184 F1188:G1188">
    <cfRule type="cellIs" dxfId="555" priority="554" stopIfTrue="1" operator="equal">
      <formula>"Indicate Date"</formula>
    </cfRule>
  </conditionalFormatting>
  <conditionalFormatting sqref="F1177:G1177">
    <cfRule type="cellIs" dxfId="554" priority="551" stopIfTrue="1" operator="equal">
      <formula>"Indicate Date"</formula>
    </cfRule>
  </conditionalFormatting>
  <conditionalFormatting sqref="F1180:G1180">
    <cfRule type="cellIs" dxfId="553" priority="550" stopIfTrue="1" operator="equal">
      <formula>"Indicate Date"</formula>
    </cfRule>
  </conditionalFormatting>
  <conditionalFormatting sqref="F1181:G1181">
    <cfRule type="cellIs" dxfId="552" priority="549" stopIfTrue="1" operator="equal">
      <formula>"Indicate Date"</formula>
    </cfRule>
  </conditionalFormatting>
  <conditionalFormatting sqref="F1179:G1179">
    <cfRule type="cellIs" dxfId="551" priority="548" stopIfTrue="1" operator="equal">
      <formula>"Indicate Date"</formula>
    </cfRule>
  </conditionalFormatting>
  <conditionalFormatting sqref="F1179:G1180">
    <cfRule type="cellIs" dxfId="550" priority="547" stopIfTrue="1" operator="equal">
      <formula>"Indicate Date"</formula>
    </cfRule>
  </conditionalFormatting>
  <conditionalFormatting sqref="F1183:G1183">
    <cfRule type="cellIs" dxfId="549" priority="546" stopIfTrue="1" operator="equal">
      <formula>"Indicate Date"</formula>
    </cfRule>
  </conditionalFormatting>
  <conditionalFormatting sqref="F1182:G1182">
    <cfRule type="cellIs" dxfId="548" priority="545" stopIfTrue="1" operator="equal">
      <formula>"Indicate Date"</formula>
    </cfRule>
  </conditionalFormatting>
  <conditionalFormatting sqref="F1182:G1183">
    <cfRule type="cellIs" dxfId="547" priority="544" stopIfTrue="1" operator="equal">
      <formula>"Indicate Date"</formula>
    </cfRule>
  </conditionalFormatting>
  <conditionalFormatting sqref="F1185:G1185">
    <cfRule type="cellIs" dxfId="546" priority="543" stopIfTrue="1" operator="equal">
      <formula>"Indicate Date"</formula>
    </cfRule>
  </conditionalFormatting>
  <conditionalFormatting sqref="F1185:G1185">
    <cfRule type="cellIs" dxfId="545" priority="542" stopIfTrue="1" operator="equal">
      <formula>"Indicate Date"</formula>
    </cfRule>
  </conditionalFormatting>
  <conditionalFormatting sqref="F1186:G1186">
    <cfRule type="cellIs" dxfId="544" priority="541" stopIfTrue="1" operator="equal">
      <formula>"Indicate Date"</formula>
    </cfRule>
  </conditionalFormatting>
  <conditionalFormatting sqref="F1186:G1186">
    <cfRule type="cellIs" dxfId="543" priority="540" stopIfTrue="1" operator="equal">
      <formula>"Indicate Date"</formula>
    </cfRule>
  </conditionalFormatting>
  <conditionalFormatting sqref="F1187:G1187">
    <cfRule type="cellIs" dxfId="542" priority="539" stopIfTrue="1" operator="equal">
      <formula>"Indicate Date"</formula>
    </cfRule>
  </conditionalFormatting>
  <conditionalFormatting sqref="F1187:G1187">
    <cfRule type="cellIs" dxfId="541" priority="538" stopIfTrue="1" operator="equal">
      <formula>"Indicate Date"</formula>
    </cfRule>
  </conditionalFormatting>
  <conditionalFormatting sqref="F1245:G1245">
    <cfRule type="cellIs" dxfId="540" priority="537" stopIfTrue="1" operator="equal">
      <formula>"Indicate Date"</formula>
    </cfRule>
  </conditionalFormatting>
  <conditionalFormatting sqref="F1245:G1245">
    <cfRule type="cellIs" dxfId="539" priority="536" stopIfTrue="1" operator="equal">
      <formula>"Indicate Date"</formula>
    </cfRule>
  </conditionalFormatting>
  <conditionalFormatting sqref="F1189:G1189">
    <cfRule type="cellIs" dxfId="538" priority="535" stopIfTrue="1" operator="equal">
      <formula>"Indicate Date"</formula>
    </cfRule>
  </conditionalFormatting>
  <conditionalFormatting sqref="F1189:G1189">
    <cfRule type="cellIs" dxfId="537" priority="534" stopIfTrue="1" operator="equal">
      <formula>"Indicate Date"</formula>
    </cfRule>
  </conditionalFormatting>
  <conditionalFormatting sqref="F1190:G1190">
    <cfRule type="cellIs" dxfId="536" priority="533" stopIfTrue="1" operator="equal">
      <formula>"Indicate Date"</formula>
    </cfRule>
  </conditionalFormatting>
  <conditionalFormatting sqref="F1190:G1190">
    <cfRule type="cellIs" dxfId="535" priority="532" stopIfTrue="1" operator="equal">
      <formula>"Indicate Date"</formula>
    </cfRule>
  </conditionalFormatting>
  <conditionalFormatting sqref="F1191:G1191">
    <cfRule type="cellIs" dxfId="534" priority="531" stopIfTrue="1" operator="equal">
      <formula>"Indicate Date"</formula>
    </cfRule>
  </conditionalFormatting>
  <conditionalFormatting sqref="F1191:G1191">
    <cfRule type="cellIs" dxfId="533" priority="530" stopIfTrue="1" operator="equal">
      <formula>"Indicate Date"</formula>
    </cfRule>
  </conditionalFormatting>
  <conditionalFormatting sqref="F1192:G1192">
    <cfRule type="cellIs" dxfId="532" priority="529" stopIfTrue="1" operator="equal">
      <formula>"Indicate Date"</formula>
    </cfRule>
  </conditionalFormatting>
  <conditionalFormatting sqref="F1192:G1192">
    <cfRule type="cellIs" dxfId="531" priority="528" stopIfTrue="1" operator="equal">
      <formula>"Indicate Date"</formula>
    </cfRule>
  </conditionalFormatting>
  <conditionalFormatting sqref="F1193:G1193">
    <cfRule type="cellIs" dxfId="530" priority="527" stopIfTrue="1" operator="equal">
      <formula>"Indicate Date"</formula>
    </cfRule>
  </conditionalFormatting>
  <conditionalFormatting sqref="F1193:G1193">
    <cfRule type="cellIs" dxfId="529" priority="526" stopIfTrue="1" operator="equal">
      <formula>"Indicate Date"</formula>
    </cfRule>
  </conditionalFormatting>
  <conditionalFormatting sqref="F1194:G1194">
    <cfRule type="cellIs" dxfId="528" priority="525" stopIfTrue="1" operator="equal">
      <formula>"Indicate Date"</formula>
    </cfRule>
  </conditionalFormatting>
  <conditionalFormatting sqref="F1194:G1194">
    <cfRule type="cellIs" dxfId="527" priority="524" stopIfTrue="1" operator="equal">
      <formula>"Indicate Date"</formula>
    </cfRule>
  </conditionalFormatting>
  <conditionalFormatting sqref="F1195:G1195">
    <cfRule type="cellIs" dxfId="526" priority="523" stopIfTrue="1" operator="equal">
      <formula>"Indicate Date"</formula>
    </cfRule>
  </conditionalFormatting>
  <conditionalFormatting sqref="F1195:G1195">
    <cfRule type="cellIs" dxfId="525" priority="522" stopIfTrue="1" operator="equal">
      <formula>"Indicate Date"</formula>
    </cfRule>
  </conditionalFormatting>
  <conditionalFormatting sqref="F1196:G1196">
    <cfRule type="cellIs" dxfId="524" priority="521" stopIfTrue="1" operator="equal">
      <formula>"Indicate Date"</formula>
    </cfRule>
  </conditionalFormatting>
  <conditionalFormatting sqref="F1196:G1196">
    <cfRule type="cellIs" dxfId="523" priority="520" stopIfTrue="1" operator="equal">
      <formula>"Indicate Date"</formula>
    </cfRule>
  </conditionalFormatting>
  <conditionalFormatting sqref="F1198:G1198">
    <cfRule type="cellIs" dxfId="522" priority="517" stopIfTrue="1" operator="equal">
      <formula>"Indicate Date"</formula>
    </cfRule>
  </conditionalFormatting>
  <conditionalFormatting sqref="F1198:G1198">
    <cfRule type="cellIs" dxfId="521" priority="516" stopIfTrue="1" operator="equal">
      <formula>"Indicate Date"</formula>
    </cfRule>
  </conditionalFormatting>
  <conditionalFormatting sqref="F1197:G1197">
    <cfRule type="cellIs" dxfId="520" priority="519" stopIfTrue="1" operator="equal">
      <formula>"Indicate Date"</formula>
    </cfRule>
  </conditionalFormatting>
  <conditionalFormatting sqref="F1197:G1197">
    <cfRule type="cellIs" dxfId="519" priority="518" stopIfTrue="1" operator="equal">
      <formula>"Indicate Date"</formula>
    </cfRule>
  </conditionalFormatting>
  <conditionalFormatting sqref="F1199:G1199">
    <cfRule type="cellIs" dxfId="518" priority="515" stopIfTrue="1" operator="equal">
      <formula>"Indicate Date"</formula>
    </cfRule>
  </conditionalFormatting>
  <conditionalFormatting sqref="F1199:G1199">
    <cfRule type="cellIs" dxfId="517" priority="514" stopIfTrue="1" operator="equal">
      <formula>"Indicate Date"</formula>
    </cfRule>
  </conditionalFormatting>
  <conditionalFormatting sqref="F1202:G1202">
    <cfRule type="cellIs" dxfId="516" priority="513" stopIfTrue="1" operator="equal">
      <formula>"Indicate Date"</formula>
    </cfRule>
  </conditionalFormatting>
  <conditionalFormatting sqref="F1202:G1202">
    <cfRule type="cellIs" dxfId="515" priority="512" stopIfTrue="1" operator="equal">
      <formula>"Indicate Date"</formula>
    </cfRule>
  </conditionalFormatting>
  <conditionalFormatting sqref="F1201:G1201">
    <cfRule type="cellIs" dxfId="514" priority="511" stopIfTrue="1" operator="equal">
      <formula>"Indicate Date"</formula>
    </cfRule>
  </conditionalFormatting>
  <conditionalFormatting sqref="F1201:G1201">
    <cfRule type="cellIs" dxfId="513" priority="510" stopIfTrue="1" operator="equal">
      <formula>"Indicate Date"</formula>
    </cfRule>
  </conditionalFormatting>
  <conditionalFormatting sqref="F1203:G1203">
    <cfRule type="cellIs" dxfId="512" priority="507" stopIfTrue="1" operator="equal">
      <formula>"Indicate Date"</formula>
    </cfRule>
  </conditionalFormatting>
  <conditionalFormatting sqref="F1203:G1203">
    <cfRule type="cellIs" dxfId="511" priority="506" stopIfTrue="1" operator="equal">
      <formula>"Indicate Date"</formula>
    </cfRule>
  </conditionalFormatting>
  <conditionalFormatting sqref="F1200:G1200">
    <cfRule type="cellIs" dxfId="510" priority="509" stopIfTrue="1" operator="equal">
      <formula>"Indicate Date"</formula>
    </cfRule>
  </conditionalFormatting>
  <conditionalFormatting sqref="F1200:G1200">
    <cfRule type="cellIs" dxfId="509" priority="508" stopIfTrue="1" operator="equal">
      <formula>"Indicate Date"</formula>
    </cfRule>
  </conditionalFormatting>
  <conditionalFormatting sqref="F1204:G1204">
    <cfRule type="cellIs" dxfId="508" priority="505" stopIfTrue="1" operator="equal">
      <formula>"Indicate Date"</formula>
    </cfRule>
  </conditionalFormatting>
  <conditionalFormatting sqref="F1204:G1204">
    <cfRule type="cellIs" dxfId="507" priority="504" stopIfTrue="1" operator="equal">
      <formula>"Indicate Date"</formula>
    </cfRule>
  </conditionalFormatting>
  <conditionalFormatting sqref="F1207:G1207">
    <cfRule type="cellIs" dxfId="506" priority="503" stopIfTrue="1" operator="equal">
      <formula>"Indicate Date"</formula>
    </cfRule>
  </conditionalFormatting>
  <conditionalFormatting sqref="F1207:G1207">
    <cfRule type="cellIs" dxfId="505" priority="502" stopIfTrue="1" operator="equal">
      <formula>"Indicate Date"</formula>
    </cfRule>
  </conditionalFormatting>
  <conditionalFormatting sqref="F1206:G1206">
    <cfRule type="cellIs" dxfId="504" priority="501" stopIfTrue="1" operator="equal">
      <formula>"Indicate Date"</formula>
    </cfRule>
  </conditionalFormatting>
  <conditionalFormatting sqref="F1206:G1206">
    <cfRule type="cellIs" dxfId="503" priority="500" stopIfTrue="1" operator="equal">
      <formula>"Indicate Date"</formula>
    </cfRule>
  </conditionalFormatting>
  <conditionalFormatting sqref="F1205:G1205">
    <cfRule type="cellIs" dxfId="502" priority="499" stopIfTrue="1" operator="equal">
      <formula>"Indicate Date"</formula>
    </cfRule>
  </conditionalFormatting>
  <conditionalFormatting sqref="F1205:G1205">
    <cfRule type="cellIs" dxfId="501" priority="498" stopIfTrue="1" operator="equal">
      <formula>"Indicate Date"</formula>
    </cfRule>
  </conditionalFormatting>
  <conditionalFormatting sqref="F1208:G1208">
    <cfRule type="cellIs" dxfId="500" priority="497" stopIfTrue="1" operator="equal">
      <formula>"Indicate Date"</formula>
    </cfRule>
  </conditionalFormatting>
  <conditionalFormatting sqref="F1208:G1208">
    <cfRule type="cellIs" dxfId="499" priority="496" stopIfTrue="1" operator="equal">
      <formula>"Indicate Date"</formula>
    </cfRule>
  </conditionalFormatting>
  <conditionalFormatting sqref="F1209:G1209">
    <cfRule type="cellIs" dxfId="498" priority="495" stopIfTrue="1" operator="equal">
      <formula>"Indicate Date"</formula>
    </cfRule>
  </conditionalFormatting>
  <conditionalFormatting sqref="F1209:G1209">
    <cfRule type="cellIs" dxfId="497" priority="494" stopIfTrue="1" operator="equal">
      <formula>"Indicate Date"</formula>
    </cfRule>
  </conditionalFormatting>
  <conditionalFormatting sqref="F1210:G1210">
    <cfRule type="cellIs" dxfId="496" priority="493" stopIfTrue="1" operator="equal">
      <formula>"Indicate Date"</formula>
    </cfRule>
  </conditionalFormatting>
  <conditionalFormatting sqref="F1210:G1210">
    <cfRule type="cellIs" dxfId="495" priority="492" stopIfTrue="1" operator="equal">
      <formula>"Indicate Date"</formula>
    </cfRule>
  </conditionalFormatting>
  <conditionalFormatting sqref="F1211:G1211">
    <cfRule type="cellIs" dxfId="494" priority="491" stopIfTrue="1" operator="equal">
      <formula>"Indicate Date"</formula>
    </cfRule>
  </conditionalFormatting>
  <conditionalFormatting sqref="F1211:G1211">
    <cfRule type="cellIs" dxfId="493" priority="490" stopIfTrue="1" operator="equal">
      <formula>"Indicate Date"</formula>
    </cfRule>
  </conditionalFormatting>
  <conditionalFormatting sqref="F1212:G1212">
    <cfRule type="cellIs" dxfId="492" priority="489" stopIfTrue="1" operator="equal">
      <formula>"Indicate Date"</formula>
    </cfRule>
  </conditionalFormatting>
  <conditionalFormatting sqref="F1212:G1212">
    <cfRule type="cellIs" dxfId="491" priority="488" stopIfTrue="1" operator="equal">
      <formula>"Indicate Date"</formula>
    </cfRule>
  </conditionalFormatting>
  <conditionalFormatting sqref="F1213:G1213">
    <cfRule type="cellIs" dxfId="490" priority="487" stopIfTrue="1" operator="equal">
      <formula>"Indicate Date"</formula>
    </cfRule>
  </conditionalFormatting>
  <conditionalFormatting sqref="F1213:G1213">
    <cfRule type="cellIs" dxfId="489" priority="486" stopIfTrue="1" operator="equal">
      <formula>"Indicate Date"</formula>
    </cfRule>
  </conditionalFormatting>
  <conditionalFormatting sqref="F1214:G1214">
    <cfRule type="cellIs" dxfId="488" priority="485" stopIfTrue="1" operator="equal">
      <formula>"Indicate Date"</formula>
    </cfRule>
  </conditionalFormatting>
  <conditionalFormatting sqref="F1214:G1214">
    <cfRule type="cellIs" dxfId="487" priority="484" stopIfTrue="1" operator="equal">
      <formula>"Indicate Date"</formula>
    </cfRule>
  </conditionalFormatting>
  <conditionalFormatting sqref="F1215:G1215">
    <cfRule type="cellIs" dxfId="486" priority="483" stopIfTrue="1" operator="equal">
      <formula>"Indicate Date"</formula>
    </cfRule>
  </conditionalFormatting>
  <conditionalFormatting sqref="F1215:G1215">
    <cfRule type="cellIs" dxfId="485" priority="482" stopIfTrue="1" operator="equal">
      <formula>"Indicate Date"</formula>
    </cfRule>
  </conditionalFormatting>
  <conditionalFormatting sqref="F1218:G1218">
    <cfRule type="cellIs" dxfId="484" priority="481" stopIfTrue="1" operator="equal">
      <formula>"Indicate Date"</formula>
    </cfRule>
  </conditionalFormatting>
  <conditionalFormatting sqref="F1218:G1218">
    <cfRule type="cellIs" dxfId="483" priority="480" stopIfTrue="1" operator="equal">
      <formula>"Indicate Date"</formula>
    </cfRule>
  </conditionalFormatting>
  <conditionalFormatting sqref="F1217:G1217">
    <cfRule type="cellIs" dxfId="482" priority="479" stopIfTrue="1" operator="equal">
      <formula>"Indicate Date"</formula>
    </cfRule>
  </conditionalFormatting>
  <conditionalFormatting sqref="F1217:G1217">
    <cfRule type="cellIs" dxfId="481" priority="478" stopIfTrue="1" operator="equal">
      <formula>"Indicate Date"</formula>
    </cfRule>
  </conditionalFormatting>
  <conditionalFormatting sqref="F1216:G1216">
    <cfRule type="cellIs" dxfId="480" priority="477" stopIfTrue="1" operator="equal">
      <formula>"Indicate Date"</formula>
    </cfRule>
  </conditionalFormatting>
  <conditionalFormatting sqref="F1216:G1216">
    <cfRule type="cellIs" dxfId="479" priority="476" stopIfTrue="1" operator="equal">
      <formula>"Indicate Date"</formula>
    </cfRule>
  </conditionalFormatting>
  <conditionalFormatting sqref="F1219:G1219">
    <cfRule type="cellIs" dxfId="478" priority="475" stopIfTrue="1" operator="equal">
      <formula>"Indicate Date"</formula>
    </cfRule>
  </conditionalFormatting>
  <conditionalFormatting sqref="F1219:G1219">
    <cfRule type="cellIs" dxfId="477" priority="474" stopIfTrue="1" operator="equal">
      <formula>"Indicate Date"</formula>
    </cfRule>
  </conditionalFormatting>
  <conditionalFormatting sqref="F1223:G1223">
    <cfRule type="cellIs" dxfId="476" priority="473" stopIfTrue="1" operator="equal">
      <formula>"Indicate Date"</formula>
    </cfRule>
  </conditionalFormatting>
  <conditionalFormatting sqref="F1223:G1223">
    <cfRule type="cellIs" dxfId="475" priority="472" stopIfTrue="1" operator="equal">
      <formula>"Indicate Date"</formula>
    </cfRule>
  </conditionalFormatting>
  <conditionalFormatting sqref="F1224:G1224">
    <cfRule type="cellIs" dxfId="474" priority="471" stopIfTrue="1" operator="equal">
      <formula>"Indicate Date"</formula>
    </cfRule>
  </conditionalFormatting>
  <conditionalFormatting sqref="F1224:G1224">
    <cfRule type="cellIs" dxfId="473" priority="470" stopIfTrue="1" operator="equal">
      <formula>"Indicate Date"</formula>
    </cfRule>
  </conditionalFormatting>
  <conditionalFormatting sqref="F1225:G1225">
    <cfRule type="cellIs" dxfId="472" priority="469" stopIfTrue="1" operator="equal">
      <formula>"Indicate Date"</formula>
    </cfRule>
  </conditionalFormatting>
  <conditionalFormatting sqref="F1225:G1225">
    <cfRule type="cellIs" dxfId="471" priority="468" stopIfTrue="1" operator="equal">
      <formula>"Indicate Date"</formula>
    </cfRule>
  </conditionalFormatting>
  <conditionalFormatting sqref="F1226:G1226">
    <cfRule type="cellIs" dxfId="470" priority="467" stopIfTrue="1" operator="equal">
      <formula>"Indicate Date"</formula>
    </cfRule>
  </conditionalFormatting>
  <conditionalFormatting sqref="F1226:G1226">
    <cfRule type="cellIs" dxfId="469" priority="466" stopIfTrue="1" operator="equal">
      <formula>"Indicate Date"</formula>
    </cfRule>
  </conditionalFormatting>
  <conditionalFormatting sqref="F1227:G1227">
    <cfRule type="cellIs" dxfId="468" priority="465" stopIfTrue="1" operator="equal">
      <formula>"Indicate Date"</formula>
    </cfRule>
  </conditionalFormatting>
  <conditionalFormatting sqref="F1227:G1227">
    <cfRule type="cellIs" dxfId="467" priority="464" stopIfTrue="1" operator="equal">
      <formula>"Indicate Date"</formula>
    </cfRule>
  </conditionalFormatting>
  <conditionalFormatting sqref="F1238:G1238">
    <cfRule type="cellIs" dxfId="466" priority="463" stopIfTrue="1" operator="equal">
      <formula>"Indicate Date"</formula>
    </cfRule>
  </conditionalFormatting>
  <conditionalFormatting sqref="F1238:G1238">
    <cfRule type="cellIs" dxfId="465" priority="462" stopIfTrue="1" operator="equal">
      <formula>"Indicate Date"</formula>
    </cfRule>
  </conditionalFormatting>
  <conditionalFormatting sqref="F1239:G1239">
    <cfRule type="cellIs" dxfId="464" priority="461" stopIfTrue="1" operator="equal">
      <formula>"Indicate Date"</formula>
    </cfRule>
  </conditionalFormatting>
  <conditionalFormatting sqref="F1239:G1239">
    <cfRule type="cellIs" dxfId="463" priority="460" stopIfTrue="1" operator="equal">
      <formula>"Indicate Date"</formula>
    </cfRule>
  </conditionalFormatting>
  <conditionalFormatting sqref="F1240:G1240">
    <cfRule type="cellIs" dxfId="462" priority="459" stopIfTrue="1" operator="equal">
      <formula>"Indicate Date"</formula>
    </cfRule>
  </conditionalFormatting>
  <conditionalFormatting sqref="F1240:G1240">
    <cfRule type="cellIs" dxfId="461" priority="458" stopIfTrue="1" operator="equal">
      <formula>"Indicate Date"</formula>
    </cfRule>
  </conditionalFormatting>
  <conditionalFormatting sqref="F1241:G1241">
    <cfRule type="cellIs" dxfId="460" priority="457" stopIfTrue="1" operator="equal">
      <formula>"Indicate Date"</formula>
    </cfRule>
  </conditionalFormatting>
  <conditionalFormatting sqref="F1241:G1241">
    <cfRule type="cellIs" dxfId="459" priority="456" stopIfTrue="1" operator="equal">
      <formula>"Indicate Date"</formula>
    </cfRule>
  </conditionalFormatting>
  <conditionalFormatting sqref="F1242:G1242">
    <cfRule type="cellIs" dxfId="458" priority="455" stopIfTrue="1" operator="equal">
      <formula>"Indicate Date"</formula>
    </cfRule>
  </conditionalFormatting>
  <conditionalFormatting sqref="F1242:G1242">
    <cfRule type="cellIs" dxfId="457" priority="454" stopIfTrue="1" operator="equal">
      <formula>"Indicate Date"</formula>
    </cfRule>
  </conditionalFormatting>
  <conditionalFormatting sqref="F1243:G1243">
    <cfRule type="cellIs" dxfId="456" priority="453" stopIfTrue="1" operator="equal">
      <formula>"Indicate Date"</formula>
    </cfRule>
  </conditionalFormatting>
  <conditionalFormatting sqref="F1243:G1243">
    <cfRule type="cellIs" dxfId="455" priority="452" stopIfTrue="1" operator="equal">
      <formula>"Indicate Date"</formula>
    </cfRule>
  </conditionalFormatting>
  <conditionalFormatting sqref="F1244:G1244">
    <cfRule type="cellIs" dxfId="454" priority="451" stopIfTrue="1" operator="equal">
      <formula>"Indicate Date"</formula>
    </cfRule>
  </conditionalFormatting>
  <conditionalFormatting sqref="F1244:G1244">
    <cfRule type="cellIs" dxfId="453" priority="450" stopIfTrue="1" operator="equal">
      <formula>"Indicate Date"</formula>
    </cfRule>
  </conditionalFormatting>
  <conditionalFormatting sqref="F1220:G1220">
    <cfRule type="cellIs" dxfId="452" priority="449" stopIfTrue="1" operator="equal">
      <formula>"Indicate Date"</formula>
    </cfRule>
  </conditionalFormatting>
  <conditionalFormatting sqref="F1220:G1220">
    <cfRule type="cellIs" dxfId="451" priority="448" stopIfTrue="1" operator="equal">
      <formula>"Indicate Date"</formula>
    </cfRule>
  </conditionalFormatting>
  <conditionalFormatting sqref="F1221:G1221">
    <cfRule type="cellIs" dxfId="450" priority="447" stopIfTrue="1" operator="equal">
      <formula>"Indicate Date"</formula>
    </cfRule>
  </conditionalFormatting>
  <conditionalFormatting sqref="F1221:G1221">
    <cfRule type="cellIs" dxfId="449" priority="446" stopIfTrue="1" operator="equal">
      <formula>"Indicate Date"</formula>
    </cfRule>
  </conditionalFormatting>
  <conditionalFormatting sqref="F1222:G1222">
    <cfRule type="cellIs" dxfId="448" priority="445" stopIfTrue="1" operator="equal">
      <formula>"Indicate Date"</formula>
    </cfRule>
  </conditionalFormatting>
  <conditionalFormatting sqref="F1222:G1222">
    <cfRule type="cellIs" dxfId="447" priority="444" stopIfTrue="1" operator="equal">
      <formula>"Indicate Date"</formula>
    </cfRule>
  </conditionalFormatting>
  <conditionalFormatting sqref="F1228:G1228">
    <cfRule type="cellIs" dxfId="446" priority="443" stopIfTrue="1" operator="equal">
      <formula>"Indicate Date"</formula>
    </cfRule>
  </conditionalFormatting>
  <conditionalFormatting sqref="F1228:G1228">
    <cfRule type="cellIs" dxfId="445" priority="442" stopIfTrue="1" operator="equal">
      <formula>"Indicate Date"</formula>
    </cfRule>
  </conditionalFormatting>
  <conditionalFormatting sqref="F1229:G1229">
    <cfRule type="cellIs" dxfId="444" priority="441" stopIfTrue="1" operator="equal">
      <formula>"Indicate Date"</formula>
    </cfRule>
  </conditionalFormatting>
  <conditionalFormatting sqref="F1229:G1229">
    <cfRule type="cellIs" dxfId="443" priority="440" stopIfTrue="1" operator="equal">
      <formula>"Indicate Date"</formula>
    </cfRule>
  </conditionalFormatting>
  <conditionalFormatting sqref="F1230:G1230">
    <cfRule type="cellIs" dxfId="442" priority="439" stopIfTrue="1" operator="equal">
      <formula>"Indicate Date"</formula>
    </cfRule>
  </conditionalFormatting>
  <conditionalFormatting sqref="F1230:G1230">
    <cfRule type="cellIs" dxfId="441" priority="438" stopIfTrue="1" operator="equal">
      <formula>"Indicate Date"</formula>
    </cfRule>
  </conditionalFormatting>
  <conditionalFormatting sqref="F1231:G1231">
    <cfRule type="cellIs" dxfId="440" priority="437" stopIfTrue="1" operator="equal">
      <formula>"Indicate Date"</formula>
    </cfRule>
  </conditionalFormatting>
  <conditionalFormatting sqref="F1231:G1231">
    <cfRule type="cellIs" dxfId="439" priority="436" stopIfTrue="1" operator="equal">
      <formula>"Indicate Date"</formula>
    </cfRule>
  </conditionalFormatting>
  <conditionalFormatting sqref="F1232:G1232">
    <cfRule type="cellIs" dxfId="438" priority="435" stopIfTrue="1" operator="equal">
      <formula>"Indicate Date"</formula>
    </cfRule>
  </conditionalFormatting>
  <conditionalFormatting sqref="F1232:G1232">
    <cfRule type="cellIs" dxfId="437" priority="434" stopIfTrue="1" operator="equal">
      <formula>"Indicate Date"</formula>
    </cfRule>
  </conditionalFormatting>
  <conditionalFormatting sqref="F1233:G1233">
    <cfRule type="cellIs" dxfId="436" priority="433" stopIfTrue="1" operator="equal">
      <formula>"Indicate Date"</formula>
    </cfRule>
  </conditionalFormatting>
  <conditionalFormatting sqref="F1234:G1234">
    <cfRule type="cellIs" dxfId="435" priority="431" stopIfTrue="1" operator="equal">
      <formula>"Indicate Date"</formula>
    </cfRule>
  </conditionalFormatting>
  <conditionalFormatting sqref="F1233:G1233">
    <cfRule type="cellIs" dxfId="434" priority="432" stopIfTrue="1" operator="equal">
      <formula>"Indicate Date"</formula>
    </cfRule>
  </conditionalFormatting>
  <conditionalFormatting sqref="F1234:G1234">
    <cfRule type="cellIs" dxfId="433" priority="430" stopIfTrue="1" operator="equal">
      <formula>"Indicate Date"</formula>
    </cfRule>
  </conditionalFormatting>
  <conditionalFormatting sqref="F1111">
    <cfRule type="cellIs" dxfId="432" priority="429" stopIfTrue="1" operator="equal">
      <formula>"Indicate Date"</formula>
    </cfRule>
  </conditionalFormatting>
  <conditionalFormatting sqref="F1112">
    <cfRule type="cellIs" dxfId="431" priority="428" stopIfTrue="1" operator="equal">
      <formula>"Indicate Date"</formula>
    </cfRule>
  </conditionalFormatting>
  <conditionalFormatting sqref="F1113">
    <cfRule type="cellIs" dxfId="430" priority="427" stopIfTrue="1" operator="equal">
      <formula>"Indicate Date"</formula>
    </cfRule>
  </conditionalFormatting>
  <conditionalFormatting sqref="F1114">
    <cfRule type="cellIs" dxfId="429" priority="426" stopIfTrue="1" operator="equal">
      <formula>"Indicate Date"</formula>
    </cfRule>
  </conditionalFormatting>
  <conditionalFormatting sqref="F1115">
    <cfRule type="cellIs" dxfId="428" priority="425" stopIfTrue="1" operator="equal">
      <formula>"Indicate Date"</formula>
    </cfRule>
  </conditionalFormatting>
  <conditionalFormatting sqref="F1116">
    <cfRule type="cellIs" dxfId="427" priority="424" stopIfTrue="1" operator="equal">
      <formula>"Indicate Date"</formula>
    </cfRule>
  </conditionalFormatting>
  <conditionalFormatting sqref="F1235:G1235">
    <cfRule type="cellIs" dxfId="426" priority="423" stopIfTrue="1" operator="equal">
      <formula>"Indicate Date"</formula>
    </cfRule>
  </conditionalFormatting>
  <conditionalFormatting sqref="F1235:G1235">
    <cfRule type="cellIs" dxfId="425" priority="422" stopIfTrue="1" operator="equal">
      <formula>"Indicate Date"</formula>
    </cfRule>
  </conditionalFormatting>
  <conditionalFormatting sqref="F1236:G1236">
    <cfRule type="cellIs" dxfId="424" priority="419" stopIfTrue="1" operator="equal">
      <formula>"Indicate Date"</formula>
    </cfRule>
  </conditionalFormatting>
  <conditionalFormatting sqref="F1236:G1236">
    <cfRule type="cellIs" dxfId="423" priority="418" stopIfTrue="1" operator="equal">
      <formula>"Indicate Date"</formula>
    </cfRule>
  </conditionalFormatting>
  <conditionalFormatting sqref="F1237:G1237">
    <cfRule type="cellIs" dxfId="422" priority="421" stopIfTrue="1" operator="equal">
      <formula>"Indicate Date"</formula>
    </cfRule>
  </conditionalFormatting>
  <conditionalFormatting sqref="F1237:G1237">
    <cfRule type="cellIs" dxfId="421" priority="420" stopIfTrue="1" operator="equal">
      <formula>"Indicate Date"</formula>
    </cfRule>
  </conditionalFormatting>
  <conditionalFormatting sqref="F1661">
    <cfRule type="cellIs" dxfId="420" priority="415" stopIfTrue="1" operator="equal">
      <formula>"Indicate Date"</formula>
    </cfRule>
  </conditionalFormatting>
  <conditionalFormatting sqref="F1661">
    <cfRule type="cellIs" dxfId="419" priority="414" stopIfTrue="1" operator="equal">
      <formula>"Indicate Date"</formula>
    </cfRule>
  </conditionalFormatting>
  <conditionalFormatting sqref="F1635:F1637">
    <cfRule type="cellIs" dxfId="418" priority="417" stopIfTrue="1" operator="equal">
      <formula>"Indicate Date"</formula>
    </cfRule>
  </conditionalFormatting>
  <conditionalFormatting sqref="F1635:F1637">
    <cfRule type="cellIs" dxfId="417" priority="416" stopIfTrue="1" operator="equal">
      <formula>"Indicate Date"</formula>
    </cfRule>
  </conditionalFormatting>
  <conditionalFormatting sqref="F1652:F1653 F1655">
    <cfRule type="cellIs" dxfId="416" priority="413" stopIfTrue="1" operator="equal">
      <formula>"Indicate Date"</formula>
    </cfRule>
  </conditionalFormatting>
  <conditionalFormatting sqref="F1652:F1653 F1655">
    <cfRule type="cellIs" dxfId="415" priority="412" stopIfTrue="1" operator="equal">
      <formula>"Indicate Date"</formula>
    </cfRule>
  </conditionalFormatting>
  <conditionalFormatting sqref="F1654">
    <cfRule type="cellIs" dxfId="414" priority="411" stopIfTrue="1" operator="equal">
      <formula>"Indicate Date"</formula>
    </cfRule>
  </conditionalFormatting>
  <conditionalFormatting sqref="F1654">
    <cfRule type="cellIs" dxfId="413" priority="410" stopIfTrue="1" operator="equal">
      <formula>"Indicate Date"</formula>
    </cfRule>
  </conditionalFormatting>
  <conditionalFormatting sqref="F1648:F1649 F1651">
    <cfRule type="cellIs" dxfId="412" priority="409" stopIfTrue="1" operator="equal">
      <formula>"Indicate Date"</formula>
    </cfRule>
  </conditionalFormatting>
  <conditionalFormatting sqref="F1648:F1649 F1651">
    <cfRule type="cellIs" dxfId="411" priority="408" stopIfTrue="1" operator="equal">
      <formula>"Indicate Date"</formula>
    </cfRule>
  </conditionalFormatting>
  <conditionalFormatting sqref="F1650">
    <cfRule type="cellIs" dxfId="410" priority="407" stopIfTrue="1" operator="equal">
      <formula>"Indicate Date"</formula>
    </cfRule>
  </conditionalFormatting>
  <conditionalFormatting sqref="F1650">
    <cfRule type="cellIs" dxfId="409" priority="406" stopIfTrue="1" operator="equal">
      <formula>"Indicate Date"</formula>
    </cfRule>
  </conditionalFormatting>
  <conditionalFormatting sqref="F634">
    <cfRule type="cellIs" dxfId="408" priority="405" stopIfTrue="1" operator="equal">
      <formula>"Indicate Date"</formula>
    </cfRule>
  </conditionalFormatting>
  <conditionalFormatting sqref="F1666:F1669">
    <cfRule type="cellIs" dxfId="407" priority="404" stopIfTrue="1" operator="equal">
      <formula>"Indicate Date"</formula>
    </cfRule>
  </conditionalFormatting>
  <conditionalFormatting sqref="F1666:F1669">
    <cfRule type="cellIs" dxfId="406" priority="403" stopIfTrue="1" operator="equal">
      <formula>"Indicate Date"</formula>
    </cfRule>
  </conditionalFormatting>
  <conditionalFormatting sqref="F1665">
    <cfRule type="cellIs" dxfId="405" priority="402" stopIfTrue="1" operator="equal">
      <formula>"Indicate Date"</formula>
    </cfRule>
  </conditionalFormatting>
  <conditionalFormatting sqref="F1665">
    <cfRule type="cellIs" dxfId="404" priority="401" stopIfTrue="1" operator="equal">
      <formula>"Indicate Date"</formula>
    </cfRule>
  </conditionalFormatting>
  <conditionalFormatting sqref="F1671">
    <cfRule type="cellIs" dxfId="403" priority="400" stopIfTrue="1" operator="equal">
      <formula>"Indicate Date"</formula>
    </cfRule>
  </conditionalFormatting>
  <conditionalFormatting sqref="F1670">
    <cfRule type="cellIs" dxfId="402" priority="399" stopIfTrue="1" operator="equal">
      <formula>"Indicate Date"</formula>
    </cfRule>
  </conditionalFormatting>
  <conditionalFormatting sqref="F1664">
    <cfRule type="cellIs" dxfId="401" priority="398" stopIfTrue="1" operator="equal">
      <formula>"Indicate Date"</formula>
    </cfRule>
  </conditionalFormatting>
  <conditionalFormatting sqref="F1664">
    <cfRule type="cellIs" dxfId="400" priority="397" stopIfTrue="1" operator="equal">
      <formula>"Indicate Date"</formula>
    </cfRule>
  </conditionalFormatting>
  <conditionalFormatting sqref="F1663">
    <cfRule type="cellIs" dxfId="399" priority="396" stopIfTrue="1" operator="equal">
      <formula>"Indicate Date"</formula>
    </cfRule>
  </conditionalFormatting>
  <conditionalFormatting sqref="F1663">
    <cfRule type="cellIs" dxfId="398" priority="395" stopIfTrue="1" operator="equal">
      <formula>"Indicate Date"</formula>
    </cfRule>
  </conditionalFormatting>
  <conditionalFormatting sqref="F1751:F1752 F1754">
    <cfRule type="cellIs" dxfId="397" priority="394" stopIfTrue="1" operator="equal">
      <formula>"Indicate Date"</formula>
    </cfRule>
  </conditionalFormatting>
  <conditionalFormatting sqref="F1751:F1752 F1754">
    <cfRule type="cellIs" dxfId="396" priority="393" stopIfTrue="1" operator="equal">
      <formula>"Indicate Date"</formula>
    </cfRule>
  </conditionalFormatting>
  <conditionalFormatting sqref="F1739:F1740 F1742">
    <cfRule type="cellIs" dxfId="395" priority="392" stopIfTrue="1" operator="equal">
      <formula>"Indicate Date"</formula>
    </cfRule>
  </conditionalFormatting>
  <conditionalFormatting sqref="F1739:F1740 F1742">
    <cfRule type="cellIs" dxfId="394" priority="391" stopIfTrue="1" operator="equal">
      <formula>"Indicate Date"</formula>
    </cfRule>
  </conditionalFormatting>
  <conditionalFormatting sqref="F1753">
    <cfRule type="cellIs" dxfId="393" priority="390" stopIfTrue="1" operator="equal">
      <formula>"Indicate Date"</formula>
    </cfRule>
  </conditionalFormatting>
  <conditionalFormatting sqref="F1753">
    <cfRule type="cellIs" dxfId="392" priority="389" stopIfTrue="1" operator="equal">
      <formula>"Indicate Date"</formula>
    </cfRule>
  </conditionalFormatting>
  <conditionalFormatting sqref="F1743">
    <cfRule type="cellIs" dxfId="391" priority="388" stopIfTrue="1" operator="equal">
      <formula>"Indicate Date"</formula>
    </cfRule>
  </conditionalFormatting>
  <conditionalFormatting sqref="F1743">
    <cfRule type="cellIs" dxfId="390" priority="387" stopIfTrue="1" operator="equal">
      <formula>"Indicate Date"</formula>
    </cfRule>
  </conditionalFormatting>
  <conditionalFormatting sqref="F1732:F1734">
    <cfRule type="cellIs" dxfId="389" priority="386" stopIfTrue="1" operator="equal">
      <formula>"Indicate Date"</formula>
    </cfRule>
  </conditionalFormatting>
  <conditionalFormatting sqref="F1732:F1734">
    <cfRule type="cellIs" dxfId="388" priority="385" stopIfTrue="1" operator="equal">
      <formula>"Indicate Date"</formula>
    </cfRule>
  </conditionalFormatting>
  <conditionalFormatting sqref="F1741">
    <cfRule type="cellIs" dxfId="387" priority="384" stopIfTrue="1" operator="equal">
      <formula>"Indicate Date"</formula>
    </cfRule>
  </conditionalFormatting>
  <conditionalFormatting sqref="F1741">
    <cfRule type="cellIs" dxfId="386" priority="383" stopIfTrue="1" operator="equal">
      <formula>"Indicate Date"</formula>
    </cfRule>
  </conditionalFormatting>
  <conditionalFormatting sqref="F1737">
    <cfRule type="cellIs" dxfId="385" priority="380" stopIfTrue="1" operator="equal">
      <formula>"Indicate Date"</formula>
    </cfRule>
  </conditionalFormatting>
  <conditionalFormatting sqref="F1737">
    <cfRule type="cellIs" dxfId="384" priority="379" stopIfTrue="1" operator="equal">
      <formula>"Indicate Date"</formula>
    </cfRule>
  </conditionalFormatting>
  <conditionalFormatting sqref="F1735:F1736 F1738">
    <cfRule type="cellIs" dxfId="383" priority="382" stopIfTrue="1" operator="equal">
      <formula>"Indicate Date"</formula>
    </cfRule>
  </conditionalFormatting>
  <conditionalFormatting sqref="F1735:F1736 F1738">
    <cfRule type="cellIs" dxfId="382" priority="381" stopIfTrue="1" operator="equal">
      <formula>"Indicate Date"</formula>
    </cfRule>
  </conditionalFormatting>
  <conditionalFormatting sqref="F1700">
    <cfRule type="cellIs" dxfId="381" priority="376" stopIfTrue="1" operator="equal">
      <formula>"Indicate Date"</formula>
    </cfRule>
  </conditionalFormatting>
  <conditionalFormatting sqref="F1700">
    <cfRule type="cellIs" dxfId="380" priority="375" stopIfTrue="1" operator="equal">
      <formula>"Indicate Date"</formula>
    </cfRule>
  </conditionalFormatting>
  <conditionalFormatting sqref="F1697:F1698">
    <cfRule type="cellIs" dxfId="379" priority="378" stopIfTrue="1" operator="equal">
      <formula>"Indicate Date"</formula>
    </cfRule>
  </conditionalFormatting>
  <conditionalFormatting sqref="F1697:F1698">
    <cfRule type="cellIs" dxfId="378" priority="377" stopIfTrue="1" operator="equal">
      <formula>"Indicate Date"</formula>
    </cfRule>
  </conditionalFormatting>
  <conditionalFormatting sqref="F1685">
    <cfRule type="cellIs" dxfId="377" priority="372" stopIfTrue="1" operator="equal">
      <formula>"Indicate Date"</formula>
    </cfRule>
  </conditionalFormatting>
  <conditionalFormatting sqref="F1685">
    <cfRule type="cellIs" dxfId="376" priority="371" stopIfTrue="1" operator="equal">
      <formula>"Indicate Date"</formula>
    </cfRule>
  </conditionalFormatting>
  <conditionalFormatting sqref="F1679">
    <cfRule type="cellIs" dxfId="375" priority="368" stopIfTrue="1" operator="equal">
      <formula>"Indicate Date"</formula>
    </cfRule>
  </conditionalFormatting>
  <conditionalFormatting sqref="F1679">
    <cfRule type="cellIs" dxfId="374" priority="367" stopIfTrue="1" operator="equal">
      <formula>"Indicate Date"</formula>
    </cfRule>
  </conditionalFormatting>
  <conditionalFormatting sqref="F1683:F1684">
    <cfRule type="cellIs" dxfId="373" priority="374" stopIfTrue="1" operator="equal">
      <formula>"Indicate Date"</formula>
    </cfRule>
  </conditionalFormatting>
  <conditionalFormatting sqref="F1683:F1684">
    <cfRule type="cellIs" dxfId="372" priority="373" stopIfTrue="1" operator="equal">
      <formula>"Indicate Date"</formula>
    </cfRule>
  </conditionalFormatting>
  <conditionalFormatting sqref="F1682">
    <cfRule type="cellIs" dxfId="371" priority="364" stopIfTrue="1" operator="equal">
      <formula>"Indicate Date"</formula>
    </cfRule>
  </conditionalFormatting>
  <conditionalFormatting sqref="F1682">
    <cfRule type="cellIs" dxfId="370" priority="363" stopIfTrue="1" operator="equal">
      <formula>"Indicate Date"</formula>
    </cfRule>
  </conditionalFormatting>
  <conditionalFormatting sqref="F1677:F1678">
    <cfRule type="cellIs" dxfId="369" priority="370" stopIfTrue="1" operator="equal">
      <formula>"Indicate Date"</formula>
    </cfRule>
  </conditionalFormatting>
  <conditionalFormatting sqref="F1677:F1678">
    <cfRule type="cellIs" dxfId="368" priority="369" stopIfTrue="1" operator="equal">
      <formula>"Indicate Date"</formula>
    </cfRule>
  </conditionalFormatting>
  <conditionalFormatting sqref="F1688">
    <cfRule type="cellIs" dxfId="367" priority="360" stopIfTrue="1" operator="equal">
      <formula>"Indicate Date"</formula>
    </cfRule>
  </conditionalFormatting>
  <conditionalFormatting sqref="F1688">
    <cfRule type="cellIs" dxfId="366" priority="359" stopIfTrue="1" operator="equal">
      <formula>"Indicate Date"</formula>
    </cfRule>
  </conditionalFormatting>
  <conditionalFormatting sqref="F1680:F1681">
    <cfRule type="cellIs" dxfId="365" priority="366" stopIfTrue="1" operator="equal">
      <formula>"Indicate Date"</formula>
    </cfRule>
  </conditionalFormatting>
  <conditionalFormatting sqref="F1680:F1681">
    <cfRule type="cellIs" dxfId="364" priority="365" stopIfTrue="1" operator="equal">
      <formula>"Indicate Date"</formula>
    </cfRule>
  </conditionalFormatting>
  <conditionalFormatting sqref="F1699">
    <cfRule type="cellIs" dxfId="363" priority="358" stopIfTrue="1" operator="equal">
      <formula>"Indicate Date"</formula>
    </cfRule>
  </conditionalFormatting>
  <conditionalFormatting sqref="F1699">
    <cfRule type="cellIs" dxfId="362" priority="357" stopIfTrue="1" operator="equal">
      <formula>"Indicate Date"</formula>
    </cfRule>
  </conditionalFormatting>
  <conditionalFormatting sqref="F1686:F1687">
    <cfRule type="cellIs" dxfId="361" priority="362" stopIfTrue="1" operator="equal">
      <formula>"Indicate Date"</formula>
    </cfRule>
  </conditionalFormatting>
  <conditionalFormatting sqref="F1686:F1687">
    <cfRule type="cellIs" dxfId="360" priority="361" stopIfTrue="1" operator="equal">
      <formula>"Indicate Date"</formula>
    </cfRule>
  </conditionalFormatting>
  <conditionalFormatting sqref="F1691">
    <cfRule type="cellIs" dxfId="359" priority="352" stopIfTrue="1" operator="equal">
      <formula>"Indicate Date"</formula>
    </cfRule>
  </conditionalFormatting>
  <conditionalFormatting sqref="F1691">
    <cfRule type="cellIs" dxfId="358" priority="351" stopIfTrue="1" operator="equal">
      <formula>"Indicate Date"</formula>
    </cfRule>
  </conditionalFormatting>
  <conditionalFormatting sqref="F1692">
    <cfRule type="cellIs" dxfId="357" priority="354" stopIfTrue="1" operator="equal">
      <formula>"Indicate Date"</formula>
    </cfRule>
  </conditionalFormatting>
  <conditionalFormatting sqref="F1692">
    <cfRule type="cellIs" dxfId="356" priority="353" stopIfTrue="1" operator="equal">
      <formula>"Indicate Date"</formula>
    </cfRule>
  </conditionalFormatting>
  <conditionalFormatting sqref="F1689:F1690">
    <cfRule type="cellIs" dxfId="355" priority="356" stopIfTrue="1" operator="equal">
      <formula>"Indicate Date"</formula>
    </cfRule>
  </conditionalFormatting>
  <conditionalFormatting sqref="F1689:F1690">
    <cfRule type="cellIs" dxfId="354" priority="355" stopIfTrue="1" operator="equal">
      <formula>"Indicate Date"</formula>
    </cfRule>
  </conditionalFormatting>
  <conditionalFormatting sqref="F1695">
    <cfRule type="cellIs" dxfId="353" priority="346" stopIfTrue="1" operator="equal">
      <formula>"Indicate Date"</formula>
    </cfRule>
  </conditionalFormatting>
  <conditionalFormatting sqref="F1695">
    <cfRule type="cellIs" dxfId="352" priority="345" stopIfTrue="1" operator="equal">
      <formula>"Indicate Date"</formula>
    </cfRule>
  </conditionalFormatting>
  <conditionalFormatting sqref="F1696">
    <cfRule type="cellIs" dxfId="351" priority="348" stopIfTrue="1" operator="equal">
      <formula>"Indicate Date"</formula>
    </cfRule>
  </conditionalFormatting>
  <conditionalFormatting sqref="F1696">
    <cfRule type="cellIs" dxfId="350" priority="347" stopIfTrue="1" operator="equal">
      <formula>"Indicate Date"</formula>
    </cfRule>
  </conditionalFormatting>
  <conditionalFormatting sqref="F1693:F1694">
    <cfRule type="cellIs" dxfId="349" priority="350" stopIfTrue="1" operator="equal">
      <formula>"Indicate Date"</formula>
    </cfRule>
  </conditionalFormatting>
  <conditionalFormatting sqref="F1693:F1694">
    <cfRule type="cellIs" dxfId="348" priority="349" stopIfTrue="1" operator="equal">
      <formula>"Indicate Date"</formula>
    </cfRule>
  </conditionalFormatting>
  <conditionalFormatting sqref="F1703">
    <cfRule type="cellIs" dxfId="347" priority="342" stopIfTrue="1" operator="equal">
      <formula>"Indicate Date"</formula>
    </cfRule>
  </conditionalFormatting>
  <conditionalFormatting sqref="F1703">
    <cfRule type="cellIs" dxfId="346" priority="341" stopIfTrue="1" operator="equal">
      <formula>"Indicate Date"</formula>
    </cfRule>
  </conditionalFormatting>
  <conditionalFormatting sqref="F1701:F1702">
    <cfRule type="cellIs" dxfId="345" priority="344" stopIfTrue="1" operator="equal">
      <formula>"Indicate Date"</formula>
    </cfRule>
  </conditionalFormatting>
  <conditionalFormatting sqref="F1701:F1702">
    <cfRule type="cellIs" dxfId="344" priority="343" stopIfTrue="1" operator="equal">
      <formula>"Indicate Date"</formula>
    </cfRule>
  </conditionalFormatting>
  <conditionalFormatting sqref="F1799:F1800">
    <cfRule type="cellIs" dxfId="343" priority="340" stopIfTrue="1" operator="equal">
      <formula>"Indicate Date"</formula>
    </cfRule>
  </conditionalFormatting>
  <conditionalFormatting sqref="F1799:F1800">
    <cfRule type="cellIs" dxfId="342" priority="339" stopIfTrue="1" operator="equal">
      <formula>"Indicate Date"</formula>
    </cfRule>
  </conditionalFormatting>
  <conditionalFormatting sqref="F1802">
    <cfRule type="cellIs" dxfId="341" priority="338" stopIfTrue="1" operator="equal">
      <formula>"Indicate Date"</formula>
    </cfRule>
  </conditionalFormatting>
  <conditionalFormatting sqref="F1802">
    <cfRule type="cellIs" dxfId="340" priority="337" stopIfTrue="1" operator="equal">
      <formula>"Indicate Date"</formula>
    </cfRule>
  </conditionalFormatting>
  <conditionalFormatting sqref="F1744:F1745 F1747">
    <cfRule type="cellIs" dxfId="339" priority="336" stopIfTrue="1" operator="equal">
      <formula>"Indicate Date"</formula>
    </cfRule>
  </conditionalFormatting>
  <conditionalFormatting sqref="F1744:F1745 F1747">
    <cfRule type="cellIs" dxfId="338" priority="335" stopIfTrue="1" operator="equal">
      <formula>"Indicate Date"</formula>
    </cfRule>
  </conditionalFormatting>
  <conditionalFormatting sqref="F1746">
    <cfRule type="cellIs" dxfId="337" priority="334" stopIfTrue="1" operator="equal">
      <formula>"Indicate Date"</formula>
    </cfRule>
  </conditionalFormatting>
  <conditionalFormatting sqref="F1746">
    <cfRule type="cellIs" dxfId="336" priority="333" stopIfTrue="1" operator="equal">
      <formula>"Indicate Date"</formula>
    </cfRule>
  </conditionalFormatting>
  <conditionalFormatting sqref="F1748:F1749">
    <cfRule type="cellIs" dxfId="335" priority="332" stopIfTrue="1" operator="equal">
      <formula>"Indicate Date"</formula>
    </cfRule>
  </conditionalFormatting>
  <conditionalFormatting sqref="F1748:F1749">
    <cfRule type="cellIs" dxfId="334" priority="331" stopIfTrue="1" operator="equal">
      <formula>"Indicate Date"</formula>
    </cfRule>
  </conditionalFormatting>
  <conditionalFormatting sqref="F1750">
    <cfRule type="cellIs" dxfId="333" priority="330" stopIfTrue="1" operator="equal">
      <formula>"Indicate Date"</formula>
    </cfRule>
  </conditionalFormatting>
  <conditionalFormatting sqref="F1750">
    <cfRule type="cellIs" dxfId="332" priority="329" stopIfTrue="1" operator="equal">
      <formula>"Indicate Date"</formula>
    </cfRule>
  </conditionalFormatting>
  <conditionalFormatting sqref="F1755:F1756 F1758">
    <cfRule type="cellIs" dxfId="331" priority="328" stopIfTrue="1" operator="equal">
      <formula>"Indicate Date"</formula>
    </cfRule>
  </conditionalFormatting>
  <conditionalFormatting sqref="F1755:F1756 F1758">
    <cfRule type="cellIs" dxfId="330" priority="327" stopIfTrue="1" operator="equal">
      <formula>"Indicate Date"</formula>
    </cfRule>
  </conditionalFormatting>
  <conditionalFormatting sqref="F1757">
    <cfRule type="cellIs" dxfId="329" priority="326" stopIfTrue="1" operator="equal">
      <formula>"Indicate Date"</formula>
    </cfRule>
  </conditionalFormatting>
  <conditionalFormatting sqref="F1757">
    <cfRule type="cellIs" dxfId="328" priority="325" stopIfTrue="1" operator="equal">
      <formula>"Indicate Date"</formula>
    </cfRule>
  </conditionalFormatting>
  <conditionalFormatting sqref="F1712">
    <cfRule type="cellIs" dxfId="327" priority="322" stopIfTrue="1" operator="equal">
      <formula>"Indicate Date"</formula>
    </cfRule>
  </conditionalFormatting>
  <conditionalFormatting sqref="F1712">
    <cfRule type="cellIs" dxfId="326" priority="321" stopIfTrue="1" operator="equal">
      <formula>"Indicate Date"</formula>
    </cfRule>
  </conditionalFormatting>
  <conditionalFormatting sqref="F1710:F1711">
    <cfRule type="cellIs" dxfId="325" priority="324" stopIfTrue="1" operator="equal">
      <formula>"Indicate Date"</formula>
    </cfRule>
  </conditionalFormatting>
  <conditionalFormatting sqref="F1710:F1711">
    <cfRule type="cellIs" dxfId="324" priority="323" stopIfTrue="1" operator="equal">
      <formula>"Indicate Date"</formula>
    </cfRule>
  </conditionalFormatting>
  <conditionalFormatting sqref="F1706">
    <cfRule type="cellIs" dxfId="323" priority="318" stopIfTrue="1" operator="equal">
      <formula>"Indicate Date"</formula>
    </cfRule>
  </conditionalFormatting>
  <conditionalFormatting sqref="F1706">
    <cfRule type="cellIs" dxfId="322" priority="317" stopIfTrue="1" operator="equal">
      <formula>"Indicate Date"</formula>
    </cfRule>
  </conditionalFormatting>
  <conditionalFormatting sqref="F1704:F1705">
    <cfRule type="cellIs" dxfId="321" priority="320" stopIfTrue="1" operator="equal">
      <formula>"Indicate Date"</formula>
    </cfRule>
  </conditionalFormatting>
  <conditionalFormatting sqref="F1704:F1705">
    <cfRule type="cellIs" dxfId="320" priority="319" stopIfTrue="1" operator="equal">
      <formula>"Indicate Date"</formula>
    </cfRule>
  </conditionalFormatting>
  <conditionalFormatting sqref="F1709">
    <cfRule type="cellIs" dxfId="319" priority="314" stopIfTrue="1" operator="equal">
      <formula>"Indicate Date"</formula>
    </cfRule>
  </conditionalFormatting>
  <conditionalFormatting sqref="F1709">
    <cfRule type="cellIs" dxfId="318" priority="313" stopIfTrue="1" operator="equal">
      <formula>"Indicate Date"</formula>
    </cfRule>
  </conditionalFormatting>
  <conditionalFormatting sqref="F1707:F1708">
    <cfRule type="cellIs" dxfId="317" priority="316" stopIfTrue="1" operator="equal">
      <formula>"Indicate Date"</formula>
    </cfRule>
  </conditionalFormatting>
  <conditionalFormatting sqref="F1707:F1708">
    <cfRule type="cellIs" dxfId="316" priority="315" stopIfTrue="1" operator="equal">
      <formula>"Indicate Date"</formula>
    </cfRule>
  </conditionalFormatting>
  <conditionalFormatting sqref="F1713:F1714 F1716">
    <cfRule type="cellIs" dxfId="315" priority="312" stopIfTrue="1" operator="equal">
      <formula>"Indicate Date"</formula>
    </cfRule>
  </conditionalFormatting>
  <conditionalFormatting sqref="F1713:F1714 F1716">
    <cfRule type="cellIs" dxfId="314" priority="311" stopIfTrue="1" operator="equal">
      <formula>"Indicate Date"</formula>
    </cfRule>
  </conditionalFormatting>
  <conditionalFormatting sqref="F1715">
    <cfRule type="cellIs" dxfId="313" priority="310" stopIfTrue="1" operator="equal">
      <formula>"Indicate Date"</formula>
    </cfRule>
  </conditionalFormatting>
  <conditionalFormatting sqref="F1715">
    <cfRule type="cellIs" dxfId="312" priority="309" stopIfTrue="1" operator="equal">
      <formula>"Indicate Date"</formula>
    </cfRule>
  </conditionalFormatting>
  <conditionalFormatting sqref="F1724:F1725">
    <cfRule type="cellIs" dxfId="311" priority="308" stopIfTrue="1" operator="equal">
      <formula>"Indicate Date"</formula>
    </cfRule>
  </conditionalFormatting>
  <conditionalFormatting sqref="F1724:F1725">
    <cfRule type="cellIs" dxfId="310" priority="307" stopIfTrue="1" operator="equal">
      <formula>"Indicate Date"</formula>
    </cfRule>
  </conditionalFormatting>
  <conditionalFormatting sqref="F1727">
    <cfRule type="cellIs" dxfId="309" priority="306" stopIfTrue="1" operator="equal">
      <formula>"Indicate Date"</formula>
    </cfRule>
  </conditionalFormatting>
  <conditionalFormatting sqref="F1727">
    <cfRule type="cellIs" dxfId="308" priority="305" stopIfTrue="1" operator="equal">
      <formula>"Indicate Date"</formula>
    </cfRule>
  </conditionalFormatting>
  <conditionalFormatting sqref="F1717:F1718 F1720">
    <cfRule type="cellIs" dxfId="307" priority="304" stopIfTrue="1" operator="equal">
      <formula>"Indicate Date"</formula>
    </cfRule>
  </conditionalFormatting>
  <conditionalFormatting sqref="F1717:F1718 F1720">
    <cfRule type="cellIs" dxfId="306" priority="303" stopIfTrue="1" operator="equal">
      <formula>"Indicate Date"</formula>
    </cfRule>
  </conditionalFormatting>
  <conditionalFormatting sqref="F1719">
    <cfRule type="cellIs" dxfId="305" priority="302" stopIfTrue="1" operator="equal">
      <formula>"Indicate Date"</formula>
    </cfRule>
  </conditionalFormatting>
  <conditionalFormatting sqref="F1719">
    <cfRule type="cellIs" dxfId="304" priority="301" stopIfTrue="1" operator="equal">
      <formula>"Indicate Date"</formula>
    </cfRule>
  </conditionalFormatting>
  <conditionalFormatting sqref="F1721:F1722">
    <cfRule type="cellIs" dxfId="303" priority="300" stopIfTrue="1" operator="equal">
      <formula>"Indicate Date"</formula>
    </cfRule>
  </conditionalFormatting>
  <conditionalFormatting sqref="F1721:F1722">
    <cfRule type="cellIs" dxfId="302" priority="299" stopIfTrue="1" operator="equal">
      <formula>"Indicate Date"</formula>
    </cfRule>
  </conditionalFormatting>
  <conditionalFormatting sqref="F1723">
    <cfRule type="cellIs" dxfId="301" priority="298" stopIfTrue="1" operator="equal">
      <formula>"Indicate Date"</formula>
    </cfRule>
  </conditionalFormatting>
  <conditionalFormatting sqref="F1723">
    <cfRule type="cellIs" dxfId="300" priority="297" stopIfTrue="1" operator="equal">
      <formula>"Indicate Date"</formula>
    </cfRule>
  </conditionalFormatting>
  <conditionalFormatting sqref="F1726">
    <cfRule type="cellIs" dxfId="299" priority="296" stopIfTrue="1" operator="equal">
      <formula>"Indicate Date"</formula>
    </cfRule>
  </conditionalFormatting>
  <conditionalFormatting sqref="F1726">
    <cfRule type="cellIs" dxfId="298" priority="295" stopIfTrue="1" operator="equal">
      <formula>"Indicate Date"</formula>
    </cfRule>
  </conditionalFormatting>
  <conditionalFormatting sqref="F1676">
    <cfRule type="cellIs" dxfId="297" priority="292" stopIfTrue="1" operator="equal">
      <formula>"Indicate Date"</formula>
    </cfRule>
  </conditionalFormatting>
  <conditionalFormatting sqref="F1676">
    <cfRule type="cellIs" dxfId="296" priority="291" stopIfTrue="1" operator="equal">
      <formula>"Indicate Date"</formula>
    </cfRule>
  </conditionalFormatting>
  <conditionalFormatting sqref="F1673:F1674">
    <cfRule type="cellIs" dxfId="295" priority="294" stopIfTrue="1" operator="equal">
      <formula>"Indicate Date"</formula>
    </cfRule>
  </conditionalFormatting>
  <conditionalFormatting sqref="F1673:F1674">
    <cfRule type="cellIs" dxfId="294" priority="293" stopIfTrue="1" operator="equal">
      <formula>"Indicate Date"</formula>
    </cfRule>
  </conditionalFormatting>
  <conditionalFormatting sqref="F1675">
    <cfRule type="cellIs" dxfId="293" priority="290" stopIfTrue="1" operator="equal">
      <formula>"Indicate Date"</formula>
    </cfRule>
  </conditionalFormatting>
  <conditionalFormatting sqref="F1675">
    <cfRule type="cellIs" dxfId="292" priority="289" stopIfTrue="1" operator="equal">
      <formula>"Indicate Date"</formula>
    </cfRule>
  </conditionalFormatting>
  <conditionalFormatting sqref="F1672">
    <cfRule type="cellIs" dxfId="291" priority="288" stopIfTrue="1" operator="equal">
      <formula>"Indicate Date"</formula>
    </cfRule>
  </conditionalFormatting>
  <conditionalFormatting sqref="F1672">
    <cfRule type="cellIs" dxfId="290" priority="287" stopIfTrue="1" operator="equal">
      <formula>"Indicate Date"</formula>
    </cfRule>
  </conditionalFormatting>
  <conditionalFormatting sqref="F1647">
    <cfRule type="cellIs" dxfId="289" priority="284" stopIfTrue="1" operator="equal">
      <formula>"Indicate Date"</formula>
    </cfRule>
  </conditionalFormatting>
  <conditionalFormatting sqref="F1647">
    <cfRule type="cellIs" dxfId="288" priority="283" stopIfTrue="1" operator="equal">
      <formula>"Indicate Date"</formula>
    </cfRule>
  </conditionalFormatting>
  <conditionalFormatting sqref="F1644:F1645">
    <cfRule type="cellIs" dxfId="287" priority="286" stopIfTrue="1" operator="equal">
      <formula>"Indicate Date"</formula>
    </cfRule>
  </conditionalFormatting>
  <conditionalFormatting sqref="F1644:F1645">
    <cfRule type="cellIs" dxfId="286" priority="285" stopIfTrue="1" operator="equal">
      <formula>"Indicate Date"</formula>
    </cfRule>
  </conditionalFormatting>
  <conditionalFormatting sqref="F1646">
    <cfRule type="cellIs" dxfId="285" priority="282" stopIfTrue="1" operator="equal">
      <formula>"Indicate Date"</formula>
    </cfRule>
  </conditionalFormatting>
  <conditionalFormatting sqref="F1646">
    <cfRule type="cellIs" dxfId="284" priority="281" stopIfTrue="1" operator="equal">
      <formula>"Indicate Date"</formula>
    </cfRule>
  </conditionalFormatting>
  <conditionalFormatting sqref="F1312 F1315">
    <cfRule type="cellIs" dxfId="283" priority="280" stopIfTrue="1" operator="equal">
      <formula>"Indicate Date"</formula>
    </cfRule>
  </conditionalFormatting>
  <conditionalFormatting sqref="F1313">
    <cfRule type="cellIs" dxfId="282" priority="279" stopIfTrue="1" operator="equal">
      <formula>"Indicate Date"</formula>
    </cfRule>
  </conditionalFormatting>
  <conditionalFormatting sqref="F1314">
    <cfRule type="cellIs" dxfId="281" priority="278" stopIfTrue="1" operator="equal">
      <formula>"Indicate Date"</formula>
    </cfRule>
  </conditionalFormatting>
  <conditionalFormatting sqref="F1304 F1307">
    <cfRule type="cellIs" dxfId="280" priority="277" stopIfTrue="1" operator="equal">
      <formula>"Indicate Date"</formula>
    </cfRule>
  </conditionalFormatting>
  <conditionalFormatting sqref="F1305">
    <cfRule type="cellIs" dxfId="279" priority="276" stopIfTrue="1" operator="equal">
      <formula>"Indicate Date"</formula>
    </cfRule>
  </conditionalFormatting>
  <conditionalFormatting sqref="F1306">
    <cfRule type="cellIs" dxfId="278" priority="275" stopIfTrue="1" operator="equal">
      <formula>"Indicate Date"</formula>
    </cfRule>
  </conditionalFormatting>
  <conditionalFormatting sqref="F1308 F1311">
    <cfRule type="cellIs" dxfId="277" priority="274" stopIfTrue="1" operator="equal">
      <formula>"Indicate Date"</formula>
    </cfRule>
  </conditionalFormatting>
  <conditionalFormatting sqref="F1309">
    <cfRule type="cellIs" dxfId="276" priority="273" stopIfTrue="1" operator="equal">
      <formula>"Indicate Date"</formula>
    </cfRule>
  </conditionalFormatting>
  <conditionalFormatting sqref="F1310">
    <cfRule type="cellIs" dxfId="275" priority="272" stopIfTrue="1" operator="equal">
      <formula>"Indicate Date"</formula>
    </cfRule>
  </conditionalFormatting>
  <conditionalFormatting sqref="F1324 F1327">
    <cfRule type="cellIs" dxfId="274" priority="271" stopIfTrue="1" operator="equal">
      <formula>"Indicate Date"</formula>
    </cfRule>
  </conditionalFormatting>
  <conditionalFormatting sqref="F1325">
    <cfRule type="cellIs" dxfId="273" priority="270" stopIfTrue="1" operator="equal">
      <formula>"Indicate Date"</formula>
    </cfRule>
  </conditionalFormatting>
  <conditionalFormatting sqref="F1326">
    <cfRule type="cellIs" dxfId="272" priority="269" stopIfTrue="1" operator="equal">
      <formula>"Indicate Date"</formula>
    </cfRule>
  </conditionalFormatting>
  <conditionalFormatting sqref="F1316 F1319">
    <cfRule type="cellIs" dxfId="271" priority="268" stopIfTrue="1" operator="equal">
      <formula>"Indicate Date"</formula>
    </cfRule>
  </conditionalFormatting>
  <conditionalFormatting sqref="F1317">
    <cfRule type="cellIs" dxfId="270" priority="267" stopIfTrue="1" operator="equal">
      <formula>"Indicate Date"</formula>
    </cfRule>
  </conditionalFormatting>
  <conditionalFormatting sqref="F1318">
    <cfRule type="cellIs" dxfId="269" priority="266" stopIfTrue="1" operator="equal">
      <formula>"Indicate Date"</formula>
    </cfRule>
  </conditionalFormatting>
  <conditionalFormatting sqref="F1320 F1323">
    <cfRule type="cellIs" dxfId="268" priority="265" stopIfTrue="1" operator="equal">
      <formula>"Indicate Date"</formula>
    </cfRule>
  </conditionalFormatting>
  <conditionalFormatting sqref="F1321">
    <cfRule type="cellIs" dxfId="267" priority="264" stopIfTrue="1" operator="equal">
      <formula>"Indicate Date"</formula>
    </cfRule>
  </conditionalFormatting>
  <conditionalFormatting sqref="F1322">
    <cfRule type="cellIs" dxfId="266" priority="263" stopIfTrue="1" operator="equal">
      <formula>"Indicate Date"</formula>
    </cfRule>
  </conditionalFormatting>
  <conditionalFormatting sqref="F1639">
    <cfRule type="cellIs" dxfId="265" priority="260" stopIfTrue="1" operator="equal">
      <formula>"Indicate Date"</formula>
    </cfRule>
  </conditionalFormatting>
  <conditionalFormatting sqref="F1639">
    <cfRule type="cellIs" dxfId="264" priority="259" stopIfTrue="1" operator="equal">
      <formula>"Indicate Date"</formula>
    </cfRule>
  </conditionalFormatting>
  <conditionalFormatting sqref="F1638">
    <cfRule type="cellIs" dxfId="263" priority="262" stopIfTrue="1" operator="equal">
      <formula>"Indicate Date"</formula>
    </cfRule>
  </conditionalFormatting>
  <conditionalFormatting sqref="F1638">
    <cfRule type="cellIs" dxfId="262" priority="261" stopIfTrue="1" operator="equal">
      <formula>"Indicate Date"</formula>
    </cfRule>
  </conditionalFormatting>
  <conditionalFormatting sqref="F1643">
    <cfRule type="cellIs" dxfId="261" priority="256" stopIfTrue="1" operator="equal">
      <formula>"Indicate Date"</formula>
    </cfRule>
  </conditionalFormatting>
  <conditionalFormatting sqref="F1643">
    <cfRule type="cellIs" dxfId="260" priority="255" stopIfTrue="1" operator="equal">
      <formula>"Indicate Date"</formula>
    </cfRule>
  </conditionalFormatting>
  <conditionalFormatting sqref="F1640:F1641">
    <cfRule type="cellIs" dxfId="259" priority="258" stopIfTrue="1" operator="equal">
      <formula>"Indicate Date"</formula>
    </cfRule>
  </conditionalFormatting>
  <conditionalFormatting sqref="F1640:F1641">
    <cfRule type="cellIs" dxfId="258" priority="257" stopIfTrue="1" operator="equal">
      <formula>"Indicate Date"</formula>
    </cfRule>
  </conditionalFormatting>
  <conditionalFormatting sqref="F1642">
    <cfRule type="cellIs" dxfId="257" priority="254" stopIfTrue="1" operator="equal">
      <formula>"Indicate Date"</formula>
    </cfRule>
  </conditionalFormatting>
  <conditionalFormatting sqref="F1642">
    <cfRule type="cellIs" dxfId="256" priority="253" stopIfTrue="1" operator="equal">
      <formula>"Indicate Date"</formula>
    </cfRule>
  </conditionalFormatting>
  <conditionalFormatting sqref="F1656:F1657 F1659">
    <cfRule type="cellIs" dxfId="255" priority="252" stopIfTrue="1" operator="equal">
      <formula>"Indicate Date"</formula>
    </cfRule>
  </conditionalFormatting>
  <conditionalFormatting sqref="F1656:F1657 F1659">
    <cfRule type="cellIs" dxfId="254" priority="251" stopIfTrue="1" operator="equal">
      <formula>"Indicate Date"</formula>
    </cfRule>
  </conditionalFormatting>
  <conditionalFormatting sqref="F1658">
    <cfRule type="cellIs" dxfId="253" priority="250" stopIfTrue="1" operator="equal">
      <formula>"Indicate Date"</formula>
    </cfRule>
  </conditionalFormatting>
  <conditionalFormatting sqref="F1658">
    <cfRule type="cellIs" dxfId="252" priority="249" stopIfTrue="1" operator="equal">
      <formula>"Indicate Date"</formula>
    </cfRule>
  </conditionalFormatting>
  <conditionalFormatting sqref="F1618 F1623">
    <cfRule type="cellIs" dxfId="251" priority="248" stopIfTrue="1" operator="equal">
      <formula>"Indicate Date"</formula>
    </cfRule>
  </conditionalFormatting>
  <conditionalFormatting sqref="F1618 F1623">
    <cfRule type="cellIs" dxfId="250" priority="247" stopIfTrue="1" operator="equal">
      <formula>"Indicate Date"</formula>
    </cfRule>
  </conditionalFormatting>
  <conditionalFormatting sqref="F1616:F1617">
    <cfRule type="cellIs" dxfId="249" priority="246" stopIfTrue="1" operator="equal">
      <formula>"Indicate Date"</formula>
    </cfRule>
  </conditionalFormatting>
  <conditionalFormatting sqref="F1616:F1617">
    <cfRule type="cellIs" dxfId="248" priority="245" stopIfTrue="1" operator="equal">
      <formula>"Indicate Date"</formula>
    </cfRule>
  </conditionalFormatting>
  <conditionalFormatting sqref="F1728:F1729 F1731">
    <cfRule type="cellIs" dxfId="247" priority="244" stopIfTrue="1" operator="equal">
      <formula>"Indicate Date"</formula>
    </cfRule>
  </conditionalFormatting>
  <conditionalFormatting sqref="F1728:F1729 F1731">
    <cfRule type="cellIs" dxfId="246" priority="243" stopIfTrue="1" operator="equal">
      <formula>"Indicate Date"</formula>
    </cfRule>
  </conditionalFormatting>
  <conditionalFormatting sqref="F1730">
    <cfRule type="cellIs" dxfId="245" priority="242" stopIfTrue="1" operator="equal">
      <formula>"Indicate Date"</formula>
    </cfRule>
  </conditionalFormatting>
  <conditionalFormatting sqref="F1730">
    <cfRule type="cellIs" dxfId="244" priority="241" stopIfTrue="1" operator="equal">
      <formula>"Indicate Date"</formula>
    </cfRule>
  </conditionalFormatting>
  <conditionalFormatting sqref="F1759:F1760">
    <cfRule type="cellIs" dxfId="243" priority="240" stopIfTrue="1" operator="equal">
      <formula>"Indicate Date"</formula>
    </cfRule>
  </conditionalFormatting>
  <conditionalFormatting sqref="F1759:F1760">
    <cfRule type="cellIs" dxfId="242" priority="239" stopIfTrue="1" operator="equal">
      <formula>"Indicate Date"</formula>
    </cfRule>
  </conditionalFormatting>
  <conditionalFormatting sqref="F1761">
    <cfRule type="cellIs" dxfId="241" priority="238" stopIfTrue="1" operator="equal">
      <formula>"Indicate Date"</formula>
    </cfRule>
  </conditionalFormatting>
  <conditionalFormatting sqref="F1761">
    <cfRule type="cellIs" dxfId="240" priority="237" stopIfTrue="1" operator="equal">
      <formula>"Indicate Date"</formula>
    </cfRule>
  </conditionalFormatting>
  <conditionalFormatting sqref="F1801">
    <cfRule type="cellIs" dxfId="239" priority="236" stopIfTrue="1" operator="equal">
      <formula>"Indicate Date"</formula>
    </cfRule>
  </conditionalFormatting>
  <conditionalFormatting sqref="F1801">
    <cfRule type="cellIs" dxfId="238" priority="235" stopIfTrue="1" operator="equal">
      <formula>"Indicate Date"</formula>
    </cfRule>
  </conditionalFormatting>
  <conditionalFormatting sqref="F1795:F1796">
    <cfRule type="cellIs" dxfId="237" priority="234" stopIfTrue="1" operator="equal">
      <formula>"Indicate Date"</formula>
    </cfRule>
  </conditionalFormatting>
  <conditionalFormatting sqref="F1795:F1796">
    <cfRule type="cellIs" dxfId="236" priority="233" stopIfTrue="1" operator="equal">
      <formula>"Indicate Date"</formula>
    </cfRule>
  </conditionalFormatting>
  <conditionalFormatting sqref="F1785:F1786">
    <cfRule type="cellIs" dxfId="235" priority="230" stopIfTrue="1" operator="equal">
      <formula>"Indicate Date"</formula>
    </cfRule>
  </conditionalFormatting>
  <conditionalFormatting sqref="F1785:F1786">
    <cfRule type="cellIs" dxfId="234" priority="229" stopIfTrue="1" operator="equal">
      <formula>"Indicate Date"</formula>
    </cfRule>
  </conditionalFormatting>
  <conditionalFormatting sqref="F1798">
    <cfRule type="cellIs" dxfId="233" priority="232" stopIfTrue="1" operator="equal">
      <formula>"Indicate Date"</formula>
    </cfRule>
  </conditionalFormatting>
  <conditionalFormatting sqref="F1798">
    <cfRule type="cellIs" dxfId="232" priority="231" stopIfTrue="1" operator="equal">
      <formula>"Indicate Date"</formula>
    </cfRule>
  </conditionalFormatting>
  <conditionalFormatting sqref="F1782:F1783">
    <cfRule type="cellIs" dxfId="231" priority="226" stopIfTrue="1" operator="equal">
      <formula>"Indicate Date"</formula>
    </cfRule>
  </conditionalFormatting>
  <conditionalFormatting sqref="F1782:F1783">
    <cfRule type="cellIs" dxfId="230" priority="225" stopIfTrue="1" operator="equal">
      <formula>"Indicate Date"</formula>
    </cfRule>
  </conditionalFormatting>
  <conditionalFormatting sqref="F1787">
    <cfRule type="cellIs" dxfId="229" priority="228" stopIfTrue="1" operator="equal">
      <formula>"Indicate Date"</formula>
    </cfRule>
  </conditionalFormatting>
  <conditionalFormatting sqref="F1787">
    <cfRule type="cellIs" dxfId="228" priority="227" stopIfTrue="1" operator="equal">
      <formula>"Indicate Date"</formula>
    </cfRule>
  </conditionalFormatting>
  <conditionalFormatting sqref="F1778:F1779">
    <cfRule type="cellIs" dxfId="227" priority="222" stopIfTrue="1" operator="equal">
      <formula>"Indicate Date"</formula>
    </cfRule>
  </conditionalFormatting>
  <conditionalFormatting sqref="F1778:F1779">
    <cfRule type="cellIs" dxfId="226" priority="221" stopIfTrue="1" operator="equal">
      <formula>"Indicate Date"</formula>
    </cfRule>
  </conditionalFormatting>
  <conditionalFormatting sqref="F1784">
    <cfRule type="cellIs" dxfId="225" priority="224" stopIfTrue="1" operator="equal">
      <formula>"Indicate Date"</formula>
    </cfRule>
  </conditionalFormatting>
  <conditionalFormatting sqref="F1784">
    <cfRule type="cellIs" dxfId="224" priority="223" stopIfTrue="1" operator="equal">
      <formula>"Indicate Date"</formula>
    </cfRule>
  </conditionalFormatting>
  <conditionalFormatting sqref="F1781">
    <cfRule type="cellIs" dxfId="223" priority="220" stopIfTrue="1" operator="equal">
      <formula>"Indicate Date"</formula>
    </cfRule>
  </conditionalFormatting>
  <conditionalFormatting sqref="F1781">
    <cfRule type="cellIs" dxfId="222" priority="219" stopIfTrue="1" operator="equal">
      <formula>"Indicate Date"</formula>
    </cfRule>
  </conditionalFormatting>
  <conditionalFormatting sqref="F1777">
    <cfRule type="cellIs" dxfId="221" priority="214" stopIfTrue="1" operator="equal">
      <formula>"Indicate Date"</formula>
    </cfRule>
  </conditionalFormatting>
  <conditionalFormatting sqref="F1777">
    <cfRule type="cellIs" dxfId="220" priority="213" stopIfTrue="1" operator="equal">
      <formula>"Indicate Date"</formula>
    </cfRule>
  </conditionalFormatting>
  <conditionalFormatting sqref="F1780">
    <cfRule type="cellIs" dxfId="219" priority="218" stopIfTrue="1" operator="equal">
      <formula>"Indicate Date"</formula>
    </cfRule>
  </conditionalFormatting>
  <conditionalFormatting sqref="F1780">
    <cfRule type="cellIs" dxfId="218" priority="217" stopIfTrue="1" operator="equal">
      <formula>"Indicate Date"</formula>
    </cfRule>
  </conditionalFormatting>
  <conditionalFormatting sqref="F1774:F1775">
    <cfRule type="cellIs" dxfId="217" priority="216" stopIfTrue="1" operator="equal">
      <formula>"Indicate Date"</formula>
    </cfRule>
  </conditionalFormatting>
  <conditionalFormatting sqref="F1774:F1775">
    <cfRule type="cellIs" dxfId="216" priority="215" stopIfTrue="1" operator="equal">
      <formula>"Indicate Date"</formula>
    </cfRule>
  </conditionalFormatting>
  <conditionalFormatting sqref="F1773">
    <cfRule type="cellIs" dxfId="215" priority="208" stopIfTrue="1" operator="equal">
      <formula>"Indicate Date"</formula>
    </cfRule>
  </conditionalFormatting>
  <conditionalFormatting sqref="F1773">
    <cfRule type="cellIs" dxfId="214" priority="207" stopIfTrue="1" operator="equal">
      <formula>"Indicate Date"</formula>
    </cfRule>
  </conditionalFormatting>
  <conditionalFormatting sqref="F1776">
    <cfRule type="cellIs" dxfId="213" priority="212" stopIfTrue="1" operator="equal">
      <formula>"Indicate Date"</formula>
    </cfRule>
  </conditionalFormatting>
  <conditionalFormatting sqref="F1776">
    <cfRule type="cellIs" dxfId="212" priority="211" stopIfTrue="1" operator="equal">
      <formula>"Indicate Date"</formula>
    </cfRule>
  </conditionalFormatting>
  <conditionalFormatting sqref="F1769">
    <cfRule type="cellIs" dxfId="211" priority="202" stopIfTrue="1" operator="equal">
      <formula>"Indicate Date"</formula>
    </cfRule>
  </conditionalFormatting>
  <conditionalFormatting sqref="F1769">
    <cfRule type="cellIs" dxfId="210" priority="201" stopIfTrue="1" operator="equal">
      <formula>"Indicate Date"</formula>
    </cfRule>
  </conditionalFormatting>
  <conditionalFormatting sqref="F1770:F1771">
    <cfRule type="cellIs" dxfId="209" priority="210" stopIfTrue="1" operator="equal">
      <formula>"Indicate Date"</formula>
    </cfRule>
  </conditionalFormatting>
  <conditionalFormatting sqref="F1770:F1771">
    <cfRule type="cellIs" dxfId="208" priority="209" stopIfTrue="1" operator="equal">
      <formula>"Indicate Date"</formula>
    </cfRule>
  </conditionalFormatting>
  <conditionalFormatting sqref="F1772">
    <cfRule type="cellIs" dxfId="207" priority="206" stopIfTrue="1" operator="equal">
      <formula>"Indicate Date"</formula>
    </cfRule>
  </conditionalFormatting>
  <conditionalFormatting sqref="F1772">
    <cfRule type="cellIs" dxfId="206" priority="205" stopIfTrue="1" operator="equal">
      <formula>"Indicate Date"</formula>
    </cfRule>
  </conditionalFormatting>
  <conditionalFormatting sqref="F1765">
    <cfRule type="cellIs" dxfId="205" priority="196" stopIfTrue="1" operator="equal">
      <formula>"Indicate Date"</formula>
    </cfRule>
  </conditionalFormatting>
  <conditionalFormatting sqref="F1765">
    <cfRule type="cellIs" dxfId="204" priority="195" stopIfTrue="1" operator="equal">
      <formula>"Indicate Date"</formula>
    </cfRule>
  </conditionalFormatting>
  <conditionalFormatting sqref="F1766:F1767">
    <cfRule type="cellIs" dxfId="203" priority="204" stopIfTrue="1" operator="equal">
      <formula>"Indicate Date"</formula>
    </cfRule>
  </conditionalFormatting>
  <conditionalFormatting sqref="F1766:F1767">
    <cfRule type="cellIs" dxfId="202" priority="203" stopIfTrue="1" operator="equal">
      <formula>"Indicate Date"</formula>
    </cfRule>
  </conditionalFormatting>
  <conditionalFormatting sqref="F1768">
    <cfRule type="cellIs" dxfId="201" priority="200" stopIfTrue="1" operator="equal">
      <formula>"Indicate Date"</formula>
    </cfRule>
  </conditionalFormatting>
  <conditionalFormatting sqref="F1768">
    <cfRule type="cellIs" dxfId="200" priority="199" stopIfTrue="1" operator="equal">
      <formula>"Indicate Date"</formula>
    </cfRule>
  </conditionalFormatting>
  <conditionalFormatting sqref="F1788:F1789">
    <cfRule type="cellIs" dxfId="199" priority="192" stopIfTrue="1" operator="equal">
      <formula>"Indicate Date"</formula>
    </cfRule>
  </conditionalFormatting>
  <conditionalFormatting sqref="F1788:F1789">
    <cfRule type="cellIs" dxfId="198" priority="191" stopIfTrue="1" operator="equal">
      <formula>"Indicate Date"</formula>
    </cfRule>
  </conditionalFormatting>
  <conditionalFormatting sqref="F1762:F1763">
    <cfRule type="cellIs" dxfId="197" priority="198" stopIfTrue="1" operator="equal">
      <formula>"Indicate Date"</formula>
    </cfRule>
  </conditionalFormatting>
  <conditionalFormatting sqref="F1762:F1763">
    <cfRule type="cellIs" dxfId="196" priority="197" stopIfTrue="1" operator="equal">
      <formula>"Indicate Date"</formula>
    </cfRule>
  </conditionalFormatting>
  <conditionalFormatting sqref="F1764">
    <cfRule type="cellIs" dxfId="195" priority="194" stopIfTrue="1" operator="equal">
      <formula>"Indicate Date"</formula>
    </cfRule>
  </conditionalFormatting>
  <conditionalFormatting sqref="F1764">
    <cfRule type="cellIs" dxfId="194" priority="193" stopIfTrue="1" operator="equal">
      <formula>"Indicate Date"</formula>
    </cfRule>
  </conditionalFormatting>
  <conditionalFormatting sqref="F1790">
    <cfRule type="cellIs" dxfId="193" priority="190" stopIfTrue="1" operator="equal">
      <formula>"Indicate Date"</formula>
    </cfRule>
  </conditionalFormatting>
  <conditionalFormatting sqref="F1790">
    <cfRule type="cellIs" dxfId="192" priority="189" stopIfTrue="1" operator="equal">
      <formula>"Indicate Date"</formula>
    </cfRule>
  </conditionalFormatting>
  <conditionalFormatting sqref="F1794">
    <cfRule type="cellIs" dxfId="191" priority="184" stopIfTrue="1" operator="equal">
      <formula>"Indicate Date"</formula>
    </cfRule>
  </conditionalFormatting>
  <conditionalFormatting sqref="F1794">
    <cfRule type="cellIs" dxfId="190" priority="183" stopIfTrue="1" operator="equal">
      <formula>"Indicate Date"</formula>
    </cfRule>
  </conditionalFormatting>
  <conditionalFormatting sqref="F1797">
    <cfRule type="cellIs" dxfId="189" priority="188" stopIfTrue="1" operator="equal">
      <formula>"Indicate Date"</formula>
    </cfRule>
  </conditionalFormatting>
  <conditionalFormatting sqref="F1797">
    <cfRule type="cellIs" dxfId="188" priority="187" stopIfTrue="1" operator="equal">
      <formula>"Indicate Date"</formula>
    </cfRule>
  </conditionalFormatting>
  <conditionalFormatting sqref="F1791:F1792">
    <cfRule type="cellIs" dxfId="187" priority="186" stopIfTrue="1" operator="equal">
      <formula>"Indicate Date"</formula>
    </cfRule>
  </conditionalFormatting>
  <conditionalFormatting sqref="F1791:F1792">
    <cfRule type="cellIs" dxfId="186" priority="185" stopIfTrue="1" operator="equal">
      <formula>"Indicate Date"</formula>
    </cfRule>
  </conditionalFormatting>
  <conditionalFormatting sqref="F1793">
    <cfRule type="cellIs" dxfId="185" priority="182" stopIfTrue="1" operator="equal">
      <formula>"Indicate Date"</formula>
    </cfRule>
  </conditionalFormatting>
  <conditionalFormatting sqref="F1793">
    <cfRule type="cellIs" dxfId="184" priority="181" stopIfTrue="1" operator="equal">
      <formula>"Indicate Date"</formula>
    </cfRule>
  </conditionalFormatting>
  <conditionalFormatting sqref="F1611">
    <cfRule type="cellIs" dxfId="183" priority="180" stopIfTrue="1" operator="equal">
      <formula>"Indicate Date"</formula>
    </cfRule>
  </conditionalFormatting>
  <conditionalFormatting sqref="F1611">
    <cfRule type="cellIs" dxfId="182" priority="179" stopIfTrue="1" operator="equal">
      <formula>"Indicate Date"</formula>
    </cfRule>
  </conditionalFormatting>
  <conditionalFormatting sqref="F1597">
    <cfRule type="cellIs" dxfId="181" priority="178" stopIfTrue="1" operator="equal">
      <formula>"Indicate Date"</formula>
    </cfRule>
  </conditionalFormatting>
  <conditionalFormatting sqref="F1597">
    <cfRule type="cellIs" dxfId="180" priority="177" stopIfTrue="1" operator="equal">
      <formula>"Indicate Date"</formula>
    </cfRule>
  </conditionalFormatting>
  <conditionalFormatting sqref="F1610">
    <cfRule type="cellIs" dxfId="179" priority="176" stopIfTrue="1" operator="equal">
      <formula>"Indicate Date"</formula>
    </cfRule>
  </conditionalFormatting>
  <conditionalFormatting sqref="F1610">
    <cfRule type="cellIs" dxfId="178" priority="175" stopIfTrue="1" operator="equal">
      <formula>"Indicate Date"</formula>
    </cfRule>
  </conditionalFormatting>
  <conditionalFormatting sqref="F1595">
    <cfRule type="cellIs" dxfId="177" priority="168" stopIfTrue="1" operator="equal">
      <formula>"Indicate Date"</formula>
    </cfRule>
  </conditionalFormatting>
  <conditionalFormatting sqref="F1595">
    <cfRule type="cellIs" dxfId="176" priority="167" stopIfTrue="1" operator="equal">
      <formula>"Indicate Date"</formula>
    </cfRule>
  </conditionalFormatting>
  <conditionalFormatting sqref="F1598">
    <cfRule type="cellIs" dxfId="175" priority="174" stopIfTrue="1" operator="equal">
      <formula>"Indicate Date"</formula>
    </cfRule>
  </conditionalFormatting>
  <conditionalFormatting sqref="F1598">
    <cfRule type="cellIs" dxfId="174" priority="173" stopIfTrue="1" operator="equal">
      <formula>"Indicate Date"</formula>
    </cfRule>
  </conditionalFormatting>
  <conditionalFormatting sqref="F1596">
    <cfRule type="cellIs" dxfId="173" priority="172" stopIfTrue="1" operator="equal">
      <formula>"Indicate Date"</formula>
    </cfRule>
  </conditionalFormatting>
  <conditionalFormatting sqref="F1596">
    <cfRule type="cellIs" dxfId="172" priority="171" stopIfTrue="1" operator="equal">
      <formula>"Indicate Date"</formula>
    </cfRule>
  </conditionalFormatting>
  <conditionalFormatting sqref="F1593">
    <cfRule type="cellIs" dxfId="171" priority="170" stopIfTrue="1" operator="equal">
      <formula>"Indicate Date"</formula>
    </cfRule>
  </conditionalFormatting>
  <conditionalFormatting sqref="F1593">
    <cfRule type="cellIs" dxfId="170" priority="169" stopIfTrue="1" operator="equal">
      <formula>"Indicate Date"</formula>
    </cfRule>
  </conditionalFormatting>
  <conditionalFormatting sqref="F1600">
    <cfRule type="cellIs" dxfId="169" priority="164" stopIfTrue="1" operator="equal">
      <formula>"Indicate Date"</formula>
    </cfRule>
  </conditionalFormatting>
  <conditionalFormatting sqref="F1600">
    <cfRule type="cellIs" dxfId="168" priority="163" stopIfTrue="1" operator="equal">
      <formula>"Indicate Date"</formula>
    </cfRule>
  </conditionalFormatting>
  <conditionalFormatting sqref="F1594">
    <cfRule type="cellIs" dxfId="167" priority="166" stopIfTrue="1" operator="equal">
      <formula>"Indicate Date"</formula>
    </cfRule>
  </conditionalFormatting>
  <conditionalFormatting sqref="F1594">
    <cfRule type="cellIs" dxfId="166" priority="165" stopIfTrue="1" operator="equal">
      <formula>"Indicate Date"</formula>
    </cfRule>
  </conditionalFormatting>
  <conditionalFormatting sqref="F1599">
    <cfRule type="cellIs" dxfId="165" priority="162" stopIfTrue="1" operator="equal">
      <formula>"Indicate Date"</formula>
    </cfRule>
  </conditionalFormatting>
  <conditionalFormatting sqref="F1599">
    <cfRule type="cellIs" dxfId="164" priority="161" stopIfTrue="1" operator="equal">
      <formula>"Indicate Date"</formula>
    </cfRule>
  </conditionalFormatting>
  <conditionalFormatting sqref="F1601">
    <cfRule type="cellIs" dxfId="163" priority="158" stopIfTrue="1" operator="equal">
      <formula>"Indicate Date"</formula>
    </cfRule>
  </conditionalFormatting>
  <conditionalFormatting sqref="F1601">
    <cfRule type="cellIs" dxfId="162" priority="157" stopIfTrue="1" operator="equal">
      <formula>"Indicate Date"</formula>
    </cfRule>
  </conditionalFormatting>
  <conditionalFormatting sqref="F1603">
    <cfRule type="cellIs" dxfId="161" priority="160" stopIfTrue="1" operator="equal">
      <formula>"Indicate Date"</formula>
    </cfRule>
  </conditionalFormatting>
  <conditionalFormatting sqref="F1603">
    <cfRule type="cellIs" dxfId="160" priority="159" stopIfTrue="1" operator="equal">
      <formula>"Indicate Date"</formula>
    </cfRule>
  </conditionalFormatting>
  <conditionalFormatting sqref="F1602">
    <cfRule type="cellIs" dxfId="159" priority="156" stopIfTrue="1" operator="equal">
      <formula>"Indicate Date"</formula>
    </cfRule>
  </conditionalFormatting>
  <conditionalFormatting sqref="F1602">
    <cfRule type="cellIs" dxfId="158" priority="155" stopIfTrue="1" operator="equal">
      <formula>"Indicate Date"</formula>
    </cfRule>
  </conditionalFormatting>
  <conditionalFormatting sqref="F1604">
    <cfRule type="cellIs" dxfId="157" priority="152" stopIfTrue="1" operator="equal">
      <formula>"Indicate Date"</formula>
    </cfRule>
  </conditionalFormatting>
  <conditionalFormatting sqref="F1604">
    <cfRule type="cellIs" dxfId="156" priority="151" stopIfTrue="1" operator="equal">
      <formula>"Indicate Date"</formula>
    </cfRule>
  </conditionalFormatting>
  <conditionalFormatting sqref="F1606">
    <cfRule type="cellIs" dxfId="155" priority="154" stopIfTrue="1" operator="equal">
      <formula>"Indicate Date"</formula>
    </cfRule>
  </conditionalFormatting>
  <conditionalFormatting sqref="F1606">
    <cfRule type="cellIs" dxfId="154" priority="153" stopIfTrue="1" operator="equal">
      <formula>"Indicate Date"</formula>
    </cfRule>
  </conditionalFormatting>
  <conditionalFormatting sqref="F1605">
    <cfRule type="cellIs" dxfId="153" priority="150" stopIfTrue="1" operator="equal">
      <formula>"Indicate Date"</formula>
    </cfRule>
  </conditionalFormatting>
  <conditionalFormatting sqref="F1605">
    <cfRule type="cellIs" dxfId="152" priority="149" stopIfTrue="1" operator="equal">
      <formula>"Indicate Date"</formula>
    </cfRule>
  </conditionalFormatting>
  <conditionalFormatting sqref="F1607">
    <cfRule type="cellIs" dxfId="151" priority="146" stopIfTrue="1" operator="equal">
      <formula>"Indicate Date"</formula>
    </cfRule>
  </conditionalFormatting>
  <conditionalFormatting sqref="F1607">
    <cfRule type="cellIs" dxfId="150" priority="145" stopIfTrue="1" operator="equal">
      <formula>"Indicate Date"</formula>
    </cfRule>
  </conditionalFormatting>
  <conditionalFormatting sqref="F1609">
    <cfRule type="cellIs" dxfId="149" priority="148" stopIfTrue="1" operator="equal">
      <formula>"Indicate Date"</formula>
    </cfRule>
  </conditionalFormatting>
  <conditionalFormatting sqref="F1609">
    <cfRule type="cellIs" dxfId="148" priority="147" stopIfTrue="1" operator="equal">
      <formula>"Indicate Date"</formula>
    </cfRule>
  </conditionalFormatting>
  <conditionalFormatting sqref="F1613">
    <cfRule type="cellIs" dxfId="147" priority="142" stopIfTrue="1" operator="equal">
      <formula>"Indicate Date"</formula>
    </cfRule>
  </conditionalFormatting>
  <conditionalFormatting sqref="F1613">
    <cfRule type="cellIs" dxfId="146" priority="141" stopIfTrue="1" operator="equal">
      <formula>"Indicate Date"</formula>
    </cfRule>
  </conditionalFormatting>
  <conditionalFormatting sqref="F1608">
    <cfRule type="cellIs" dxfId="145" priority="144" stopIfTrue="1" operator="equal">
      <formula>"Indicate Date"</formula>
    </cfRule>
  </conditionalFormatting>
  <conditionalFormatting sqref="F1608">
    <cfRule type="cellIs" dxfId="144" priority="143" stopIfTrue="1" operator="equal">
      <formula>"Indicate Date"</formula>
    </cfRule>
  </conditionalFormatting>
  <conditionalFormatting sqref="F1622">
    <cfRule type="cellIs" dxfId="143" priority="134" stopIfTrue="1" operator="equal">
      <formula>"Indicate Date"</formula>
    </cfRule>
  </conditionalFormatting>
  <conditionalFormatting sqref="F1622">
    <cfRule type="cellIs" dxfId="142" priority="133" stopIfTrue="1" operator="equal">
      <formula>"Indicate Date"</formula>
    </cfRule>
  </conditionalFormatting>
  <conditionalFormatting sqref="F1612">
    <cfRule type="cellIs" dxfId="141" priority="140" stopIfTrue="1" operator="equal">
      <formula>"Indicate Date"</formula>
    </cfRule>
  </conditionalFormatting>
  <conditionalFormatting sqref="F1612">
    <cfRule type="cellIs" dxfId="140" priority="139" stopIfTrue="1" operator="equal">
      <formula>"Indicate Date"</formula>
    </cfRule>
  </conditionalFormatting>
  <conditionalFormatting sqref="F1614:F1615">
    <cfRule type="cellIs" dxfId="139" priority="138" stopIfTrue="1" operator="equal">
      <formula>"Indicate Date"</formula>
    </cfRule>
  </conditionalFormatting>
  <conditionalFormatting sqref="F1614:F1615">
    <cfRule type="cellIs" dxfId="138" priority="137" stopIfTrue="1" operator="equal">
      <formula>"Indicate Date"</formula>
    </cfRule>
  </conditionalFormatting>
  <conditionalFormatting sqref="F1619">
    <cfRule type="cellIs" dxfId="137" priority="136" stopIfTrue="1" operator="equal">
      <formula>"Indicate Date"</formula>
    </cfRule>
  </conditionalFormatting>
  <conditionalFormatting sqref="F1619">
    <cfRule type="cellIs" dxfId="136" priority="135" stopIfTrue="1" operator="equal">
      <formula>"Indicate Date"</formula>
    </cfRule>
  </conditionalFormatting>
  <conditionalFormatting sqref="F1621">
    <cfRule type="cellIs" dxfId="135" priority="132" stopIfTrue="1" operator="equal">
      <formula>"Indicate Date"</formula>
    </cfRule>
  </conditionalFormatting>
  <conditionalFormatting sqref="F1621">
    <cfRule type="cellIs" dxfId="134" priority="131" stopIfTrue="1" operator="equal">
      <formula>"Indicate Date"</formula>
    </cfRule>
  </conditionalFormatting>
  <conditionalFormatting sqref="F1625">
    <cfRule type="cellIs" dxfId="133" priority="126" stopIfTrue="1" operator="equal">
      <formula>"Indicate Date"</formula>
    </cfRule>
  </conditionalFormatting>
  <conditionalFormatting sqref="F1625">
    <cfRule type="cellIs" dxfId="132" priority="125" stopIfTrue="1" operator="equal">
      <formula>"Indicate Date"</formula>
    </cfRule>
  </conditionalFormatting>
  <conditionalFormatting sqref="F1620">
    <cfRule type="cellIs" dxfId="131" priority="130" stopIfTrue="1" operator="equal">
      <formula>"Indicate Date"</formula>
    </cfRule>
  </conditionalFormatting>
  <conditionalFormatting sqref="F1620">
    <cfRule type="cellIs" dxfId="130" priority="129" stopIfTrue="1" operator="equal">
      <formula>"Indicate Date"</formula>
    </cfRule>
  </conditionalFormatting>
  <conditionalFormatting sqref="F1626">
    <cfRule type="cellIs" dxfId="129" priority="128" stopIfTrue="1" operator="equal">
      <formula>"Indicate Date"</formula>
    </cfRule>
  </conditionalFormatting>
  <conditionalFormatting sqref="F1626">
    <cfRule type="cellIs" dxfId="128" priority="127" stopIfTrue="1" operator="equal">
      <formula>"Indicate Date"</formula>
    </cfRule>
  </conditionalFormatting>
  <conditionalFormatting sqref="F1632">
    <cfRule type="cellIs" dxfId="127" priority="118" stopIfTrue="1" operator="equal">
      <formula>"Indicate Date"</formula>
    </cfRule>
  </conditionalFormatting>
  <conditionalFormatting sqref="F1632">
    <cfRule type="cellIs" dxfId="126" priority="117" stopIfTrue="1" operator="equal">
      <formula>"Indicate Date"</formula>
    </cfRule>
  </conditionalFormatting>
  <conditionalFormatting sqref="F1624">
    <cfRule type="cellIs" dxfId="125" priority="124" stopIfTrue="1" operator="equal">
      <formula>"Indicate Date"</formula>
    </cfRule>
  </conditionalFormatting>
  <conditionalFormatting sqref="F1624">
    <cfRule type="cellIs" dxfId="124" priority="123" stopIfTrue="1" operator="equal">
      <formula>"Indicate Date"</formula>
    </cfRule>
  </conditionalFormatting>
  <conditionalFormatting sqref="F1634">
    <cfRule type="cellIs" dxfId="123" priority="122" stopIfTrue="1" operator="equal">
      <formula>"Indicate Date"</formula>
    </cfRule>
  </conditionalFormatting>
  <conditionalFormatting sqref="F1634">
    <cfRule type="cellIs" dxfId="122" priority="121" stopIfTrue="1" operator="equal">
      <formula>"Indicate Date"</formula>
    </cfRule>
  </conditionalFormatting>
  <conditionalFormatting sqref="F1633">
    <cfRule type="cellIs" dxfId="121" priority="120" stopIfTrue="1" operator="equal">
      <formula>"Indicate Date"</formula>
    </cfRule>
  </conditionalFormatting>
  <conditionalFormatting sqref="F1633">
    <cfRule type="cellIs" dxfId="120" priority="119" stopIfTrue="1" operator="equal">
      <formula>"Indicate Date"</formula>
    </cfRule>
  </conditionalFormatting>
  <conditionalFormatting sqref="F1631">
    <cfRule type="cellIs" dxfId="119" priority="116" stopIfTrue="1" operator="equal">
      <formula>"Indicate Date"</formula>
    </cfRule>
  </conditionalFormatting>
  <conditionalFormatting sqref="F1631">
    <cfRule type="cellIs" dxfId="118" priority="115" stopIfTrue="1" operator="equal">
      <formula>"Indicate Date"</formula>
    </cfRule>
  </conditionalFormatting>
  <conditionalFormatting sqref="F1628">
    <cfRule type="cellIs" dxfId="117" priority="110" stopIfTrue="1" operator="equal">
      <formula>"Indicate Date"</formula>
    </cfRule>
  </conditionalFormatting>
  <conditionalFormatting sqref="F1628">
    <cfRule type="cellIs" dxfId="116" priority="109" stopIfTrue="1" operator="equal">
      <formula>"Indicate Date"</formula>
    </cfRule>
  </conditionalFormatting>
  <conditionalFormatting sqref="F1630">
    <cfRule type="cellIs" dxfId="115" priority="114" stopIfTrue="1" operator="equal">
      <formula>"Indicate Date"</formula>
    </cfRule>
  </conditionalFormatting>
  <conditionalFormatting sqref="F1630">
    <cfRule type="cellIs" dxfId="114" priority="113" stopIfTrue="1" operator="equal">
      <formula>"Indicate Date"</formula>
    </cfRule>
  </conditionalFormatting>
  <conditionalFormatting sqref="F1629">
    <cfRule type="cellIs" dxfId="113" priority="112" stopIfTrue="1" operator="equal">
      <formula>"Indicate Date"</formula>
    </cfRule>
  </conditionalFormatting>
  <conditionalFormatting sqref="F1629">
    <cfRule type="cellIs" dxfId="112" priority="111" stopIfTrue="1" operator="equal">
      <formula>"Indicate Date"</formula>
    </cfRule>
  </conditionalFormatting>
  <conditionalFormatting sqref="F1627">
    <cfRule type="cellIs" dxfId="111" priority="108" stopIfTrue="1" operator="equal">
      <formula>"Indicate Date"</formula>
    </cfRule>
  </conditionalFormatting>
  <conditionalFormatting sqref="F1627">
    <cfRule type="cellIs" dxfId="110" priority="107" stopIfTrue="1" operator="equal">
      <formula>"Indicate Date"</formula>
    </cfRule>
  </conditionalFormatting>
  <conditionalFormatting sqref="F1808:F1809">
    <cfRule type="cellIs" dxfId="109" priority="106" stopIfTrue="1" operator="equal">
      <formula>"Indicate Date"</formula>
    </cfRule>
  </conditionalFormatting>
  <conditionalFormatting sqref="F1808:F1809">
    <cfRule type="cellIs" dxfId="108" priority="105" stopIfTrue="1" operator="equal">
      <formula>"Indicate Date"</formula>
    </cfRule>
  </conditionalFormatting>
  <conditionalFormatting sqref="F1810">
    <cfRule type="cellIs" dxfId="107" priority="104" stopIfTrue="1" operator="equal">
      <formula>"Indicate Date"</formula>
    </cfRule>
  </conditionalFormatting>
  <conditionalFormatting sqref="F1810">
    <cfRule type="cellIs" dxfId="106" priority="103" stopIfTrue="1" operator="equal">
      <formula>"Indicate Date"</formula>
    </cfRule>
  </conditionalFormatting>
  <conditionalFormatting sqref="F1818">
    <cfRule type="cellIs" dxfId="105" priority="102" stopIfTrue="1" operator="equal">
      <formula>"Indicate Date"</formula>
    </cfRule>
  </conditionalFormatting>
  <conditionalFormatting sqref="F1818">
    <cfRule type="cellIs" dxfId="104" priority="101" stopIfTrue="1" operator="equal">
      <formula>"Indicate Date"</formula>
    </cfRule>
  </conditionalFormatting>
  <conditionalFormatting sqref="F1817">
    <cfRule type="cellIs" dxfId="103" priority="100" stopIfTrue="1" operator="equal">
      <formula>"Indicate Date"</formula>
    </cfRule>
  </conditionalFormatting>
  <conditionalFormatting sqref="F1817">
    <cfRule type="cellIs" dxfId="102" priority="99" stopIfTrue="1" operator="equal">
      <formula>"Indicate Date"</formula>
    </cfRule>
  </conditionalFormatting>
  <conditionalFormatting sqref="F1814:F1815">
    <cfRule type="cellIs" dxfId="101" priority="98" stopIfTrue="1" operator="equal">
      <formula>"Indicate Date"</formula>
    </cfRule>
  </conditionalFormatting>
  <conditionalFormatting sqref="F1814:F1815">
    <cfRule type="cellIs" dxfId="100" priority="97" stopIfTrue="1" operator="equal">
      <formula>"Indicate Date"</formula>
    </cfRule>
  </conditionalFormatting>
  <conditionalFormatting sqref="F1808:F1810">
    <cfRule type="cellIs" dxfId="99" priority="94" stopIfTrue="1" operator="equal">
      <formula>"Indicate Date"</formula>
    </cfRule>
  </conditionalFormatting>
  <conditionalFormatting sqref="F1808:F1810">
    <cfRule type="cellIs" dxfId="98" priority="93" stopIfTrue="1" operator="equal">
      <formula>"Indicate Date"</formula>
    </cfRule>
  </conditionalFormatting>
  <conditionalFormatting sqref="F1816">
    <cfRule type="cellIs" dxfId="97" priority="96" stopIfTrue="1" operator="equal">
      <formula>"Indicate Date"</formula>
    </cfRule>
  </conditionalFormatting>
  <conditionalFormatting sqref="F1816">
    <cfRule type="cellIs" dxfId="96" priority="95" stopIfTrue="1" operator="equal">
      <formula>"Indicate Date"</formula>
    </cfRule>
  </conditionalFormatting>
  <conditionalFormatting sqref="F1811:F1812">
    <cfRule type="cellIs" dxfId="95" priority="92" stopIfTrue="1" operator="equal">
      <formula>"Indicate Date"</formula>
    </cfRule>
  </conditionalFormatting>
  <conditionalFormatting sqref="F1811:F1812">
    <cfRule type="cellIs" dxfId="94" priority="91" stopIfTrue="1" operator="equal">
      <formula>"Indicate Date"</formula>
    </cfRule>
  </conditionalFormatting>
  <conditionalFormatting sqref="F1806">
    <cfRule type="cellIs" dxfId="93" priority="86" stopIfTrue="1" operator="equal">
      <formula>"Indicate Date"</formula>
    </cfRule>
  </conditionalFormatting>
  <conditionalFormatting sqref="F1806">
    <cfRule type="cellIs" dxfId="92" priority="85" stopIfTrue="1" operator="equal">
      <formula>"Indicate Date"</formula>
    </cfRule>
  </conditionalFormatting>
  <conditionalFormatting sqref="F1813">
    <cfRule type="cellIs" dxfId="91" priority="90" stopIfTrue="1" operator="equal">
      <formula>"Indicate Date"</formula>
    </cfRule>
  </conditionalFormatting>
  <conditionalFormatting sqref="F1813">
    <cfRule type="cellIs" dxfId="90" priority="89" stopIfTrue="1" operator="equal">
      <formula>"Indicate Date"</formula>
    </cfRule>
  </conditionalFormatting>
  <conditionalFormatting sqref="F1804:F1805">
    <cfRule type="cellIs" dxfId="89" priority="88" stopIfTrue="1" operator="equal">
      <formula>"Indicate Date"</formula>
    </cfRule>
  </conditionalFormatting>
  <conditionalFormatting sqref="F1804:F1805">
    <cfRule type="cellIs" dxfId="88" priority="87" stopIfTrue="1" operator="equal">
      <formula>"Indicate Date"</formula>
    </cfRule>
  </conditionalFormatting>
  <conditionalFormatting sqref="F1804:F1806">
    <cfRule type="cellIs" dxfId="87" priority="84" stopIfTrue="1" operator="equal">
      <formula>"Indicate Date"</formula>
    </cfRule>
  </conditionalFormatting>
  <conditionalFormatting sqref="F1804:F1806">
    <cfRule type="cellIs" dxfId="86" priority="83" stopIfTrue="1" operator="equal">
      <formula>"Indicate Date"</formula>
    </cfRule>
  </conditionalFormatting>
  <conditionalFormatting sqref="F1807">
    <cfRule type="cellIs" dxfId="85" priority="82" stopIfTrue="1" operator="equal">
      <formula>"Indicate Date"</formula>
    </cfRule>
  </conditionalFormatting>
  <conditionalFormatting sqref="F1807">
    <cfRule type="cellIs" dxfId="84" priority="81" stopIfTrue="1" operator="equal">
      <formula>"Indicate Date"</formula>
    </cfRule>
  </conditionalFormatting>
  <conditionalFormatting sqref="F1803">
    <cfRule type="cellIs" dxfId="83" priority="78" stopIfTrue="1" operator="equal">
      <formula>"Indicate Date"</formula>
    </cfRule>
  </conditionalFormatting>
  <conditionalFormatting sqref="F1803">
    <cfRule type="cellIs" dxfId="82" priority="77" stopIfTrue="1" operator="equal">
      <formula>"Indicate Date"</formula>
    </cfRule>
  </conditionalFormatting>
  <conditionalFormatting sqref="F1807">
    <cfRule type="cellIs" dxfId="81" priority="80" stopIfTrue="1" operator="equal">
      <formula>"Indicate Date"</formula>
    </cfRule>
  </conditionalFormatting>
  <conditionalFormatting sqref="F1807">
    <cfRule type="cellIs" dxfId="80" priority="79" stopIfTrue="1" operator="equal">
      <formula>"Indicate Date"</formula>
    </cfRule>
  </conditionalFormatting>
  <conditionalFormatting sqref="F1803">
    <cfRule type="cellIs" dxfId="79" priority="76" stopIfTrue="1" operator="equal">
      <formula>"Indicate Date"</formula>
    </cfRule>
  </conditionalFormatting>
  <conditionalFormatting sqref="F1803">
    <cfRule type="cellIs" dxfId="78" priority="75" stopIfTrue="1" operator="equal">
      <formula>"Indicate Date"</formula>
    </cfRule>
  </conditionalFormatting>
  <conditionalFormatting sqref="F1823:F1824">
    <cfRule type="cellIs" dxfId="77" priority="74" stopIfTrue="1" operator="equal">
      <formula>"Indicate Date"</formula>
    </cfRule>
  </conditionalFormatting>
  <conditionalFormatting sqref="F1823:F1824">
    <cfRule type="cellIs" dxfId="76" priority="73" stopIfTrue="1" operator="equal">
      <formula>"Indicate Date"</formula>
    </cfRule>
  </conditionalFormatting>
  <conditionalFormatting sqref="F1826">
    <cfRule type="cellIs" dxfId="75" priority="72" stopIfTrue="1" operator="equal">
      <formula>"Indicate Date"</formula>
    </cfRule>
  </conditionalFormatting>
  <conditionalFormatting sqref="F1826">
    <cfRule type="cellIs" dxfId="74" priority="71" stopIfTrue="1" operator="equal">
      <formula>"Indicate Date"</formula>
    </cfRule>
  </conditionalFormatting>
  <conditionalFormatting sqref="F1822">
    <cfRule type="cellIs" dxfId="73" priority="66" stopIfTrue="1" operator="equal">
      <formula>"Indicate Date"</formula>
    </cfRule>
  </conditionalFormatting>
  <conditionalFormatting sqref="F1822">
    <cfRule type="cellIs" dxfId="72" priority="65" stopIfTrue="1" operator="equal">
      <formula>"Indicate Date"</formula>
    </cfRule>
  </conditionalFormatting>
  <conditionalFormatting sqref="F1825">
    <cfRule type="cellIs" dxfId="71" priority="70" stopIfTrue="1" operator="equal">
      <formula>"Indicate Date"</formula>
    </cfRule>
  </conditionalFormatting>
  <conditionalFormatting sqref="F1825">
    <cfRule type="cellIs" dxfId="70" priority="69" stopIfTrue="1" operator="equal">
      <formula>"Indicate Date"</formula>
    </cfRule>
  </conditionalFormatting>
  <conditionalFormatting sqref="F1819:F1820">
    <cfRule type="cellIs" dxfId="69" priority="68" stopIfTrue="1" operator="equal">
      <formula>"Indicate Date"</formula>
    </cfRule>
  </conditionalFormatting>
  <conditionalFormatting sqref="F1819:F1820">
    <cfRule type="cellIs" dxfId="68" priority="67" stopIfTrue="1" operator="equal">
      <formula>"Indicate Date"</formula>
    </cfRule>
  </conditionalFormatting>
  <conditionalFormatting sqref="F1830:F1831">
    <cfRule type="cellIs" dxfId="67" priority="62" stopIfTrue="1" operator="equal">
      <formula>"Indicate Date"</formula>
    </cfRule>
  </conditionalFormatting>
  <conditionalFormatting sqref="F1830:F1831">
    <cfRule type="cellIs" dxfId="66" priority="61" stopIfTrue="1" operator="equal">
      <formula>"Indicate Date"</formula>
    </cfRule>
  </conditionalFormatting>
  <conditionalFormatting sqref="F1821">
    <cfRule type="cellIs" dxfId="65" priority="64" stopIfTrue="1" operator="equal">
      <formula>"Indicate Date"</formula>
    </cfRule>
  </conditionalFormatting>
  <conditionalFormatting sqref="F1821">
    <cfRule type="cellIs" dxfId="64" priority="63" stopIfTrue="1" operator="equal">
      <formula>"Indicate Date"</formula>
    </cfRule>
  </conditionalFormatting>
  <conditionalFormatting sqref="F1827:F1828">
    <cfRule type="cellIs" dxfId="63" priority="58" stopIfTrue="1" operator="equal">
      <formula>"Indicate Date"</formula>
    </cfRule>
  </conditionalFormatting>
  <conditionalFormatting sqref="F1827:F1828">
    <cfRule type="cellIs" dxfId="62" priority="57" stopIfTrue="1" operator="equal">
      <formula>"Indicate Date"</formula>
    </cfRule>
  </conditionalFormatting>
  <conditionalFormatting sqref="F1832">
    <cfRule type="cellIs" dxfId="61" priority="60" stopIfTrue="1" operator="equal">
      <formula>"Indicate Date"</formula>
    </cfRule>
  </conditionalFormatting>
  <conditionalFormatting sqref="F1832">
    <cfRule type="cellIs" dxfId="60" priority="59" stopIfTrue="1" operator="equal">
      <formula>"Indicate Date"</formula>
    </cfRule>
  </conditionalFormatting>
  <conditionalFormatting sqref="F1840">
    <cfRule type="cellIs" dxfId="59" priority="52" stopIfTrue="1" operator="equal">
      <formula>"Indicate Date"</formula>
    </cfRule>
  </conditionalFormatting>
  <conditionalFormatting sqref="F1840">
    <cfRule type="cellIs" dxfId="58" priority="51" stopIfTrue="1" operator="equal">
      <formula>"Indicate Date"</formula>
    </cfRule>
  </conditionalFormatting>
  <conditionalFormatting sqref="F1829">
    <cfRule type="cellIs" dxfId="57" priority="56" stopIfTrue="1" operator="equal">
      <formula>"Indicate Date"</formula>
    </cfRule>
  </conditionalFormatting>
  <conditionalFormatting sqref="F1829">
    <cfRule type="cellIs" dxfId="56" priority="55" stopIfTrue="1" operator="equal">
      <formula>"Indicate Date"</formula>
    </cfRule>
  </conditionalFormatting>
  <conditionalFormatting sqref="F1837:F1838">
    <cfRule type="cellIs" dxfId="55" priority="54" stopIfTrue="1" operator="equal">
      <formula>"Indicate Date"</formula>
    </cfRule>
  </conditionalFormatting>
  <conditionalFormatting sqref="F1837:F1838">
    <cfRule type="cellIs" dxfId="54" priority="53" stopIfTrue="1" operator="equal">
      <formula>"Indicate Date"</formula>
    </cfRule>
  </conditionalFormatting>
  <conditionalFormatting sqref="F1836">
    <cfRule type="cellIs" dxfId="53" priority="46" stopIfTrue="1" operator="equal">
      <formula>"Indicate Date"</formula>
    </cfRule>
  </conditionalFormatting>
  <conditionalFormatting sqref="F1836">
    <cfRule type="cellIs" dxfId="52" priority="45" stopIfTrue="1" operator="equal">
      <formula>"Indicate Date"</formula>
    </cfRule>
  </conditionalFormatting>
  <conditionalFormatting sqref="F1839">
    <cfRule type="cellIs" dxfId="51" priority="50" stopIfTrue="1" operator="equal">
      <formula>"Indicate Date"</formula>
    </cfRule>
  </conditionalFormatting>
  <conditionalFormatting sqref="F1839">
    <cfRule type="cellIs" dxfId="50" priority="49" stopIfTrue="1" operator="equal">
      <formula>"Indicate Date"</formula>
    </cfRule>
  </conditionalFormatting>
  <conditionalFormatting sqref="F1833:F1834">
    <cfRule type="cellIs" dxfId="49" priority="48" stopIfTrue="1" operator="equal">
      <formula>"Indicate Date"</formula>
    </cfRule>
  </conditionalFormatting>
  <conditionalFormatting sqref="F1833:F1834">
    <cfRule type="cellIs" dxfId="48" priority="47" stopIfTrue="1" operator="equal">
      <formula>"Indicate Date"</formula>
    </cfRule>
  </conditionalFormatting>
  <conditionalFormatting sqref="F1835">
    <cfRule type="cellIs" dxfId="47" priority="44" stopIfTrue="1" operator="equal">
      <formula>"Indicate Date"</formula>
    </cfRule>
  </conditionalFormatting>
  <conditionalFormatting sqref="F1835">
    <cfRule type="cellIs" dxfId="46" priority="43" stopIfTrue="1" operator="equal">
      <formula>"Indicate Date"</formula>
    </cfRule>
  </conditionalFormatting>
  <conditionalFormatting sqref="F1863:F1864">
    <cfRule type="cellIs" dxfId="45" priority="42" stopIfTrue="1" operator="equal">
      <formula>"Indicate Date"</formula>
    </cfRule>
  </conditionalFormatting>
  <conditionalFormatting sqref="F1863:F1864">
    <cfRule type="cellIs" dxfId="44" priority="41" stopIfTrue="1" operator="equal">
      <formula>"Indicate Date"</formula>
    </cfRule>
  </conditionalFormatting>
  <conditionalFormatting sqref="F1867">
    <cfRule type="cellIs" dxfId="43" priority="40" stopIfTrue="1" operator="equal">
      <formula>"Indicate Date"</formula>
    </cfRule>
  </conditionalFormatting>
  <conditionalFormatting sqref="F1867">
    <cfRule type="cellIs" dxfId="42" priority="39" stopIfTrue="1" operator="equal">
      <formula>"Indicate Date"</formula>
    </cfRule>
  </conditionalFormatting>
  <conditionalFormatting sqref="F1865">
    <cfRule type="cellIs" dxfId="41" priority="38" stopIfTrue="1" operator="equal">
      <formula>"Indicate Date"</formula>
    </cfRule>
  </conditionalFormatting>
  <conditionalFormatting sqref="F1865">
    <cfRule type="cellIs" dxfId="40" priority="37" stopIfTrue="1" operator="equal">
      <formula>"Indicate Date"</formula>
    </cfRule>
  </conditionalFormatting>
  <conditionalFormatting sqref="F1851:F1852">
    <cfRule type="cellIs" dxfId="39" priority="36" stopIfTrue="1" operator="equal">
      <formula>"Indicate Date"</formula>
    </cfRule>
  </conditionalFormatting>
  <conditionalFormatting sqref="F1851:F1852">
    <cfRule type="cellIs" dxfId="38" priority="35" stopIfTrue="1" operator="equal">
      <formula>"Indicate Date"</formula>
    </cfRule>
  </conditionalFormatting>
  <conditionalFormatting sqref="F1854">
    <cfRule type="cellIs" dxfId="37" priority="34" stopIfTrue="1" operator="equal">
      <formula>"Indicate Date"</formula>
    </cfRule>
  </conditionalFormatting>
  <conditionalFormatting sqref="F1854">
    <cfRule type="cellIs" dxfId="36" priority="33" stopIfTrue="1" operator="equal">
      <formula>"Indicate Date"</formula>
    </cfRule>
  </conditionalFormatting>
  <conditionalFormatting sqref="F1853">
    <cfRule type="cellIs" dxfId="35" priority="32" stopIfTrue="1" operator="equal">
      <formula>"Indicate Date"</formula>
    </cfRule>
  </conditionalFormatting>
  <conditionalFormatting sqref="F1853">
    <cfRule type="cellIs" dxfId="34" priority="31" stopIfTrue="1" operator="equal">
      <formula>"Indicate Date"</formula>
    </cfRule>
  </conditionalFormatting>
  <conditionalFormatting sqref="F1861">
    <cfRule type="cellIs" dxfId="33" priority="26" stopIfTrue="1" operator="equal">
      <formula>"Indicate Date"</formula>
    </cfRule>
  </conditionalFormatting>
  <conditionalFormatting sqref="F1861">
    <cfRule type="cellIs" dxfId="32" priority="25" stopIfTrue="1" operator="equal">
      <formula>"Indicate Date"</formula>
    </cfRule>
  </conditionalFormatting>
  <conditionalFormatting sqref="F1859:F1860">
    <cfRule type="cellIs" dxfId="31" priority="30" stopIfTrue="1" operator="equal">
      <formula>"Indicate Date"</formula>
    </cfRule>
  </conditionalFormatting>
  <conditionalFormatting sqref="F1859:F1860">
    <cfRule type="cellIs" dxfId="30" priority="29" stopIfTrue="1" operator="equal">
      <formula>"Indicate Date"</formula>
    </cfRule>
  </conditionalFormatting>
  <conditionalFormatting sqref="F1862">
    <cfRule type="cellIs" dxfId="29" priority="28" stopIfTrue="1" operator="equal">
      <formula>"Indicate Date"</formula>
    </cfRule>
  </conditionalFormatting>
  <conditionalFormatting sqref="F1862">
    <cfRule type="cellIs" dxfId="28" priority="27" stopIfTrue="1" operator="equal">
      <formula>"Indicate Date"</formula>
    </cfRule>
  </conditionalFormatting>
  <conditionalFormatting sqref="F1857">
    <cfRule type="cellIs" dxfId="27" priority="20" stopIfTrue="1" operator="equal">
      <formula>"Indicate Date"</formula>
    </cfRule>
  </conditionalFormatting>
  <conditionalFormatting sqref="F1857">
    <cfRule type="cellIs" dxfId="26" priority="19" stopIfTrue="1" operator="equal">
      <formula>"Indicate Date"</formula>
    </cfRule>
  </conditionalFormatting>
  <conditionalFormatting sqref="F1855:F1856">
    <cfRule type="cellIs" dxfId="25" priority="24" stopIfTrue="1" operator="equal">
      <formula>"Indicate Date"</formula>
    </cfRule>
  </conditionalFormatting>
  <conditionalFormatting sqref="F1855:F1856">
    <cfRule type="cellIs" dxfId="24" priority="23" stopIfTrue="1" operator="equal">
      <formula>"Indicate Date"</formula>
    </cfRule>
  </conditionalFormatting>
  <conditionalFormatting sqref="F1858">
    <cfRule type="cellIs" dxfId="23" priority="22" stopIfTrue="1" operator="equal">
      <formula>"Indicate Date"</formula>
    </cfRule>
  </conditionalFormatting>
  <conditionalFormatting sqref="F1858">
    <cfRule type="cellIs" dxfId="22" priority="21" stopIfTrue="1" operator="equal">
      <formula>"Indicate Date"</formula>
    </cfRule>
  </conditionalFormatting>
  <conditionalFormatting sqref="F1866">
    <cfRule type="cellIs" dxfId="21" priority="18" stopIfTrue="1" operator="equal">
      <formula>"Indicate Date"</formula>
    </cfRule>
  </conditionalFormatting>
  <conditionalFormatting sqref="F1866">
    <cfRule type="cellIs" dxfId="20" priority="17" stopIfTrue="1" operator="equal">
      <formula>"Indicate Date"</formula>
    </cfRule>
  </conditionalFormatting>
  <conditionalFormatting sqref="F1847:F1848">
    <cfRule type="cellIs" dxfId="19" priority="16" stopIfTrue="1" operator="equal">
      <formula>"Indicate Date"</formula>
    </cfRule>
  </conditionalFormatting>
  <conditionalFormatting sqref="F1847:F1848">
    <cfRule type="cellIs" dxfId="18" priority="15" stopIfTrue="1" operator="equal">
      <formula>"Indicate Date"</formula>
    </cfRule>
  </conditionalFormatting>
  <conditionalFormatting sqref="F1850">
    <cfRule type="cellIs" dxfId="17" priority="14" stopIfTrue="1" operator="equal">
      <formula>"Indicate Date"</formula>
    </cfRule>
  </conditionalFormatting>
  <conditionalFormatting sqref="F1850">
    <cfRule type="cellIs" dxfId="16" priority="13" stopIfTrue="1" operator="equal">
      <formula>"Indicate Date"</formula>
    </cfRule>
  </conditionalFormatting>
  <conditionalFormatting sqref="F1849">
    <cfRule type="cellIs" dxfId="15" priority="12" stopIfTrue="1" operator="equal">
      <formula>"Indicate Date"</formula>
    </cfRule>
  </conditionalFormatting>
  <conditionalFormatting sqref="F1849">
    <cfRule type="cellIs" dxfId="14" priority="11" stopIfTrue="1" operator="equal">
      <formula>"Indicate Date"</formula>
    </cfRule>
  </conditionalFormatting>
  <conditionalFormatting sqref="F1841">
    <cfRule type="cellIs" dxfId="13" priority="4" stopIfTrue="1" operator="equal">
      <formula>"Indicate Date"</formula>
    </cfRule>
  </conditionalFormatting>
  <conditionalFormatting sqref="F1841">
    <cfRule type="cellIs" dxfId="12" priority="3" stopIfTrue="1" operator="equal">
      <formula>"Indicate Date"</formula>
    </cfRule>
  </conditionalFormatting>
  <conditionalFormatting sqref="F1843:F1844">
    <cfRule type="cellIs" dxfId="11" priority="10" stopIfTrue="1" operator="equal">
      <formula>"Indicate Date"</formula>
    </cfRule>
  </conditionalFormatting>
  <conditionalFormatting sqref="F1843:F1844">
    <cfRule type="cellIs" dxfId="10" priority="9" stopIfTrue="1" operator="equal">
      <formula>"Indicate Date"</formula>
    </cfRule>
  </conditionalFormatting>
  <conditionalFormatting sqref="F1846">
    <cfRule type="cellIs" dxfId="9" priority="8" stopIfTrue="1" operator="equal">
      <formula>"Indicate Date"</formula>
    </cfRule>
  </conditionalFormatting>
  <conditionalFormatting sqref="F1846">
    <cfRule type="cellIs" dxfId="8" priority="7" stopIfTrue="1" operator="equal">
      <formula>"Indicate Date"</formula>
    </cfRule>
  </conditionalFormatting>
  <conditionalFormatting sqref="F1845">
    <cfRule type="cellIs" dxfId="7" priority="6" stopIfTrue="1" operator="equal">
      <formula>"Indicate Date"</formula>
    </cfRule>
  </conditionalFormatting>
  <conditionalFormatting sqref="F1845">
    <cfRule type="cellIs" dxfId="6" priority="5" stopIfTrue="1" operator="equal">
      <formula>"Indicate Date"</formula>
    </cfRule>
  </conditionalFormatting>
  <conditionalFormatting sqref="F1842">
    <cfRule type="cellIs" dxfId="5" priority="2" stopIfTrue="1" operator="equal">
      <formula>"Indicate Date"</formula>
    </cfRule>
  </conditionalFormatting>
  <conditionalFormatting sqref="F1842">
    <cfRule type="cellIs" dxfId="4" priority="1" stopIfTrue="1" operator="equal">
      <formula>"Indicate Date"</formula>
    </cfRule>
  </conditionalFormatting>
  <printOptions horizontalCentered="1" verticalCentered="1"/>
  <pageMargins left="0.15748031496063" right="0.15748031496063" top="0.511811023622047" bottom="0.511811023622047" header="0.23622047244094499" footer="0.23622047244094499"/>
  <pageSetup paperSize="10000" scale="85" firstPageNumber="0" pageOrder="overThenDown" orientation="landscape" horizontalDpi="300" verticalDpi="300" r:id="rId1"/>
  <headerFooter alignWithMargins="0">
    <oddFooter>&amp;L2020 Bayawan City Annual Procurement Plan (Indicative)&amp;RPage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view="pageBreakPreview" topLeftCell="A43" zoomScale="130" zoomScaleSheetLayoutView="130" workbookViewId="0">
      <selection activeCell="D43" sqref="D43"/>
    </sheetView>
  </sheetViews>
  <sheetFormatPr defaultColWidth="0" defaultRowHeight="14.25"/>
  <cols>
    <col min="1" max="1" width="4.25" style="29" customWidth="1"/>
    <col min="2" max="2" width="13.5" style="67" customWidth="1"/>
    <col min="3" max="3" width="24.5" style="67" customWidth="1"/>
    <col min="4" max="4" width="15.875" style="67" customWidth="1"/>
    <col min="5" max="5" width="15.25" style="67" customWidth="1"/>
    <col min="6" max="6" width="8.875" style="67" hidden="1" customWidth="1"/>
    <col min="7" max="7" width="9.375" style="67" hidden="1" customWidth="1"/>
    <col min="8" max="8" width="15.625" style="67" hidden="1" customWidth="1"/>
    <col min="9" max="9" width="8" style="67" hidden="1" customWidth="1"/>
    <col min="10" max="10" width="9.75" style="67" customWidth="1"/>
    <col min="11" max="11" width="7.625" style="67" hidden="1" customWidth="1"/>
    <col min="12" max="12" width="9.125" style="29" hidden="1" customWidth="1"/>
    <col min="13" max="13" width="9.5" style="27" customWidth="1"/>
    <col min="14" max="14" width="9.25" style="28" customWidth="1"/>
    <col min="15" max="15" width="26" style="29" customWidth="1"/>
    <col min="16" max="44" width="8.375" style="67" hidden="1" customWidth="1"/>
    <col min="45" max="16384" width="0" style="67" hidden="1"/>
  </cols>
  <sheetData>
    <row r="1" spans="1:256" s="23" customFormat="1" ht="18">
      <c r="A1" s="57"/>
      <c r="B1" s="163" t="s">
        <v>276</v>
      </c>
      <c r="C1" s="163"/>
      <c r="D1" s="163"/>
      <c r="E1" s="163"/>
      <c r="F1" s="163"/>
      <c r="G1" s="163"/>
      <c r="H1" s="163"/>
      <c r="I1" s="163"/>
      <c r="J1" s="163"/>
      <c r="K1" s="163"/>
      <c r="L1" s="163"/>
      <c r="M1" s="163"/>
      <c r="N1" s="163"/>
      <c r="O1" s="163"/>
    </row>
    <row r="2" spans="1:256" s="24" customFormat="1" ht="12.75">
      <c r="A2" s="29"/>
      <c r="B2" s="25"/>
      <c r="L2" s="26"/>
      <c r="M2" s="27"/>
      <c r="N2" s="28"/>
      <c r="O2" s="29"/>
    </row>
    <row r="3" spans="1:256" s="30" customFormat="1" ht="12">
      <c r="A3" s="58"/>
      <c r="B3" s="165" t="s">
        <v>0</v>
      </c>
      <c r="C3" s="165" t="s">
        <v>1</v>
      </c>
      <c r="D3" s="165" t="s">
        <v>145</v>
      </c>
      <c r="E3" s="165" t="s">
        <v>2</v>
      </c>
      <c r="F3" s="165" t="s">
        <v>3</v>
      </c>
      <c r="G3" s="165"/>
      <c r="H3" s="165"/>
      <c r="I3" s="165"/>
      <c r="J3" s="95"/>
      <c r="K3" s="165" t="s">
        <v>4</v>
      </c>
      <c r="L3" s="166" t="s">
        <v>5</v>
      </c>
      <c r="M3" s="166"/>
      <c r="N3" s="166"/>
      <c r="O3" s="166" t="s">
        <v>6</v>
      </c>
    </row>
    <row r="4" spans="1:256" s="31" customFormat="1" ht="16.899999999999999" customHeight="1">
      <c r="A4" s="29"/>
      <c r="B4" s="165"/>
      <c r="C4" s="165"/>
      <c r="D4" s="165"/>
      <c r="E4" s="165"/>
      <c r="F4" s="96" t="s">
        <v>7</v>
      </c>
      <c r="G4" s="96" t="s">
        <v>8</v>
      </c>
      <c r="H4" s="96" t="s">
        <v>9</v>
      </c>
      <c r="I4" s="96" t="s">
        <v>10</v>
      </c>
      <c r="J4" s="96" t="s">
        <v>209</v>
      </c>
      <c r="K4" s="165"/>
      <c r="L4" s="96" t="s">
        <v>11</v>
      </c>
      <c r="M4" s="22" t="s">
        <v>12</v>
      </c>
      <c r="N4" s="22" t="s">
        <v>13</v>
      </c>
      <c r="O4" s="166"/>
    </row>
    <row r="5" spans="1:256" s="31" customFormat="1" ht="12">
      <c r="A5" s="29"/>
      <c r="B5" s="95"/>
      <c r="C5" s="95"/>
      <c r="D5" s="95"/>
      <c r="E5" s="95"/>
      <c r="F5" s="96"/>
      <c r="G5" s="96"/>
      <c r="H5" s="96"/>
      <c r="I5" s="96"/>
      <c r="J5" s="96"/>
      <c r="K5" s="95"/>
      <c r="L5" s="96"/>
      <c r="M5" s="21"/>
      <c r="N5" s="22"/>
      <c r="O5" s="96"/>
    </row>
    <row r="6" spans="1:256" s="41" customFormat="1" ht="21">
      <c r="A6" s="32">
        <v>1</v>
      </c>
      <c r="B6" s="33" t="s">
        <v>356</v>
      </c>
      <c r="C6" s="34" t="s">
        <v>76</v>
      </c>
      <c r="D6" s="33" t="s">
        <v>115</v>
      </c>
      <c r="E6" s="44" t="s">
        <v>24</v>
      </c>
      <c r="F6" s="33" t="str">
        <f>IF(E6="","",IF((OR(E6=data_validation!A$1,E6=data_validation!A$2,E6=data_validation!A$5,E6=data_validation!A$6,E6=data_validation!A$14,E6=data_validation!A$16)),"Indicate Date","N/A"))</f>
        <v>N/A</v>
      </c>
      <c r="G6" s="33" t="str">
        <f>IF(E6="","",IF((OR(E6=data_validation!A$1,E6=data_validation!A$2)),"Indicate Date","N/A"))</f>
        <v>N/A</v>
      </c>
      <c r="H6" s="35">
        <f t="shared" ref="H6:H15" si="0">J6-13</f>
        <v>43832</v>
      </c>
      <c r="I6" s="35">
        <f t="shared" ref="I6:I37" si="1">H6+7</f>
        <v>43839</v>
      </c>
      <c r="J6" s="35">
        <v>43845</v>
      </c>
      <c r="K6" s="36" t="s">
        <v>69</v>
      </c>
      <c r="L6" s="37">
        <f t="shared" ref="L6:L37" si="2">SUM(M6:N6)</f>
        <v>50815</v>
      </c>
      <c r="M6" s="38">
        <f>50815</f>
        <v>50815</v>
      </c>
      <c r="N6" s="39"/>
      <c r="O6" s="40" t="s">
        <v>208</v>
      </c>
    </row>
    <row r="7" spans="1:256" s="41" customFormat="1" ht="21">
      <c r="A7" s="32">
        <v>3</v>
      </c>
      <c r="B7" s="33" t="s">
        <v>356</v>
      </c>
      <c r="C7" s="34" t="s">
        <v>76</v>
      </c>
      <c r="D7" s="33" t="s">
        <v>115</v>
      </c>
      <c r="E7" s="44" t="s">
        <v>28</v>
      </c>
      <c r="F7" s="35">
        <f>H7-7</f>
        <v>43825</v>
      </c>
      <c r="G7" s="33" t="str">
        <f>IF(E7="","",IF((OR(E7=data_validation!A$1,E7=data_validation!A$2)),"Indicate Date","N/A"))</f>
        <v>N/A</v>
      </c>
      <c r="H7" s="35">
        <f t="shared" si="0"/>
        <v>43832</v>
      </c>
      <c r="I7" s="35">
        <f t="shared" si="1"/>
        <v>43839</v>
      </c>
      <c r="J7" s="35">
        <v>43845</v>
      </c>
      <c r="K7" s="36" t="s">
        <v>69</v>
      </c>
      <c r="L7" s="37">
        <f t="shared" si="2"/>
        <v>69050</v>
      </c>
      <c r="M7" s="38">
        <v>69050</v>
      </c>
      <c r="N7" s="39"/>
      <c r="O7" s="40" t="s">
        <v>208</v>
      </c>
    </row>
    <row r="8" spans="1:256" s="41" customFormat="1" ht="21">
      <c r="A8" s="32">
        <v>25</v>
      </c>
      <c r="B8" s="71" t="s">
        <v>349</v>
      </c>
      <c r="C8" s="72" t="s">
        <v>76</v>
      </c>
      <c r="D8" s="71" t="s">
        <v>98</v>
      </c>
      <c r="E8" s="73" t="s">
        <v>24</v>
      </c>
      <c r="F8" s="71" t="str">
        <f>IF(E8="","",IF((OR(E8=data_validation!A$1,E8=data_validation!A$2,E8=data_validation!A$5,E8=data_validation!A$6,E8=data_validation!A$14,E8=data_validation!A$16)),"Indicate Date","N/A"))</f>
        <v>N/A</v>
      </c>
      <c r="G8" s="71" t="str">
        <f>IF(E8="","",IF((OR(E8=data_validation!A$1,E8=data_validation!A$2)),"Indicate Date","N/A"))</f>
        <v>N/A</v>
      </c>
      <c r="H8" s="74">
        <f t="shared" si="0"/>
        <v>43832</v>
      </c>
      <c r="I8" s="74">
        <f t="shared" si="1"/>
        <v>43839</v>
      </c>
      <c r="J8" s="74">
        <v>43845</v>
      </c>
      <c r="K8" s="75" t="s">
        <v>69</v>
      </c>
      <c r="L8" s="76">
        <f t="shared" si="2"/>
        <v>153334.5</v>
      </c>
      <c r="M8" s="77">
        <f>145934.5+7400</f>
        <v>153334.5</v>
      </c>
      <c r="N8" s="78"/>
      <c r="O8" s="79" t="s">
        <v>208</v>
      </c>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0"/>
      <c r="IT8" s="80"/>
      <c r="IU8" s="80"/>
      <c r="IV8" s="80"/>
    </row>
    <row r="9" spans="1:256" s="41" customFormat="1" ht="21">
      <c r="A9" s="32">
        <v>26</v>
      </c>
      <c r="B9" s="71" t="s">
        <v>349</v>
      </c>
      <c r="C9" s="72" t="s">
        <v>76</v>
      </c>
      <c r="D9" s="71" t="s">
        <v>98</v>
      </c>
      <c r="E9" s="73" t="s">
        <v>24</v>
      </c>
      <c r="F9" s="71" t="str">
        <f>IF(E9="","",IF((OR(E9=data_validation!A$1,E9=data_validation!A$2,E9=data_validation!A$5,E9=data_validation!A$6,E9=data_validation!A$14,E9=data_validation!A$16)),"Indicate Date","N/A"))</f>
        <v>N/A</v>
      </c>
      <c r="G9" s="71" t="str">
        <f>IF(E9="","",IF((OR(E9=data_validation!A$1,E9=data_validation!A$2)),"Indicate Date","N/A"))</f>
        <v>N/A</v>
      </c>
      <c r="H9" s="74">
        <f t="shared" si="0"/>
        <v>43832</v>
      </c>
      <c r="I9" s="74">
        <f t="shared" si="1"/>
        <v>43839</v>
      </c>
      <c r="J9" s="74">
        <v>43845</v>
      </c>
      <c r="K9" s="75" t="s">
        <v>69</v>
      </c>
      <c r="L9" s="76">
        <f t="shared" si="2"/>
        <v>130100</v>
      </c>
      <c r="M9" s="77">
        <v>130100</v>
      </c>
      <c r="N9" s="78"/>
      <c r="O9" s="79" t="s">
        <v>208</v>
      </c>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row>
    <row r="10" spans="1:256" s="41" customFormat="1" ht="12.75">
      <c r="A10" s="32">
        <v>58</v>
      </c>
      <c r="B10" s="33" t="s">
        <v>410</v>
      </c>
      <c r="C10" s="34" t="s">
        <v>76</v>
      </c>
      <c r="D10" s="33" t="s">
        <v>82</v>
      </c>
      <c r="E10" s="44" t="s">
        <v>24</v>
      </c>
      <c r="F10" s="33" t="str">
        <f>IF(E10="","",IF((OR(E10=data_validation!A$1,E10=data_validation!A$2,E10=data_validation!A$5,E10=data_validation!A$6,E10=data_validation!A$14,E10=data_validation!A$16)),"Indicate Date","N/A"))</f>
        <v>N/A</v>
      </c>
      <c r="G10" s="33" t="str">
        <f>IF(E10="","",IF((OR(E10=data_validation!A$1,E10=data_validation!A$2)),"Indicate Date","N/A"))</f>
        <v>N/A</v>
      </c>
      <c r="H10" s="35">
        <f t="shared" si="0"/>
        <v>43832</v>
      </c>
      <c r="I10" s="35">
        <f t="shared" si="1"/>
        <v>43839</v>
      </c>
      <c r="J10" s="35">
        <v>43845</v>
      </c>
      <c r="K10" s="36" t="s">
        <v>69</v>
      </c>
      <c r="L10" s="37">
        <f t="shared" si="2"/>
        <v>71409</v>
      </c>
      <c r="M10" s="38">
        <v>71409</v>
      </c>
      <c r="N10" s="39"/>
      <c r="O10" s="40" t="s">
        <v>208</v>
      </c>
    </row>
    <row r="11" spans="1:256" s="41" customFormat="1" ht="12.75">
      <c r="A11" s="32">
        <v>60</v>
      </c>
      <c r="B11" s="33" t="s">
        <v>410</v>
      </c>
      <c r="C11" s="34" t="s">
        <v>76</v>
      </c>
      <c r="D11" s="33" t="s">
        <v>82</v>
      </c>
      <c r="E11" s="44" t="s">
        <v>24</v>
      </c>
      <c r="F11" s="33" t="str">
        <f>IF(E11="","",IF((OR(E11=data_validation!A$1,E11=data_validation!A$2,E11=data_validation!A$5,E11=data_validation!A$6,E11=data_validation!A$14,E11=data_validation!A$16)),"Indicate Date","N/A"))</f>
        <v>N/A</v>
      </c>
      <c r="G11" s="33" t="str">
        <f>IF(E11="","",IF((OR(E11=data_validation!A$1,E11=data_validation!A$2)),"Indicate Date","N/A"))</f>
        <v>N/A</v>
      </c>
      <c r="H11" s="35">
        <f t="shared" si="0"/>
        <v>43832</v>
      </c>
      <c r="I11" s="35">
        <f t="shared" si="1"/>
        <v>43839</v>
      </c>
      <c r="J11" s="35">
        <v>43845</v>
      </c>
      <c r="K11" s="36" t="s">
        <v>69</v>
      </c>
      <c r="L11" s="37">
        <f t="shared" si="2"/>
        <v>33000</v>
      </c>
      <c r="M11" s="38">
        <v>33000</v>
      </c>
      <c r="N11" s="39"/>
      <c r="O11" s="40" t="s">
        <v>208</v>
      </c>
    </row>
    <row r="12" spans="1:256" s="41" customFormat="1" ht="12.75">
      <c r="A12" s="32">
        <v>70</v>
      </c>
      <c r="B12" s="33" t="s">
        <v>354</v>
      </c>
      <c r="C12" s="34" t="s">
        <v>76</v>
      </c>
      <c r="D12" s="33" t="s">
        <v>90</v>
      </c>
      <c r="E12" s="44" t="s">
        <v>24</v>
      </c>
      <c r="F12" s="33" t="str">
        <f>IF(E12="","",IF((OR(E12=data_validation!A$1,E12=data_validation!A$2,E12=data_validation!A$5,E12=data_validation!A$6,E12=data_validation!A$14,E12=data_validation!A$16)),"Indicate Date","N/A"))</f>
        <v>N/A</v>
      </c>
      <c r="G12" s="33" t="str">
        <f>IF(E12="","",IF((OR(E12=data_validation!A$1,E12=data_validation!A$2)),"Indicate Date","N/A"))</f>
        <v>N/A</v>
      </c>
      <c r="H12" s="35">
        <f t="shared" si="0"/>
        <v>43832</v>
      </c>
      <c r="I12" s="35">
        <f t="shared" si="1"/>
        <v>43839</v>
      </c>
      <c r="J12" s="35">
        <v>43845</v>
      </c>
      <c r="K12" s="36" t="s">
        <v>69</v>
      </c>
      <c r="L12" s="37">
        <f t="shared" si="2"/>
        <v>20000</v>
      </c>
      <c r="M12" s="38">
        <v>20000</v>
      </c>
      <c r="N12" s="39"/>
      <c r="O12" s="40" t="s">
        <v>208</v>
      </c>
    </row>
    <row r="13" spans="1:256" s="41" customFormat="1" ht="12.75">
      <c r="A13" s="32">
        <v>80</v>
      </c>
      <c r="B13" s="71" t="s">
        <v>286</v>
      </c>
      <c r="C13" s="72" t="s">
        <v>76</v>
      </c>
      <c r="D13" s="71" t="s">
        <v>80</v>
      </c>
      <c r="E13" s="73" t="s">
        <v>24</v>
      </c>
      <c r="F13" s="71" t="str">
        <f>IF(E13="","",IF((OR(E13=data_validation!A$1,E13=data_validation!A$2,E13=data_validation!A$5,E13=data_validation!A$6,E13=data_validation!A$14,E13=data_validation!A$16)),"Indicate Date","N/A"))</f>
        <v>N/A</v>
      </c>
      <c r="G13" s="71" t="str">
        <f>IF(E13="","",IF((OR(E13=data_validation!A$1,E13=data_validation!A$2)),"Indicate Date","N/A"))</f>
        <v>N/A</v>
      </c>
      <c r="H13" s="74">
        <f t="shared" si="0"/>
        <v>43832</v>
      </c>
      <c r="I13" s="74">
        <f t="shared" si="1"/>
        <v>43839</v>
      </c>
      <c r="J13" s="74">
        <v>43845</v>
      </c>
      <c r="K13" s="75" t="s">
        <v>69</v>
      </c>
      <c r="L13" s="76">
        <f t="shared" si="2"/>
        <v>10000</v>
      </c>
      <c r="M13" s="77">
        <v>10000</v>
      </c>
      <c r="N13" s="78"/>
      <c r="O13" s="79" t="s">
        <v>208</v>
      </c>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row>
    <row r="14" spans="1:256" s="41" customFormat="1" ht="12.75">
      <c r="A14" s="32">
        <v>86</v>
      </c>
      <c r="B14" s="71" t="s">
        <v>417</v>
      </c>
      <c r="C14" s="72" t="s">
        <v>76</v>
      </c>
      <c r="D14" s="71" t="s">
        <v>86</v>
      </c>
      <c r="E14" s="73" t="s">
        <v>24</v>
      </c>
      <c r="F14" s="71" t="str">
        <f>IF(E14="","",IF((OR(E14=data_validation!A$1,E14=data_validation!A$2,E14=data_validation!A$5,E14=data_validation!A$6,E14=data_validation!A$14,E14=data_validation!A$16)),"Indicate Date","N/A"))</f>
        <v>N/A</v>
      </c>
      <c r="G14" s="71" t="str">
        <f>IF(E14="","",IF((OR(E14=data_validation!A$1,E14=data_validation!A$2)),"Indicate Date","N/A"))</f>
        <v>N/A</v>
      </c>
      <c r="H14" s="74">
        <f t="shared" si="0"/>
        <v>43832</v>
      </c>
      <c r="I14" s="74">
        <f t="shared" si="1"/>
        <v>43839</v>
      </c>
      <c r="J14" s="74">
        <v>43845</v>
      </c>
      <c r="K14" s="75" t="s">
        <v>69</v>
      </c>
      <c r="L14" s="76">
        <f t="shared" si="2"/>
        <v>90870.95</v>
      </c>
      <c r="M14" s="77">
        <f>78614.5+12256.45</f>
        <v>90870.95</v>
      </c>
      <c r="N14" s="78"/>
      <c r="O14" s="79" t="s">
        <v>208</v>
      </c>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row>
    <row r="15" spans="1:256" s="41" customFormat="1" ht="12.75">
      <c r="A15" s="32">
        <v>101</v>
      </c>
      <c r="B15" s="71" t="s">
        <v>290</v>
      </c>
      <c r="C15" s="72" t="s">
        <v>76</v>
      </c>
      <c r="D15" s="71" t="s">
        <v>117</v>
      </c>
      <c r="E15" s="73" t="s">
        <v>24</v>
      </c>
      <c r="F15" s="71" t="str">
        <f>IF(E15="","",IF((OR(E15=data_validation!A$1,E15=data_validation!A$2,E15=data_validation!A$5,E15=data_validation!A$6,E15=data_validation!A$14,E15=data_validation!A$16)),"Indicate Date","N/A"))</f>
        <v>N/A</v>
      </c>
      <c r="G15" s="71" t="str">
        <f>IF(E15="","",IF((OR(E15=data_validation!A$1,E15=data_validation!A$2)),"Indicate Date","N/A"))</f>
        <v>N/A</v>
      </c>
      <c r="H15" s="74">
        <f t="shared" si="0"/>
        <v>43832</v>
      </c>
      <c r="I15" s="74">
        <f t="shared" si="1"/>
        <v>43839</v>
      </c>
      <c r="J15" s="74">
        <v>43845</v>
      </c>
      <c r="K15" s="75" t="s">
        <v>69</v>
      </c>
      <c r="L15" s="76">
        <f t="shared" si="2"/>
        <v>86454</v>
      </c>
      <c r="M15" s="77">
        <v>86454</v>
      </c>
      <c r="N15" s="78"/>
      <c r="O15" s="79" t="s">
        <v>208</v>
      </c>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c r="IR15" s="80"/>
      <c r="IS15" s="80"/>
      <c r="IT15" s="80"/>
      <c r="IU15" s="80"/>
      <c r="IV15" s="80"/>
    </row>
    <row r="16" spans="1:256" s="41" customFormat="1" ht="12.75">
      <c r="A16" s="32">
        <v>103</v>
      </c>
      <c r="B16" s="33" t="s">
        <v>290</v>
      </c>
      <c r="C16" s="34" t="s">
        <v>76</v>
      </c>
      <c r="D16" s="33" t="s">
        <v>117</v>
      </c>
      <c r="E16" s="44" t="s">
        <v>24</v>
      </c>
      <c r="F16" s="33" t="str">
        <f>IF(E16="","",IF((OR(E16=data_validation!A$1,E16=data_validation!A$2,E16=data_validation!A$5,E16=data_validation!A$6,E16=data_validation!A$14,E16=data_validation!A$16)),"Indicate Date","N/A"))</f>
        <v>N/A</v>
      </c>
      <c r="G16" s="33" t="str">
        <f>IF(E16="","",IF((OR(E16=data_validation!A$1,E16=data_validation!A$2)),"Indicate Date","N/A"))</f>
        <v>N/A</v>
      </c>
      <c r="H16" s="35">
        <f>J16-15</f>
        <v>43830</v>
      </c>
      <c r="I16" s="35">
        <f t="shared" si="1"/>
        <v>43837</v>
      </c>
      <c r="J16" s="35">
        <v>43845</v>
      </c>
      <c r="K16" s="36" t="s">
        <v>69</v>
      </c>
      <c r="L16" s="37">
        <f t="shared" si="2"/>
        <v>8346</v>
      </c>
      <c r="M16" s="38">
        <v>8346</v>
      </c>
      <c r="N16" s="39"/>
      <c r="O16" s="40" t="s">
        <v>260</v>
      </c>
    </row>
    <row r="17" spans="1:256" s="41" customFormat="1" ht="12.75">
      <c r="A17" s="32">
        <v>105</v>
      </c>
      <c r="B17" s="71" t="s">
        <v>290</v>
      </c>
      <c r="C17" s="72" t="s">
        <v>76</v>
      </c>
      <c r="D17" s="71" t="s">
        <v>117</v>
      </c>
      <c r="E17" s="73" t="s">
        <v>24</v>
      </c>
      <c r="F17" s="71" t="str">
        <f>IF(E17="","",IF((OR(E17=data_validation!A$1,E17=data_validation!A$2,E17=data_validation!A$5,E17=data_validation!A$6,E17=data_validation!A$14,E17=data_validation!A$16)),"Indicate Date","N/A"))</f>
        <v>N/A</v>
      </c>
      <c r="G17" s="71" t="str">
        <f>IF(E17="","",IF((OR(E17=data_validation!A$1,E17=data_validation!A$2)),"Indicate Date","N/A"))</f>
        <v>N/A</v>
      </c>
      <c r="H17" s="74">
        <f t="shared" ref="H17:H51" si="3">J17-13</f>
        <v>43832</v>
      </c>
      <c r="I17" s="74">
        <f t="shared" si="1"/>
        <v>43839</v>
      </c>
      <c r="J17" s="74">
        <v>43845</v>
      </c>
      <c r="K17" s="75" t="s">
        <v>69</v>
      </c>
      <c r="L17" s="76">
        <f t="shared" si="2"/>
        <v>55200</v>
      </c>
      <c r="M17" s="77">
        <v>55200</v>
      </c>
      <c r="N17" s="78"/>
      <c r="O17" s="79" t="s">
        <v>208</v>
      </c>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row>
    <row r="18" spans="1:256" s="41" customFormat="1" ht="12.75">
      <c r="A18" s="32">
        <v>124</v>
      </c>
      <c r="B18" s="71" t="s">
        <v>373</v>
      </c>
      <c r="C18" s="72" t="s">
        <v>76</v>
      </c>
      <c r="D18" s="71" t="s">
        <v>144</v>
      </c>
      <c r="E18" s="73" t="s">
        <v>24</v>
      </c>
      <c r="F18" s="71" t="str">
        <f>IF(E18="","",IF((OR(E18=data_validation!A$1,E18=data_validation!A$2,E18=data_validation!A$5,E18=data_validation!A$6,E18=data_validation!A$14,E18=data_validation!A$16)),"Indicate Date","N/A"))</f>
        <v>N/A</v>
      </c>
      <c r="G18" s="71" t="str">
        <f>IF(E18="","",IF((OR(E18=data_validation!A$1,E18=data_validation!A$2)),"Indicate Date","N/A"))</f>
        <v>N/A</v>
      </c>
      <c r="H18" s="74">
        <f t="shared" si="3"/>
        <v>43832</v>
      </c>
      <c r="I18" s="74">
        <f t="shared" si="1"/>
        <v>43839</v>
      </c>
      <c r="J18" s="74">
        <v>43845</v>
      </c>
      <c r="K18" s="75" t="s">
        <v>69</v>
      </c>
      <c r="L18" s="76">
        <f t="shared" si="2"/>
        <v>84020</v>
      </c>
      <c r="M18" s="77">
        <f>77895+6125</f>
        <v>84020</v>
      </c>
      <c r="N18" s="78"/>
      <c r="O18" s="79" t="s">
        <v>208</v>
      </c>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row>
    <row r="19" spans="1:256" s="41" customFormat="1" ht="12.75">
      <c r="A19" s="32">
        <v>125</v>
      </c>
      <c r="B19" s="71" t="s">
        <v>373</v>
      </c>
      <c r="C19" s="72" t="s">
        <v>76</v>
      </c>
      <c r="D19" s="71" t="s">
        <v>144</v>
      </c>
      <c r="E19" s="73" t="s">
        <v>24</v>
      </c>
      <c r="F19" s="71" t="str">
        <f>IF(E19="","",IF((OR(E19=data_validation!A$1,E19=data_validation!A$2,E19=data_validation!A$5,E19=data_validation!A$6,E19=data_validation!A$14,E19=data_validation!A$16)),"Indicate Date","N/A"))</f>
        <v>N/A</v>
      </c>
      <c r="G19" s="71" t="str">
        <f>IF(E19="","",IF((OR(E19=data_validation!A$1,E19=data_validation!A$2)),"Indicate Date","N/A"))</f>
        <v>N/A</v>
      </c>
      <c r="H19" s="74">
        <f t="shared" si="3"/>
        <v>43832</v>
      </c>
      <c r="I19" s="74">
        <f t="shared" si="1"/>
        <v>43839</v>
      </c>
      <c r="J19" s="74">
        <v>43845</v>
      </c>
      <c r="K19" s="75" t="s">
        <v>69</v>
      </c>
      <c r="L19" s="76">
        <f t="shared" si="2"/>
        <v>136400</v>
      </c>
      <c r="M19" s="77">
        <v>136400</v>
      </c>
      <c r="N19" s="78"/>
      <c r="O19" s="79" t="s">
        <v>208</v>
      </c>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row>
    <row r="20" spans="1:256" s="41" customFormat="1" ht="12.75">
      <c r="A20" s="32">
        <v>184</v>
      </c>
      <c r="B20" s="33" t="s">
        <v>288</v>
      </c>
      <c r="C20" s="34" t="s">
        <v>76</v>
      </c>
      <c r="D20" s="33" t="s">
        <v>93</v>
      </c>
      <c r="E20" s="44" t="s">
        <v>24</v>
      </c>
      <c r="F20" s="33" t="str">
        <f>IF(E20="","",IF((OR(E20=data_validation!A$1,E20=data_validation!A$2,E20=data_validation!A$5,E20=data_validation!A$6,E20=data_validation!A$14,E20=data_validation!A$16)),"Indicate Date","N/A"))</f>
        <v>N/A</v>
      </c>
      <c r="G20" s="33" t="str">
        <f>IF(E20="","",IF((OR(E20=data_validation!A$1,E20=data_validation!A$2)),"Indicate Date","N/A"))</f>
        <v>N/A</v>
      </c>
      <c r="H20" s="35">
        <f t="shared" si="3"/>
        <v>43832</v>
      </c>
      <c r="I20" s="35">
        <f t="shared" si="1"/>
        <v>43839</v>
      </c>
      <c r="J20" s="35">
        <v>43845</v>
      </c>
      <c r="K20" s="36" t="s">
        <v>69</v>
      </c>
      <c r="L20" s="37">
        <f t="shared" si="2"/>
        <v>37540</v>
      </c>
      <c r="M20" s="38">
        <v>37540</v>
      </c>
      <c r="N20" s="39"/>
      <c r="O20" s="40" t="s">
        <v>266</v>
      </c>
    </row>
    <row r="21" spans="1:256" s="41" customFormat="1" ht="12.75">
      <c r="A21" s="32">
        <v>199</v>
      </c>
      <c r="B21" s="71" t="s">
        <v>289</v>
      </c>
      <c r="C21" s="72" t="s">
        <v>76</v>
      </c>
      <c r="D21" s="71" t="s">
        <v>135</v>
      </c>
      <c r="E21" s="73" t="s">
        <v>24</v>
      </c>
      <c r="F21" s="71" t="str">
        <f>IF(E21="","",IF((OR(E21=data_validation!A$1,E21=data_validation!A$2,E21=data_validation!A$5,E21=data_validation!A$6,E21=data_validation!A$14,E21=data_validation!A$16)),"Indicate Date","N/A"))</f>
        <v>N/A</v>
      </c>
      <c r="G21" s="71" t="str">
        <f>IF(E21="","",IF((OR(E21=data_validation!A$1,E21=data_validation!A$2)),"Indicate Date","N/A"))</f>
        <v>N/A</v>
      </c>
      <c r="H21" s="74">
        <f t="shared" si="3"/>
        <v>43832</v>
      </c>
      <c r="I21" s="74">
        <f t="shared" si="1"/>
        <v>43839</v>
      </c>
      <c r="J21" s="74">
        <v>43845</v>
      </c>
      <c r="K21" s="75" t="s">
        <v>69</v>
      </c>
      <c r="L21" s="76">
        <f t="shared" si="2"/>
        <v>63195</v>
      </c>
      <c r="M21" s="77">
        <v>63195</v>
      </c>
      <c r="N21" s="78"/>
      <c r="O21" s="79" t="s">
        <v>266</v>
      </c>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row>
    <row r="22" spans="1:256" s="41" customFormat="1" ht="21">
      <c r="A22" s="32">
        <v>214</v>
      </c>
      <c r="B22" s="71" t="s">
        <v>413</v>
      </c>
      <c r="C22" s="72" t="s">
        <v>76</v>
      </c>
      <c r="D22" s="71" t="s">
        <v>94</v>
      </c>
      <c r="E22" s="73" t="s">
        <v>24</v>
      </c>
      <c r="F22" s="71" t="str">
        <f>IF(E22="","",IF((OR(E22=data_validation!A$1,E22=data_validation!A$2,E22=data_validation!A$5,E22=data_validation!A$6,E22=data_validation!A$14,E22=data_validation!A$16)),"Indicate Date","N/A"))</f>
        <v>N/A</v>
      </c>
      <c r="G22" s="71" t="str">
        <f>IF(E22="","",IF((OR(E22=data_validation!A$1,E22=data_validation!A$2)),"Indicate Date","N/A"))</f>
        <v>N/A</v>
      </c>
      <c r="H22" s="74">
        <f t="shared" si="3"/>
        <v>43832</v>
      </c>
      <c r="I22" s="74">
        <f t="shared" si="1"/>
        <v>43839</v>
      </c>
      <c r="J22" s="74">
        <v>43845</v>
      </c>
      <c r="K22" s="75" t="s">
        <v>69</v>
      </c>
      <c r="L22" s="76">
        <f t="shared" si="2"/>
        <v>69150</v>
      </c>
      <c r="M22" s="81">
        <v>69150</v>
      </c>
      <c r="N22" s="78"/>
      <c r="O22" s="79" t="s">
        <v>208</v>
      </c>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row>
    <row r="23" spans="1:256" s="41" customFormat="1" ht="21">
      <c r="A23" s="32">
        <v>220</v>
      </c>
      <c r="B23" s="33" t="s">
        <v>418</v>
      </c>
      <c r="C23" s="34" t="s">
        <v>76</v>
      </c>
      <c r="D23" s="33" t="s">
        <v>168</v>
      </c>
      <c r="E23" s="44" t="s">
        <v>24</v>
      </c>
      <c r="F23" s="33" t="str">
        <f>IF(E23="","",IF((OR(E23=data_validation!A$1,E23=data_validation!A$2,E23=data_validation!A$5,E23=data_validation!A$6,E23=data_validation!A$14,E23=data_validation!A$16)),"Indicate Date","N/A"))</f>
        <v>N/A</v>
      </c>
      <c r="G23" s="33" t="str">
        <f>IF(E23="","",IF((OR(E23=data_validation!A$1,E23=data_validation!A$2)),"Indicate Date","N/A"))</f>
        <v>N/A</v>
      </c>
      <c r="H23" s="35">
        <f t="shared" si="3"/>
        <v>43832</v>
      </c>
      <c r="I23" s="35">
        <f t="shared" si="1"/>
        <v>43839</v>
      </c>
      <c r="J23" s="35">
        <v>43845</v>
      </c>
      <c r="K23" s="36" t="s">
        <v>69</v>
      </c>
      <c r="L23" s="37">
        <f t="shared" si="2"/>
        <v>12029</v>
      </c>
      <c r="M23" s="38">
        <v>12029</v>
      </c>
      <c r="N23" s="39"/>
      <c r="O23" s="40" t="s">
        <v>208</v>
      </c>
    </row>
    <row r="24" spans="1:256" s="41" customFormat="1" ht="21">
      <c r="A24" s="32">
        <v>222</v>
      </c>
      <c r="B24" s="33" t="s">
        <v>418</v>
      </c>
      <c r="C24" s="34" t="s">
        <v>76</v>
      </c>
      <c r="D24" s="33" t="s">
        <v>168</v>
      </c>
      <c r="E24" s="44" t="s">
        <v>24</v>
      </c>
      <c r="F24" s="33" t="str">
        <f>IF(E24="","",IF((OR(E24=data_validation!A$1,E24=data_validation!A$2,E24=data_validation!A$5,E24=data_validation!A$6,E24=data_validation!A$14,E24=data_validation!A$16)),"Indicate Date","N/A"))</f>
        <v>N/A</v>
      </c>
      <c r="G24" s="33" t="str">
        <f>IF(E24="","",IF((OR(E24=data_validation!A$1,E24=data_validation!A$2)),"Indicate Date","N/A"))</f>
        <v>N/A</v>
      </c>
      <c r="H24" s="35">
        <f t="shared" si="3"/>
        <v>43832</v>
      </c>
      <c r="I24" s="35">
        <f t="shared" si="1"/>
        <v>43839</v>
      </c>
      <c r="J24" s="35">
        <v>43845</v>
      </c>
      <c r="K24" s="36" t="s">
        <v>69</v>
      </c>
      <c r="L24" s="37">
        <f t="shared" si="2"/>
        <v>3491.8</v>
      </c>
      <c r="M24" s="38">
        <v>3491.8</v>
      </c>
      <c r="N24" s="39"/>
      <c r="O24" s="40" t="s">
        <v>208</v>
      </c>
    </row>
    <row r="25" spans="1:256" s="41" customFormat="1" ht="12.75">
      <c r="A25" s="32">
        <v>229</v>
      </c>
      <c r="B25" s="33" t="s">
        <v>277</v>
      </c>
      <c r="C25" s="34" t="s">
        <v>76</v>
      </c>
      <c r="D25" s="33" t="s">
        <v>158</v>
      </c>
      <c r="E25" s="44" t="s">
        <v>24</v>
      </c>
      <c r="F25" s="33" t="str">
        <f>IF(E25="","",IF((OR(E25=data_validation!A$1,E25=data_validation!A$2,E25=data_validation!A$5,E25=data_validation!A$6,E25=data_validation!A$14,E25=data_validation!A$16)),"Indicate Date","N/A"))</f>
        <v>N/A</v>
      </c>
      <c r="G25" s="33" t="str">
        <f>IF(E25="","",IF((OR(E25=data_validation!A$1,E25=data_validation!A$2)),"Indicate Date","N/A"))</f>
        <v>N/A</v>
      </c>
      <c r="H25" s="35">
        <f t="shared" si="3"/>
        <v>43832</v>
      </c>
      <c r="I25" s="35">
        <f t="shared" si="1"/>
        <v>43839</v>
      </c>
      <c r="J25" s="35">
        <v>43845</v>
      </c>
      <c r="K25" s="36" t="s">
        <v>69</v>
      </c>
      <c r="L25" s="37">
        <f t="shared" si="2"/>
        <v>220044.5</v>
      </c>
      <c r="M25" s="38">
        <v>220044.5</v>
      </c>
      <c r="N25" s="39"/>
      <c r="O25" s="40" t="s">
        <v>266</v>
      </c>
    </row>
    <row r="26" spans="1:256" s="41" customFormat="1" ht="12.75">
      <c r="A26" s="32">
        <v>286</v>
      </c>
      <c r="B26" s="71" t="s">
        <v>433</v>
      </c>
      <c r="C26" s="72" t="s">
        <v>76</v>
      </c>
      <c r="D26" s="71" t="s">
        <v>434</v>
      </c>
      <c r="E26" s="73" t="s">
        <v>24</v>
      </c>
      <c r="F26" s="71" t="str">
        <f>IF(E26="","",IF((OR(E26=data_validation!A$1,E26=data_validation!A$2,E26=data_validation!A$5,E26=data_validation!A$6,E26=data_validation!A$14,E26=data_validation!A$16)),"Indicate Date","N/A"))</f>
        <v>N/A</v>
      </c>
      <c r="G26" s="71" t="str">
        <f>IF(E26="","",IF((OR(E26=data_validation!A$1,E26=data_validation!A$2)),"Indicate Date","N/A"))</f>
        <v>N/A</v>
      </c>
      <c r="H26" s="74">
        <f t="shared" si="3"/>
        <v>43832</v>
      </c>
      <c r="I26" s="74">
        <f t="shared" si="1"/>
        <v>43839</v>
      </c>
      <c r="J26" s="74">
        <v>43845</v>
      </c>
      <c r="K26" s="75" t="s">
        <v>69</v>
      </c>
      <c r="L26" s="76">
        <f t="shared" si="2"/>
        <v>244447</v>
      </c>
      <c r="M26" s="77">
        <v>244447</v>
      </c>
      <c r="N26" s="78"/>
      <c r="O26" s="79" t="s">
        <v>208</v>
      </c>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row>
    <row r="27" spans="1:256" s="41" customFormat="1" ht="12.75">
      <c r="A27" s="32">
        <v>305</v>
      </c>
      <c r="B27" s="71" t="s">
        <v>353</v>
      </c>
      <c r="C27" s="72" t="s">
        <v>76</v>
      </c>
      <c r="D27" s="71" t="s">
        <v>119</v>
      </c>
      <c r="E27" s="73" t="s">
        <v>24</v>
      </c>
      <c r="F27" s="71" t="str">
        <f>IF(E27="","",IF((OR(E27=data_validation!A$1,E27=data_validation!A$2,E27=data_validation!A$5,E27=data_validation!A$6,E27=data_validation!A$14,E27=data_validation!A$16)),"Indicate Date","N/A"))</f>
        <v>N/A</v>
      </c>
      <c r="G27" s="71" t="str">
        <f>IF(E27="","",IF((OR(E27=data_validation!A$1,E27=data_validation!A$2)),"Indicate Date","N/A"))</f>
        <v>N/A</v>
      </c>
      <c r="H27" s="74">
        <f t="shared" si="3"/>
        <v>43832</v>
      </c>
      <c r="I27" s="74">
        <f t="shared" si="1"/>
        <v>43839</v>
      </c>
      <c r="J27" s="74">
        <v>43845</v>
      </c>
      <c r="K27" s="75" t="s">
        <v>69</v>
      </c>
      <c r="L27" s="76">
        <f t="shared" si="2"/>
        <v>64580</v>
      </c>
      <c r="M27" s="77">
        <v>64580</v>
      </c>
      <c r="N27" s="78"/>
      <c r="O27" s="79" t="s">
        <v>208</v>
      </c>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c r="IU27" s="80"/>
      <c r="IV27" s="80"/>
    </row>
    <row r="28" spans="1:256" s="41" customFormat="1" ht="12.75">
      <c r="A28" s="32">
        <v>307</v>
      </c>
      <c r="B28" s="71" t="s">
        <v>353</v>
      </c>
      <c r="C28" s="72" t="s">
        <v>76</v>
      </c>
      <c r="D28" s="71" t="s">
        <v>119</v>
      </c>
      <c r="E28" s="73" t="s">
        <v>24</v>
      </c>
      <c r="F28" s="71" t="str">
        <f>IF(E28="","",IF((OR(E28=data_validation!A$1,E28=data_validation!A$2,E28=data_validation!A$5,E28=data_validation!A$6,E28=data_validation!A$14,E28=data_validation!A$16)),"Indicate Date","N/A"))</f>
        <v>N/A</v>
      </c>
      <c r="G28" s="71" t="str">
        <f>IF(E28="","",IF((OR(E28=data_validation!A$1,E28=data_validation!A$2)),"Indicate Date","N/A"))</f>
        <v>N/A</v>
      </c>
      <c r="H28" s="74">
        <f t="shared" si="3"/>
        <v>43832</v>
      </c>
      <c r="I28" s="74">
        <f t="shared" si="1"/>
        <v>43839</v>
      </c>
      <c r="J28" s="74">
        <v>43845</v>
      </c>
      <c r="K28" s="75" t="s">
        <v>69</v>
      </c>
      <c r="L28" s="76">
        <f t="shared" si="2"/>
        <v>10000</v>
      </c>
      <c r="M28" s="77">
        <v>10000</v>
      </c>
      <c r="N28" s="78"/>
      <c r="O28" s="79" t="s">
        <v>208</v>
      </c>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row>
    <row r="29" spans="1:256" s="41" customFormat="1" ht="12.75">
      <c r="A29" s="32">
        <v>326</v>
      </c>
      <c r="B29" s="71" t="s">
        <v>419</v>
      </c>
      <c r="C29" s="72" t="s">
        <v>76</v>
      </c>
      <c r="D29" s="71" t="s">
        <v>105</v>
      </c>
      <c r="E29" s="73" t="s">
        <v>24</v>
      </c>
      <c r="F29" s="71" t="str">
        <f>IF(E29="","",IF((OR(E29=data_validation!A$1,E29=data_validation!A$2,E29=data_validation!A$5,E29=data_validation!A$6,E29=data_validation!A$14,E29=data_validation!A$16)),"Indicate Date","N/A"))</f>
        <v>N/A</v>
      </c>
      <c r="G29" s="71" t="str">
        <f>IF(E29="","",IF((OR(E29=data_validation!A$1,E29=data_validation!A$2)),"Indicate Date","N/A"))</f>
        <v>N/A</v>
      </c>
      <c r="H29" s="74">
        <f t="shared" si="3"/>
        <v>43832</v>
      </c>
      <c r="I29" s="74">
        <f t="shared" si="1"/>
        <v>43839</v>
      </c>
      <c r="J29" s="74">
        <v>43845</v>
      </c>
      <c r="K29" s="75" t="s">
        <v>69</v>
      </c>
      <c r="L29" s="76">
        <f t="shared" si="2"/>
        <v>182980</v>
      </c>
      <c r="M29" s="77">
        <f>176879+6101</f>
        <v>182980</v>
      </c>
      <c r="N29" s="78"/>
      <c r="O29" s="79" t="s">
        <v>208</v>
      </c>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row>
    <row r="30" spans="1:256" s="41" customFormat="1" ht="12.75">
      <c r="A30" s="32">
        <v>327</v>
      </c>
      <c r="B30" s="71" t="s">
        <v>419</v>
      </c>
      <c r="C30" s="72" t="s">
        <v>76</v>
      </c>
      <c r="D30" s="71" t="s">
        <v>105</v>
      </c>
      <c r="E30" s="73" t="s">
        <v>24</v>
      </c>
      <c r="F30" s="71" t="str">
        <f>IF(E30="","",IF((OR(E30=data_validation!A$1,E30=data_validation!A$2,E30=data_validation!A$5,E30=data_validation!A$6,E30=data_validation!A$14,E30=data_validation!A$16)),"Indicate Date","N/A"))</f>
        <v>N/A</v>
      </c>
      <c r="G30" s="71" t="str">
        <f>IF(E30="","",IF((OR(E30=data_validation!A$1,E30=data_validation!A$2)),"Indicate Date","N/A"))</f>
        <v>N/A</v>
      </c>
      <c r="H30" s="74">
        <f t="shared" si="3"/>
        <v>43832</v>
      </c>
      <c r="I30" s="74">
        <f t="shared" si="1"/>
        <v>43839</v>
      </c>
      <c r="J30" s="74">
        <v>43845</v>
      </c>
      <c r="K30" s="75" t="s">
        <v>69</v>
      </c>
      <c r="L30" s="76">
        <f t="shared" si="2"/>
        <v>168075</v>
      </c>
      <c r="M30" s="77">
        <f>164057+4018</f>
        <v>168075</v>
      </c>
      <c r="N30" s="78"/>
      <c r="O30" s="79" t="s">
        <v>208</v>
      </c>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row>
    <row r="31" spans="1:256" s="41" customFormat="1" ht="21">
      <c r="A31" s="32">
        <v>402</v>
      </c>
      <c r="B31" s="71" t="s">
        <v>560</v>
      </c>
      <c r="C31" s="72" t="s">
        <v>76</v>
      </c>
      <c r="D31" s="71" t="s">
        <v>79</v>
      </c>
      <c r="E31" s="73" t="s">
        <v>24</v>
      </c>
      <c r="F31" s="71" t="str">
        <f>IF(E31="","",IF((OR(E31=data_validation!A$1,E31=data_validation!A$2,E31=data_validation!A$5,E31=data_validation!A$6,E31=data_validation!A$14,E31=data_validation!A$16)),"Indicate Date","N/A"))</f>
        <v>N/A</v>
      </c>
      <c r="G31" s="71" t="str">
        <f>IF(E31="","",IF((OR(E31=data_validation!A$1,E31=data_validation!A$2)),"Indicate Date","N/A"))</f>
        <v>N/A</v>
      </c>
      <c r="H31" s="74">
        <f t="shared" si="3"/>
        <v>43832</v>
      </c>
      <c r="I31" s="74">
        <f t="shared" si="1"/>
        <v>43839</v>
      </c>
      <c r="J31" s="74">
        <v>43845</v>
      </c>
      <c r="K31" s="75" t="s">
        <v>69</v>
      </c>
      <c r="L31" s="76">
        <f t="shared" si="2"/>
        <v>62532</v>
      </c>
      <c r="M31" s="77">
        <f>62532</f>
        <v>62532</v>
      </c>
      <c r="N31" s="78"/>
      <c r="O31" s="79" t="s">
        <v>208</v>
      </c>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row>
    <row r="32" spans="1:256" s="41" customFormat="1" ht="21">
      <c r="A32" s="32">
        <v>403</v>
      </c>
      <c r="B32" s="33" t="s">
        <v>560</v>
      </c>
      <c r="C32" s="34" t="s">
        <v>76</v>
      </c>
      <c r="D32" s="33" t="s">
        <v>79</v>
      </c>
      <c r="E32" s="44" t="s">
        <v>24</v>
      </c>
      <c r="F32" s="33" t="str">
        <f>IF(E32="","",IF((OR(E32=data_validation!A$1,E32=data_validation!A$2,E32=data_validation!A$5,E32=data_validation!A$6,E32=data_validation!A$14,E32=data_validation!A$16)),"Indicate Date","N/A"))</f>
        <v>N/A</v>
      </c>
      <c r="G32" s="33" t="str">
        <f>IF(E32="","",IF((OR(E32=data_validation!A$1,E32=data_validation!A$2)),"Indicate Date","N/A"))</f>
        <v>N/A</v>
      </c>
      <c r="H32" s="35">
        <f t="shared" si="3"/>
        <v>43832</v>
      </c>
      <c r="I32" s="35">
        <f t="shared" si="1"/>
        <v>43839</v>
      </c>
      <c r="J32" s="35">
        <v>43845</v>
      </c>
      <c r="K32" s="36" t="s">
        <v>69</v>
      </c>
      <c r="L32" s="37">
        <f t="shared" si="2"/>
        <v>64750</v>
      </c>
      <c r="M32" s="38">
        <v>64750</v>
      </c>
      <c r="N32" s="39"/>
      <c r="O32" s="40" t="s">
        <v>208</v>
      </c>
    </row>
    <row r="33" spans="1:256" s="41" customFormat="1" ht="21">
      <c r="A33" s="32">
        <v>516</v>
      </c>
      <c r="B33" s="71" t="s">
        <v>400</v>
      </c>
      <c r="C33" s="72" t="s">
        <v>76</v>
      </c>
      <c r="D33" s="71" t="s">
        <v>156</v>
      </c>
      <c r="E33" s="73" t="s">
        <v>24</v>
      </c>
      <c r="F33" s="71" t="str">
        <f>IF(E33="","",IF((OR(E33=data_validation!A$1,E33=data_validation!A$2,E33=data_validation!A$5,E33=data_validation!A$6,E33=data_validation!A$14,E33=data_validation!A$16)),"Indicate Date","N/A"))</f>
        <v>N/A</v>
      </c>
      <c r="G33" s="71" t="str">
        <f>IF(E33="","",IF((OR(E33=data_validation!A$1,E33=data_validation!A$2)),"Indicate Date","N/A"))</f>
        <v>N/A</v>
      </c>
      <c r="H33" s="74">
        <f t="shared" si="3"/>
        <v>43832</v>
      </c>
      <c r="I33" s="74">
        <f t="shared" si="1"/>
        <v>43839</v>
      </c>
      <c r="J33" s="74">
        <v>43845</v>
      </c>
      <c r="K33" s="75" t="s">
        <v>69</v>
      </c>
      <c r="L33" s="76">
        <f t="shared" si="2"/>
        <v>150000</v>
      </c>
      <c r="M33" s="77">
        <f>140659+9341</f>
        <v>150000</v>
      </c>
      <c r="N33" s="78"/>
      <c r="O33" s="79" t="s">
        <v>257</v>
      </c>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c r="IG33" s="80"/>
      <c r="IH33" s="80"/>
      <c r="II33" s="80"/>
      <c r="IJ33" s="80"/>
      <c r="IK33" s="80"/>
      <c r="IL33" s="80"/>
      <c r="IM33" s="80"/>
      <c r="IN33" s="80"/>
      <c r="IO33" s="80"/>
      <c r="IP33" s="80"/>
      <c r="IQ33" s="80"/>
      <c r="IR33" s="80"/>
      <c r="IS33" s="80"/>
      <c r="IT33" s="80"/>
      <c r="IU33" s="80"/>
      <c r="IV33" s="80"/>
    </row>
    <row r="34" spans="1:256" s="41" customFormat="1" ht="21">
      <c r="A34" s="32">
        <v>584</v>
      </c>
      <c r="B34" s="71" t="s">
        <v>314</v>
      </c>
      <c r="C34" s="72" t="s">
        <v>76</v>
      </c>
      <c r="D34" s="71" t="s">
        <v>142</v>
      </c>
      <c r="E34" s="73" t="s">
        <v>24</v>
      </c>
      <c r="F34" s="71" t="str">
        <f>IF(E34="","",IF((OR(E34=data_validation!A$1,E34=data_validation!A$2,E34=data_validation!A$5,E34=data_validation!A$6,E34=data_validation!A$14,E34=data_validation!A$16)),"Indicate Date","N/A"))</f>
        <v>N/A</v>
      </c>
      <c r="G34" s="71" t="str">
        <f>IF(E34="","",IF((OR(E34=data_validation!A$1,E34=data_validation!A$2)),"Indicate Date","N/A"))</f>
        <v>N/A</v>
      </c>
      <c r="H34" s="74">
        <f t="shared" si="3"/>
        <v>43832</v>
      </c>
      <c r="I34" s="74">
        <f t="shared" si="1"/>
        <v>43839</v>
      </c>
      <c r="J34" s="74">
        <v>43845</v>
      </c>
      <c r="K34" s="75" t="s">
        <v>69</v>
      </c>
      <c r="L34" s="76">
        <f t="shared" si="2"/>
        <v>223000</v>
      </c>
      <c r="M34" s="77">
        <f>218920+4080</f>
        <v>223000</v>
      </c>
      <c r="N34" s="78"/>
      <c r="O34" s="79" t="s">
        <v>208</v>
      </c>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c r="IG34" s="80"/>
      <c r="IH34" s="80"/>
      <c r="II34" s="80"/>
      <c r="IJ34" s="80"/>
      <c r="IK34" s="80"/>
      <c r="IL34" s="80"/>
      <c r="IM34" s="80"/>
      <c r="IN34" s="80"/>
      <c r="IO34" s="80"/>
      <c r="IP34" s="80"/>
      <c r="IQ34" s="80"/>
      <c r="IR34" s="80"/>
      <c r="IS34" s="80"/>
      <c r="IT34" s="80"/>
      <c r="IU34" s="80"/>
      <c r="IV34" s="80"/>
    </row>
    <row r="35" spans="1:256" s="41" customFormat="1" ht="21">
      <c r="A35" s="32">
        <v>586</v>
      </c>
      <c r="B35" s="71" t="s">
        <v>314</v>
      </c>
      <c r="C35" s="72" t="s">
        <v>76</v>
      </c>
      <c r="D35" s="71" t="s">
        <v>142</v>
      </c>
      <c r="E35" s="73" t="s">
        <v>24</v>
      </c>
      <c r="F35" s="71" t="str">
        <f>IF(E35="","",IF((OR(E35=data_validation!A$1,E35=data_validation!A$2,E35=data_validation!A$5,E35=data_validation!A$6,E35=data_validation!A$14,E35=data_validation!A$16)),"Indicate Date","N/A"))</f>
        <v>N/A</v>
      </c>
      <c r="G35" s="71" t="str">
        <f>IF(E35="","",IF((OR(E35=data_validation!A$1,E35=data_validation!A$2)),"Indicate Date","N/A"))</f>
        <v>N/A</v>
      </c>
      <c r="H35" s="74">
        <f t="shared" si="3"/>
        <v>43832</v>
      </c>
      <c r="I35" s="74">
        <f t="shared" si="1"/>
        <v>43839</v>
      </c>
      <c r="J35" s="74">
        <v>43845</v>
      </c>
      <c r="K35" s="75" t="s">
        <v>69</v>
      </c>
      <c r="L35" s="76">
        <f t="shared" si="2"/>
        <v>177000</v>
      </c>
      <c r="M35" s="77">
        <v>177000</v>
      </c>
      <c r="N35" s="78"/>
      <c r="O35" s="79" t="s">
        <v>208</v>
      </c>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c r="IG35" s="80"/>
      <c r="IH35" s="80"/>
      <c r="II35" s="80"/>
      <c r="IJ35" s="80"/>
      <c r="IK35" s="80"/>
      <c r="IL35" s="80"/>
      <c r="IM35" s="80"/>
      <c r="IN35" s="80"/>
      <c r="IO35" s="80"/>
      <c r="IP35" s="80"/>
      <c r="IQ35" s="80"/>
      <c r="IR35" s="80"/>
      <c r="IS35" s="80"/>
      <c r="IT35" s="80"/>
      <c r="IU35" s="80"/>
      <c r="IV35" s="80"/>
    </row>
    <row r="36" spans="1:256" s="41" customFormat="1" ht="21">
      <c r="A36" s="32">
        <v>648</v>
      </c>
      <c r="B36" s="71" t="s">
        <v>365</v>
      </c>
      <c r="C36" s="72" t="s">
        <v>76</v>
      </c>
      <c r="D36" s="71" t="s">
        <v>128</v>
      </c>
      <c r="E36" s="73" t="s">
        <v>24</v>
      </c>
      <c r="F36" s="71" t="str">
        <f>IF(E36="","",IF((OR(E36=data_validation!A$1,E36=data_validation!A$2,E36=data_validation!A$5,E36=data_validation!A$6,E36=data_validation!A$14,E36=data_validation!A$16)),"Indicate Date","N/A"))</f>
        <v>N/A</v>
      </c>
      <c r="G36" s="71" t="str">
        <f>IF(E36="","",IF((OR(E36=data_validation!A$1,E36=data_validation!A$2)),"Indicate Date","N/A"))</f>
        <v>N/A</v>
      </c>
      <c r="H36" s="74">
        <f t="shared" si="3"/>
        <v>43832</v>
      </c>
      <c r="I36" s="74">
        <f t="shared" si="1"/>
        <v>43839</v>
      </c>
      <c r="J36" s="74">
        <v>43845</v>
      </c>
      <c r="K36" s="75" t="s">
        <v>69</v>
      </c>
      <c r="L36" s="76">
        <f t="shared" si="2"/>
        <v>75019</v>
      </c>
      <c r="M36" s="77">
        <v>75019</v>
      </c>
      <c r="N36" s="78"/>
      <c r="O36" s="79" t="s">
        <v>208</v>
      </c>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row>
    <row r="37" spans="1:256" s="41" customFormat="1" ht="21">
      <c r="A37" s="32">
        <v>697</v>
      </c>
      <c r="B37" s="71" t="s">
        <v>383</v>
      </c>
      <c r="C37" s="72" t="s">
        <v>76</v>
      </c>
      <c r="D37" s="71" t="s">
        <v>169</v>
      </c>
      <c r="E37" s="73" t="s">
        <v>24</v>
      </c>
      <c r="F37" s="71" t="str">
        <f>IF(E37="","",IF((OR(E37=data_validation!A$1,E37=data_validation!A$2,E37=data_validation!A$5,E37=data_validation!A$6,E37=data_validation!A$14,E37=data_validation!A$16)),"Indicate Date","N/A"))</f>
        <v>N/A</v>
      </c>
      <c r="G37" s="71" t="str">
        <f>IF(E37="","",IF((OR(E37=data_validation!A$1,E37=data_validation!A$2)),"Indicate Date","N/A"))</f>
        <v>N/A</v>
      </c>
      <c r="H37" s="74">
        <f t="shared" si="3"/>
        <v>43832</v>
      </c>
      <c r="I37" s="74">
        <f t="shared" si="1"/>
        <v>43839</v>
      </c>
      <c r="J37" s="74">
        <v>43845</v>
      </c>
      <c r="K37" s="75" t="s">
        <v>69</v>
      </c>
      <c r="L37" s="76">
        <f t="shared" si="2"/>
        <v>181474</v>
      </c>
      <c r="M37" s="77">
        <f>175474+6000</f>
        <v>181474</v>
      </c>
      <c r="N37" s="78"/>
      <c r="O37" s="79" t="s">
        <v>208</v>
      </c>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row>
    <row r="38" spans="1:256" s="41" customFormat="1" ht="21">
      <c r="A38" s="32">
        <v>698</v>
      </c>
      <c r="B38" s="71" t="s">
        <v>383</v>
      </c>
      <c r="C38" s="72" t="s">
        <v>76</v>
      </c>
      <c r="D38" s="71" t="s">
        <v>169</v>
      </c>
      <c r="E38" s="73" t="s">
        <v>24</v>
      </c>
      <c r="F38" s="71" t="str">
        <f>IF(E38="","",IF((OR(E38=data_validation!A$1,E38=data_validation!A$2,E38=data_validation!A$5,E38=data_validation!A$6,E38=data_validation!A$14,E38=data_validation!A$16)),"Indicate Date","N/A"))</f>
        <v>N/A</v>
      </c>
      <c r="G38" s="71" t="str">
        <f>IF(E38="","",IF((OR(E38=data_validation!A$1,E38=data_validation!A$2)),"Indicate Date","N/A"))</f>
        <v>N/A</v>
      </c>
      <c r="H38" s="74">
        <f t="shared" si="3"/>
        <v>43832</v>
      </c>
      <c r="I38" s="74">
        <f t="shared" ref="I38:I60" si="4">H38+7</f>
        <v>43839</v>
      </c>
      <c r="J38" s="74">
        <v>43845</v>
      </c>
      <c r="K38" s="75" t="s">
        <v>69</v>
      </c>
      <c r="L38" s="76">
        <f t="shared" ref="L38:L60" si="5">SUM(M38:N38)</f>
        <v>32300</v>
      </c>
      <c r="M38" s="77">
        <v>32300</v>
      </c>
      <c r="N38" s="78"/>
      <c r="O38" s="79" t="s">
        <v>208</v>
      </c>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c r="IG38" s="80"/>
      <c r="IH38" s="80"/>
      <c r="II38" s="80"/>
      <c r="IJ38" s="80"/>
      <c r="IK38" s="80"/>
      <c r="IL38" s="80"/>
      <c r="IM38" s="80"/>
      <c r="IN38" s="80"/>
      <c r="IO38" s="80"/>
      <c r="IP38" s="80"/>
      <c r="IQ38" s="80"/>
      <c r="IR38" s="80"/>
      <c r="IS38" s="80"/>
      <c r="IT38" s="80"/>
      <c r="IU38" s="80"/>
      <c r="IV38" s="80"/>
    </row>
    <row r="39" spans="1:256" s="41" customFormat="1" ht="21">
      <c r="A39" s="32">
        <v>788</v>
      </c>
      <c r="B39" s="71" t="s">
        <v>326</v>
      </c>
      <c r="C39" s="72" t="s">
        <v>76</v>
      </c>
      <c r="D39" s="71" t="s">
        <v>147</v>
      </c>
      <c r="E39" s="73" t="s">
        <v>24</v>
      </c>
      <c r="F39" s="71" t="str">
        <f>IF(E39="","",IF((OR(E39=data_validation!A$1,E39=data_validation!A$2,E39=data_validation!A$5,E39=data_validation!A$6,E39=data_validation!A$14,E39=data_validation!A$16)),"Indicate Date","N/A"))</f>
        <v>N/A</v>
      </c>
      <c r="G39" s="71" t="str">
        <f>IF(E39="","",IF((OR(E39=data_validation!A$1,E39=data_validation!A$2)),"Indicate Date","N/A"))</f>
        <v>N/A</v>
      </c>
      <c r="H39" s="74">
        <f t="shared" si="3"/>
        <v>43832</v>
      </c>
      <c r="I39" s="74">
        <f t="shared" si="4"/>
        <v>43839</v>
      </c>
      <c r="J39" s="74">
        <v>43845</v>
      </c>
      <c r="K39" s="75" t="s">
        <v>69</v>
      </c>
      <c r="L39" s="76">
        <f t="shared" si="5"/>
        <v>425659.5</v>
      </c>
      <c r="M39" s="77">
        <f>405659.5+20000</f>
        <v>425659.5</v>
      </c>
      <c r="N39" s="78"/>
      <c r="O39" s="79" t="s">
        <v>208</v>
      </c>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row>
    <row r="40" spans="1:256" s="41" customFormat="1" ht="21">
      <c r="A40" s="32">
        <v>789</v>
      </c>
      <c r="B40" s="71" t="s">
        <v>326</v>
      </c>
      <c r="C40" s="72" t="s">
        <v>76</v>
      </c>
      <c r="D40" s="71" t="s">
        <v>147</v>
      </c>
      <c r="E40" s="73" t="s">
        <v>24</v>
      </c>
      <c r="F40" s="71" t="str">
        <f>IF(E40="","",IF((OR(E40=data_validation!A$1,E40=data_validation!A$2,E40=data_validation!A$5,E40=data_validation!A$6,E40=data_validation!A$14,E40=data_validation!A$16)),"Indicate Date","N/A"))</f>
        <v>N/A</v>
      </c>
      <c r="G40" s="71" t="str">
        <f>IF(E40="","",IF((OR(E40=data_validation!A$1,E40=data_validation!A$2)),"Indicate Date","N/A"))</f>
        <v>N/A</v>
      </c>
      <c r="H40" s="74">
        <f t="shared" si="3"/>
        <v>43832</v>
      </c>
      <c r="I40" s="74">
        <f t="shared" si="4"/>
        <v>43839</v>
      </c>
      <c r="J40" s="74">
        <v>43845</v>
      </c>
      <c r="K40" s="75" t="s">
        <v>69</v>
      </c>
      <c r="L40" s="76">
        <f t="shared" si="5"/>
        <v>53760</v>
      </c>
      <c r="M40" s="77">
        <v>53760</v>
      </c>
      <c r="N40" s="78"/>
      <c r="O40" s="79" t="s">
        <v>208</v>
      </c>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row>
    <row r="41" spans="1:256" s="41" customFormat="1" ht="21">
      <c r="A41" s="32">
        <v>940</v>
      </c>
      <c r="B41" s="33" t="s">
        <v>570</v>
      </c>
      <c r="C41" s="34" t="s">
        <v>76</v>
      </c>
      <c r="D41" s="33" t="s">
        <v>183</v>
      </c>
      <c r="E41" s="44" t="s">
        <v>24</v>
      </c>
      <c r="F41" s="33" t="str">
        <f>IF(E41="","",IF((OR(E41=data_validation!A$1,E41=data_validation!A$2,E41=data_validation!A$5,E41=data_validation!A$6,E41=data_validation!A$14,E41=data_validation!A$16)),"Indicate Date","N/A"))</f>
        <v>N/A</v>
      </c>
      <c r="G41" s="33" t="str">
        <f>IF(E41="","",IF((OR(E41=data_validation!A$1,E41=data_validation!A$2)),"Indicate Date","N/A"))</f>
        <v>N/A</v>
      </c>
      <c r="H41" s="35">
        <f t="shared" si="3"/>
        <v>43832</v>
      </c>
      <c r="I41" s="35">
        <f t="shared" si="4"/>
        <v>43839</v>
      </c>
      <c r="J41" s="35">
        <v>43845</v>
      </c>
      <c r="K41" s="36" t="s">
        <v>69</v>
      </c>
      <c r="L41" s="37">
        <f t="shared" si="5"/>
        <v>204764</v>
      </c>
      <c r="M41" s="38">
        <f>204733.5+30.5</f>
        <v>204764</v>
      </c>
      <c r="N41" s="39"/>
      <c r="O41" s="40" t="s">
        <v>208</v>
      </c>
    </row>
    <row r="42" spans="1:256" s="41" customFormat="1" ht="21">
      <c r="A42" s="32">
        <v>941</v>
      </c>
      <c r="B42" s="33" t="s">
        <v>570</v>
      </c>
      <c r="C42" s="34" t="s">
        <v>76</v>
      </c>
      <c r="D42" s="33" t="s">
        <v>183</v>
      </c>
      <c r="E42" s="44" t="s">
        <v>24</v>
      </c>
      <c r="F42" s="33" t="str">
        <f>IF(E42="","",IF((OR(E42=data_validation!A$1,E42=data_validation!A$2,E42=data_validation!A$5,E42=data_validation!A$6,E42=data_validation!A$14,E42=data_validation!A$16)),"Indicate Date","N/A"))</f>
        <v>N/A</v>
      </c>
      <c r="G42" s="33" t="str">
        <f>IF(E42="","",IF((OR(E42=data_validation!A$1,E42=data_validation!A$2)),"Indicate Date","N/A"))</f>
        <v>N/A</v>
      </c>
      <c r="H42" s="35">
        <f t="shared" si="3"/>
        <v>43832</v>
      </c>
      <c r="I42" s="35">
        <f t="shared" si="4"/>
        <v>43839</v>
      </c>
      <c r="J42" s="35">
        <v>43845</v>
      </c>
      <c r="K42" s="36" t="s">
        <v>69</v>
      </c>
      <c r="L42" s="37">
        <f t="shared" si="5"/>
        <v>23720</v>
      </c>
      <c r="M42" s="38">
        <v>23720</v>
      </c>
      <c r="N42" s="39"/>
      <c r="O42" s="40" t="s">
        <v>208</v>
      </c>
    </row>
    <row r="43" spans="1:256" s="80" customFormat="1" ht="21">
      <c r="A43" s="32">
        <v>1047</v>
      </c>
      <c r="B43" s="33" t="s">
        <v>299</v>
      </c>
      <c r="C43" s="34" t="s">
        <v>76</v>
      </c>
      <c r="D43" s="33" t="s">
        <v>300</v>
      </c>
      <c r="E43" s="44" t="s">
        <v>24</v>
      </c>
      <c r="F43" s="33" t="str">
        <f>IF(E43="","",IF((OR(E43=data_validation!A$1,E43=data_validation!A$2,E43=data_validation!A$5,E43=data_validation!A$6,E43=data_validation!A$14,E43=data_validation!A$16)),"Indicate Date","N/A"))</f>
        <v>N/A</v>
      </c>
      <c r="G43" s="33" t="str">
        <f>IF(E43="","",IF((OR(E43=data_validation!A$1,E43=data_validation!A$2)),"Indicate Date","N/A"))</f>
        <v>N/A</v>
      </c>
      <c r="H43" s="35">
        <f t="shared" si="3"/>
        <v>43832</v>
      </c>
      <c r="I43" s="35">
        <f t="shared" si="4"/>
        <v>43839</v>
      </c>
      <c r="J43" s="35">
        <v>43845</v>
      </c>
      <c r="K43" s="36" t="s">
        <v>69</v>
      </c>
      <c r="L43" s="37">
        <f t="shared" si="5"/>
        <v>9018</v>
      </c>
      <c r="M43" s="38">
        <v>9018</v>
      </c>
      <c r="N43" s="39"/>
      <c r="O43" s="40" t="s">
        <v>263</v>
      </c>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row>
    <row r="44" spans="1:256" s="41" customFormat="1" ht="12.75">
      <c r="A44" s="32">
        <v>1051</v>
      </c>
      <c r="B44" s="33" t="s">
        <v>297</v>
      </c>
      <c r="C44" s="34" t="s">
        <v>76</v>
      </c>
      <c r="D44" s="33" t="s">
        <v>298</v>
      </c>
      <c r="E44" s="44" t="s">
        <v>24</v>
      </c>
      <c r="F44" s="33" t="str">
        <f>IF(E44="","",IF((OR(E44=data_validation!A$1,E44=data_validation!A$2,E44=data_validation!A$5,E44=data_validation!A$6,E44=data_validation!A$14,E44=data_validation!A$16)),"Indicate Date","N/A"))</f>
        <v>N/A</v>
      </c>
      <c r="G44" s="33" t="str">
        <f>IF(E44="","",IF((OR(E44=data_validation!A$1,E44=data_validation!A$2)),"Indicate Date","N/A"))</f>
        <v>N/A</v>
      </c>
      <c r="H44" s="35">
        <f t="shared" si="3"/>
        <v>43832</v>
      </c>
      <c r="I44" s="35">
        <f t="shared" si="4"/>
        <v>43839</v>
      </c>
      <c r="J44" s="35">
        <v>43845</v>
      </c>
      <c r="K44" s="36" t="s">
        <v>69</v>
      </c>
      <c r="L44" s="37">
        <f t="shared" si="5"/>
        <v>62819</v>
      </c>
      <c r="M44" s="38">
        <v>62819</v>
      </c>
      <c r="N44" s="39"/>
      <c r="O44" s="40" t="s">
        <v>268</v>
      </c>
    </row>
    <row r="45" spans="1:256" s="41" customFormat="1" ht="12.75">
      <c r="A45" s="32">
        <v>1063</v>
      </c>
      <c r="B45" s="71" t="s">
        <v>296</v>
      </c>
      <c r="C45" s="72" t="s">
        <v>76</v>
      </c>
      <c r="D45" s="71" t="s">
        <v>125</v>
      </c>
      <c r="E45" s="73" t="s">
        <v>24</v>
      </c>
      <c r="F45" s="71" t="str">
        <f>IF(E45="","",IF((OR(E45=data_validation!A$1,E45=data_validation!A$2,E45=data_validation!A$5,E45=data_validation!A$6,E45=data_validation!A$14,E45=data_validation!A$16)),"Indicate Date","N/A"))</f>
        <v>N/A</v>
      </c>
      <c r="G45" s="71" t="str">
        <f>IF(E45="","",IF((OR(E45=data_validation!A$1,E45=data_validation!A$2)),"Indicate Date","N/A"))</f>
        <v>N/A</v>
      </c>
      <c r="H45" s="74">
        <f t="shared" si="3"/>
        <v>43832</v>
      </c>
      <c r="I45" s="74">
        <f t="shared" si="4"/>
        <v>43839</v>
      </c>
      <c r="J45" s="74">
        <v>43845</v>
      </c>
      <c r="K45" s="75" t="s">
        <v>69</v>
      </c>
      <c r="L45" s="76">
        <f t="shared" si="5"/>
        <v>40000</v>
      </c>
      <c r="M45" s="77">
        <v>40000</v>
      </c>
      <c r="N45" s="78"/>
      <c r="O45" s="79" t="s">
        <v>261</v>
      </c>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0"/>
      <c r="IP45" s="80"/>
      <c r="IQ45" s="80"/>
      <c r="IR45" s="80"/>
      <c r="IS45" s="80"/>
      <c r="IT45" s="80"/>
      <c r="IU45" s="80"/>
      <c r="IV45" s="80"/>
    </row>
    <row r="46" spans="1:256" s="41" customFormat="1" ht="12.75">
      <c r="A46" s="32">
        <v>1076</v>
      </c>
      <c r="B46" s="33" t="s">
        <v>295</v>
      </c>
      <c r="C46" s="34" t="s">
        <v>76</v>
      </c>
      <c r="D46" s="33" t="s">
        <v>120</v>
      </c>
      <c r="E46" s="44" t="s">
        <v>24</v>
      </c>
      <c r="F46" s="33" t="str">
        <f>IF(E46="","",IF((OR(E46=data_validation!A$1,E46=data_validation!A$2,E46=data_validation!A$5,E46=data_validation!A$6,E46=data_validation!A$14,E46=data_validation!A$16)),"Indicate Date","N/A"))</f>
        <v>N/A</v>
      </c>
      <c r="G46" s="33" t="str">
        <f>IF(E46="","",IF((OR(E46=data_validation!A$1,E46=data_validation!A$2)),"Indicate Date","N/A"))</f>
        <v>N/A</v>
      </c>
      <c r="H46" s="35">
        <f t="shared" si="3"/>
        <v>43832</v>
      </c>
      <c r="I46" s="35">
        <f t="shared" si="4"/>
        <v>43839</v>
      </c>
      <c r="J46" s="35">
        <v>43845</v>
      </c>
      <c r="K46" s="36" t="s">
        <v>69</v>
      </c>
      <c r="L46" s="37">
        <f t="shared" si="5"/>
        <v>2397</v>
      </c>
      <c r="M46" s="38">
        <v>2397</v>
      </c>
      <c r="N46" s="39"/>
      <c r="O46" s="40" t="s">
        <v>229</v>
      </c>
    </row>
    <row r="47" spans="1:256" s="41" customFormat="1" ht="12.75">
      <c r="A47" s="32">
        <v>1086</v>
      </c>
      <c r="B47" s="33" t="s">
        <v>293</v>
      </c>
      <c r="C47" s="34" t="s">
        <v>76</v>
      </c>
      <c r="D47" s="33" t="s">
        <v>121</v>
      </c>
      <c r="E47" s="44" t="s">
        <v>24</v>
      </c>
      <c r="F47" s="33" t="str">
        <f>IF(E47="","",IF((OR(E47=data_validation!A$1,E47=data_validation!A$2,E47=data_validation!A$5,E47=data_validation!A$6,E47=data_validation!A$14,E47=data_validation!A$16)),"Indicate Date","N/A"))</f>
        <v>N/A</v>
      </c>
      <c r="G47" s="33" t="str">
        <f>IF(E47="","",IF((OR(E47=data_validation!A$1,E47=data_validation!A$2)),"Indicate Date","N/A"))</f>
        <v>N/A</v>
      </c>
      <c r="H47" s="35">
        <f t="shared" si="3"/>
        <v>43832</v>
      </c>
      <c r="I47" s="35">
        <f t="shared" si="4"/>
        <v>43839</v>
      </c>
      <c r="J47" s="35">
        <v>43845</v>
      </c>
      <c r="K47" s="36" t="s">
        <v>69</v>
      </c>
      <c r="L47" s="37">
        <f t="shared" si="5"/>
        <v>4500</v>
      </c>
      <c r="M47" s="38">
        <v>4500</v>
      </c>
      <c r="N47" s="39"/>
      <c r="O47" s="40" t="s">
        <v>256</v>
      </c>
    </row>
    <row r="48" spans="1:256" s="41" customFormat="1" ht="21">
      <c r="A48" s="32">
        <v>1088</v>
      </c>
      <c r="B48" s="33" t="s">
        <v>294</v>
      </c>
      <c r="C48" s="34" t="s">
        <v>76</v>
      </c>
      <c r="D48" s="33" t="s">
        <v>127</v>
      </c>
      <c r="E48" s="44" t="s">
        <v>24</v>
      </c>
      <c r="F48" s="33" t="str">
        <f>IF(E48="","",IF((OR(E48=data_validation!A$1,E48=data_validation!A$2,E48=data_validation!A$5,E48=data_validation!A$6,E48=data_validation!A$14,E48=data_validation!A$16)),"Indicate Date","N/A"))</f>
        <v>N/A</v>
      </c>
      <c r="G48" s="33" t="str">
        <f>IF(E48="","",IF((OR(E48=data_validation!A$1,E48=data_validation!A$2)),"Indicate Date","N/A"))</f>
        <v>N/A</v>
      </c>
      <c r="H48" s="35">
        <f t="shared" si="3"/>
        <v>43832</v>
      </c>
      <c r="I48" s="35">
        <f t="shared" si="4"/>
        <v>43839</v>
      </c>
      <c r="J48" s="35">
        <v>43845</v>
      </c>
      <c r="K48" s="36" t="s">
        <v>69</v>
      </c>
      <c r="L48" s="37">
        <f t="shared" si="5"/>
        <v>7929.75</v>
      </c>
      <c r="M48" s="38">
        <f>7923+6.75</f>
        <v>7929.75</v>
      </c>
      <c r="N48" s="39"/>
      <c r="O48" s="40" t="s">
        <v>254</v>
      </c>
    </row>
    <row r="49" spans="1:256" s="80" customFormat="1" ht="12.75">
      <c r="A49" s="32">
        <v>1090</v>
      </c>
      <c r="B49" s="33" t="s">
        <v>292</v>
      </c>
      <c r="C49" s="34" t="s">
        <v>76</v>
      </c>
      <c r="D49" s="33" t="s">
        <v>126</v>
      </c>
      <c r="E49" s="44" t="s">
        <v>24</v>
      </c>
      <c r="F49" s="33" t="str">
        <f>IF(E49="","",IF((OR(E49=data_validation!A$1,E49=data_validation!A$2,E49=data_validation!A$5,E49=data_validation!A$6,E49=data_validation!A$14,E49=data_validation!A$16)),"Indicate Date","N/A"))</f>
        <v>N/A</v>
      </c>
      <c r="G49" s="33" t="str">
        <f>IF(E49="","",IF((OR(E49=data_validation!A$1,E49=data_validation!A$2)),"Indicate Date","N/A"))</f>
        <v>N/A</v>
      </c>
      <c r="H49" s="35">
        <f t="shared" si="3"/>
        <v>43832</v>
      </c>
      <c r="I49" s="35">
        <f t="shared" si="4"/>
        <v>43839</v>
      </c>
      <c r="J49" s="35">
        <v>43845</v>
      </c>
      <c r="K49" s="36" t="s">
        <v>69</v>
      </c>
      <c r="L49" s="37">
        <f t="shared" si="5"/>
        <v>2480</v>
      </c>
      <c r="M49" s="38">
        <v>2480</v>
      </c>
      <c r="N49" s="39"/>
      <c r="O49" s="40" t="s">
        <v>210</v>
      </c>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c r="EO49" s="41"/>
      <c r="EP49" s="41"/>
      <c r="EQ49" s="41"/>
      <c r="ER49" s="41"/>
      <c r="ES49" s="41"/>
      <c r="ET49" s="41"/>
      <c r="EU49" s="41"/>
      <c r="EV49" s="41"/>
      <c r="EW49" s="41"/>
      <c r="EX49" s="41"/>
      <c r="EY49" s="41"/>
      <c r="EZ49" s="41"/>
      <c r="FA49" s="41"/>
      <c r="FB49" s="41"/>
      <c r="FC49" s="41"/>
      <c r="FD49" s="41"/>
      <c r="FE49" s="41"/>
      <c r="FF49" s="41"/>
      <c r="FG49" s="41"/>
      <c r="FH49" s="41"/>
      <c r="FI49" s="41"/>
      <c r="FJ49" s="41"/>
      <c r="FK49" s="41"/>
      <c r="FL49" s="41"/>
      <c r="FM49" s="41"/>
      <c r="FN49" s="41"/>
      <c r="FO49" s="41"/>
      <c r="FP49" s="41"/>
      <c r="FQ49" s="41"/>
      <c r="FR49" s="41"/>
      <c r="FS49" s="41"/>
      <c r="FT49" s="41"/>
      <c r="FU49" s="41"/>
      <c r="FV49" s="41"/>
      <c r="FW49" s="41"/>
      <c r="FX49" s="41"/>
      <c r="FY49" s="41"/>
      <c r="FZ49" s="41"/>
      <c r="GA49" s="41"/>
      <c r="GB49" s="41"/>
      <c r="GC49" s="41"/>
      <c r="GD49" s="41"/>
      <c r="GE49" s="41"/>
      <c r="GF49" s="41"/>
      <c r="GG49" s="41"/>
      <c r="GH49" s="41"/>
      <c r="GI49" s="41"/>
      <c r="GJ49" s="41"/>
      <c r="GK49" s="41"/>
      <c r="GL49" s="41"/>
      <c r="GM49" s="41"/>
      <c r="GN49" s="41"/>
      <c r="GO49" s="41"/>
      <c r="GP49" s="41"/>
      <c r="GQ49" s="41"/>
      <c r="GR49" s="41"/>
      <c r="GS49" s="41"/>
      <c r="GT49" s="41"/>
      <c r="GU49" s="41"/>
      <c r="GV49" s="41"/>
      <c r="GW49" s="41"/>
      <c r="GX49" s="41"/>
      <c r="GY49" s="41"/>
      <c r="GZ49" s="41"/>
      <c r="HA49" s="41"/>
      <c r="HB49" s="41"/>
      <c r="HC49" s="41"/>
      <c r="HD49" s="41"/>
      <c r="HE49" s="41"/>
      <c r="HF49" s="41"/>
      <c r="HG49" s="41"/>
      <c r="HH49" s="41"/>
      <c r="HI49" s="41"/>
      <c r="HJ49" s="41"/>
      <c r="HK49" s="41"/>
      <c r="HL49" s="41"/>
      <c r="HM49" s="41"/>
      <c r="HN49" s="41"/>
      <c r="HO49" s="41"/>
      <c r="HP49" s="41"/>
      <c r="HQ49" s="41"/>
      <c r="HR49" s="41"/>
      <c r="HS49" s="41"/>
      <c r="HT49" s="41"/>
      <c r="HU49" s="41"/>
      <c r="HV49" s="41"/>
      <c r="HW49" s="41"/>
      <c r="HX49" s="41"/>
      <c r="HY49" s="41"/>
      <c r="HZ49" s="41"/>
      <c r="IA49" s="41"/>
      <c r="IB49" s="41"/>
      <c r="IC49" s="41"/>
      <c r="ID49" s="41"/>
      <c r="IE49" s="41"/>
      <c r="IF49" s="41"/>
      <c r="IG49" s="41"/>
      <c r="IH49" s="41"/>
      <c r="II49" s="41"/>
      <c r="IJ49" s="41"/>
      <c r="IK49" s="41"/>
      <c r="IL49" s="41"/>
      <c r="IM49" s="41"/>
      <c r="IN49" s="41"/>
      <c r="IO49" s="41"/>
      <c r="IP49" s="41"/>
      <c r="IQ49" s="41"/>
      <c r="IR49" s="41"/>
      <c r="IS49" s="41"/>
      <c r="IT49" s="41"/>
      <c r="IU49" s="41"/>
      <c r="IV49" s="41"/>
    </row>
    <row r="50" spans="1:256" s="80" customFormat="1" ht="21">
      <c r="A50" s="32">
        <v>1241</v>
      </c>
      <c r="B50" s="33" t="s">
        <v>435</v>
      </c>
      <c r="C50" s="34" t="s">
        <v>76</v>
      </c>
      <c r="D50" s="33" t="s">
        <v>163</v>
      </c>
      <c r="E50" s="44" t="s">
        <v>24</v>
      </c>
      <c r="F50" s="33" t="str">
        <f>IF(E50="","",IF((OR(E50=data_validation!A$1,E50=data_validation!A$2,E50=data_validation!A$5,E50=data_validation!A$6,E50=data_validation!A$14,E50=data_validation!A$16)),"Indicate Date","N/A"))</f>
        <v>N/A</v>
      </c>
      <c r="G50" s="33" t="str">
        <f>IF(E50="","",IF((OR(E50=data_validation!A$1,E50=data_validation!A$2)),"Indicate Date","N/A"))</f>
        <v>N/A</v>
      </c>
      <c r="H50" s="35">
        <f t="shared" si="3"/>
        <v>43832</v>
      </c>
      <c r="I50" s="35">
        <f t="shared" si="4"/>
        <v>43839</v>
      </c>
      <c r="J50" s="35">
        <v>43845</v>
      </c>
      <c r="K50" s="36" t="s">
        <v>69</v>
      </c>
      <c r="L50" s="37">
        <f t="shared" si="5"/>
        <v>377350</v>
      </c>
      <c r="M50" s="38">
        <v>377350</v>
      </c>
      <c r="N50" s="39"/>
      <c r="O50" s="40" t="s">
        <v>208</v>
      </c>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c r="EO50" s="41"/>
      <c r="EP50" s="41"/>
      <c r="EQ50" s="41"/>
      <c r="ER50" s="41"/>
      <c r="ES50" s="41"/>
      <c r="ET50" s="41"/>
      <c r="EU50" s="41"/>
      <c r="EV50" s="41"/>
      <c r="EW50" s="41"/>
      <c r="EX50" s="41"/>
      <c r="EY50" s="41"/>
      <c r="EZ50" s="41"/>
      <c r="FA50" s="41"/>
      <c r="FB50" s="41"/>
      <c r="FC50" s="41"/>
      <c r="FD50" s="41"/>
      <c r="FE50" s="41"/>
      <c r="FF50" s="41"/>
      <c r="FG50" s="41"/>
      <c r="FH50" s="41"/>
      <c r="FI50" s="41"/>
      <c r="FJ50" s="41"/>
      <c r="FK50" s="41"/>
      <c r="FL50" s="41"/>
      <c r="FM50" s="41"/>
      <c r="FN50" s="41"/>
      <c r="FO50" s="41"/>
      <c r="FP50" s="41"/>
      <c r="FQ50" s="41"/>
      <c r="FR50" s="41"/>
      <c r="FS50" s="41"/>
      <c r="FT50" s="41"/>
      <c r="FU50" s="41"/>
      <c r="FV50" s="41"/>
      <c r="FW50" s="41"/>
      <c r="FX50" s="41"/>
      <c r="FY50" s="41"/>
      <c r="FZ50" s="41"/>
      <c r="GA50" s="41"/>
      <c r="GB50" s="41"/>
      <c r="GC50" s="41"/>
      <c r="GD50" s="41"/>
      <c r="GE50" s="41"/>
      <c r="GF50" s="41"/>
      <c r="GG50" s="41"/>
      <c r="GH50" s="41"/>
      <c r="GI50" s="41"/>
      <c r="GJ50" s="41"/>
      <c r="GK50" s="41"/>
      <c r="GL50" s="41"/>
      <c r="GM50" s="41"/>
      <c r="GN50" s="41"/>
      <c r="GO50" s="41"/>
      <c r="GP50" s="41"/>
      <c r="GQ50" s="41"/>
      <c r="GR50" s="41"/>
      <c r="GS50" s="41"/>
      <c r="GT50" s="41"/>
      <c r="GU50" s="41"/>
      <c r="GV50" s="41"/>
      <c r="GW50" s="41"/>
      <c r="GX50" s="41"/>
      <c r="GY50" s="41"/>
      <c r="GZ50" s="41"/>
      <c r="HA50" s="41"/>
      <c r="HB50" s="41"/>
      <c r="HC50" s="41"/>
      <c r="HD50" s="41"/>
      <c r="HE50" s="41"/>
      <c r="HF50" s="41"/>
      <c r="HG50" s="41"/>
      <c r="HH50" s="41"/>
      <c r="HI50" s="41"/>
      <c r="HJ50" s="41"/>
      <c r="HK50" s="41"/>
      <c r="HL50" s="41"/>
      <c r="HM50" s="41"/>
      <c r="HN50" s="41"/>
      <c r="HO50" s="41"/>
      <c r="HP50" s="41"/>
      <c r="HQ50" s="41"/>
      <c r="HR50" s="41"/>
      <c r="HS50" s="41"/>
      <c r="HT50" s="41"/>
      <c r="HU50" s="41"/>
      <c r="HV50" s="41"/>
      <c r="HW50" s="41"/>
      <c r="HX50" s="41"/>
      <c r="HY50" s="41"/>
      <c r="HZ50" s="41"/>
      <c r="IA50" s="41"/>
      <c r="IB50" s="41"/>
      <c r="IC50" s="41"/>
      <c r="ID50" s="41"/>
      <c r="IE50" s="41"/>
      <c r="IF50" s="41"/>
      <c r="IG50" s="41"/>
      <c r="IH50" s="41"/>
      <c r="II50" s="41"/>
      <c r="IJ50" s="41"/>
      <c r="IK50" s="41"/>
      <c r="IL50" s="41"/>
      <c r="IM50" s="41"/>
      <c r="IN50" s="41"/>
      <c r="IO50" s="41"/>
      <c r="IP50" s="41"/>
      <c r="IQ50" s="41"/>
      <c r="IR50" s="41"/>
      <c r="IS50" s="41"/>
      <c r="IT50" s="41"/>
      <c r="IU50" s="41"/>
      <c r="IV50" s="41"/>
    </row>
    <row r="51" spans="1:256" s="80" customFormat="1" ht="21">
      <c r="A51" s="32">
        <v>1242</v>
      </c>
      <c r="B51" s="33" t="s">
        <v>435</v>
      </c>
      <c r="C51" s="34" t="s">
        <v>76</v>
      </c>
      <c r="D51" s="33" t="s">
        <v>163</v>
      </c>
      <c r="E51" s="44" t="s">
        <v>24</v>
      </c>
      <c r="F51" s="33" t="str">
        <f>IF(E51="","",IF((OR(E51=data_validation!A$1,E51=data_validation!A$2,E51=data_validation!A$5,E51=data_validation!A$6,E51=data_validation!A$14,E51=data_validation!A$16)),"Indicate Date","N/A"))</f>
        <v>N/A</v>
      </c>
      <c r="G51" s="33" t="str">
        <f>IF(E51="","",IF((OR(E51=data_validation!A$1,E51=data_validation!A$2)),"Indicate Date","N/A"))</f>
        <v>N/A</v>
      </c>
      <c r="H51" s="35">
        <f t="shared" si="3"/>
        <v>43832</v>
      </c>
      <c r="I51" s="35">
        <f t="shared" si="4"/>
        <v>43839</v>
      </c>
      <c r="J51" s="35">
        <v>43845</v>
      </c>
      <c r="K51" s="36" t="s">
        <v>69</v>
      </c>
      <c r="L51" s="37">
        <f t="shared" si="5"/>
        <v>22650</v>
      </c>
      <c r="M51" s="38">
        <v>22650</v>
      </c>
      <c r="N51" s="39"/>
      <c r="O51" s="40" t="s">
        <v>208</v>
      </c>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c r="EO51" s="41"/>
      <c r="EP51" s="41"/>
      <c r="EQ51" s="41"/>
      <c r="ER51" s="41"/>
      <c r="ES51" s="41"/>
      <c r="ET51" s="41"/>
      <c r="EU51" s="41"/>
      <c r="EV51" s="41"/>
      <c r="EW51" s="41"/>
      <c r="EX51" s="41"/>
      <c r="EY51" s="41"/>
      <c r="EZ51" s="41"/>
      <c r="FA51" s="41"/>
      <c r="FB51" s="41"/>
      <c r="FC51" s="41"/>
      <c r="FD51" s="41"/>
      <c r="FE51" s="41"/>
      <c r="FF51" s="41"/>
      <c r="FG51" s="41"/>
      <c r="FH51" s="41"/>
      <c r="FI51" s="41"/>
      <c r="FJ51" s="41"/>
      <c r="FK51" s="41"/>
      <c r="FL51" s="41"/>
      <c r="FM51" s="41"/>
      <c r="FN51" s="41"/>
      <c r="FO51" s="41"/>
      <c r="FP51" s="41"/>
      <c r="FQ51" s="41"/>
      <c r="FR51" s="41"/>
      <c r="FS51" s="41"/>
      <c r="FT51" s="41"/>
      <c r="FU51" s="41"/>
      <c r="FV51" s="41"/>
      <c r="FW51" s="41"/>
      <c r="FX51" s="41"/>
      <c r="FY51" s="41"/>
      <c r="FZ51" s="41"/>
      <c r="GA51" s="41"/>
      <c r="GB51" s="41"/>
      <c r="GC51" s="41"/>
      <c r="GD51" s="41"/>
      <c r="GE51" s="41"/>
      <c r="GF51" s="41"/>
      <c r="GG51" s="41"/>
      <c r="GH51" s="41"/>
      <c r="GI51" s="41"/>
      <c r="GJ51" s="41"/>
      <c r="GK51" s="41"/>
      <c r="GL51" s="41"/>
      <c r="GM51" s="41"/>
      <c r="GN51" s="41"/>
      <c r="GO51" s="41"/>
      <c r="GP51" s="41"/>
      <c r="GQ51" s="41"/>
      <c r="GR51" s="41"/>
      <c r="GS51" s="41"/>
      <c r="GT51" s="41"/>
      <c r="GU51" s="41"/>
      <c r="GV51" s="41"/>
      <c r="GW51" s="41"/>
      <c r="GX51" s="41"/>
      <c r="GY51" s="41"/>
      <c r="GZ51" s="41"/>
      <c r="HA51" s="41"/>
      <c r="HB51" s="41"/>
      <c r="HC51" s="41"/>
      <c r="HD51" s="41"/>
      <c r="HE51" s="41"/>
      <c r="HF51" s="41"/>
      <c r="HG51" s="41"/>
      <c r="HH51" s="41"/>
      <c r="HI51" s="41"/>
      <c r="HJ51" s="41"/>
      <c r="HK51" s="41"/>
      <c r="HL51" s="41"/>
      <c r="HM51" s="41"/>
      <c r="HN51" s="41"/>
      <c r="HO51" s="41"/>
      <c r="HP51" s="41"/>
      <c r="HQ51" s="41"/>
      <c r="HR51" s="41"/>
      <c r="HS51" s="41"/>
      <c r="HT51" s="41"/>
      <c r="HU51" s="41"/>
      <c r="HV51" s="41"/>
      <c r="HW51" s="41"/>
      <c r="HX51" s="41"/>
      <c r="HY51" s="41"/>
      <c r="HZ51" s="41"/>
      <c r="IA51" s="41"/>
      <c r="IB51" s="41"/>
      <c r="IC51" s="41"/>
      <c r="ID51" s="41"/>
      <c r="IE51" s="41"/>
      <c r="IF51" s="41"/>
      <c r="IG51" s="41"/>
      <c r="IH51" s="41"/>
      <c r="II51" s="41"/>
      <c r="IJ51" s="41"/>
      <c r="IK51" s="41"/>
      <c r="IL51" s="41"/>
      <c r="IM51" s="41"/>
      <c r="IN51" s="41"/>
      <c r="IO51" s="41"/>
      <c r="IP51" s="41"/>
      <c r="IQ51" s="41"/>
      <c r="IR51" s="41"/>
      <c r="IS51" s="41"/>
      <c r="IT51" s="41"/>
      <c r="IU51" s="41"/>
      <c r="IV51" s="41"/>
    </row>
    <row r="52" spans="1:256" s="80" customFormat="1" ht="12.75">
      <c r="A52" s="32">
        <v>1290</v>
      </c>
      <c r="B52" s="88" t="s">
        <v>667</v>
      </c>
      <c r="C52" s="89" t="s">
        <v>76</v>
      </c>
      <c r="D52" s="88" t="s">
        <v>645</v>
      </c>
      <c r="E52" s="90" t="s">
        <v>24</v>
      </c>
      <c r="F52" s="88" t="str">
        <f>IF(E52="","",IF((OR(E52=[1]data_validation!A$1,E52=[1]data_validation!A$2,E52=[1]data_validation!A$5,E52=[1]data_validation!A$6,E52=[1]data_validation!A$14,E52=[1]data_validation!A$16)),"Indicate Date","N/A"))</f>
        <v>N/A</v>
      </c>
      <c r="G52" s="88" t="str">
        <f>IF(E52="","",IF((OR(E52=[1]data_validation!A$1,E52=[1]data_validation!A$2)),"Indicate Date","N/A"))</f>
        <v>N/A</v>
      </c>
      <c r="H52" s="74">
        <f>J52-15</f>
        <v>43830</v>
      </c>
      <c r="I52" s="74">
        <f t="shared" si="4"/>
        <v>43837</v>
      </c>
      <c r="J52" s="74">
        <v>43845</v>
      </c>
      <c r="K52" s="91" t="s">
        <v>69</v>
      </c>
      <c r="L52" s="92">
        <f t="shared" si="5"/>
        <v>27950</v>
      </c>
      <c r="M52" s="77">
        <v>27950</v>
      </c>
      <c r="N52" s="78"/>
      <c r="O52" s="93" t="s">
        <v>646</v>
      </c>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4"/>
      <c r="DT52" s="94"/>
      <c r="DU52" s="94"/>
      <c r="DV52" s="94"/>
      <c r="DW52" s="94"/>
      <c r="DX52" s="94"/>
      <c r="DY52" s="94"/>
      <c r="DZ52" s="94"/>
      <c r="EA52" s="94"/>
      <c r="EB52" s="94"/>
      <c r="EC52" s="94"/>
      <c r="ED52" s="94"/>
      <c r="EE52" s="94"/>
      <c r="EF52" s="94"/>
      <c r="EG52" s="94"/>
      <c r="EH52" s="94"/>
      <c r="EI52" s="94"/>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94"/>
      <c r="HK52" s="94"/>
      <c r="HL52" s="94"/>
      <c r="HM52" s="94"/>
      <c r="HN52" s="94"/>
      <c r="HO52" s="94"/>
      <c r="HP52" s="94"/>
      <c r="HQ52" s="94"/>
      <c r="HR52" s="94"/>
      <c r="HS52" s="94"/>
      <c r="HT52" s="94"/>
      <c r="HU52" s="94"/>
      <c r="HV52" s="94"/>
      <c r="HW52" s="94"/>
      <c r="HX52" s="94"/>
      <c r="HY52" s="94"/>
      <c r="HZ52" s="94"/>
      <c r="IA52" s="94"/>
      <c r="IB52" s="94"/>
      <c r="IC52" s="94"/>
      <c r="ID52" s="94"/>
      <c r="IE52" s="94"/>
      <c r="IF52" s="94"/>
      <c r="IG52" s="94"/>
      <c r="IH52" s="94"/>
      <c r="II52" s="94"/>
      <c r="IJ52" s="94"/>
      <c r="IK52" s="94"/>
      <c r="IL52" s="94"/>
      <c r="IM52" s="94"/>
      <c r="IN52" s="94"/>
      <c r="IO52" s="94"/>
      <c r="IP52" s="94"/>
      <c r="IQ52" s="94"/>
      <c r="IR52" s="94"/>
      <c r="IS52" s="94"/>
      <c r="IT52" s="94"/>
      <c r="IU52" s="94"/>
      <c r="IV52" s="94"/>
    </row>
    <row r="53" spans="1:256" s="41" customFormat="1" ht="12.75">
      <c r="A53" s="32">
        <v>1348</v>
      </c>
      <c r="B53" s="33" t="s">
        <v>470</v>
      </c>
      <c r="C53" s="34" t="s">
        <v>76</v>
      </c>
      <c r="D53" s="33" t="s">
        <v>192</v>
      </c>
      <c r="E53" s="44" t="s">
        <v>24</v>
      </c>
      <c r="F53" s="33" t="str">
        <f>IF(E53="","",IF((OR(E53=data_validation!A$1,E53=data_validation!A$2,E53=data_validation!A$5,E53=data_validation!A$6,E53=data_validation!A$14,E53=data_validation!A$16)),"Indicate Date","N/A"))</f>
        <v>N/A</v>
      </c>
      <c r="G53" s="33" t="str">
        <f>IF(E53="","",IF((OR(E53=data_validation!A$1,E53=data_validation!A$2)),"Indicate Date","N/A"))</f>
        <v>N/A</v>
      </c>
      <c r="H53" s="35">
        <f>J53-13</f>
        <v>43832</v>
      </c>
      <c r="I53" s="35">
        <f t="shared" si="4"/>
        <v>43839</v>
      </c>
      <c r="J53" s="35">
        <v>43845</v>
      </c>
      <c r="K53" s="36" t="s">
        <v>69</v>
      </c>
      <c r="L53" s="37">
        <f t="shared" si="5"/>
        <v>754828.65</v>
      </c>
      <c r="M53" s="38">
        <f>740875+13953.65</f>
        <v>754828.65</v>
      </c>
      <c r="N53" s="39"/>
      <c r="O53" s="40" t="s">
        <v>208</v>
      </c>
    </row>
    <row r="54" spans="1:256" s="41" customFormat="1" ht="12.75">
      <c r="A54" s="32">
        <v>1350</v>
      </c>
      <c r="B54" s="33" t="s">
        <v>470</v>
      </c>
      <c r="C54" s="34" t="s">
        <v>76</v>
      </c>
      <c r="D54" s="33" t="s">
        <v>192</v>
      </c>
      <c r="E54" s="44" t="s">
        <v>24</v>
      </c>
      <c r="F54" s="33" t="str">
        <f>IF(E54="","",IF((OR(E54=data_validation!A$1,E54=data_validation!A$2,E54=data_validation!A$5,E54=data_validation!A$6,E54=data_validation!A$14,E54=data_validation!A$16)),"Indicate Date","N/A"))</f>
        <v>N/A</v>
      </c>
      <c r="G54" s="33" t="str">
        <f>IF(E54="","",IF((OR(E54=data_validation!A$1,E54=data_validation!A$2)),"Indicate Date","N/A"))</f>
        <v>N/A</v>
      </c>
      <c r="H54" s="35">
        <f>J54-13</f>
        <v>43832</v>
      </c>
      <c r="I54" s="35">
        <f t="shared" si="4"/>
        <v>43839</v>
      </c>
      <c r="J54" s="35">
        <v>43845</v>
      </c>
      <c r="K54" s="36" t="s">
        <v>69</v>
      </c>
      <c r="L54" s="37">
        <f t="shared" si="5"/>
        <v>103263.35</v>
      </c>
      <c r="M54" s="38">
        <v>103263.35</v>
      </c>
      <c r="N54" s="39"/>
      <c r="O54" s="40" t="s">
        <v>208</v>
      </c>
    </row>
    <row r="55" spans="1:256" s="41" customFormat="1" ht="21">
      <c r="A55" s="32">
        <v>1513</v>
      </c>
      <c r="B55" s="71" t="s">
        <v>502</v>
      </c>
      <c r="C55" s="72" t="s">
        <v>76</v>
      </c>
      <c r="D55" s="71" t="s">
        <v>446</v>
      </c>
      <c r="E55" s="73" t="s">
        <v>24</v>
      </c>
      <c r="F55" s="71" t="str">
        <f>IF(E55="","",IF((OR(E55=data_validation!A$1,E55=data_validation!A$2,E55=data_validation!A$5,E55=data_validation!A$6,E55=data_validation!A$14,E55=data_validation!A$16)),"Indicate Date","N/A"))</f>
        <v>N/A</v>
      </c>
      <c r="G55" s="71" t="str">
        <f>IF(E55="","",IF((OR(E55=data_validation!A$1,E55=data_validation!A$2)),"Indicate Date","N/A"))</f>
        <v>N/A</v>
      </c>
      <c r="H55" s="74">
        <f>J55-13</f>
        <v>43832</v>
      </c>
      <c r="I55" s="74">
        <f t="shared" si="4"/>
        <v>43839</v>
      </c>
      <c r="J55" s="74">
        <v>43845</v>
      </c>
      <c r="K55" s="75" t="s">
        <v>69</v>
      </c>
      <c r="L55" s="76">
        <f t="shared" si="5"/>
        <v>231056.5</v>
      </c>
      <c r="M55" s="81">
        <f>210474+20582.5</f>
        <v>231056.5</v>
      </c>
      <c r="N55" s="78"/>
      <c r="O55" s="79" t="s">
        <v>208</v>
      </c>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c r="IV55" s="80"/>
    </row>
    <row r="56" spans="1:256" s="41" customFormat="1" ht="12.75">
      <c r="A56" s="32">
        <v>1657</v>
      </c>
      <c r="B56" s="33" t="s">
        <v>587</v>
      </c>
      <c r="C56" s="34" t="s">
        <v>76</v>
      </c>
      <c r="D56" s="33" t="s">
        <v>123</v>
      </c>
      <c r="E56" s="44" t="s">
        <v>24</v>
      </c>
      <c r="F56" s="33" t="str">
        <f>IF(E56="","",IF((OR(E56=data_validation!A$1,E56=data_validation!A$2,E56=data_validation!A$5,E56=data_validation!A$6,E56=data_validation!A$14,E56=data_validation!A$16)),"Indicate Date","N/A"))</f>
        <v>N/A</v>
      </c>
      <c r="G56" s="33" t="str">
        <f>IF(E56="","",IF((OR(E56=data_validation!A$1,E56=data_validation!A$2)),"Indicate Date","N/A"))</f>
        <v>N/A</v>
      </c>
      <c r="H56" s="35">
        <f>J56-15</f>
        <v>43830</v>
      </c>
      <c r="I56" s="35">
        <f t="shared" si="4"/>
        <v>43837</v>
      </c>
      <c r="J56" s="35">
        <v>43845</v>
      </c>
      <c r="K56" s="36" t="s">
        <v>69</v>
      </c>
      <c r="L56" s="37">
        <f t="shared" si="5"/>
        <v>24070</v>
      </c>
      <c r="M56" s="38">
        <v>24070</v>
      </c>
      <c r="N56" s="39"/>
      <c r="O56" s="40" t="s">
        <v>586</v>
      </c>
    </row>
    <row r="57" spans="1:256" s="41" customFormat="1" ht="21">
      <c r="A57" s="32">
        <v>1659</v>
      </c>
      <c r="B57" s="33" t="s">
        <v>583</v>
      </c>
      <c r="C57" s="34" t="s">
        <v>76</v>
      </c>
      <c r="D57" s="33" t="s">
        <v>584</v>
      </c>
      <c r="E57" s="44" t="s">
        <v>24</v>
      </c>
      <c r="F57" s="33" t="str">
        <f>IF(E57="","",IF((OR(E57=data_validation!A$1,E57=data_validation!A$2,E57=data_validation!A$5,E57=data_validation!A$6,E57=data_validation!A$14,E57=data_validation!A$16)),"Indicate Date","N/A"))</f>
        <v>N/A</v>
      </c>
      <c r="G57" s="33" t="str">
        <f>IF(E57="","",IF((OR(E57=data_validation!A$1,E57=data_validation!A$2)),"Indicate Date","N/A"))</f>
        <v>N/A</v>
      </c>
      <c r="H57" s="35">
        <f>J57-15</f>
        <v>43830</v>
      </c>
      <c r="I57" s="35">
        <f t="shared" si="4"/>
        <v>43837</v>
      </c>
      <c r="J57" s="35">
        <v>43845</v>
      </c>
      <c r="K57" s="36" t="s">
        <v>69</v>
      </c>
      <c r="L57" s="37">
        <f t="shared" si="5"/>
        <v>14398</v>
      </c>
      <c r="M57" s="38">
        <v>14398</v>
      </c>
      <c r="N57" s="39"/>
      <c r="O57" s="40" t="s">
        <v>585</v>
      </c>
    </row>
    <row r="58" spans="1:256" s="41" customFormat="1" ht="21">
      <c r="A58" s="32">
        <v>1660</v>
      </c>
      <c r="B58" s="33" t="s">
        <v>583</v>
      </c>
      <c r="C58" s="34" t="s">
        <v>76</v>
      </c>
      <c r="D58" s="33" t="s">
        <v>584</v>
      </c>
      <c r="E58" s="44" t="s">
        <v>24</v>
      </c>
      <c r="F58" s="33" t="str">
        <f>IF(E58="","",IF((OR(E58=data_validation!A$1,E58=data_validation!A$2,E58=data_validation!A$5,E58=data_validation!A$6,E58=data_validation!A$14,E58=data_validation!A$16)),"Indicate Date","N/A"))</f>
        <v>N/A</v>
      </c>
      <c r="G58" s="33" t="str">
        <f>IF(E58="","",IF((OR(E58=data_validation!A$1,E58=data_validation!A$2)),"Indicate Date","N/A"))</f>
        <v>N/A</v>
      </c>
      <c r="H58" s="35">
        <f>J58-15</f>
        <v>43830</v>
      </c>
      <c r="I58" s="35">
        <f t="shared" si="4"/>
        <v>43837</v>
      </c>
      <c r="J58" s="35">
        <v>43845</v>
      </c>
      <c r="K58" s="36" t="s">
        <v>69</v>
      </c>
      <c r="L58" s="37">
        <f t="shared" si="5"/>
        <v>27602</v>
      </c>
      <c r="M58" s="38">
        <v>27602</v>
      </c>
      <c r="N58" s="39"/>
      <c r="O58" s="40" t="s">
        <v>585</v>
      </c>
    </row>
    <row r="59" spans="1:256" s="41" customFormat="1" ht="21">
      <c r="A59" s="32">
        <v>790</v>
      </c>
      <c r="B59" s="99" t="s">
        <v>326</v>
      </c>
      <c r="C59" s="100" t="s">
        <v>76</v>
      </c>
      <c r="D59" s="99" t="s">
        <v>147</v>
      </c>
      <c r="E59" s="101" t="s">
        <v>24</v>
      </c>
      <c r="F59" s="99" t="str">
        <f>IF(E59="","",IF((OR(E59=data_validation!A$1,E59=data_validation!A$2,E59=data_validation!A$5,E59=data_validation!A$6,E59=data_validation!A$14,E59=data_validation!A$16)),"Indicate Date","N/A"))</f>
        <v>N/A</v>
      </c>
      <c r="G59" s="99" t="str">
        <f>IF(E59="","",IF((OR(E59=data_validation!A$1,E59=data_validation!A$2)),"Indicate Date","N/A"))</f>
        <v>N/A</v>
      </c>
      <c r="H59" s="102">
        <f>J59-13</f>
        <v>43923</v>
      </c>
      <c r="I59" s="102">
        <f t="shared" si="4"/>
        <v>43930</v>
      </c>
      <c r="J59" s="102">
        <v>43936</v>
      </c>
      <c r="K59" s="103" t="s">
        <v>69</v>
      </c>
      <c r="L59" s="104">
        <f t="shared" si="5"/>
        <v>20000</v>
      </c>
      <c r="M59" s="105">
        <v>20000</v>
      </c>
      <c r="N59" s="106"/>
      <c r="O59" s="107" t="s">
        <v>260</v>
      </c>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c r="DO59" s="65"/>
      <c r="DP59" s="65"/>
      <c r="DQ59" s="65"/>
      <c r="DR59" s="65"/>
      <c r="DS59" s="65"/>
      <c r="DT59" s="65"/>
      <c r="DU59" s="65"/>
      <c r="DV59" s="65"/>
      <c r="DW59" s="65"/>
      <c r="DX59" s="65"/>
      <c r="DY59" s="65"/>
      <c r="DZ59" s="65"/>
      <c r="EA59" s="65"/>
      <c r="EB59" s="65"/>
      <c r="EC59" s="65"/>
      <c r="ED59" s="65"/>
      <c r="EE59" s="65"/>
      <c r="EF59" s="65"/>
      <c r="EG59" s="65"/>
      <c r="EH59" s="65"/>
      <c r="EI59" s="65"/>
      <c r="EJ59" s="65"/>
      <c r="EK59" s="65"/>
      <c r="EL59" s="65"/>
      <c r="EM59" s="65"/>
      <c r="EN59" s="65"/>
      <c r="EO59" s="65"/>
      <c r="EP59" s="65"/>
      <c r="EQ59" s="65"/>
      <c r="ER59" s="65"/>
      <c r="ES59" s="65"/>
      <c r="ET59" s="65"/>
      <c r="EU59" s="65"/>
      <c r="EV59" s="65"/>
      <c r="EW59" s="65"/>
      <c r="EX59" s="65"/>
      <c r="EY59" s="65"/>
      <c r="EZ59" s="65"/>
      <c r="FA59" s="65"/>
      <c r="FB59" s="65"/>
      <c r="FC59" s="65"/>
      <c r="FD59" s="65"/>
      <c r="FE59" s="65"/>
      <c r="FF59" s="65"/>
      <c r="FG59" s="65"/>
      <c r="FH59" s="65"/>
      <c r="FI59" s="65"/>
      <c r="FJ59" s="65"/>
      <c r="FK59" s="65"/>
      <c r="FL59" s="65"/>
      <c r="FM59" s="65"/>
      <c r="FN59" s="65"/>
      <c r="FO59" s="65"/>
      <c r="FP59" s="65"/>
      <c r="FQ59" s="65"/>
      <c r="FR59" s="65"/>
      <c r="FS59" s="65"/>
      <c r="FT59" s="65"/>
      <c r="FU59" s="65"/>
      <c r="FV59" s="65"/>
      <c r="FW59" s="65"/>
      <c r="FX59" s="65"/>
      <c r="FY59" s="65"/>
      <c r="FZ59" s="65"/>
      <c r="GA59" s="65"/>
      <c r="GB59" s="65"/>
      <c r="GC59" s="65"/>
      <c r="GD59" s="65"/>
      <c r="GE59" s="65"/>
      <c r="GF59" s="65"/>
      <c r="GG59" s="65"/>
      <c r="GH59" s="65"/>
      <c r="GI59" s="65"/>
      <c r="GJ59" s="65"/>
      <c r="GK59" s="65"/>
      <c r="GL59" s="65"/>
      <c r="GM59" s="65"/>
      <c r="GN59" s="65"/>
      <c r="GO59" s="65"/>
      <c r="GP59" s="65"/>
      <c r="GQ59" s="65"/>
      <c r="GR59" s="65"/>
      <c r="GS59" s="65"/>
      <c r="GT59" s="65"/>
      <c r="GU59" s="65"/>
      <c r="GV59" s="65"/>
      <c r="GW59" s="65"/>
      <c r="GX59" s="65"/>
      <c r="GY59" s="65"/>
      <c r="GZ59" s="65"/>
      <c r="HA59" s="65"/>
      <c r="HB59" s="65"/>
      <c r="HC59" s="65"/>
      <c r="HD59" s="65"/>
      <c r="HE59" s="65"/>
      <c r="HF59" s="65"/>
      <c r="HG59" s="65"/>
      <c r="HH59" s="65"/>
      <c r="HI59" s="65"/>
      <c r="HJ59" s="65"/>
      <c r="HK59" s="65"/>
      <c r="HL59" s="65"/>
      <c r="HM59" s="65"/>
      <c r="HN59" s="65"/>
      <c r="HO59" s="65"/>
      <c r="HP59" s="65"/>
      <c r="HQ59" s="65"/>
      <c r="HR59" s="65"/>
      <c r="HS59" s="65"/>
      <c r="HT59" s="65"/>
      <c r="HU59" s="65"/>
      <c r="HV59" s="65"/>
      <c r="HW59" s="65"/>
      <c r="HX59" s="65"/>
      <c r="HY59" s="65"/>
      <c r="HZ59" s="65"/>
      <c r="IA59" s="65"/>
      <c r="IB59" s="65"/>
      <c r="IC59" s="65"/>
      <c r="ID59" s="65"/>
      <c r="IE59" s="65"/>
      <c r="IF59" s="65"/>
      <c r="IG59" s="65"/>
      <c r="IH59" s="65"/>
      <c r="II59" s="65"/>
      <c r="IJ59" s="65"/>
      <c r="IK59" s="65"/>
      <c r="IL59" s="65"/>
      <c r="IM59" s="65"/>
      <c r="IN59" s="65"/>
      <c r="IO59" s="65"/>
      <c r="IP59" s="65"/>
      <c r="IQ59" s="65"/>
      <c r="IR59" s="65"/>
      <c r="IS59" s="65"/>
      <c r="IT59" s="65"/>
      <c r="IU59" s="65"/>
      <c r="IV59" s="65"/>
    </row>
    <row r="60" spans="1:256" s="41" customFormat="1" ht="24">
      <c r="A60" s="32">
        <v>29</v>
      </c>
      <c r="B60" s="33" t="s">
        <v>349</v>
      </c>
      <c r="C60" s="34" t="s">
        <v>211</v>
      </c>
      <c r="D60" s="33" t="s">
        <v>98</v>
      </c>
      <c r="E60" s="44" t="s">
        <v>24</v>
      </c>
      <c r="F60" s="33" t="str">
        <f>IF(E60="","",IF((OR(E60=data_validation!A$1,E60=data_validation!A$2,E60=data_validation!A$5,E60=data_validation!A$6,E60=data_validation!A$14,E60=data_validation!A$16)),"Indicate Date","N/A"))</f>
        <v>N/A</v>
      </c>
      <c r="G60" s="33" t="str">
        <f>IF(E60="","",IF((OR(E60=data_validation!A$1,E60=data_validation!A$2)),"Indicate Date","N/A"))</f>
        <v>N/A</v>
      </c>
      <c r="H60" s="35">
        <f>J60-13</f>
        <v>43923</v>
      </c>
      <c r="I60" s="35">
        <f t="shared" si="4"/>
        <v>43930</v>
      </c>
      <c r="J60" s="35">
        <v>43936</v>
      </c>
      <c r="K60" s="36" t="s">
        <v>69</v>
      </c>
      <c r="L60" s="37">
        <f t="shared" si="5"/>
        <v>350000</v>
      </c>
      <c r="M60" s="38">
        <v>350000</v>
      </c>
      <c r="N60" s="39"/>
      <c r="O60" s="40" t="s">
        <v>208</v>
      </c>
    </row>
    <row r="61" spans="1:256" s="128" customFormat="1" ht="15.75">
      <c r="B61" s="129"/>
      <c r="C61" s="130" t="s">
        <v>736</v>
      </c>
      <c r="D61" s="129"/>
      <c r="E61" s="130"/>
      <c r="F61" s="129"/>
      <c r="G61" s="129"/>
      <c r="H61" s="131"/>
      <c r="I61" s="131"/>
      <c r="J61" s="131"/>
      <c r="K61" s="129"/>
      <c r="L61" s="132"/>
      <c r="M61" s="133"/>
      <c r="N61" s="134"/>
      <c r="O61" s="135">
        <f>SUM(M6:N60)</f>
        <v>5830822.5</v>
      </c>
    </row>
    <row r="62" spans="1:256" s="65" customFormat="1" ht="12.75">
      <c r="A62" s="59"/>
      <c r="B62" s="62"/>
      <c r="C62" s="62"/>
      <c r="D62" s="62"/>
      <c r="E62" s="62"/>
      <c r="F62" s="62"/>
      <c r="G62" s="62"/>
      <c r="H62" s="62"/>
      <c r="I62" s="62"/>
      <c r="J62" s="62"/>
      <c r="K62" s="62"/>
      <c r="L62" s="62"/>
      <c r="M62" s="108"/>
      <c r="N62" s="62"/>
      <c r="O62" s="62"/>
    </row>
    <row r="63" spans="1:256" s="65" customFormat="1" ht="12.75">
      <c r="A63" s="60"/>
      <c r="B63" s="61" t="s">
        <v>206</v>
      </c>
      <c r="C63" s="62"/>
      <c r="D63" s="62"/>
      <c r="E63" s="61" t="s">
        <v>199</v>
      </c>
      <c r="F63" s="62"/>
      <c r="G63" s="62"/>
      <c r="H63" s="62"/>
      <c r="I63" s="62"/>
      <c r="J63" s="62"/>
      <c r="K63" s="63" t="s">
        <v>203</v>
      </c>
      <c r="L63" s="62"/>
      <c r="M63" s="64"/>
      <c r="N63" s="62"/>
      <c r="O63" s="62"/>
    </row>
    <row r="64" spans="1:256" s="65" customFormat="1" ht="12.75">
      <c r="A64" s="60"/>
      <c r="B64" s="62"/>
      <c r="C64" s="62"/>
      <c r="D64" s="62"/>
      <c r="E64" s="62"/>
      <c r="F64" s="62"/>
      <c r="G64" s="62"/>
      <c r="H64" s="62"/>
      <c r="I64" s="62"/>
      <c r="J64" s="62"/>
      <c r="K64" s="62"/>
      <c r="L64" s="62"/>
      <c r="M64" s="64"/>
      <c r="N64" s="62"/>
      <c r="O64" s="62"/>
    </row>
    <row r="65" spans="1:15" s="65" customFormat="1" ht="12.75">
      <c r="A65" s="60"/>
      <c r="B65" s="62"/>
      <c r="C65" s="62"/>
      <c r="D65" s="62"/>
      <c r="E65" s="62"/>
      <c r="F65" s="62"/>
      <c r="G65" s="62"/>
      <c r="H65" s="62"/>
      <c r="I65" s="62"/>
      <c r="J65" s="62"/>
      <c r="K65" s="62"/>
      <c r="L65" s="62"/>
      <c r="M65" s="64"/>
      <c r="N65" s="62"/>
      <c r="O65" s="62"/>
    </row>
    <row r="66" spans="1:15" s="65" customFormat="1" ht="12.75">
      <c r="A66" s="60"/>
      <c r="B66" s="62"/>
      <c r="C66" s="62"/>
      <c r="D66" s="62"/>
      <c r="E66" s="62"/>
      <c r="F66" s="62"/>
      <c r="G66" s="62"/>
      <c r="H66" s="62"/>
      <c r="I66" s="62"/>
      <c r="J66" s="62"/>
      <c r="K66" s="62"/>
      <c r="L66" s="62"/>
      <c r="M66" s="64"/>
      <c r="N66" s="62"/>
      <c r="O66" s="62"/>
    </row>
    <row r="67" spans="1:15" s="65" customFormat="1" ht="12.75">
      <c r="A67" s="60"/>
      <c r="B67" s="63" t="s">
        <v>200</v>
      </c>
      <c r="C67" s="62"/>
      <c r="D67" s="62"/>
      <c r="E67" s="63" t="s">
        <v>207</v>
      </c>
      <c r="F67" s="62"/>
      <c r="G67" s="62"/>
      <c r="H67" s="62"/>
      <c r="I67" s="62"/>
      <c r="J67" s="62"/>
      <c r="K67" s="63" t="s">
        <v>204</v>
      </c>
      <c r="L67" s="62"/>
      <c r="M67" s="64"/>
      <c r="N67" s="62"/>
      <c r="O67" s="62"/>
    </row>
    <row r="68" spans="1:15" s="65" customFormat="1" ht="12.75">
      <c r="A68" s="60"/>
      <c r="B68" s="61" t="s">
        <v>201</v>
      </c>
      <c r="C68" s="62"/>
      <c r="D68" s="62"/>
      <c r="E68" s="61" t="s">
        <v>202</v>
      </c>
      <c r="F68" s="62"/>
      <c r="G68" s="62"/>
      <c r="H68" s="62"/>
      <c r="I68" s="62"/>
      <c r="J68" s="62"/>
      <c r="K68" s="61" t="s">
        <v>205</v>
      </c>
      <c r="L68" s="62"/>
      <c r="M68" s="64"/>
      <c r="N68" s="62"/>
      <c r="O68" s="62"/>
    </row>
    <row r="69" spans="1:15" s="65" customFormat="1" ht="12.75">
      <c r="A69" s="60"/>
      <c r="B69" s="62"/>
      <c r="C69" s="62"/>
      <c r="D69" s="62"/>
      <c r="E69" s="62"/>
      <c r="F69" s="62"/>
      <c r="G69" s="62"/>
      <c r="H69" s="62"/>
      <c r="I69" s="62"/>
      <c r="J69" s="62"/>
      <c r="K69" s="62"/>
      <c r="L69" s="62"/>
      <c r="M69" s="64"/>
      <c r="N69" s="62"/>
      <c r="O69" s="62"/>
    </row>
    <row r="70" spans="1:15" s="65" customFormat="1" ht="12.75">
      <c r="A70" s="60"/>
      <c r="B70" s="62"/>
      <c r="C70" s="62"/>
      <c r="D70" s="62"/>
      <c r="E70" s="62"/>
      <c r="F70" s="62"/>
      <c r="G70" s="62"/>
      <c r="H70" s="62"/>
      <c r="I70" s="62"/>
      <c r="J70" s="62"/>
      <c r="K70" s="62"/>
      <c r="L70" s="62"/>
      <c r="M70" s="64"/>
      <c r="N70" s="62"/>
      <c r="O70" s="62"/>
    </row>
    <row r="71" spans="1:15" s="65" customFormat="1" ht="12.75">
      <c r="A71" s="60"/>
      <c r="B71" s="66" t="s">
        <v>590</v>
      </c>
      <c r="C71" s="62"/>
      <c r="D71" s="62"/>
      <c r="E71" s="62"/>
      <c r="F71" s="62"/>
      <c r="G71" s="62"/>
      <c r="H71" s="62"/>
      <c r="I71" s="62"/>
      <c r="J71" s="62"/>
      <c r="K71" s="62"/>
      <c r="L71" s="62"/>
      <c r="M71" s="64"/>
      <c r="N71" s="62"/>
      <c r="O71" s="62"/>
    </row>
  </sheetData>
  <mergeCells count="9">
    <mergeCell ref="B1:O1"/>
    <mergeCell ref="B3:B4"/>
    <mergeCell ref="C3:C4"/>
    <mergeCell ref="D3:D4"/>
    <mergeCell ref="E3:E4"/>
    <mergeCell ref="F3:I3"/>
    <mergeCell ref="K3:K4"/>
    <mergeCell ref="L3:N3"/>
    <mergeCell ref="O3:O4"/>
  </mergeCells>
  <conditionalFormatting sqref="F18">
    <cfRule type="cellIs" dxfId="3" priority="139" stopIfTrue="1" operator="equal">
      <formula>"Indicate Date"</formula>
    </cfRule>
  </conditionalFormatting>
  <conditionalFormatting sqref="F18">
    <cfRule type="cellIs" dxfId="2" priority="138" stopIfTrue="1" operator="equal">
      <formula>"Indicate Date"</formula>
    </cfRule>
  </conditionalFormatting>
  <conditionalFormatting sqref="G18">
    <cfRule type="cellIs" dxfId="1" priority="137" stopIfTrue="1" operator="equal">
      <formula>"Indicate Date"</formula>
    </cfRule>
  </conditionalFormatting>
  <conditionalFormatting sqref="F18">
    <cfRule type="cellIs" dxfId="0" priority="136" stopIfTrue="1" operator="equal">
      <formula>"Indicate Date"</formula>
    </cfRule>
  </conditionalFormatting>
  <printOptions horizontalCentered="1" verticalCentered="1"/>
  <pageMargins left="0.15748031496063" right="0.15748031496063" top="0.511811023622047" bottom="0.511811023622047" header="0.23622047244094499" footer="0.23622047244094499"/>
  <pageSetup paperSize="10000" scale="95" firstPageNumber="0" pageOrder="overThenDown" orientation="landscape" horizontalDpi="300" verticalDpi="300" r:id="rId1"/>
  <headerFooter alignWithMargins="0">
    <oddFooter>&amp;L2020 Bayawan City Annual Procurement Plan (Indicative)&amp;RPage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BreakPreview" topLeftCell="A7" zoomScaleSheetLayoutView="100" workbookViewId="0">
      <selection activeCell="B19" sqref="B19"/>
    </sheetView>
  </sheetViews>
  <sheetFormatPr defaultColWidth="8.25" defaultRowHeight="14.25"/>
  <cols>
    <col min="1" max="1" width="6.75" style="7" customWidth="1"/>
    <col min="2" max="2" width="80.5" style="7" customWidth="1"/>
    <col min="3" max="3" width="18.5" style="7" customWidth="1"/>
    <col min="4" max="16384" width="8.25" style="7"/>
  </cols>
  <sheetData>
    <row r="1" spans="1:8">
      <c r="A1" s="5"/>
      <c r="B1" s="6" t="s">
        <v>33</v>
      </c>
      <c r="C1" s="168" t="s">
        <v>34</v>
      </c>
      <c r="D1" s="168"/>
      <c r="E1" s="168"/>
      <c r="F1" s="168"/>
      <c r="G1" s="168"/>
      <c r="H1" s="5"/>
    </row>
    <row r="2" spans="1:8" ht="43.5" customHeight="1">
      <c r="A2" s="8" t="s">
        <v>35</v>
      </c>
      <c r="B2" s="9" t="s">
        <v>36</v>
      </c>
      <c r="C2" s="10" t="s">
        <v>0</v>
      </c>
      <c r="D2" s="11"/>
      <c r="E2" s="11"/>
      <c r="F2" s="11"/>
      <c r="G2" s="11"/>
      <c r="H2" s="5"/>
    </row>
    <row r="3" spans="1:8" ht="49.5" customHeight="1">
      <c r="A3" s="8" t="s">
        <v>37</v>
      </c>
      <c r="B3" s="12" t="s">
        <v>38</v>
      </c>
      <c r="C3" s="13" t="s">
        <v>1</v>
      </c>
      <c r="D3" s="11"/>
      <c r="E3" s="11"/>
      <c r="F3" s="11"/>
      <c r="G3" s="11"/>
      <c r="H3" s="5"/>
    </row>
    <row r="4" spans="1:8" ht="45.75" customHeight="1">
      <c r="A4" s="8" t="s">
        <v>39</v>
      </c>
      <c r="B4" s="12" t="s">
        <v>40</v>
      </c>
      <c r="C4" s="13" t="s">
        <v>41</v>
      </c>
      <c r="D4" s="11"/>
      <c r="E4" s="11"/>
      <c r="F4" s="11"/>
      <c r="G4" s="11"/>
      <c r="H4" s="5"/>
    </row>
    <row r="5" spans="1:8" ht="83.25" customHeight="1">
      <c r="A5" s="168" t="s">
        <v>42</v>
      </c>
      <c r="B5" s="169" t="s">
        <v>43</v>
      </c>
      <c r="C5" s="170" t="s">
        <v>2</v>
      </c>
      <c r="D5" s="170" t="s">
        <v>3</v>
      </c>
      <c r="E5" s="170"/>
      <c r="F5" s="170"/>
      <c r="G5" s="170"/>
      <c r="H5" s="5"/>
    </row>
    <row r="6" spans="1:8" ht="82.5" customHeight="1">
      <c r="A6" s="168"/>
      <c r="B6" s="168"/>
      <c r="C6" s="168"/>
      <c r="D6" s="14" t="s">
        <v>44</v>
      </c>
      <c r="E6" s="14" t="s">
        <v>14</v>
      </c>
      <c r="F6" s="14" t="s">
        <v>9</v>
      </c>
      <c r="G6" s="14" t="s">
        <v>10</v>
      </c>
      <c r="H6" s="5"/>
    </row>
    <row r="7" spans="1:8" ht="42.75" customHeight="1">
      <c r="A7" s="8" t="s">
        <v>45</v>
      </c>
      <c r="B7" s="12" t="s">
        <v>46</v>
      </c>
      <c r="C7" s="13" t="s">
        <v>4</v>
      </c>
      <c r="D7" s="11"/>
      <c r="E7" s="11"/>
      <c r="F7" s="11"/>
      <c r="G7" s="11"/>
      <c r="H7" s="5"/>
    </row>
    <row r="8" spans="1:8" ht="58.5" customHeight="1">
      <c r="A8" s="8" t="s">
        <v>47</v>
      </c>
      <c r="B8" s="12" t="s">
        <v>48</v>
      </c>
      <c r="C8" s="13" t="s">
        <v>5</v>
      </c>
      <c r="D8" s="11"/>
      <c r="E8" s="11"/>
      <c r="F8" s="11"/>
      <c r="G8" s="11"/>
      <c r="H8" s="5"/>
    </row>
    <row r="9" spans="1:8" ht="25.5">
      <c r="A9" s="8" t="s">
        <v>49</v>
      </c>
      <c r="B9" s="15" t="s">
        <v>50</v>
      </c>
      <c r="C9" s="1"/>
      <c r="D9" s="5"/>
      <c r="E9" s="5"/>
      <c r="F9" s="5"/>
      <c r="G9" s="5"/>
      <c r="H9" s="5"/>
    </row>
    <row r="10" spans="1:8">
      <c r="A10" s="5"/>
      <c r="B10" s="5"/>
      <c r="C10" s="5"/>
      <c r="D10" s="5"/>
      <c r="E10" s="5"/>
      <c r="F10" s="5"/>
      <c r="G10" s="5"/>
      <c r="H10" s="5"/>
    </row>
    <row r="11" spans="1:8">
      <c r="A11" s="5"/>
      <c r="B11" s="5"/>
      <c r="C11" s="5"/>
      <c r="D11" s="5"/>
      <c r="E11" s="5"/>
      <c r="F11" s="7" t="str">
        <f>IF(D11="","",IF((OR(D11=#REF!,D11=#REF!)),"Input Date","N/A"))</f>
        <v/>
      </c>
      <c r="G11" s="5"/>
      <c r="H11" s="5"/>
    </row>
    <row r="12" spans="1:8">
      <c r="A12" s="16"/>
      <c r="B12" s="8" t="s">
        <v>51</v>
      </c>
      <c r="C12" s="5"/>
      <c r="D12" s="5"/>
      <c r="E12" s="5"/>
      <c r="F12" s="5"/>
      <c r="G12" s="5"/>
      <c r="H12" s="5"/>
    </row>
    <row r="13" spans="1:8" ht="35.25" customHeight="1">
      <c r="A13" s="17" t="s">
        <v>52</v>
      </c>
      <c r="B13" s="18" t="s">
        <v>53</v>
      </c>
      <c r="C13" s="5"/>
      <c r="D13" s="5"/>
      <c r="E13" s="5"/>
      <c r="F13" s="5"/>
      <c r="G13" s="5"/>
      <c r="H13" s="5"/>
    </row>
    <row r="14" spans="1:8" ht="47.25" customHeight="1">
      <c r="A14" s="17" t="s">
        <v>54</v>
      </c>
      <c r="B14" s="15" t="s">
        <v>55</v>
      </c>
      <c r="C14" s="5"/>
      <c r="D14" s="5"/>
      <c r="E14" s="5"/>
      <c r="F14" s="5"/>
      <c r="G14" s="5"/>
      <c r="H14" s="5"/>
    </row>
    <row r="15" spans="1:8" ht="31.5" customHeight="1">
      <c r="A15" s="17" t="s">
        <v>56</v>
      </c>
      <c r="B15" s="15" t="s">
        <v>57</v>
      </c>
      <c r="C15" s="5"/>
      <c r="D15" s="5"/>
      <c r="E15" s="5"/>
      <c r="F15" s="5"/>
      <c r="G15" s="5"/>
      <c r="H15" s="5"/>
    </row>
    <row r="16" spans="1:8" ht="89.25">
      <c r="A16" s="17" t="s">
        <v>58</v>
      </c>
      <c r="B16" s="19" t="s">
        <v>59</v>
      </c>
      <c r="C16" s="5"/>
      <c r="D16" s="5"/>
      <c r="E16" s="5"/>
      <c r="F16" s="5"/>
      <c r="G16" s="5"/>
      <c r="H16" s="5"/>
    </row>
    <row r="17" spans="1:8">
      <c r="A17" s="5"/>
      <c r="B17" s="5"/>
      <c r="C17" s="5"/>
      <c r="D17" s="5"/>
      <c r="E17" s="5"/>
      <c r="F17" s="5"/>
      <c r="G17" s="5"/>
      <c r="H17" s="5"/>
    </row>
    <row r="18" spans="1:8">
      <c r="A18" s="5"/>
      <c r="B18" s="20" t="s">
        <v>60</v>
      </c>
      <c r="C18" s="5"/>
      <c r="D18" s="5"/>
      <c r="E18" s="5"/>
      <c r="F18" s="5"/>
      <c r="G18" s="5"/>
      <c r="H18" s="5"/>
    </row>
    <row r="19" spans="1:8" ht="66.75" customHeight="1">
      <c r="A19" s="5"/>
      <c r="B19" s="3" t="s">
        <v>61</v>
      </c>
      <c r="C19" s="5"/>
      <c r="D19" s="5"/>
      <c r="E19" s="5"/>
      <c r="F19" s="5"/>
      <c r="G19" s="5"/>
      <c r="H19" s="5"/>
    </row>
    <row r="20" spans="1:8" ht="48" customHeight="1">
      <c r="A20" s="5"/>
      <c r="B20" s="3" t="s">
        <v>62</v>
      </c>
      <c r="C20" s="5"/>
      <c r="D20" s="5"/>
      <c r="E20" s="5"/>
      <c r="F20" s="5"/>
      <c r="G20" s="5"/>
      <c r="H20" s="5"/>
    </row>
    <row r="21" spans="1:8" ht="21.75" customHeight="1">
      <c r="A21" s="5"/>
      <c r="B21" s="3" t="s">
        <v>63</v>
      </c>
      <c r="C21" s="5"/>
      <c r="D21" s="5"/>
      <c r="E21" s="5"/>
      <c r="F21" s="5"/>
      <c r="G21" s="5"/>
      <c r="H21" s="5"/>
    </row>
    <row r="22" spans="1:8" ht="36.75" customHeight="1">
      <c r="A22" s="5"/>
      <c r="B22" s="3" t="s">
        <v>64</v>
      </c>
      <c r="C22" s="5"/>
      <c r="D22" s="5"/>
      <c r="E22" s="5"/>
      <c r="F22" s="5"/>
      <c r="G22" s="5"/>
      <c r="H22" s="5"/>
    </row>
    <row r="23" spans="1:8" ht="33.75" customHeight="1">
      <c r="A23" s="5"/>
      <c r="B23" s="3" t="s">
        <v>65</v>
      </c>
      <c r="C23" s="5"/>
      <c r="D23" s="5"/>
      <c r="E23" s="5"/>
      <c r="F23" s="5"/>
      <c r="G23" s="5"/>
      <c r="H23" s="5"/>
    </row>
    <row r="24" spans="1:8" ht="20.25" customHeight="1">
      <c r="A24" s="5"/>
      <c r="B24" s="3" t="s">
        <v>66</v>
      </c>
      <c r="C24" s="5"/>
      <c r="D24" s="5"/>
      <c r="E24" s="5"/>
      <c r="F24" s="5"/>
      <c r="G24" s="5"/>
      <c r="H24" s="5"/>
    </row>
    <row r="25" spans="1:8" ht="18" customHeight="1">
      <c r="A25" s="5"/>
      <c r="B25" s="3" t="s">
        <v>67</v>
      </c>
      <c r="C25" s="5"/>
      <c r="D25" s="5"/>
      <c r="E25" s="5"/>
      <c r="F25" s="5"/>
      <c r="G25" s="5"/>
      <c r="H25" s="5"/>
    </row>
    <row r="26" spans="1:8" ht="24.75" customHeight="1">
      <c r="A26" s="5"/>
      <c r="B26" s="3" t="s">
        <v>68</v>
      </c>
      <c r="C26" s="5"/>
      <c r="D26" s="5"/>
      <c r="E26" s="5"/>
      <c r="F26" s="5"/>
      <c r="G26" s="5"/>
      <c r="H26" s="5"/>
    </row>
    <row r="27" spans="1:8">
      <c r="A27" s="5"/>
      <c r="B27" s="5"/>
      <c r="C27" s="5"/>
      <c r="D27" s="5"/>
      <c r="E27" s="5"/>
      <c r="F27" s="5"/>
      <c r="G27" s="5"/>
      <c r="H27" s="5"/>
    </row>
  </sheetData>
  <mergeCells count="5">
    <mergeCell ref="C1:G1"/>
    <mergeCell ref="A5:A6"/>
    <mergeCell ref="B5:B6"/>
    <mergeCell ref="C5:C6"/>
    <mergeCell ref="D5:G5"/>
  </mergeCells>
  <hyperlinks>
    <hyperlink ref="B2" r:id="rId1"/>
    <hyperlink ref="B16" r:id="rId2"/>
  </hyperlinks>
  <pageMargins left="0.7" right="0.7" top="0.75" bottom="0.75" header="0.75" footer="0.75"/>
  <pageSetup paperSize="9" scale="85" firstPageNumber="0" pageOrder="overThenDown" orientation="landscape" horizontalDpi="300" verticalDpi="300" r:id="rId3"/>
  <headerFooter alignWithMargins="0"/>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Normal="100" workbookViewId="0"/>
  </sheetViews>
  <sheetFormatPr defaultColWidth="8.25" defaultRowHeight="14.25"/>
  <cols>
    <col min="1" max="1" width="24.375" style="2" customWidth="1"/>
    <col min="2" max="16384" width="8.25" style="2"/>
  </cols>
  <sheetData>
    <row r="1" spans="1:2">
      <c r="A1" s="4" t="s">
        <v>15</v>
      </c>
      <c r="B1" s="4" t="s">
        <v>69</v>
      </c>
    </row>
    <row r="2" spans="1:2">
      <c r="A2" s="4" t="s">
        <v>16</v>
      </c>
      <c r="B2" s="4" t="s">
        <v>70</v>
      </c>
    </row>
    <row r="3" spans="1:2">
      <c r="A3" s="4" t="s">
        <v>17</v>
      </c>
      <c r="B3" s="4" t="s">
        <v>71</v>
      </c>
    </row>
    <row r="4" spans="1:2">
      <c r="A4" s="4" t="s">
        <v>18</v>
      </c>
      <c r="B4" s="4" t="s">
        <v>72</v>
      </c>
    </row>
    <row r="5" spans="1:2">
      <c r="A5" s="4" t="s">
        <v>19</v>
      </c>
      <c r="B5" s="4" t="s">
        <v>73</v>
      </c>
    </row>
    <row r="6" spans="1:2">
      <c r="A6" s="4" t="s">
        <v>20</v>
      </c>
      <c r="B6" s="4" t="s">
        <v>74</v>
      </c>
    </row>
    <row r="7" spans="1:2">
      <c r="A7" s="4" t="s">
        <v>21</v>
      </c>
      <c r="B7" s="4"/>
    </row>
    <row r="8" spans="1:2">
      <c r="A8" s="4" t="s">
        <v>22</v>
      </c>
    </row>
    <row r="9" spans="1:2">
      <c r="A9" s="4" t="s">
        <v>23</v>
      </c>
    </row>
    <row r="10" spans="1:2">
      <c r="A10" s="4" t="s">
        <v>24</v>
      </c>
      <c r="B10" s="4"/>
    </row>
    <row r="11" spans="1:2">
      <c r="A11" s="4" t="s">
        <v>25</v>
      </c>
    </row>
    <row r="12" spans="1:2">
      <c r="A12" s="4" t="s">
        <v>26</v>
      </c>
    </row>
    <row r="13" spans="1:2">
      <c r="A13" s="4" t="s">
        <v>27</v>
      </c>
    </row>
    <row r="14" spans="1:2">
      <c r="A14" s="4" t="s">
        <v>28</v>
      </c>
      <c r="B14" s="4"/>
    </row>
    <row r="15" spans="1:2">
      <c r="A15" s="4" t="s">
        <v>29</v>
      </c>
    </row>
    <row r="16" spans="1:2">
      <c r="A16" s="4" t="s">
        <v>30</v>
      </c>
    </row>
    <row r="17" spans="1:1">
      <c r="A17" s="4" t="s">
        <v>31</v>
      </c>
    </row>
    <row r="18" spans="1:1">
      <c r="A18" s="4" t="s">
        <v>32</v>
      </c>
    </row>
    <row r="19" spans="1:1">
      <c r="A19" s="2" t="s">
        <v>75</v>
      </c>
    </row>
  </sheetData>
  <sheetProtection selectLockedCells="1" selectUnlockedCells="1"/>
  <pageMargins left="0.7" right="0.7" top="0.75" bottom="0.75" header="0.75" footer="0.75"/>
  <pageSetup paperSize="9" scale="79" firstPageNumber="0" pageOrder="overThenDown"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app</vt:lpstr>
      <vt:lpstr>app_meals</vt:lpstr>
      <vt:lpstr>app_diesel</vt:lpstr>
      <vt:lpstr>app_gasoline</vt:lpstr>
      <vt:lpstr>app_dist1</vt:lpstr>
      <vt:lpstr>app_dist2</vt:lpstr>
      <vt:lpstr>app_cse</vt:lpstr>
      <vt:lpstr>how_to_fill_out-definitions</vt:lpstr>
      <vt:lpstr>data_validation</vt:lpstr>
      <vt:lpstr>app!Print_Area</vt:lpstr>
      <vt:lpstr>app_cse!Print_Area</vt:lpstr>
      <vt:lpstr>app_diesel!Print_Area</vt:lpstr>
      <vt:lpstr>app_dist1!Print_Area</vt:lpstr>
      <vt:lpstr>app_dist2!Print_Area</vt:lpstr>
      <vt:lpstr>app_gasoline!Print_Area</vt:lpstr>
      <vt:lpstr>app_meals!Print_Area</vt:lpstr>
      <vt:lpstr>'how_to_fill_out-definitions'!Print_Area</vt:lpstr>
      <vt:lpstr>app!Print_Titles</vt:lpstr>
      <vt:lpstr>app_cse!Print_Titles</vt:lpstr>
      <vt:lpstr>app_diesel!Print_Titles</vt:lpstr>
      <vt:lpstr>app_dist1!Print_Titles</vt:lpstr>
      <vt:lpstr>app_dist2!Print_Titles</vt:lpstr>
      <vt:lpstr>app_gasoline!Print_Titles</vt:lpstr>
      <vt:lpstr>app_meals!Print_Titles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rdelnar</dc:creator>
  <cp:lastModifiedBy>Riecho</cp:lastModifiedBy>
  <cp:lastPrinted>2020-02-03T08:53:36Z</cp:lastPrinted>
  <dcterms:created xsi:type="dcterms:W3CDTF">2017-10-30T03:31:44Z</dcterms:created>
  <dcterms:modified xsi:type="dcterms:W3CDTF">2020-02-13T05:25:41Z</dcterms:modified>
</cp:coreProperties>
</file>